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10.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11.xml" ContentType="application/vnd.openxmlformats-officedocument.drawing+xml"/>
  <Override PartName="/xl/ctrlProps/ctrlProp5.xml" ContentType="application/vnd.ms-excel.controlproperties+xml"/>
  <Override PartName="/xl/ctrlProps/ctrlProp6.xml" ContentType="application/vnd.ms-excel.controlproperties+xml"/>
  <Override PartName="/xl/drawings/drawing12.xml" ContentType="application/vnd.openxmlformats-officedocument.drawing+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Coder house Analista de datos\excel\"/>
    </mc:Choice>
  </mc:AlternateContent>
  <xr:revisionPtr revIDLastSave="0" documentId="13_ncr:1_{9A7E5D20-C2B8-4DD7-A942-C56E2B26A947}" xr6:coauthVersionLast="47" xr6:coauthVersionMax="47" xr10:uidLastSave="{00000000-0000-0000-0000-000000000000}"/>
  <bookViews>
    <workbookView xWindow="-120" yWindow="-120" windowWidth="29040" windowHeight="15720" tabRatio="886" xr2:uid="{00000000-000D-0000-FFFF-FFFF00000000}"/>
  </bookViews>
  <sheets>
    <sheet name="README" sheetId="9" r:id="rId1"/>
    <sheet name="DATOS-PUROS" sheetId="4" r:id="rId2"/>
    <sheet name="DATOS-MODIFICADOS" sheetId="3" r:id="rId3"/>
    <sheet name="PREGUNTAS" sheetId="7" r:id="rId4"/>
    <sheet name="DASHBOARD-EMPLEADOS" sheetId="10" r:id="rId5"/>
    <sheet name="DASHBOARD-COMPRADORES-DIAS" sheetId="13" r:id="rId6"/>
    <sheet name="ANALISIS" sheetId="11" r:id="rId7"/>
    <sheet name="AUSENTISMO" sheetId="14" r:id="rId8"/>
    <sheet name="SEPTIEMBRE" sheetId="15" r:id="rId9"/>
    <sheet name="OCTUBRE" sheetId="16" r:id="rId10"/>
    <sheet name="NOVIEMBRE" sheetId="17" r:id="rId11"/>
    <sheet name="DICIEMBRE" sheetId="18" r:id="rId12"/>
  </sheets>
  <definedNames>
    <definedName name="_xlnm._FilterDatabase" localSheetId="6" hidden="1">ANALISIS!$AH$2:$AH$119</definedName>
    <definedName name="_xlnm._FilterDatabase" localSheetId="2" hidden="1">'DATOS-MODIFICADOS'!$T$1:$T$849</definedName>
    <definedName name="_xlchart.v1.0" hidden="1">ANALISIS!$Y$17:$Y$23</definedName>
    <definedName name="_xlchart.v1.1" hidden="1">ANALISIS!$Z$17:$Z$23</definedName>
    <definedName name="saludo">#REF!</definedName>
  </definedNames>
  <calcPr calcId="191029"/>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15" l="1"/>
  <c r="Z29" i="11"/>
  <c r="J5" i="11" a="1"/>
  <c r="J5" i="11" s="1"/>
  <c r="V27" i="10"/>
  <c r="C15" i="11" a="1"/>
  <c r="C15" i="11" s="1"/>
  <c r="Y29" i="11" a="1"/>
  <c r="Y29" i="11" s="1"/>
  <c r="M10" i="7"/>
  <c r="P1812" i="3"/>
  <c r="P1192" i="3"/>
  <c r="P1059" i="3"/>
  <c r="P948" i="3"/>
  <c r="P838" i="3"/>
  <c r="P714" i="3"/>
  <c r="P605" i="3"/>
  <c r="P587"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8" i="3"/>
  <c r="P589" i="3"/>
  <c r="P590" i="3"/>
  <c r="P591" i="3"/>
  <c r="P592" i="3"/>
  <c r="P593" i="3"/>
  <c r="P594" i="3"/>
  <c r="P595" i="3"/>
  <c r="P596" i="3"/>
  <c r="P597" i="3"/>
  <c r="P598" i="3"/>
  <c r="P599" i="3"/>
  <c r="P600" i="3"/>
  <c r="P601" i="3"/>
  <c r="P602" i="3"/>
  <c r="P603" i="3"/>
  <c r="P604"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P1003" i="3"/>
  <c r="P1004" i="3"/>
  <c r="P1005" i="3"/>
  <c r="P1006" i="3"/>
  <c r="P1007" i="3"/>
  <c r="P1008" i="3"/>
  <c r="P1009" i="3"/>
  <c r="P1010" i="3"/>
  <c r="P1011" i="3"/>
  <c r="P1012" i="3"/>
  <c r="P1013" i="3"/>
  <c r="P1014" i="3"/>
  <c r="P1015" i="3"/>
  <c r="P1016" i="3"/>
  <c r="P1017" i="3"/>
  <c r="P1018" i="3"/>
  <c r="P1019" i="3"/>
  <c r="P1020" i="3"/>
  <c r="P1021" i="3"/>
  <c r="P1022" i="3"/>
  <c r="P1023" i="3"/>
  <c r="P1024" i="3"/>
  <c r="P1025" i="3"/>
  <c r="P1026" i="3"/>
  <c r="P1027" i="3"/>
  <c r="P1028" i="3"/>
  <c r="P1029" i="3"/>
  <c r="P1030" i="3"/>
  <c r="P1031" i="3"/>
  <c r="P1032" i="3"/>
  <c r="P1033" i="3"/>
  <c r="P1034" i="3"/>
  <c r="P1035" i="3"/>
  <c r="P1036" i="3"/>
  <c r="P1037" i="3"/>
  <c r="P1038" i="3"/>
  <c r="P1039" i="3"/>
  <c r="P1040" i="3"/>
  <c r="P1041" i="3"/>
  <c r="P1042" i="3"/>
  <c r="P1043" i="3"/>
  <c r="P1044" i="3"/>
  <c r="P1045" i="3"/>
  <c r="P1046" i="3"/>
  <c r="P1047" i="3"/>
  <c r="P1048" i="3"/>
  <c r="P1049" i="3"/>
  <c r="P1050" i="3"/>
  <c r="P1051" i="3"/>
  <c r="P1052" i="3"/>
  <c r="P1053" i="3"/>
  <c r="P1054" i="3"/>
  <c r="P1055" i="3"/>
  <c r="P1056" i="3"/>
  <c r="P1057" i="3"/>
  <c r="P1058" i="3"/>
  <c r="P1060" i="3"/>
  <c r="P1061" i="3"/>
  <c r="P1062" i="3"/>
  <c r="P1063" i="3"/>
  <c r="P1064" i="3"/>
  <c r="P1065" i="3"/>
  <c r="P1066" i="3"/>
  <c r="P1067" i="3"/>
  <c r="P1068" i="3"/>
  <c r="P1069" i="3"/>
  <c r="P1070" i="3"/>
  <c r="P1071" i="3"/>
  <c r="P1072" i="3"/>
  <c r="P1073" i="3"/>
  <c r="P1074" i="3"/>
  <c r="P1075" i="3"/>
  <c r="P1076" i="3"/>
  <c r="P1077" i="3"/>
  <c r="P1078" i="3"/>
  <c r="P1079" i="3"/>
  <c r="P1080" i="3"/>
  <c r="P1081" i="3"/>
  <c r="P1082" i="3"/>
  <c r="P1083" i="3"/>
  <c r="P1084" i="3"/>
  <c r="P1085" i="3"/>
  <c r="P1086" i="3"/>
  <c r="P1087" i="3"/>
  <c r="P1088" i="3"/>
  <c r="P1089" i="3"/>
  <c r="P1090" i="3"/>
  <c r="P1091" i="3"/>
  <c r="P1092" i="3"/>
  <c r="P1093" i="3"/>
  <c r="P1094" i="3"/>
  <c r="P1095" i="3"/>
  <c r="P1096" i="3"/>
  <c r="P1097" i="3"/>
  <c r="P1098" i="3"/>
  <c r="P1099" i="3"/>
  <c r="P1100" i="3"/>
  <c r="P1101" i="3"/>
  <c r="P1102" i="3"/>
  <c r="P1103" i="3"/>
  <c r="P1104" i="3"/>
  <c r="P1105" i="3"/>
  <c r="P1106" i="3"/>
  <c r="P1107" i="3"/>
  <c r="P1108" i="3"/>
  <c r="P1109" i="3"/>
  <c r="P1110" i="3"/>
  <c r="P1111" i="3"/>
  <c r="P1112" i="3"/>
  <c r="P1113" i="3"/>
  <c r="P1114" i="3"/>
  <c r="P1115" i="3"/>
  <c r="P1116" i="3"/>
  <c r="P1117" i="3"/>
  <c r="P1118" i="3"/>
  <c r="P1119" i="3"/>
  <c r="P1120" i="3"/>
  <c r="P1121" i="3"/>
  <c r="P1122" i="3"/>
  <c r="P1123" i="3"/>
  <c r="P1124" i="3"/>
  <c r="P1125" i="3"/>
  <c r="P1126" i="3"/>
  <c r="P1127" i="3"/>
  <c r="P1128" i="3"/>
  <c r="P1129" i="3"/>
  <c r="P1130" i="3"/>
  <c r="P1131" i="3"/>
  <c r="P1132" i="3"/>
  <c r="P1133" i="3"/>
  <c r="P1134" i="3"/>
  <c r="P1135" i="3"/>
  <c r="P1136" i="3"/>
  <c r="P1137" i="3"/>
  <c r="P1138" i="3"/>
  <c r="P1139" i="3"/>
  <c r="P1140" i="3"/>
  <c r="P1141" i="3"/>
  <c r="P1142" i="3"/>
  <c r="P1143" i="3"/>
  <c r="P1144" i="3"/>
  <c r="P1145" i="3"/>
  <c r="P1146" i="3"/>
  <c r="P1147" i="3"/>
  <c r="P1148" i="3"/>
  <c r="P1149" i="3"/>
  <c r="P1150" i="3"/>
  <c r="P1151" i="3"/>
  <c r="P1152" i="3"/>
  <c r="P1153" i="3"/>
  <c r="P1154" i="3"/>
  <c r="P1155" i="3"/>
  <c r="P1156" i="3"/>
  <c r="P1157" i="3"/>
  <c r="P1158" i="3"/>
  <c r="P1159" i="3"/>
  <c r="P1160" i="3"/>
  <c r="P1161" i="3"/>
  <c r="P1162" i="3"/>
  <c r="P1163" i="3"/>
  <c r="P1164" i="3"/>
  <c r="P1165" i="3"/>
  <c r="P1166" i="3"/>
  <c r="P1167" i="3"/>
  <c r="P1168" i="3"/>
  <c r="P1169" i="3"/>
  <c r="P1170" i="3"/>
  <c r="P1171" i="3"/>
  <c r="P1172" i="3"/>
  <c r="P1173" i="3"/>
  <c r="P1174" i="3"/>
  <c r="P1175" i="3"/>
  <c r="P1176" i="3"/>
  <c r="P1177" i="3"/>
  <c r="P1178" i="3"/>
  <c r="P1179" i="3"/>
  <c r="P1180" i="3"/>
  <c r="P1181" i="3"/>
  <c r="P1182" i="3"/>
  <c r="P1183" i="3"/>
  <c r="P1184" i="3"/>
  <c r="P1185" i="3"/>
  <c r="P1186" i="3"/>
  <c r="P1187" i="3"/>
  <c r="P1188" i="3"/>
  <c r="P1189" i="3"/>
  <c r="P1190" i="3"/>
  <c r="P1191" i="3"/>
  <c r="P1193" i="3"/>
  <c r="P1194" i="3"/>
  <c r="P1195" i="3"/>
  <c r="P1196" i="3"/>
  <c r="P1197" i="3"/>
  <c r="P1198" i="3"/>
  <c r="P1199" i="3"/>
  <c r="P1200" i="3"/>
  <c r="P1201" i="3"/>
  <c r="P1202" i="3"/>
  <c r="P1203" i="3"/>
  <c r="P1204" i="3"/>
  <c r="P1205" i="3"/>
  <c r="P1206" i="3"/>
  <c r="P1207" i="3"/>
  <c r="P1208" i="3"/>
  <c r="P1209" i="3"/>
  <c r="P1210" i="3"/>
  <c r="P1211" i="3"/>
  <c r="P1212" i="3"/>
  <c r="P1213" i="3"/>
  <c r="P1214" i="3"/>
  <c r="P1215" i="3"/>
  <c r="P1216" i="3"/>
  <c r="P1217" i="3"/>
  <c r="P1218" i="3"/>
  <c r="P1219" i="3"/>
  <c r="P1220" i="3"/>
  <c r="P1221" i="3"/>
  <c r="P1222" i="3"/>
  <c r="P1223" i="3"/>
  <c r="P1224" i="3"/>
  <c r="P1225" i="3"/>
  <c r="P1226" i="3"/>
  <c r="P1227" i="3"/>
  <c r="P1228" i="3"/>
  <c r="P1229" i="3"/>
  <c r="P1230" i="3"/>
  <c r="P1231" i="3"/>
  <c r="P1232" i="3"/>
  <c r="P1233" i="3"/>
  <c r="P1234" i="3"/>
  <c r="P1235" i="3"/>
  <c r="P1236" i="3"/>
  <c r="P1237" i="3"/>
  <c r="P1238" i="3"/>
  <c r="P1239" i="3"/>
  <c r="P1240" i="3"/>
  <c r="P1241" i="3"/>
  <c r="P1242" i="3"/>
  <c r="P1243" i="3"/>
  <c r="P1244" i="3"/>
  <c r="P1245" i="3"/>
  <c r="P1246" i="3"/>
  <c r="P1247" i="3"/>
  <c r="P1248" i="3"/>
  <c r="P1249" i="3"/>
  <c r="P1250" i="3"/>
  <c r="P1251" i="3"/>
  <c r="P1252" i="3"/>
  <c r="P1253" i="3"/>
  <c r="P1254" i="3"/>
  <c r="P1255" i="3"/>
  <c r="P1256" i="3"/>
  <c r="P1257" i="3"/>
  <c r="P1258" i="3"/>
  <c r="P1259" i="3"/>
  <c r="P1260" i="3"/>
  <c r="P1261" i="3"/>
  <c r="P1262" i="3"/>
  <c r="P1263" i="3"/>
  <c r="P1264" i="3"/>
  <c r="P1265" i="3"/>
  <c r="P1266" i="3"/>
  <c r="P1267" i="3"/>
  <c r="P1268" i="3"/>
  <c r="P1269" i="3"/>
  <c r="P1270" i="3"/>
  <c r="P1271" i="3"/>
  <c r="P1272" i="3"/>
  <c r="P1273" i="3"/>
  <c r="P1274" i="3"/>
  <c r="P1275" i="3"/>
  <c r="P1276" i="3"/>
  <c r="P1277" i="3"/>
  <c r="P1278" i="3"/>
  <c r="P1279" i="3"/>
  <c r="P1280" i="3"/>
  <c r="P1281" i="3"/>
  <c r="P1282" i="3"/>
  <c r="P1283" i="3"/>
  <c r="P1284" i="3"/>
  <c r="P1285" i="3"/>
  <c r="P1286" i="3"/>
  <c r="P1287" i="3"/>
  <c r="P1288" i="3"/>
  <c r="P1289" i="3"/>
  <c r="P1290" i="3"/>
  <c r="P1291" i="3"/>
  <c r="P1292" i="3"/>
  <c r="P1293" i="3"/>
  <c r="P1294" i="3"/>
  <c r="P1295" i="3"/>
  <c r="P1296" i="3"/>
  <c r="P1297" i="3"/>
  <c r="P1298" i="3"/>
  <c r="P1299" i="3"/>
  <c r="P1300" i="3"/>
  <c r="P1301" i="3"/>
  <c r="P1302" i="3"/>
  <c r="P1303" i="3"/>
  <c r="P1304" i="3"/>
  <c r="P1305" i="3"/>
  <c r="P1306" i="3"/>
  <c r="P1307" i="3"/>
  <c r="P1308" i="3"/>
  <c r="P1309" i="3"/>
  <c r="P1310" i="3"/>
  <c r="P1311" i="3"/>
  <c r="P1312" i="3"/>
  <c r="P1313" i="3"/>
  <c r="P1314" i="3"/>
  <c r="P1315" i="3"/>
  <c r="P1316" i="3"/>
  <c r="P1317" i="3"/>
  <c r="P1318" i="3"/>
  <c r="P1319" i="3"/>
  <c r="P1320" i="3"/>
  <c r="P1321" i="3"/>
  <c r="P1322" i="3"/>
  <c r="P1323" i="3"/>
  <c r="P1324" i="3"/>
  <c r="P1325" i="3"/>
  <c r="P1326" i="3"/>
  <c r="P1327" i="3"/>
  <c r="P1328" i="3"/>
  <c r="P1329" i="3"/>
  <c r="P1330" i="3"/>
  <c r="P1331" i="3"/>
  <c r="P1332" i="3"/>
  <c r="P1333" i="3"/>
  <c r="P1334" i="3"/>
  <c r="P1335" i="3"/>
  <c r="P1336" i="3"/>
  <c r="P1337" i="3"/>
  <c r="P1338" i="3"/>
  <c r="P1339" i="3"/>
  <c r="P1340" i="3"/>
  <c r="P1341" i="3"/>
  <c r="P1342" i="3"/>
  <c r="P1343" i="3"/>
  <c r="P1344" i="3"/>
  <c r="P1345" i="3"/>
  <c r="P1346" i="3"/>
  <c r="P1347" i="3"/>
  <c r="P1348" i="3"/>
  <c r="P1349" i="3"/>
  <c r="P1350" i="3"/>
  <c r="P1351" i="3"/>
  <c r="P1352" i="3"/>
  <c r="P1353" i="3"/>
  <c r="P1354" i="3"/>
  <c r="P1355" i="3"/>
  <c r="P1356" i="3"/>
  <c r="P1357" i="3"/>
  <c r="P1358" i="3"/>
  <c r="P1359" i="3"/>
  <c r="P1360" i="3"/>
  <c r="P1361" i="3"/>
  <c r="P1362" i="3"/>
  <c r="P1363" i="3"/>
  <c r="P1364" i="3"/>
  <c r="P1365" i="3"/>
  <c r="P1366" i="3"/>
  <c r="P1367" i="3"/>
  <c r="P1368" i="3"/>
  <c r="P1369" i="3"/>
  <c r="P1370" i="3"/>
  <c r="P1371" i="3"/>
  <c r="P1372" i="3"/>
  <c r="P1373" i="3"/>
  <c r="P1374" i="3"/>
  <c r="P1375" i="3"/>
  <c r="P1376" i="3"/>
  <c r="P1377" i="3"/>
  <c r="P1378" i="3"/>
  <c r="P1379" i="3"/>
  <c r="P1380" i="3"/>
  <c r="P1381" i="3"/>
  <c r="P1382" i="3"/>
  <c r="P1383" i="3"/>
  <c r="P1384" i="3"/>
  <c r="P1385" i="3"/>
  <c r="P1386" i="3"/>
  <c r="P1387" i="3"/>
  <c r="P1388" i="3"/>
  <c r="P1389" i="3"/>
  <c r="P1390" i="3"/>
  <c r="P1391" i="3"/>
  <c r="P1392" i="3"/>
  <c r="P1393" i="3"/>
  <c r="P1394" i="3"/>
  <c r="P1395" i="3"/>
  <c r="P1396" i="3"/>
  <c r="P1397" i="3"/>
  <c r="P1398" i="3"/>
  <c r="P1399" i="3"/>
  <c r="P1400" i="3"/>
  <c r="P1401" i="3"/>
  <c r="P1402" i="3"/>
  <c r="P1403" i="3"/>
  <c r="P1404" i="3"/>
  <c r="P1405" i="3"/>
  <c r="P1406" i="3"/>
  <c r="P1407" i="3"/>
  <c r="P1408" i="3"/>
  <c r="P1409" i="3"/>
  <c r="P1410" i="3"/>
  <c r="P1411" i="3"/>
  <c r="P1412" i="3"/>
  <c r="P1413" i="3"/>
  <c r="P1414" i="3"/>
  <c r="P1415" i="3"/>
  <c r="P1416" i="3"/>
  <c r="P1417" i="3"/>
  <c r="P1418" i="3"/>
  <c r="P1419" i="3"/>
  <c r="P1420" i="3"/>
  <c r="P1421" i="3"/>
  <c r="P1422" i="3"/>
  <c r="P1423" i="3"/>
  <c r="P1424" i="3"/>
  <c r="P1425" i="3"/>
  <c r="P1426" i="3"/>
  <c r="P1427" i="3"/>
  <c r="P1428" i="3"/>
  <c r="P1429" i="3"/>
  <c r="P1430" i="3"/>
  <c r="P1431" i="3"/>
  <c r="P1432" i="3"/>
  <c r="P1433" i="3"/>
  <c r="P1434" i="3"/>
  <c r="P1435" i="3"/>
  <c r="P1436" i="3"/>
  <c r="P1437" i="3"/>
  <c r="P1438" i="3"/>
  <c r="P1439" i="3"/>
  <c r="P1440" i="3"/>
  <c r="P1441" i="3"/>
  <c r="P1442" i="3"/>
  <c r="P1443" i="3"/>
  <c r="P1444" i="3"/>
  <c r="P1445" i="3"/>
  <c r="P1446" i="3"/>
  <c r="P1447" i="3"/>
  <c r="P1448" i="3"/>
  <c r="P1449" i="3"/>
  <c r="P1450" i="3"/>
  <c r="P1451" i="3"/>
  <c r="P1452" i="3"/>
  <c r="P1453" i="3"/>
  <c r="P1454" i="3"/>
  <c r="P1455" i="3"/>
  <c r="P1456" i="3"/>
  <c r="P1457" i="3"/>
  <c r="P1458" i="3"/>
  <c r="P1459" i="3"/>
  <c r="P1460" i="3"/>
  <c r="P1461" i="3"/>
  <c r="P1462" i="3"/>
  <c r="P1463" i="3"/>
  <c r="P1464" i="3"/>
  <c r="P1465" i="3"/>
  <c r="P1466" i="3"/>
  <c r="P1467" i="3"/>
  <c r="P1468" i="3"/>
  <c r="P1469" i="3"/>
  <c r="P1470" i="3"/>
  <c r="P1471" i="3"/>
  <c r="P1472" i="3"/>
  <c r="P1473" i="3"/>
  <c r="P1474" i="3"/>
  <c r="P1475" i="3"/>
  <c r="P1476" i="3"/>
  <c r="P1477" i="3"/>
  <c r="P1478" i="3"/>
  <c r="P1479" i="3"/>
  <c r="P1480" i="3"/>
  <c r="P1481" i="3"/>
  <c r="P1482" i="3"/>
  <c r="P1483" i="3"/>
  <c r="P1484" i="3"/>
  <c r="P1485" i="3"/>
  <c r="P1486" i="3"/>
  <c r="P1487" i="3"/>
  <c r="P1488" i="3"/>
  <c r="P1489" i="3"/>
  <c r="P1490" i="3"/>
  <c r="P1491" i="3"/>
  <c r="P1492" i="3"/>
  <c r="P1493" i="3"/>
  <c r="P1494" i="3"/>
  <c r="P1495" i="3"/>
  <c r="P1496" i="3"/>
  <c r="P1497" i="3"/>
  <c r="P1498" i="3"/>
  <c r="P1499" i="3"/>
  <c r="P1500" i="3"/>
  <c r="P1501" i="3"/>
  <c r="P1502" i="3"/>
  <c r="P1503" i="3"/>
  <c r="P1504" i="3"/>
  <c r="P1505" i="3"/>
  <c r="P1506" i="3"/>
  <c r="P1507" i="3"/>
  <c r="P1508" i="3"/>
  <c r="P1509" i="3"/>
  <c r="P1510" i="3"/>
  <c r="P1511" i="3"/>
  <c r="P1512" i="3"/>
  <c r="P1513" i="3"/>
  <c r="P1514" i="3"/>
  <c r="P1515" i="3"/>
  <c r="P1516" i="3"/>
  <c r="P1517" i="3"/>
  <c r="P1518" i="3"/>
  <c r="P1519" i="3"/>
  <c r="P1520" i="3"/>
  <c r="P1521" i="3"/>
  <c r="P1522" i="3"/>
  <c r="P1523" i="3"/>
  <c r="P1524" i="3"/>
  <c r="P1525" i="3"/>
  <c r="P1526" i="3"/>
  <c r="P1527" i="3"/>
  <c r="P1528" i="3"/>
  <c r="P1529" i="3"/>
  <c r="P1530" i="3"/>
  <c r="P1531" i="3"/>
  <c r="P1532" i="3"/>
  <c r="P1533" i="3"/>
  <c r="P1534" i="3"/>
  <c r="P1535" i="3"/>
  <c r="P1536" i="3"/>
  <c r="P1537" i="3"/>
  <c r="P1538" i="3"/>
  <c r="P1539" i="3"/>
  <c r="P1540" i="3"/>
  <c r="P1541" i="3"/>
  <c r="P1542" i="3"/>
  <c r="P1543" i="3"/>
  <c r="P1544" i="3"/>
  <c r="P1545" i="3"/>
  <c r="P1546" i="3"/>
  <c r="P1547" i="3"/>
  <c r="P1548" i="3"/>
  <c r="P1549" i="3"/>
  <c r="P1550" i="3"/>
  <c r="P1551" i="3"/>
  <c r="P1552" i="3"/>
  <c r="P1553" i="3"/>
  <c r="P1554" i="3"/>
  <c r="P1555" i="3"/>
  <c r="P1556" i="3"/>
  <c r="P1557" i="3"/>
  <c r="P1558" i="3"/>
  <c r="P1559" i="3"/>
  <c r="P1560" i="3"/>
  <c r="P1561" i="3"/>
  <c r="P1562" i="3"/>
  <c r="P1563" i="3"/>
  <c r="P1564" i="3"/>
  <c r="P1565" i="3"/>
  <c r="P1566" i="3"/>
  <c r="P1567" i="3"/>
  <c r="P1568" i="3"/>
  <c r="P1569" i="3"/>
  <c r="P1570" i="3"/>
  <c r="P1571" i="3"/>
  <c r="P1572" i="3"/>
  <c r="P1573" i="3"/>
  <c r="P1574" i="3"/>
  <c r="P1575" i="3"/>
  <c r="P1576" i="3"/>
  <c r="P1577" i="3"/>
  <c r="P1578" i="3"/>
  <c r="P1579" i="3"/>
  <c r="P1580" i="3"/>
  <c r="P1581" i="3"/>
  <c r="P1582" i="3"/>
  <c r="P1583" i="3"/>
  <c r="P1584" i="3"/>
  <c r="P1585" i="3"/>
  <c r="P1586" i="3"/>
  <c r="P1587" i="3"/>
  <c r="P1588" i="3"/>
  <c r="P1589" i="3"/>
  <c r="P1590" i="3"/>
  <c r="P1591" i="3"/>
  <c r="P1592" i="3"/>
  <c r="P1593" i="3"/>
  <c r="P1594" i="3"/>
  <c r="P1595" i="3"/>
  <c r="P1596" i="3"/>
  <c r="P1597" i="3"/>
  <c r="P1598" i="3"/>
  <c r="P1599" i="3"/>
  <c r="P1600" i="3"/>
  <c r="P1601" i="3"/>
  <c r="P1602" i="3"/>
  <c r="P1603" i="3"/>
  <c r="P1604" i="3"/>
  <c r="P1605" i="3"/>
  <c r="P1606" i="3"/>
  <c r="P1607" i="3"/>
  <c r="P1608" i="3"/>
  <c r="P1609" i="3"/>
  <c r="P1610" i="3"/>
  <c r="P1611" i="3"/>
  <c r="P1612" i="3"/>
  <c r="P1613" i="3"/>
  <c r="P1614" i="3"/>
  <c r="P1615" i="3"/>
  <c r="P1616" i="3"/>
  <c r="P1617" i="3"/>
  <c r="P1618" i="3"/>
  <c r="P1619" i="3"/>
  <c r="P1620" i="3"/>
  <c r="P1621" i="3"/>
  <c r="P1622" i="3"/>
  <c r="P1623" i="3"/>
  <c r="P1624" i="3"/>
  <c r="P1625" i="3"/>
  <c r="P1626" i="3"/>
  <c r="P1627" i="3"/>
  <c r="P1628" i="3"/>
  <c r="P1629" i="3"/>
  <c r="P1630" i="3"/>
  <c r="P1631" i="3"/>
  <c r="P1632" i="3"/>
  <c r="P1633" i="3"/>
  <c r="P1634" i="3"/>
  <c r="P1635" i="3"/>
  <c r="P1636" i="3"/>
  <c r="P1637" i="3"/>
  <c r="P1638" i="3"/>
  <c r="P1639" i="3"/>
  <c r="P1640" i="3"/>
  <c r="P1641" i="3"/>
  <c r="P1642" i="3"/>
  <c r="P1643" i="3"/>
  <c r="P1644" i="3"/>
  <c r="P1645" i="3"/>
  <c r="P1646" i="3"/>
  <c r="P1647" i="3"/>
  <c r="P1648" i="3"/>
  <c r="P1649" i="3"/>
  <c r="P1650" i="3"/>
  <c r="P1651" i="3"/>
  <c r="P1652" i="3"/>
  <c r="P1653" i="3"/>
  <c r="P1654" i="3"/>
  <c r="P1655" i="3"/>
  <c r="P1656" i="3"/>
  <c r="P1657" i="3"/>
  <c r="P1658" i="3"/>
  <c r="P1659" i="3"/>
  <c r="P1660" i="3"/>
  <c r="P1661" i="3"/>
  <c r="P1662" i="3"/>
  <c r="P1663" i="3"/>
  <c r="P1664" i="3"/>
  <c r="P1665" i="3"/>
  <c r="P1666" i="3"/>
  <c r="P1667" i="3"/>
  <c r="P1668" i="3"/>
  <c r="P1669" i="3"/>
  <c r="P1670" i="3"/>
  <c r="P1671" i="3"/>
  <c r="P1672" i="3"/>
  <c r="P1673" i="3"/>
  <c r="P1674" i="3"/>
  <c r="P1675" i="3"/>
  <c r="P1676" i="3"/>
  <c r="P1677" i="3"/>
  <c r="P1678" i="3"/>
  <c r="P1679" i="3"/>
  <c r="P1680" i="3"/>
  <c r="P1681" i="3"/>
  <c r="P1682" i="3"/>
  <c r="P1683" i="3"/>
  <c r="P1684" i="3"/>
  <c r="P1685" i="3"/>
  <c r="P1686" i="3"/>
  <c r="P1687" i="3"/>
  <c r="P1688" i="3"/>
  <c r="P1689" i="3"/>
  <c r="P1690" i="3"/>
  <c r="P1691" i="3"/>
  <c r="P1692" i="3"/>
  <c r="P1693" i="3"/>
  <c r="P1694" i="3"/>
  <c r="P1695" i="3"/>
  <c r="P1696" i="3"/>
  <c r="P1697" i="3"/>
  <c r="P1698" i="3"/>
  <c r="P1699" i="3"/>
  <c r="P1700" i="3"/>
  <c r="P1701" i="3"/>
  <c r="P1702" i="3"/>
  <c r="P1703" i="3"/>
  <c r="P1704" i="3"/>
  <c r="P1705" i="3"/>
  <c r="P1706" i="3"/>
  <c r="P1707" i="3"/>
  <c r="P1708" i="3"/>
  <c r="P1709" i="3"/>
  <c r="P1710" i="3"/>
  <c r="P1711" i="3"/>
  <c r="P1712" i="3"/>
  <c r="P1713" i="3"/>
  <c r="P1714" i="3"/>
  <c r="P1715" i="3"/>
  <c r="P1716" i="3"/>
  <c r="P1717" i="3"/>
  <c r="P1718" i="3"/>
  <c r="P1719" i="3"/>
  <c r="P1720" i="3"/>
  <c r="P1721" i="3"/>
  <c r="P1722" i="3"/>
  <c r="P1723" i="3"/>
  <c r="P1724" i="3"/>
  <c r="P1725" i="3"/>
  <c r="P1726" i="3"/>
  <c r="P1727" i="3"/>
  <c r="P1728" i="3"/>
  <c r="P1729" i="3"/>
  <c r="P1730" i="3"/>
  <c r="P1731" i="3"/>
  <c r="P1732" i="3"/>
  <c r="P1733" i="3"/>
  <c r="P1734" i="3"/>
  <c r="P1735" i="3"/>
  <c r="P1736" i="3"/>
  <c r="P1737" i="3"/>
  <c r="P1738" i="3"/>
  <c r="P1739" i="3"/>
  <c r="P1740" i="3"/>
  <c r="P1741" i="3"/>
  <c r="P1742" i="3"/>
  <c r="P1743" i="3"/>
  <c r="P1744" i="3"/>
  <c r="P1745" i="3"/>
  <c r="P1746" i="3"/>
  <c r="P1747" i="3"/>
  <c r="P1748" i="3"/>
  <c r="P1749" i="3"/>
  <c r="P1750" i="3"/>
  <c r="P1751" i="3"/>
  <c r="P1752" i="3"/>
  <c r="P1753" i="3"/>
  <c r="P1754" i="3"/>
  <c r="P1755" i="3"/>
  <c r="P1756" i="3"/>
  <c r="P1757" i="3"/>
  <c r="P1758" i="3"/>
  <c r="P1759" i="3"/>
  <c r="P1760" i="3"/>
  <c r="P1761" i="3"/>
  <c r="P1762" i="3"/>
  <c r="P1763" i="3"/>
  <c r="P1764" i="3"/>
  <c r="P1765" i="3"/>
  <c r="P1766" i="3"/>
  <c r="P1767" i="3"/>
  <c r="P1768" i="3"/>
  <c r="P1769" i="3"/>
  <c r="P1770" i="3"/>
  <c r="P1771" i="3"/>
  <c r="P1772" i="3"/>
  <c r="P1773" i="3"/>
  <c r="P1774" i="3"/>
  <c r="P1775" i="3"/>
  <c r="P1776" i="3"/>
  <c r="P1777" i="3"/>
  <c r="P1778" i="3"/>
  <c r="P1779" i="3"/>
  <c r="P1780" i="3"/>
  <c r="P1781" i="3"/>
  <c r="P1782" i="3"/>
  <c r="P1783" i="3"/>
  <c r="P1784" i="3"/>
  <c r="P1785" i="3"/>
  <c r="P1786" i="3"/>
  <c r="P1787" i="3"/>
  <c r="P1788" i="3"/>
  <c r="P1789" i="3"/>
  <c r="P1790" i="3"/>
  <c r="P1791" i="3"/>
  <c r="P1792" i="3"/>
  <c r="P1793" i="3"/>
  <c r="P1794" i="3"/>
  <c r="P1795" i="3"/>
  <c r="P1796" i="3"/>
  <c r="P1797" i="3"/>
  <c r="P1798" i="3"/>
  <c r="P1799" i="3"/>
  <c r="P1800" i="3"/>
  <c r="P1801" i="3"/>
  <c r="P1802" i="3"/>
  <c r="P1803" i="3"/>
  <c r="P1804" i="3"/>
  <c r="P1805" i="3"/>
  <c r="P1806" i="3"/>
  <c r="P1807" i="3"/>
  <c r="P1808" i="3"/>
  <c r="P1809" i="3"/>
  <c r="P1810" i="3"/>
  <c r="P1811" i="3"/>
  <c r="P1813" i="3"/>
  <c r="P1814" i="3"/>
  <c r="P1815" i="3"/>
  <c r="P1816" i="3"/>
  <c r="P1817" i="3"/>
  <c r="P1818" i="3"/>
  <c r="P1819" i="3"/>
  <c r="P1820" i="3"/>
  <c r="P1821" i="3"/>
  <c r="P1822" i="3"/>
  <c r="P1823" i="3"/>
  <c r="P1824" i="3"/>
  <c r="P1825" i="3"/>
  <c r="P1826" i="3"/>
  <c r="P1827" i="3"/>
  <c r="P1828" i="3"/>
  <c r="P1829" i="3"/>
  <c r="P1830" i="3"/>
  <c r="P1831" i="3"/>
  <c r="P1832" i="3"/>
  <c r="P1833" i="3"/>
  <c r="P1834" i="3"/>
  <c r="P1835" i="3"/>
  <c r="P1836" i="3"/>
  <c r="P1837" i="3"/>
  <c r="P1838" i="3"/>
  <c r="P1839" i="3"/>
  <c r="P1840" i="3"/>
  <c r="P1841" i="3"/>
  <c r="P1842" i="3"/>
  <c r="P1843" i="3"/>
  <c r="P1844" i="3"/>
  <c r="P1845" i="3"/>
  <c r="P1846" i="3"/>
  <c r="P1847" i="3"/>
  <c r="P1848" i="3"/>
  <c r="P1849" i="3"/>
  <c r="P1850" i="3"/>
  <c r="P1851" i="3"/>
  <c r="P1852" i="3"/>
  <c r="P1853" i="3"/>
  <c r="P1854" i="3"/>
  <c r="P1855" i="3"/>
  <c r="P1856" i="3"/>
  <c r="P1857" i="3"/>
  <c r="P1858" i="3"/>
  <c r="M31" i="7"/>
  <c r="M32" i="7"/>
  <c r="Z32" i="11" l="1"/>
  <c r="Z31" i="11"/>
  <c r="Z33" i="11"/>
  <c r="Z34" i="11"/>
  <c r="Z30" i="11"/>
  <c r="AB39" i="11" s="1"/>
  <c r="M33" i="7"/>
  <c r="AB37" i="11" l="1"/>
  <c r="AB33" i="11"/>
  <c r="AB31" i="11"/>
  <c r="M15" i="7"/>
  <c r="M13" i="7"/>
  <c r="M11" i="7"/>
  <c r="M8" i="7"/>
  <c r="M7" i="7" l="1"/>
  <c r="M6" i="7"/>
  <c r="P6" i="7" a="1"/>
  <c r="P6" i="7" s="1"/>
  <c r="B27" i="11" l="1"/>
  <c r="C12" i="11"/>
  <c r="D12" i="11" s="1"/>
  <c r="Y4" i="11" a="1"/>
  <c r="Y4" i="11" s="1"/>
  <c r="B23" i="11"/>
  <c r="Q691" i="3"/>
  <c r="R691" i="3"/>
  <c r="S691" i="3"/>
  <c r="T1549" i="3"/>
  <c r="Q1685" i="3"/>
  <c r="R1685" i="3"/>
  <c r="S1685" i="3"/>
  <c r="T1550" i="3"/>
  <c r="Q692" i="3"/>
  <c r="R692" i="3"/>
  <c r="S692" i="3"/>
  <c r="T1551" i="3"/>
  <c r="Q1686" i="3"/>
  <c r="R1686" i="3"/>
  <c r="S1686" i="3"/>
  <c r="T1552" i="3"/>
  <c r="Q693" i="3"/>
  <c r="R693" i="3"/>
  <c r="S693" i="3"/>
  <c r="T1553" i="3"/>
  <c r="Q1687" i="3"/>
  <c r="R1687" i="3"/>
  <c r="S1687" i="3"/>
  <c r="T1554" i="3"/>
  <c r="Q694" i="3"/>
  <c r="R694" i="3"/>
  <c r="S694" i="3"/>
  <c r="T1555" i="3"/>
  <c r="Q1688" i="3"/>
  <c r="R1688" i="3"/>
  <c r="S1688" i="3"/>
  <c r="T1556" i="3"/>
  <c r="Q1689" i="3"/>
  <c r="R1689" i="3"/>
  <c r="S1689" i="3"/>
  <c r="T1557" i="3"/>
  <c r="Q1690" i="3"/>
  <c r="R1690" i="3"/>
  <c r="S1690" i="3"/>
  <c r="T1558" i="3"/>
  <c r="Q1691" i="3"/>
  <c r="R1691" i="3"/>
  <c r="S1691" i="3"/>
  <c r="T1559" i="3"/>
  <c r="Q1692" i="3"/>
  <c r="R1692" i="3"/>
  <c r="S1692" i="3"/>
  <c r="T1560" i="3"/>
  <c r="Q695" i="3"/>
  <c r="R695" i="3"/>
  <c r="S695" i="3"/>
  <c r="T1561" i="3"/>
  <c r="Q1693" i="3"/>
  <c r="R1693" i="3"/>
  <c r="S1693" i="3"/>
  <c r="T1562" i="3"/>
  <c r="Q696" i="3"/>
  <c r="R696" i="3"/>
  <c r="S696" i="3"/>
  <c r="T1563" i="3"/>
  <c r="Q1694" i="3"/>
  <c r="R1694" i="3"/>
  <c r="S1694" i="3"/>
  <c r="T1564" i="3"/>
  <c r="Q1695" i="3"/>
  <c r="R1695" i="3"/>
  <c r="S1695" i="3"/>
  <c r="T1565" i="3"/>
  <c r="Q697" i="3"/>
  <c r="R697" i="3"/>
  <c r="S697" i="3"/>
  <c r="T1566" i="3"/>
  <c r="Q698" i="3"/>
  <c r="R698" i="3"/>
  <c r="S698" i="3"/>
  <c r="T1567" i="3"/>
  <c r="Q699" i="3"/>
  <c r="R699" i="3"/>
  <c r="S699" i="3"/>
  <c r="T1568" i="3"/>
  <c r="Q700" i="3"/>
  <c r="R700" i="3"/>
  <c r="S700" i="3"/>
  <c r="T1569" i="3"/>
  <c r="Q1696" i="3"/>
  <c r="R1696" i="3"/>
  <c r="S1696" i="3"/>
  <c r="T1570" i="3"/>
  <c r="Q701" i="3"/>
  <c r="R701" i="3"/>
  <c r="S701" i="3"/>
  <c r="T1571" i="3"/>
  <c r="Q1697" i="3"/>
  <c r="R1697" i="3"/>
  <c r="S1697" i="3"/>
  <c r="T1572" i="3"/>
  <c r="Q702" i="3"/>
  <c r="R702" i="3"/>
  <c r="S702" i="3"/>
  <c r="T1573" i="3"/>
  <c r="Q1698" i="3"/>
  <c r="R1698" i="3"/>
  <c r="S1698" i="3"/>
  <c r="T1574" i="3"/>
  <c r="Q703" i="3"/>
  <c r="R703" i="3"/>
  <c r="S703" i="3"/>
  <c r="T1575" i="3"/>
  <c r="Q1699" i="3"/>
  <c r="R1699" i="3"/>
  <c r="S1699" i="3"/>
  <c r="T1576" i="3"/>
  <c r="Q1700" i="3"/>
  <c r="R1700" i="3"/>
  <c r="S1700" i="3"/>
  <c r="T1577" i="3"/>
  <c r="Q1701" i="3"/>
  <c r="R1701" i="3"/>
  <c r="S1701" i="3"/>
  <c r="T1578" i="3"/>
  <c r="Q1702" i="3"/>
  <c r="R1702" i="3"/>
  <c r="S1702" i="3"/>
  <c r="T1579" i="3"/>
  <c r="Q1703" i="3"/>
  <c r="R1703" i="3"/>
  <c r="S1703" i="3"/>
  <c r="T1580" i="3"/>
  <c r="Q704" i="3"/>
  <c r="R704" i="3"/>
  <c r="S704" i="3"/>
  <c r="T1581" i="3"/>
  <c r="Q1704" i="3"/>
  <c r="R1704" i="3"/>
  <c r="S1704" i="3"/>
  <c r="T1582" i="3"/>
  <c r="Q705" i="3"/>
  <c r="R705" i="3"/>
  <c r="S705" i="3"/>
  <c r="T1583" i="3"/>
  <c r="Q1705" i="3"/>
  <c r="R1705" i="3"/>
  <c r="S1705" i="3"/>
  <c r="T1584" i="3"/>
  <c r="Q1706" i="3"/>
  <c r="R1706" i="3"/>
  <c r="S1706" i="3"/>
  <c r="T1585" i="3"/>
  <c r="Q706" i="3"/>
  <c r="R706" i="3"/>
  <c r="S706" i="3"/>
  <c r="T1586" i="3"/>
  <c r="Q707" i="3"/>
  <c r="R707" i="3"/>
  <c r="S707" i="3"/>
  <c r="T1587" i="3"/>
  <c r="Q708" i="3"/>
  <c r="R708" i="3"/>
  <c r="S708" i="3"/>
  <c r="T1588" i="3"/>
  <c r="Q709" i="3"/>
  <c r="R709" i="3"/>
  <c r="S709" i="3"/>
  <c r="T1589" i="3"/>
  <c r="Q1707" i="3"/>
  <c r="R1707" i="3"/>
  <c r="S1707" i="3"/>
  <c r="T1590" i="3"/>
  <c r="Q710" i="3"/>
  <c r="R710" i="3"/>
  <c r="S710" i="3"/>
  <c r="T1591" i="3"/>
  <c r="Q1708" i="3"/>
  <c r="R1708" i="3"/>
  <c r="S1708" i="3"/>
  <c r="T1592" i="3"/>
  <c r="Q711" i="3"/>
  <c r="R711" i="3"/>
  <c r="S711" i="3"/>
  <c r="T1593" i="3"/>
  <c r="Q1709" i="3"/>
  <c r="R1709" i="3"/>
  <c r="S1709" i="3"/>
  <c r="T1594" i="3"/>
  <c r="Q712" i="3"/>
  <c r="R712" i="3"/>
  <c r="S712" i="3"/>
  <c r="T1595" i="3"/>
  <c r="Q1710" i="3"/>
  <c r="R1710" i="3"/>
  <c r="S1710" i="3"/>
  <c r="T1596" i="3"/>
  <c r="Q1711" i="3"/>
  <c r="R1711" i="3"/>
  <c r="S1711" i="3"/>
  <c r="T1597" i="3"/>
  <c r="Q1712" i="3"/>
  <c r="R1712" i="3"/>
  <c r="S1712" i="3"/>
  <c r="T1598" i="3"/>
  <c r="Q1713" i="3"/>
  <c r="R1713" i="3"/>
  <c r="S1713" i="3"/>
  <c r="T1599" i="3"/>
  <c r="Q1714" i="3"/>
  <c r="R1714" i="3"/>
  <c r="S1714" i="3"/>
  <c r="T1600" i="3"/>
  <c r="Q713" i="3"/>
  <c r="R713" i="3"/>
  <c r="S713" i="3"/>
  <c r="T1601" i="3"/>
  <c r="Q1715" i="3"/>
  <c r="R1715" i="3"/>
  <c r="S1715" i="3"/>
  <c r="T1602" i="3"/>
  <c r="Q714" i="3"/>
  <c r="R714" i="3"/>
  <c r="S714" i="3"/>
  <c r="T1603" i="3"/>
  <c r="Q1716" i="3"/>
  <c r="R1716" i="3"/>
  <c r="S1716" i="3"/>
  <c r="T1604" i="3"/>
  <c r="Q1717" i="3"/>
  <c r="R1717" i="3"/>
  <c r="S1717" i="3"/>
  <c r="T1605" i="3"/>
  <c r="Q715" i="3"/>
  <c r="R715" i="3"/>
  <c r="S715" i="3"/>
  <c r="T1606" i="3"/>
  <c r="Q716" i="3"/>
  <c r="R716" i="3"/>
  <c r="S716" i="3"/>
  <c r="T1607" i="3"/>
  <c r="Q717" i="3"/>
  <c r="R717" i="3"/>
  <c r="S717" i="3"/>
  <c r="T1608" i="3"/>
  <c r="Q718" i="3"/>
  <c r="R718" i="3"/>
  <c r="S718" i="3"/>
  <c r="T1609" i="3"/>
  <c r="Q1718" i="3"/>
  <c r="R1718" i="3"/>
  <c r="S1718" i="3"/>
  <c r="T1610" i="3"/>
  <c r="Q719" i="3"/>
  <c r="R719" i="3"/>
  <c r="S719" i="3"/>
  <c r="T1611" i="3"/>
  <c r="Q1719" i="3"/>
  <c r="R1719" i="3"/>
  <c r="S1719" i="3"/>
  <c r="T1612" i="3"/>
  <c r="Q720" i="3"/>
  <c r="R720" i="3"/>
  <c r="S720" i="3"/>
  <c r="T1613" i="3"/>
  <c r="Q1720" i="3"/>
  <c r="R1720" i="3"/>
  <c r="S1720" i="3"/>
  <c r="T1614" i="3"/>
  <c r="Q721" i="3"/>
  <c r="R721" i="3"/>
  <c r="S721" i="3"/>
  <c r="T1615" i="3"/>
  <c r="Q1721" i="3"/>
  <c r="R1721" i="3"/>
  <c r="S1721" i="3"/>
  <c r="T1616" i="3"/>
  <c r="Q1722" i="3"/>
  <c r="R1722" i="3"/>
  <c r="S1722" i="3"/>
  <c r="T1617" i="3"/>
  <c r="Q1723" i="3"/>
  <c r="R1723" i="3"/>
  <c r="S1723" i="3"/>
  <c r="T1618" i="3"/>
  <c r="Q1724" i="3"/>
  <c r="R1724" i="3"/>
  <c r="S1724" i="3"/>
  <c r="T1619" i="3"/>
  <c r="Q1725" i="3"/>
  <c r="R1725" i="3"/>
  <c r="S1725" i="3"/>
  <c r="T1620" i="3"/>
  <c r="Q722" i="3"/>
  <c r="R722" i="3"/>
  <c r="S722" i="3"/>
  <c r="T1621" i="3"/>
  <c r="Q1726" i="3"/>
  <c r="R1726" i="3"/>
  <c r="S1726" i="3"/>
  <c r="T1622" i="3"/>
  <c r="Q723" i="3"/>
  <c r="R723" i="3"/>
  <c r="S723" i="3"/>
  <c r="T1623" i="3"/>
  <c r="Q1727" i="3"/>
  <c r="R1727" i="3"/>
  <c r="S1727" i="3"/>
  <c r="T1624" i="3"/>
  <c r="Q1728" i="3"/>
  <c r="R1728" i="3"/>
  <c r="S1728" i="3"/>
  <c r="T1625" i="3"/>
  <c r="Q724" i="3"/>
  <c r="R724" i="3"/>
  <c r="S724" i="3"/>
  <c r="T1626" i="3"/>
  <c r="Q725" i="3"/>
  <c r="R725" i="3"/>
  <c r="S725" i="3"/>
  <c r="T1627" i="3"/>
  <c r="Q726" i="3"/>
  <c r="R726" i="3"/>
  <c r="S726" i="3"/>
  <c r="T1628" i="3"/>
  <c r="Q727" i="3"/>
  <c r="R727" i="3"/>
  <c r="S727" i="3"/>
  <c r="T1629" i="3"/>
  <c r="Q1729" i="3"/>
  <c r="R1729" i="3"/>
  <c r="S1729" i="3"/>
  <c r="T1630" i="3"/>
  <c r="Q728" i="3"/>
  <c r="R728" i="3"/>
  <c r="S728" i="3"/>
  <c r="T1631" i="3"/>
  <c r="Q1730" i="3"/>
  <c r="R1730" i="3"/>
  <c r="S1730" i="3"/>
  <c r="T1632" i="3"/>
  <c r="Q729" i="3"/>
  <c r="R729" i="3"/>
  <c r="S729" i="3"/>
  <c r="T1633" i="3"/>
  <c r="Q1731" i="3"/>
  <c r="R1731" i="3"/>
  <c r="S1731" i="3"/>
  <c r="T1634" i="3"/>
  <c r="Q730" i="3"/>
  <c r="R730" i="3"/>
  <c r="S730" i="3"/>
  <c r="T1635" i="3"/>
  <c r="Q1732" i="3"/>
  <c r="R1732" i="3"/>
  <c r="S1732" i="3"/>
  <c r="T1636" i="3"/>
  <c r="Q1733" i="3"/>
  <c r="R1733" i="3"/>
  <c r="S1733" i="3"/>
  <c r="T1637" i="3"/>
  <c r="Q1734" i="3"/>
  <c r="R1734" i="3"/>
  <c r="S1734" i="3"/>
  <c r="T1638" i="3"/>
  <c r="Q1735" i="3"/>
  <c r="R1735" i="3"/>
  <c r="S1735" i="3"/>
  <c r="T1639" i="3"/>
  <c r="Q1736" i="3"/>
  <c r="R1736" i="3"/>
  <c r="S1736" i="3"/>
  <c r="T1640" i="3"/>
  <c r="Q731" i="3"/>
  <c r="R731" i="3"/>
  <c r="S731" i="3"/>
  <c r="T1641" i="3"/>
  <c r="Q1737" i="3"/>
  <c r="R1737" i="3"/>
  <c r="S1737" i="3"/>
  <c r="T1642" i="3"/>
  <c r="Q732" i="3"/>
  <c r="R732" i="3"/>
  <c r="S732" i="3"/>
  <c r="T1643" i="3"/>
  <c r="Q1738" i="3"/>
  <c r="R1738" i="3"/>
  <c r="S1738" i="3"/>
  <c r="T1644" i="3"/>
  <c r="Q1739" i="3"/>
  <c r="R1739" i="3"/>
  <c r="S1739" i="3"/>
  <c r="T1645" i="3"/>
  <c r="Q733" i="3"/>
  <c r="R733" i="3"/>
  <c r="S733" i="3"/>
  <c r="T1646" i="3"/>
  <c r="Q734" i="3"/>
  <c r="R734" i="3"/>
  <c r="S734" i="3"/>
  <c r="T1647" i="3"/>
  <c r="Q735" i="3"/>
  <c r="R735" i="3"/>
  <c r="S735" i="3"/>
  <c r="T1648" i="3"/>
  <c r="Q736" i="3"/>
  <c r="R736" i="3"/>
  <c r="S736" i="3"/>
  <c r="T1649" i="3"/>
  <c r="Q1740" i="3"/>
  <c r="R1740" i="3"/>
  <c r="S1740" i="3"/>
  <c r="T1650" i="3"/>
  <c r="Q737" i="3"/>
  <c r="R737" i="3"/>
  <c r="S737" i="3"/>
  <c r="T1651" i="3"/>
  <c r="Q1741" i="3"/>
  <c r="R1741" i="3"/>
  <c r="S1741" i="3"/>
  <c r="T1652" i="3"/>
  <c r="Q738" i="3"/>
  <c r="R738" i="3"/>
  <c r="S738" i="3"/>
  <c r="T1653" i="3"/>
  <c r="Q1742" i="3"/>
  <c r="R1742" i="3"/>
  <c r="S1742" i="3"/>
  <c r="T1654" i="3"/>
  <c r="Q739" i="3"/>
  <c r="R739" i="3"/>
  <c r="S739" i="3"/>
  <c r="T1655" i="3"/>
  <c r="Q1743" i="3"/>
  <c r="R1743" i="3"/>
  <c r="S1743" i="3"/>
  <c r="T1656" i="3"/>
  <c r="Q1744" i="3"/>
  <c r="R1744" i="3"/>
  <c r="S1744" i="3"/>
  <c r="T1657" i="3"/>
  <c r="Q1745" i="3"/>
  <c r="R1745" i="3"/>
  <c r="S1745" i="3"/>
  <c r="T1658" i="3"/>
  <c r="Q1746" i="3"/>
  <c r="R1746" i="3"/>
  <c r="S1746" i="3"/>
  <c r="T1659" i="3"/>
  <c r="Q1747" i="3"/>
  <c r="R1747" i="3"/>
  <c r="S1747" i="3"/>
  <c r="T1660" i="3"/>
  <c r="Q740" i="3"/>
  <c r="R740" i="3"/>
  <c r="S740" i="3"/>
  <c r="T1661" i="3"/>
  <c r="Q1748" i="3"/>
  <c r="R1748" i="3"/>
  <c r="S1748" i="3"/>
  <c r="T1662" i="3"/>
  <c r="Q741" i="3"/>
  <c r="R741" i="3"/>
  <c r="S741" i="3"/>
  <c r="T1663" i="3"/>
  <c r="Q1749" i="3"/>
  <c r="R1749" i="3"/>
  <c r="S1749" i="3"/>
  <c r="T1664" i="3"/>
  <c r="Q1750" i="3"/>
  <c r="R1750" i="3"/>
  <c r="S1750" i="3"/>
  <c r="T1665" i="3"/>
  <c r="Q742" i="3"/>
  <c r="R742" i="3"/>
  <c r="S742" i="3"/>
  <c r="T1666" i="3"/>
  <c r="Q743" i="3"/>
  <c r="R743" i="3"/>
  <c r="S743" i="3"/>
  <c r="T1667" i="3"/>
  <c r="Q744" i="3"/>
  <c r="R744" i="3"/>
  <c r="S744" i="3"/>
  <c r="T1668" i="3"/>
  <c r="Q745" i="3"/>
  <c r="R745" i="3"/>
  <c r="S745" i="3"/>
  <c r="T1669" i="3"/>
  <c r="Q1751" i="3"/>
  <c r="R1751" i="3"/>
  <c r="S1751" i="3"/>
  <c r="T1670" i="3"/>
  <c r="Q746" i="3"/>
  <c r="R746" i="3"/>
  <c r="S746" i="3"/>
  <c r="T1671" i="3"/>
  <c r="Q1752" i="3"/>
  <c r="R1752" i="3"/>
  <c r="S1752" i="3"/>
  <c r="T1672" i="3"/>
  <c r="Q747" i="3"/>
  <c r="R747" i="3"/>
  <c r="S747" i="3"/>
  <c r="T1673" i="3"/>
  <c r="Q1753" i="3"/>
  <c r="R1753" i="3"/>
  <c r="S1753" i="3"/>
  <c r="T1674" i="3"/>
  <c r="Q748" i="3"/>
  <c r="R748" i="3"/>
  <c r="S748" i="3"/>
  <c r="T1675" i="3"/>
  <c r="Q1754" i="3"/>
  <c r="R1754" i="3"/>
  <c r="S1754" i="3"/>
  <c r="T1676" i="3"/>
  <c r="Q1755" i="3"/>
  <c r="R1755" i="3"/>
  <c r="S1755" i="3"/>
  <c r="T1677" i="3"/>
  <c r="Q1756" i="3"/>
  <c r="R1756" i="3"/>
  <c r="S1756" i="3"/>
  <c r="T1678" i="3"/>
  <c r="Q1757" i="3"/>
  <c r="R1757" i="3"/>
  <c r="S1757" i="3"/>
  <c r="T1679" i="3"/>
  <c r="Q1758" i="3"/>
  <c r="R1758" i="3"/>
  <c r="S1758" i="3"/>
  <c r="T1680" i="3"/>
  <c r="Q749" i="3"/>
  <c r="R749" i="3"/>
  <c r="S749" i="3"/>
  <c r="T1681" i="3"/>
  <c r="Q1759" i="3"/>
  <c r="R1759" i="3"/>
  <c r="S1759" i="3"/>
  <c r="T1682" i="3"/>
  <c r="Q750" i="3"/>
  <c r="R750" i="3"/>
  <c r="S750" i="3"/>
  <c r="T1683" i="3"/>
  <c r="Q1760" i="3"/>
  <c r="R1760" i="3"/>
  <c r="S1760" i="3"/>
  <c r="T1684" i="3"/>
  <c r="Q1761" i="3"/>
  <c r="R1761" i="3"/>
  <c r="S1761" i="3"/>
  <c r="T1685" i="3"/>
  <c r="Q751" i="3"/>
  <c r="R751" i="3"/>
  <c r="S751" i="3"/>
  <c r="T1686" i="3"/>
  <c r="Q752" i="3"/>
  <c r="R752" i="3"/>
  <c r="S752" i="3"/>
  <c r="T1687" i="3"/>
  <c r="Q753" i="3"/>
  <c r="R753" i="3"/>
  <c r="S753" i="3"/>
  <c r="T1688" i="3"/>
  <c r="Q754" i="3"/>
  <c r="R754" i="3"/>
  <c r="S754" i="3"/>
  <c r="T1689" i="3"/>
  <c r="Q1762" i="3"/>
  <c r="R1762" i="3"/>
  <c r="S1762" i="3"/>
  <c r="T1690" i="3"/>
  <c r="Q755" i="3"/>
  <c r="R755" i="3"/>
  <c r="S755" i="3"/>
  <c r="T1691" i="3"/>
  <c r="Q1763" i="3"/>
  <c r="R1763" i="3"/>
  <c r="S1763" i="3"/>
  <c r="T1692" i="3"/>
  <c r="Q756" i="3"/>
  <c r="R756" i="3"/>
  <c r="S756" i="3"/>
  <c r="T1693" i="3"/>
  <c r="Q1764" i="3"/>
  <c r="R1764" i="3"/>
  <c r="S1764" i="3"/>
  <c r="T1694" i="3"/>
  <c r="Q757" i="3"/>
  <c r="R757" i="3"/>
  <c r="S757" i="3"/>
  <c r="T1695" i="3"/>
  <c r="Q1765" i="3"/>
  <c r="R1765" i="3"/>
  <c r="S1765" i="3"/>
  <c r="T1696" i="3"/>
  <c r="Q1766" i="3"/>
  <c r="R1766" i="3"/>
  <c r="S1766" i="3"/>
  <c r="T1697" i="3"/>
  <c r="Q1767" i="3"/>
  <c r="R1767" i="3"/>
  <c r="S1767" i="3"/>
  <c r="T1698" i="3"/>
  <c r="Q1768" i="3"/>
  <c r="R1768" i="3"/>
  <c r="S1768" i="3"/>
  <c r="T1699" i="3"/>
  <c r="Q1769" i="3"/>
  <c r="R1769" i="3"/>
  <c r="S1769" i="3"/>
  <c r="T1700" i="3"/>
  <c r="Q758" i="3"/>
  <c r="R758" i="3"/>
  <c r="S758" i="3"/>
  <c r="T1701" i="3"/>
  <c r="Q1770" i="3"/>
  <c r="R1770" i="3"/>
  <c r="S1770" i="3"/>
  <c r="T1702" i="3"/>
  <c r="Q759" i="3"/>
  <c r="R759" i="3"/>
  <c r="S759" i="3"/>
  <c r="T1703" i="3"/>
  <c r="Q1771" i="3"/>
  <c r="R1771" i="3"/>
  <c r="S1771" i="3"/>
  <c r="T1704" i="3"/>
  <c r="Q1772" i="3"/>
  <c r="R1772" i="3"/>
  <c r="S1772" i="3"/>
  <c r="T1705" i="3"/>
  <c r="Q760" i="3"/>
  <c r="R760" i="3"/>
  <c r="S760" i="3"/>
  <c r="T1706" i="3"/>
  <c r="Q761" i="3"/>
  <c r="R761" i="3"/>
  <c r="S761" i="3"/>
  <c r="T1707" i="3"/>
  <c r="Q762" i="3"/>
  <c r="R762" i="3"/>
  <c r="S762" i="3"/>
  <c r="T1708" i="3"/>
  <c r="Q763" i="3"/>
  <c r="R763" i="3"/>
  <c r="S763" i="3"/>
  <c r="T1709" i="3"/>
  <c r="Q1773" i="3"/>
  <c r="R1773" i="3"/>
  <c r="S1773" i="3"/>
  <c r="T1710" i="3"/>
  <c r="Q764" i="3"/>
  <c r="R764" i="3"/>
  <c r="S764" i="3"/>
  <c r="T1711" i="3"/>
  <c r="Q1774" i="3"/>
  <c r="R1774" i="3"/>
  <c r="S1774" i="3"/>
  <c r="T1712" i="3"/>
  <c r="Q765" i="3"/>
  <c r="R765" i="3"/>
  <c r="S765" i="3"/>
  <c r="T1713" i="3"/>
  <c r="Q1775" i="3"/>
  <c r="R1775" i="3"/>
  <c r="S1775" i="3"/>
  <c r="T1714" i="3"/>
  <c r="Q766" i="3"/>
  <c r="R766" i="3"/>
  <c r="S766" i="3"/>
  <c r="T1715" i="3"/>
  <c r="Q1776" i="3"/>
  <c r="R1776" i="3"/>
  <c r="S1776" i="3"/>
  <c r="T1716" i="3"/>
  <c r="Q1777" i="3"/>
  <c r="R1777" i="3"/>
  <c r="S1777" i="3"/>
  <c r="T1717" i="3"/>
  <c r="Q1778" i="3"/>
  <c r="R1778" i="3"/>
  <c r="S1778" i="3"/>
  <c r="T1718" i="3"/>
  <c r="Q1779" i="3"/>
  <c r="R1779" i="3"/>
  <c r="S1779" i="3"/>
  <c r="T1719" i="3"/>
  <c r="Q1780" i="3"/>
  <c r="R1780" i="3"/>
  <c r="S1780" i="3"/>
  <c r="T1720" i="3"/>
  <c r="Q767" i="3"/>
  <c r="R767" i="3"/>
  <c r="S767" i="3"/>
  <c r="T1721" i="3"/>
  <c r="Q1781" i="3"/>
  <c r="R1781" i="3"/>
  <c r="S1781" i="3"/>
  <c r="T1722" i="3"/>
  <c r="Q768" i="3"/>
  <c r="R768" i="3"/>
  <c r="S768" i="3"/>
  <c r="T1723" i="3"/>
  <c r="Q1782" i="3"/>
  <c r="R1782" i="3"/>
  <c r="S1782" i="3"/>
  <c r="T1724" i="3"/>
  <c r="Q1783" i="3"/>
  <c r="R1783" i="3"/>
  <c r="S1783" i="3"/>
  <c r="T1725" i="3"/>
  <c r="Q769" i="3"/>
  <c r="R769" i="3"/>
  <c r="S769" i="3"/>
  <c r="T1726" i="3"/>
  <c r="Q770" i="3"/>
  <c r="R770" i="3"/>
  <c r="S770" i="3"/>
  <c r="T1727" i="3"/>
  <c r="Q771" i="3"/>
  <c r="R771" i="3"/>
  <c r="S771" i="3"/>
  <c r="T1728" i="3"/>
  <c r="Q772" i="3"/>
  <c r="R772" i="3"/>
  <c r="S772" i="3"/>
  <c r="T1729" i="3"/>
  <c r="Q1784" i="3"/>
  <c r="R1784" i="3"/>
  <c r="S1784" i="3"/>
  <c r="T1730" i="3"/>
  <c r="Q773" i="3"/>
  <c r="R773" i="3"/>
  <c r="S773" i="3"/>
  <c r="T1731" i="3"/>
  <c r="Q1785" i="3"/>
  <c r="R1785" i="3"/>
  <c r="S1785" i="3"/>
  <c r="T1732" i="3"/>
  <c r="Q774" i="3"/>
  <c r="R774" i="3"/>
  <c r="S774" i="3"/>
  <c r="T1733" i="3"/>
  <c r="Q1786" i="3"/>
  <c r="R1786" i="3"/>
  <c r="S1786" i="3"/>
  <c r="T1734" i="3"/>
  <c r="Q775" i="3"/>
  <c r="R775" i="3"/>
  <c r="S775" i="3"/>
  <c r="T1735" i="3"/>
  <c r="Q1787" i="3"/>
  <c r="R1787" i="3"/>
  <c r="S1787" i="3"/>
  <c r="T1736" i="3"/>
  <c r="Q1788" i="3"/>
  <c r="R1788" i="3"/>
  <c r="S1788" i="3"/>
  <c r="T1737" i="3"/>
  <c r="Q1789" i="3"/>
  <c r="R1789" i="3"/>
  <c r="S1789" i="3"/>
  <c r="T1738" i="3"/>
  <c r="Q1790" i="3"/>
  <c r="R1790" i="3"/>
  <c r="S1790" i="3"/>
  <c r="T1739" i="3"/>
  <c r="Q1791" i="3"/>
  <c r="R1791" i="3"/>
  <c r="S1791" i="3"/>
  <c r="T1740" i="3"/>
  <c r="Q776" i="3"/>
  <c r="R776" i="3"/>
  <c r="S776" i="3"/>
  <c r="T1741" i="3"/>
  <c r="Q1792" i="3"/>
  <c r="R1792" i="3"/>
  <c r="S1792" i="3"/>
  <c r="T1742" i="3"/>
  <c r="Q777" i="3"/>
  <c r="R777" i="3"/>
  <c r="S777" i="3"/>
  <c r="T1743" i="3"/>
  <c r="Q1793" i="3"/>
  <c r="R1793" i="3"/>
  <c r="S1793" i="3"/>
  <c r="T1744" i="3"/>
  <c r="Q1794" i="3"/>
  <c r="R1794" i="3"/>
  <c r="S1794" i="3"/>
  <c r="T1745" i="3"/>
  <c r="Q778" i="3"/>
  <c r="R778" i="3"/>
  <c r="S778" i="3"/>
  <c r="T1746" i="3"/>
  <c r="Q779" i="3"/>
  <c r="R779" i="3"/>
  <c r="S779" i="3"/>
  <c r="T1747" i="3"/>
  <c r="Q780" i="3"/>
  <c r="R780" i="3"/>
  <c r="S780" i="3"/>
  <c r="T1748" i="3"/>
  <c r="Q781" i="3"/>
  <c r="R781" i="3"/>
  <c r="S781" i="3"/>
  <c r="T1749" i="3"/>
  <c r="Q1795" i="3"/>
  <c r="R1795" i="3"/>
  <c r="S1795" i="3"/>
  <c r="T1750" i="3"/>
  <c r="Q782" i="3"/>
  <c r="R782" i="3"/>
  <c r="S782" i="3"/>
  <c r="T1751" i="3"/>
  <c r="Q1796" i="3"/>
  <c r="R1796" i="3"/>
  <c r="S1796" i="3"/>
  <c r="T1752" i="3"/>
  <c r="Q783" i="3"/>
  <c r="R783" i="3"/>
  <c r="S783" i="3"/>
  <c r="T1753" i="3"/>
  <c r="Q1797" i="3"/>
  <c r="R1797" i="3"/>
  <c r="S1797" i="3"/>
  <c r="T1754" i="3"/>
  <c r="Q784" i="3"/>
  <c r="R784" i="3"/>
  <c r="S784" i="3"/>
  <c r="T1755" i="3"/>
  <c r="Q1798" i="3"/>
  <c r="R1798" i="3"/>
  <c r="S1798" i="3"/>
  <c r="T1756" i="3"/>
  <c r="Q1799" i="3"/>
  <c r="R1799" i="3"/>
  <c r="S1799" i="3"/>
  <c r="T1757" i="3"/>
  <c r="Q1800" i="3"/>
  <c r="R1800" i="3"/>
  <c r="S1800" i="3"/>
  <c r="T1758" i="3"/>
  <c r="Q1801" i="3"/>
  <c r="R1801" i="3"/>
  <c r="S1801" i="3"/>
  <c r="T1759" i="3"/>
  <c r="Q1802" i="3"/>
  <c r="R1802" i="3"/>
  <c r="S1802" i="3"/>
  <c r="T1760" i="3"/>
  <c r="Q785" i="3"/>
  <c r="R785" i="3"/>
  <c r="S785" i="3"/>
  <c r="T1761" i="3"/>
  <c r="Q1803" i="3"/>
  <c r="R1803" i="3"/>
  <c r="S1803" i="3"/>
  <c r="T1762" i="3"/>
  <c r="Q786" i="3"/>
  <c r="R786" i="3"/>
  <c r="S786" i="3"/>
  <c r="T1763" i="3"/>
  <c r="Q1804" i="3"/>
  <c r="R1804" i="3"/>
  <c r="S1804" i="3"/>
  <c r="T1764" i="3"/>
  <c r="Q1805" i="3"/>
  <c r="R1805" i="3"/>
  <c r="S1805" i="3"/>
  <c r="T1765" i="3"/>
  <c r="Q787" i="3"/>
  <c r="R787" i="3"/>
  <c r="S787" i="3"/>
  <c r="T1766" i="3"/>
  <c r="Q788" i="3"/>
  <c r="R788" i="3"/>
  <c r="S788" i="3"/>
  <c r="T1767" i="3"/>
  <c r="Q789" i="3"/>
  <c r="R789" i="3"/>
  <c r="S789" i="3"/>
  <c r="T1768" i="3"/>
  <c r="Q790" i="3"/>
  <c r="R790" i="3"/>
  <c r="S790" i="3"/>
  <c r="T1769" i="3"/>
  <c r="Q1806" i="3"/>
  <c r="R1806" i="3"/>
  <c r="S1806" i="3"/>
  <c r="T1770" i="3"/>
  <c r="Q791" i="3"/>
  <c r="R791" i="3"/>
  <c r="S791" i="3"/>
  <c r="T1771" i="3"/>
  <c r="Q1807" i="3"/>
  <c r="R1807" i="3"/>
  <c r="S1807" i="3"/>
  <c r="T1772" i="3"/>
  <c r="Q792" i="3"/>
  <c r="R792" i="3"/>
  <c r="S792" i="3"/>
  <c r="T1773" i="3"/>
  <c r="Q1808" i="3"/>
  <c r="R1808" i="3"/>
  <c r="S1808" i="3"/>
  <c r="T1774" i="3"/>
  <c r="Q793" i="3"/>
  <c r="R793" i="3"/>
  <c r="S793" i="3"/>
  <c r="T1775" i="3"/>
  <c r="Q1809" i="3"/>
  <c r="R1809" i="3"/>
  <c r="S1809" i="3"/>
  <c r="T1776" i="3"/>
  <c r="Q1810" i="3"/>
  <c r="R1810" i="3"/>
  <c r="S1810" i="3"/>
  <c r="T1777" i="3"/>
  <c r="Q1811" i="3"/>
  <c r="R1811" i="3"/>
  <c r="S1811" i="3"/>
  <c r="T1778" i="3"/>
  <c r="Q1812" i="3"/>
  <c r="R1812" i="3"/>
  <c r="S1812" i="3"/>
  <c r="T1779" i="3"/>
  <c r="Q1813" i="3"/>
  <c r="R1813" i="3"/>
  <c r="S1813" i="3"/>
  <c r="T1780" i="3"/>
  <c r="Q794" i="3"/>
  <c r="R794" i="3"/>
  <c r="S794" i="3"/>
  <c r="T1781" i="3"/>
  <c r="Q1814" i="3"/>
  <c r="R1814" i="3"/>
  <c r="S1814" i="3"/>
  <c r="T1782" i="3"/>
  <c r="Q795" i="3"/>
  <c r="R795" i="3"/>
  <c r="S795" i="3"/>
  <c r="T1783" i="3"/>
  <c r="Q1815" i="3"/>
  <c r="R1815" i="3"/>
  <c r="S1815" i="3"/>
  <c r="T1784" i="3"/>
  <c r="Q1816" i="3"/>
  <c r="R1816" i="3"/>
  <c r="S1816" i="3"/>
  <c r="T1785" i="3"/>
  <c r="Q796" i="3"/>
  <c r="R796" i="3"/>
  <c r="S796" i="3"/>
  <c r="T1786" i="3"/>
  <c r="Q797" i="3"/>
  <c r="R797" i="3"/>
  <c r="S797" i="3"/>
  <c r="T1787" i="3"/>
  <c r="Q798" i="3"/>
  <c r="R798" i="3"/>
  <c r="S798" i="3"/>
  <c r="T1788" i="3"/>
  <c r="Q799" i="3"/>
  <c r="R799" i="3"/>
  <c r="S799" i="3"/>
  <c r="T1789" i="3"/>
  <c r="Q1817" i="3"/>
  <c r="R1817" i="3"/>
  <c r="S1817" i="3"/>
  <c r="T1790" i="3"/>
  <c r="Q800" i="3"/>
  <c r="R800" i="3"/>
  <c r="S800" i="3"/>
  <c r="T1791" i="3"/>
  <c r="Q1818" i="3"/>
  <c r="R1818" i="3"/>
  <c r="S1818" i="3"/>
  <c r="T1792" i="3"/>
  <c r="Q801" i="3"/>
  <c r="R801" i="3"/>
  <c r="S801" i="3"/>
  <c r="T1793" i="3"/>
  <c r="Q1819" i="3"/>
  <c r="R1819" i="3"/>
  <c r="S1819" i="3"/>
  <c r="T1794" i="3"/>
  <c r="Q802" i="3"/>
  <c r="R802" i="3"/>
  <c r="S802" i="3"/>
  <c r="T1795" i="3"/>
  <c r="Q1820" i="3"/>
  <c r="R1820" i="3"/>
  <c r="S1820" i="3"/>
  <c r="T1796" i="3"/>
  <c r="Q1821" i="3"/>
  <c r="R1821" i="3"/>
  <c r="S1821" i="3"/>
  <c r="T1797" i="3"/>
  <c r="Q1822" i="3"/>
  <c r="R1822" i="3"/>
  <c r="S1822" i="3"/>
  <c r="T1798" i="3"/>
  <c r="Q1823" i="3"/>
  <c r="R1823" i="3"/>
  <c r="S1823" i="3"/>
  <c r="T1799" i="3"/>
  <c r="Q1824" i="3"/>
  <c r="R1824" i="3"/>
  <c r="S1824" i="3"/>
  <c r="T1800" i="3"/>
  <c r="Q803" i="3"/>
  <c r="R803" i="3"/>
  <c r="S803" i="3"/>
  <c r="T1801" i="3"/>
  <c r="Q1825" i="3"/>
  <c r="R1825" i="3"/>
  <c r="S1825" i="3"/>
  <c r="T1802" i="3"/>
  <c r="Q804" i="3"/>
  <c r="R804" i="3"/>
  <c r="S804" i="3"/>
  <c r="T1803" i="3"/>
  <c r="Q1826" i="3"/>
  <c r="R1826" i="3"/>
  <c r="S1826" i="3"/>
  <c r="T1804" i="3"/>
  <c r="Q1827" i="3"/>
  <c r="R1827" i="3"/>
  <c r="S1827" i="3"/>
  <c r="T1805" i="3"/>
  <c r="Q805" i="3"/>
  <c r="R805" i="3"/>
  <c r="S805" i="3"/>
  <c r="T1806" i="3"/>
  <c r="Q806" i="3"/>
  <c r="R806" i="3"/>
  <c r="S806" i="3"/>
  <c r="T1807" i="3"/>
  <c r="Q1828" i="3"/>
  <c r="R1828" i="3"/>
  <c r="S1828" i="3"/>
  <c r="T1808" i="3"/>
  <c r="Q807" i="3"/>
  <c r="R807" i="3"/>
  <c r="S807" i="3"/>
  <c r="T1809" i="3"/>
  <c r="Q1829" i="3"/>
  <c r="R1829" i="3"/>
  <c r="S1829" i="3"/>
  <c r="T1810" i="3"/>
  <c r="Q808" i="3"/>
  <c r="R808" i="3"/>
  <c r="S808" i="3"/>
  <c r="T1811" i="3"/>
  <c r="Q1830" i="3"/>
  <c r="R1830" i="3"/>
  <c r="S1830" i="3"/>
  <c r="T1812" i="3"/>
  <c r="Q809" i="3"/>
  <c r="R809" i="3"/>
  <c r="S809" i="3"/>
  <c r="T1813" i="3"/>
  <c r="Q1831" i="3"/>
  <c r="R1831" i="3"/>
  <c r="S1831" i="3"/>
  <c r="T1814" i="3"/>
  <c r="Q1832" i="3"/>
  <c r="R1832" i="3"/>
  <c r="S1832" i="3"/>
  <c r="T1815" i="3"/>
  <c r="Q1833" i="3"/>
  <c r="R1833" i="3"/>
  <c r="S1833" i="3"/>
  <c r="T1816" i="3"/>
  <c r="Q1834" i="3"/>
  <c r="R1834" i="3"/>
  <c r="S1834" i="3"/>
  <c r="T1817" i="3"/>
  <c r="Q1835" i="3"/>
  <c r="R1835" i="3"/>
  <c r="S1835" i="3"/>
  <c r="T1818" i="3"/>
  <c r="Q810" i="3"/>
  <c r="R810" i="3"/>
  <c r="S810" i="3"/>
  <c r="T1819" i="3"/>
  <c r="Q1836" i="3"/>
  <c r="R1836" i="3"/>
  <c r="S1836" i="3"/>
  <c r="T1820" i="3"/>
  <c r="Q811" i="3"/>
  <c r="R811" i="3"/>
  <c r="S811" i="3"/>
  <c r="T1821" i="3"/>
  <c r="Q1837" i="3"/>
  <c r="R1837" i="3"/>
  <c r="S1837" i="3"/>
  <c r="T1822" i="3"/>
  <c r="Q1838" i="3"/>
  <c r="R1838" i="3"/>
  <c r="S1838" i="3"/>
  <c r="T1823" i="3"/>
  <c r="Q812" i="3"/>
  <c r="R812" i="3"/>
  <c r="S812" i="3"/>
  <c r="T1824" i="3"/>
  <c r="Q813" i="3"/>
  <c r="R813" i="3"/>
  <c r="S813" i="3"/>
  <c r="T1825" i="3"/>
  <c r="Q1839" i="3"/>
  <c r="R1839" i="3"/>
  <c r="S1839" i="3"/>
  <c r="T1826" i="3"/>
  <c r="Q814" i="3"/>
  <c r="R814" i="3"/>
  <c r="S814" i="3"/>
  <c r="T1827" i="3"/>
  <c r="Q1840" i="3"/>
  <c r="R1840" i="3"/>
  <c r="S1840" i="3"/>
  <c r="T1828" i="3"/>
  <c r="Q815" i="3"/>
  <c r="R815" i="3"/>
  <c r="S815" i="3"/>
  <c r="T1829" i="3"/>
  <c r="Q1841" i="3"/>
  <c r="R1841" i="3"/>
  <c r="S1841" i="3"/>
  <c r="T1830" i="3"/>
  <c r="Q816" i="3"/>
  <c r="R816" i="3"/>
  <c r="S816" i="3"/>
  <c r="T1831" i="3"/>
  <c r="Q1842" i="3"/>
  <c r="R1842" i="3"/>
  <c r="S1842" i="3"/>
  <c r="T1832" i="3"/>
  <c r="Q1843" i="3"/>
  <c r="R1843" i="3"/>
  <c r="S1843" i="3"/>
  <c r="T1833" i="3"/>
  <c r="Q1844" i="3"/>
  <c r="R1844" i="3"/>
  <c r="S1844" i="3"/>
  <c r="T1834" i="3"/>
  <c r="Q1845" i="3"/>
  <c r="R1845" i="3"/>
  <c r="S1845" i="3"/>
  <c r="T1835" i="3"/>
  <c r="Q1846" i="3"/>
  <c r="R1846" i="3"/>
  <c r="S1846" i="3"/>
  <c r="T1836" i="3"/>
  <c r="Q817" i="3"/>
  <c r="R817" i="3"/>
  <c r="S817" i="3"/>
  <c r="T1837" i="3"/>
  <c r="Q1847" i="3"/>
  <c r="R1847" i="3"/>
  <c r="S1847" i="3"/>
  <c r="T1838" i="3"/>
  <c r="Q818" i="3"/>
  <c r="R818" i="3"/>
  <c r="S818" i="3"/>
  <c r="T1839" i="3"/>
  <c r="Q1848" i="3"/>
  <c r="R1848" i="3"/>
  <c r="S1848" i="3"/>
  <c r="T1840" i="3"/>
  <c r="Q1849" i="3"/>
  <c r="R1849" i="3"/>
  <c r="S1849" i="3"/>
  <c r="T1841" i="3"/>
  <c r="Q819" i="3"/>
  <c r="R819" i="3"/>
  <c r="S819" i="3"/>
  <c r="T1842" i="3"/>
  <c r="Q820" i="3"/>
  <c r="R820" i="3"/>
  <c r="S820" i="3"/>
  <c r="T1843" i="3"/>
  <c r="Q1850" i="3"/>
  <c r="R1850" i="3"/>
  <c r="S1850" i="3"/>
  <c r="T1844" i="3"/>
  <c r="Q1851" i="3"/>
  <c r="R1851" i="3"/>
  <c r="S1851" i="3"/>
  <c r="T1845" i="3"/>
  <c r="Q1852" i="3"/>
  <c r="R1852" i="3"/>
  <c r="S1852" i="3"/>
  <c r="T1846" i="3"/>
  <c r="Q1853" i="3"/>
  <c r="R1853" i="3"/>
  <c r="S1853" i="3"/>
  <c r="T1847" i="3"/>
  <c r="Q1854" i="3"/>
  <c r="R1854" i="3"/>
  <c r="S1854" i="3"/>
  <c r="T1848" i="3"/>
  <c r="Q821" i="3"/>
  <c r="R821" i="3"/>
  <c r="S821" i="3"/>
  <c r="T1849" i="3"/>
  <c r="Q1855" i="3"/>
  <c r="R1855" i="3"/>
  <c r="S1855" i="3"/>
  <c r="T1850" i="3"/>
  <c r="Q822" i="3"/>
  <c r="R822" i="3"/>
  <c r="S822" i="3"/>
  <c r="T1851" i="3"/>
  <c r="Q1856" i="3"/>
  <c r="R1856" i="3"/>
  <c r="S1856" i="3"/>
  <c r="T1852" i="3"/>
  <c r="Q1857" i="3"/>
  <c r="R1857" i="3"/>
  <c r="S1857" i="3"/>
  <c r="T1853" i="3"/>
  <c r="Q823" i="3"/>
  <c r="R823" i="3"/>
  <c r="S823" i="3"/>
  <c r="T1854" i="3"/>
  <c r="Q824" i="3"/>
  <c r="R824" i="3"/>
  <c r="S824" i="3"/>
  <c r="T1855" i="3"/>
  <c r="Q1858" i="3"/>
  <c r="R1858" i="3"/>
  <c r="S1858" i="3"/>
  <c r="T1856" i="3"/>
  <c r="Q825" i="3"/>
  <c r="R825" i="3"/>
  <c r="S825" i="3"/>
  <c r="T1857" i="3"/>
  <c r="Q826" i="3"/>
  <c r="R826" i="3"/>
  <c r="S826" i="3"/>
  <c r="T1858" i="3"/>
  <c r="Q382" i="3"/>
  <c r="R382" i="3"/>
  <c r="S382" i="3"/>
  <c r="T855" i="3"/>
  <c r="Q1300" i="3"/>
  <c r="R1300" i="3"/>
  <c r="S1300" i="3"/>
  <c r="T856" i="3"/>
  <c r="Q383" i="3"/>
  <c r="R383" i="3"/>
  <c r="S383" i="3"/>
  <c r="T857" i="3"/>
  <c r="Q1301" i="3"/>
  <c r="R1301" i="3"/>
  <c r="S1301" i="3"/>
  <c r="T858" i="3"/>
  <c r="Q384" i="3"/>
  <c r="R384" i="3"/>
  <c r="S384" i="3"/>
  <c r="T859" i="3"/>
  <c r="Q1302" i="3"/>
  <c r="R1302" i="3"/>
  <c r="S1302" i="3"/>
  <c r="T860" i="3"/>
  <c r="Q385" i="3"/>
  <c r="R385" i="3"/>
  <c r="S385" i="3"/>
  <c r="T861" i="3"/>
  <c r="Q1303" i="3"/>
  <c r="R1303" i="3"/>
  <c r="S1303" i="3"/>
  <c r="T862" i="3"/>
  <c r="Q1304" i="3"/>
  <c r="R1304" i="3"/>
  <c r="S1304" i="3"/>
  <c r="T863" i="3"/>
  <c r="Q1305" i="3"/>
  <c r="R1305" i="3"/>
  <c r="S1305" i="3"/>
  <c r="T864" i="3"/>
  <c r="Q1306" i="3"/>
  <c r="R1306" i="3"/>
  <c r="S1306" i="3"/>
  <c r="T865" i="3"/>
  <c r="Q1307" i="3"/>
  <c r="R1307" i="3"/>
  <c r="S1307" i="3"/>
  <c r="T866" i="3"/>
  <c r="Q386" i="3"/>
  <c r="R386" i="3"/>
  <c r="S386" i="3"/>
  <c r="T867" i="3"/>
  <c r="Q1308" i="3"/>
  <c r="R1308" i="3"/>
  <c r="S1308" i="3"/>
  <c r="T868" i="3"/>
  <c r="Q387" i="3"/>
  <c r="R387" i="3"/>
  <c r="S387" i="3"/>
  <c r="T869" i="3"/>
  <c r="Q1309" i="3"/>
  <c r="R1309" i="3"/>
  <c r="S1309" i="3"/>
  <c r="T870" i="3"/>
  <c r="Q1310" i="3"/>
  <c r="R1310" i="3"/>
  <c r="S1310" i="3"/>
  <c r="T871" i="3"/>
  <c r="Q388" i="3"/>
  <c r="R388" i="3"/>
  <c r="S388" i="3"/>
  <c r="T872" i="3"/>
  <c r="Q389" i="3"/>
  <c r="R389" i="3"/>
  <c r="S389" i="3"/>
  <c r="T873" i="3"/>
  <c r="Q390" i="3"/>
  <c r="R390" i="3"/>
  <c r="S390" i="3"/>
  <c r="T874" i="3"/>
  <c r="Q391" i="3"/>
  <c r="R391" i="3"/>
  <c r="S391" i="3"/>
  <c r="T875" i="3"/>
  <c r="Q1311" i="3"/>
  <c r="R1311" i="3"/>
  <c r="S1311" i="3"/>
  <c r="T876" i="3"/>
  <c r="Q392" i="3"/>
  <c r="R392" i="3"/>
  <c r="S392" i="3"/>
  <c r="T877" i="3"/>
  <c r="Q1312" i="3"/>
  <c r="R1312" i="3"/>
  <c r="S1312" i="3"/>
  <c r="T878" i="3"/>
  <c r="Q393" i="3"/>
  <c r="R393" i="3"/>
  <c r="S393" i="3"/>
  <c r="T879" i="3"/>
  <c r="Q1313" i="3"/>
  <c r="R1313" i="3"/>
  <c r="S1313" i="3"/>
  <c r="T880" i="3"/>
  <c r="Q394" i="3"/>
  <c r="R394" i="3"/>
  <c r="S394" i="3"/>
  <c r="T881" i="3"/>
  <c r="Q1314" i="3"/>
  <c r="R1314" i="3"/>
  <c r="S1314" i="3"/>
  <c r="T882" i="3"/>
  <c r="Q1315" i="3"/>
  <c r="R1315" i="3"/>
  <c r="S1315" i="3"/>
  <c r="T883" i="3"/>
  <c r="Q1316" i="3"/>
  <c r="R1316" i="3"/>
  <c r="S1316" i="3"/>
  <c r="T884" i="3"/>
  <c r="Q1317" i="3"/>
  <c r="R1317" i="3"/>
  <c r="S1317" i="3"/>
  <c r="T885" i="3"/>
  <c r="Q1318" i="3"/>
  <c r="R1318" i="3"/>
  <c r="S1318" i="3"/>
  <c r="T886" i="3"/>
  <c r="Q395" i="3"/>
  <c r="R395" i="3"/>
  <c r="S395" i="3"/>
  <c r="T887" i="3"/>
  <c r="Q1319" i="3"/>
  <c r="R1319" i="3"/>
  <c r="S1319" i="3"/>
  <c r="T888" i="3"/>
  <c r="Q396" i="3"/>
  <c r="R396" i="3"/>
  <c r="S396" i="3"/>
  <c r="T889" i="3"/>
  <c r="Q1320" i="3"/>
  <c r="R1320" i="3"/>
  <c r="S1320" i="3"/>
  <c r="T890" i="3"/>
  <c r="Q1321" i="3"/>
  <c r="R1321" i="3"/>
  <c r="S1321" i="3"/>
  <c r="T891" i="3"/>
  <c r="Q397" i="3"/>
  <c r="R397" i="3"/>
  <c r="S397" i="3"/>
  <c r="T892" i="3"/>
  <c r="Q398" i="3"/>
  <c r="R398" i="3"/>
  <c r="S398" i="3"/>
  <c r="T893" i="3"/>
  <c r="Q399" i="3"/>
  <c r="R399" i="3"/>
  <c r="S399" i="3"/>
  <c r="T894" i="3"/>
  <c r="Q400" i="3"/>
  <c r="R400" i="3"/>
  <c r="S400" i="3"/>
  <c r="T895" i="3"/>
  <c r="Q1322" i="3"/>
  <c r="R1322" i="3"/>
  <c r="S1322" i="3"/>
  <c r="T896" i="3"/>
  <c r="Q401" i="3"/>
  <c r="R401" i="3"/>
  <c r="S401" i="3"/>
  <c r="T897" i="3"/>
  <c r="Q1323" i="3"/>
  <c r="R1323" i="3"/>
  <c r="S1323" i="3"/>
  <c r="T898" i="3"/>
  <c r="Q402" i="3"/>
  <c r="R402" i="3"/>
  <c r="S402" i="3"/>
  <c r="T899" i="3"/>
  <c r="Q1324" i="3"/>
  <c r="R1324" i="3"/>
  <c r="S1324" i="3"/>
  <c r="T900" i="3"/>
  <c r="Q403" i="3"/>
  <c r="R403" i="3"/>
  <c r="S403" i="3"/>
  <c r="T901" i="3"/>
  <c r="Q1325" i="3"/>
  <c r="R1325" i="3"/>
  <c r="S1325" i="3"/>
  <c r="T902" i="3"/>
  <c r="Q1326" i="3"/>
  <c r="R1326" i="3"/>
  <c r="S1326" i="3"/>
  <c r="T903" i="3"/>
  <c r="Q1327" i="3"/>
  <c r="R1327" i="3"/>
  <c r="S1327" i="3"/>
  <c r="T904" i="3"/>
  <c r="Q1328" i="3"/>
  <c r="R1328" i="3"/>
  <c r="S1328" i="3"/>
  <c r="T905" i="3"/>
  <c r="Q1329" i="3"/>
  <c r="R1329" i="3"/>
  <c r="S1329" i="3"/>
  <c r="T906" i="3"/>
  <c r="Q404" i="3"/>
  <c r="R404" i="3"/>
  <c r="S404" i="3"/>
  <c r="T907" i="3"/>
  <c r="Q1330" i="3"/>
  <c r="R1330" i="3"/>
  <c r="S1330" i="3"/>
  <c r="T908" i="3"/>
  <c r="Q405" i="3"/>
  <c r="R405" i="3"/>
  <c r="S405" i="3"/>
  <c r="T909" i="3"/>
  <c r="Q1331" i="3"/>
  <c r="R1331" i="3"/>
  <c r="S1331" i="3"/>
  <c r="T910" i="3"/>
  <c r="Q1332" i="3"/>
  <c r="R1332" i="3"/>
  <c r="S1332" i="3"/>
  <c r="T911" i="3"/>
  <c r="Q406" i="3"/>
  <c r="R406" i="3"/>
  <c r="S406" i="3"/>
  <c r="T912" i="3"/>
  <c r="Q407" i="3"/>
  <c r="R407" i="3"/>
  <c r="S407" i="3"/>
  <c r="T913" i="3"/>
  <c r="Q408" i="3"/>
  <c r="R408" i="3"/>
  <c r="S408" i="3"/>
  <c r="T914" i="3"/>
  <c r="Q409" i="3"/>
  <c r="R409" i="3"/>
  <c r="S409" i="3"/>
  <c r="T915" i="3"/>
  <c r="Q1333" i="3"/>
  <c r="R1333" i="3"/>
  <c r="S1333" i="3"/>
  <c r="T916" i="3"/>
  <c r="Q410" i="3"/>
  <c r="R410" i="3"/>
  <c r="S410" i="3"/>
  <c r="T917" i="3"/>
  <c r="Q1334" i="3"/>
  <c r="R1334" i="3"/>
  <c r="S1334" i="3"/>
  <c r="T918" i="3"/>
  <c r="Q411" i="3"/>
  <c r="R411" i="3"/>
  <c r="S411" i="3"/>
  <c r="T919" i="3"/>
  <c r="Q1335" i="3"/>
  <c r="R1335" i="3"/>
  <c r="S1335" i="3"/>
  <c r="T920" i="3"/>
  <c r="Q412" i="3"/>
  <c r="R412" i="3"/>
  <c r="S412" i="3"/>
  <c r="T921" i="3"/>
  <c r="Q1336" i="3"/>
  <c r="R1336" i="3"/>
  <c r="S1336" i="3"/>
  <c r="T922" i="3"/>
  <c r="Q1337" i="3"/>
  <c r="R1337" i="3"/>
  <c r="S1337" i="3"/>
  <c r="T923" i="3"/>
  <c r="Q1338" i="3"/>
  <c r="R1338" i="3"/>
  <c r="S1338" i="3"/>
  <c r="T924" i="3"/>
  <c r="Q1339" i="3"/>
  <c r="R1339" i="3"/>
  <c r="S1339" i="3"/>
  <c r="T925" i="3"/>
  <c r="Q1340" i="3"/>
  <c r="R1340" i="3"/>
  <c r="S1340" i="3"/>
  <c r="T926" i="3"/>
  <c r="Q413" i="3"/>
  <c r="R413" i="3"/>
  <c r="S413" i="3"/>
  <c r="T927" i="3"/>
  <c r="Q1341" i="3"/>
  <c r="R1341" i="3"/>
  <c r="S1341" i="3"/>
  <c r="T928" i="3"/>
  <c r="Q414" i="3"/>
  <c r="R414" i="3"/>
  <c r="S414" i="3"/>
  <c r="T929" i="3"/>
  <c r="Q1342" i="3"/>
  <c r="R1342" i="3"/>
  <c r="S1342" i="3"/>
  <c r="T930" i="3"/>
  <c r="Q1343" i="3"/>
  <c r="R1343" i="3"/>
  <c r="S1343" i="3"/>
  <c r="T931" i="3"/>
  <c r="Q415" i="3"/>
  <c r="R415" i="3"/>
  <c r="S415" i="3"/>
  <c r="T932" i="3"/>
  <c r="Q416" i="3"/>
  <c r="R416" i="3"/>
  <c r="S416" i="3"/>
  <c r="T933" i="3"/>
  <c r="Q417" i="3"/>
  <c r="R417" i="3"/>
  <c r="S417" i="3"/>
  <c r="T934" i="3"/>
  <c r="Q418" i="3"/>
  <c r="R418" i="3"/>
  <c r="S418" i="3"/>
  <c r="T935" i="3"/>
  <c r="Q1344" i="3"/>
  <c r="R1344" i="3"/>
  <c r="S1344" i="3"/>
  <c r="T936" i="3"/>
  <c r="Q419" i="3"/>
  <c r="R419" i="3"/>
  <c r="S419" i="3"/>
  <c r="T937" i="3"/>
  <c r="Q1345" i="3"/>
  <c r="R1345" i="3"/>
  <c r="S1345" i="3"/>
  <c r="T938" i="3"/>
  <c r="Q420" i="3"/>
  <c r="R420" i="3"/>
  <c r="S420" i="3"/>
  <c r="T939" i="3"/>
  <c r="Q1346" i="3"/>
  <c r="R1346" i="3"/>
  <c r="S1346" i="3"/>
  <c r="T940" i="3"/>
  <c r="Q421" i="3"/>
  <c r="R421" i="3"/>
  <c r="S421" i="3"/>
  <c r="T941" i="3"/>
  <c r="Q1347" i="3"/>
  <c r="R1347" i="3"/>
  <c r="S1347" i="3"/>
  <c r="T942" i="3"/>
  <c r="Q1348" i="3"/>
  <c r="R1348" i="3"/>
  <c r="S1348" i="3"/>
  <c r="T943" i="3"/>
  <c r="Q1349" i="3"/>
  <c r="R1349" i="3"/>
  <c r="S1349" i="3"/>
  <c r="T944" i="3"/>
  <c r="Q1350" i="3"/>
  <c r="R1350" i="3"/>
  <c r="S1350" i="3"/>
  <c r="T945" i="3"/>
  <c r="Q1351" i="3"/>
  <c r="R1351" i="3"/>
  <c r="S1351" i="3"/>
  <c r="T946" i="3"/>
  <c r="Q422" i="3"/>
  <c r="R422" i="3"/>
  <c r="S422" i="3"/>
  <c r="T947" i="3"/>
  <c r="Q1352" i="3"/>
  <c r="R1352" i="3"/>
  <c r="S1352" i="3"/>
  <c r="T948" i="3"/>
  <c r="Q423" i="3"/>
  <c r="R423" i="3"/>
  <c r="S423" i="3"/>
  <c r="T949" i="3"/>
  <c r="Q1353" i="3"/>
  <c r="R1353" i="3"/>
  <c r="S1353" i="3"/>
  <c r="T950" i="3"/>
  <c r="Q1354" i="3"/>
  <c r="R1354" i="3"/>
  <c r="S1354" i="3"/>
  <c r="T951" i="3"/>
  <c r="Q424" i="3"/>
  <c r="R424" i="3"/>
  <c r="S424" i="3"/>
  <c r="T952" i="3"/>
  <c r="Q425" i="3"/>
  <c r="R425" i="3"/>
  <c r="S425" i="3"/>
  <c r="T953" i="3"/>
  <c r="Q426" i="3"/>
  <c r="R426" i="3"/>
  <c r="S426" i="3"/>
  <c r="T954" i="3"/>
  <c r="Q427" i="3"/>
  <c r="R427" i="3"/>
  <c r="S427" i="3"/>
  <c r="T955" i="3"/>
  <c r="Q1355" i="3"/>
  <c r="R1355" i="3"/>
  <c r="S1355" i="3"/>
  <c r="T956" i="3"/>
  <c r="Q428" i="3"/>
  <c r="R428" i="3"/>
  <c r="S428" i="3"/>
  <c r="T957" i="3"/>
  <c r="Q1356" i="3"/>
  <c r="R1356" i="3"/>
  <c r="S1356" i="3"/>
  <c r="T958" i="3"/>
  <c r="Q429" i="3"/>
  <c r="R429" i="3"/>
  <c r="S429" i="3"/>
  <c r="T959" i="3"/>
  <c r="Q1357" i="3"/>
  <c r="R1357" i="3"/>
  <c r="S1357" i="3"/>
  <c r="T960" i="3"/>
  <c r="Q430" i="3"/>
  <c r="R430" i="3"/>
  <c r="S430" i="3"/>
  <c r="T961" i="3"/>
  <c r="Q1358" i="3"/>
  <c r="R1358" i="3"/>
  <c r="S1358" i="3"/>
  <c r="T962" i="3"/>
  <c r="Q1359" i="3"/>
  <c r="R1359" i="3"/>
  <c r="S1359" i="3"/>
  <c r="T963" i="3"/>
  <c r="Q1360" i="3"/>
  <c r="R1360" i="3"/>
  <c r="S1360" i="3"/>
  <c r="T964" i="3"/>
  <c r="Q1361" i="3"/>
  <c r="R1361" i="3"/>
  <c r="S1361" i="3"/>
  <c r="T965" i="3"/>
  <c r="Q1362" i="3"/>
  <c r="R1362" i="3"/>
  <c r="S1362" i="3"/>
  <c r="T966" i="3"/>
  <c r="Q431" i="3"/>
  <c r="R431" i="3"/>
  <c r="S431" i="3"/>
  <c r="T967" i="3"/>
  <c r="Q1363" i="3"/>
  <c r="R1363" i="3"/>
  <c r="S1363" i="3"/>
  <c r="T968" i="3"/>
  <c r="Q432" i="3"/>
  <c r="R432" i="3"/>
  <c r="S432" i="3"/>
  <c r="T969" i="3"/>
  <c r="Q1364" i="3"/>
  <c r="R1364" i="3"/>
  <c r="S1364" i="3"/>
  <c r="T970" i="3"/>
  <c r="Q1365" i="3"/>
  <c r="R1365" i="3"/>
  <c r="S1365" i="3"/>
  <c r="T971" i="3"/>
  <c r="Q433" i="3"/>
  <c r="R433" i="3"/>
  <c r="S433" i="3"/>
  <c r="T972" i="3"/>
  <c r="Q434" i="3"/>
  <c r="R434" i="3"/>
  <c r="S434" i="3"/>
  <c r="T973" i="3"/>
  <c r="Q435" i="3"/>
  <c r="R435" i="3"/>
  <c r="S435" i="3"/>
  <c r="T974" i="3"/>
  <c r="Q436" i="3"/>
  <c r="R436" i="3"/>
  <c r="S436" i="3"/>
  <c r="T975" i="3"/>
  <c r="Q1366" i="3"/>
  <c r="R1366" i="3"/>
  <c r="S1366" i="3"/>
  <c r="T976" i="3"/>
  <c r="Q437" i="3"/>
  <c r="R437" i="3"/>
  <c r="S437" i="3"/>
  <c r="T977" i="3"/>
  <c r="Q1367" i="3"/>
  <c r="R1367" i="3"/>
  <c r="S1367" i="3"/>
  <c r="T978" i="3"/>
  <c r="Q438" i="3"/>
  <c r="R438" i="3"/>
  <c r="S438" i="3"/>
  <c r="T979" i="3"/>
  <c r="Q1368" i="3"/>
  <c r="R1368" i="3"/>
  <c r="S1368" i="3"/>
  <c r="T980" i="3"/>
  <c r="Q439" i="3"/>
  <c r="R439" i="3"/>
  <c r="S439" i="3"/>
  <c r="T981" i="3"/>
  <c r="Q1369" i="3"/>
  <c r="R1369" i="3"/>
  <c r="S1369" i="3"/>
  <c r="T982" i="3"/>
  <c r="Q1370" i="3"/>
  <c r="R1370" i="3"/>
  <c r="S1370" i="3"/>
  <c r="T983" i="3"/>
  <c r="Q1371" i="3"/>
  <c r="R1371" i="3"/>
  <c r="S1371" i="3"/>
  <c r="T984" i="3"/>
  <c r="Q1372" i="3"/>
  <c r="R1372" i="3"/>
  <c r="S1372" i="3"/>
  <c r="T985" i="3"/>
  <c r="Q1373" i="3"/>
  <c r="R1373" i="3"/>
  <c r="S1373" i="3"/>
  <c r="T986" i="3"/>
  <c r="Q440" i="3"/>
  <c r="R440" i="3"/>
  <c r="S440" i="3"/>
  <c r="T987" i="3"/>
  <c r="Q1374" i="3"/>
  <c r="R1374" i="3"/>
  <c r="S1374" i="3"/>
  <c r="T988" i="3"/>
  <c r="Q441" i="3"/>
  <c r="R441" i="3"/>
  <c r="S441" i="3"/>
  <c r="T989" i="3"/>
  <c r="Q1375" i="3"/>
  <c r="R1375" i="3"/>
  <c r="S1375" i="3"/>
  <c r="T990" i="3"/>
  <c r="Q1376" i="3"/>
  <c r="R1376" i="3"/>
  <c r="S1376" i="3"/>
  <c r="T991" i="3"/>
  <c r="Q442" i="3"/>
  <c r="R442" i="3"/>
  <c r="S442" i="3"/>
  <c r="T992" i="3"/>
  <c r="Q443" i="3"/>
  <c r="R443" i="3"/>
  <c r="S443" i="3"/>
  <c r="T993" i="3"/>
  <c r="Q444" i="3"/>
  <c r="R444" i="3"/>
  <c r="S444" i="3"/>
  <c r="T994" i="3"/>
  <c r="Q445" i="3"/>
  <c r="R445" i="3"/>
  <c r="S445" i="3"/>
  <c r="T995" i="3"/>
  <c r="Q1377" i="3"/>
  <c r="R1377" i="3"/>
  <c r="S1377" i="3"/>
  <c r="T996" i="3"/>
  <c r="Q446" i="3"/>
  <c r="R446" i="3"/>
  <c r="S446" i="3"/>
  <c r="T997" i="3"/>
  <c r="Q1378" i="3"/>
  <c r="R1378" i="3"/>
  <c r="S1378" i="3"/>
  <c r="T998" i="3"/>
  <c r="Q447" i="3"/>
  <c r="R447" i="3"/>
  <c r="S447" i="3"/>
  <c r="T999" i="3"/>
  <c r="Q1379" i="3"/>
  <c r="R1379" i="3"/>
  <c r="S1379" i="3"/>
  <c r="T1000" i="3"/>
  <c r="Q448" i="3"/>
  <c r="R448" i="3"/>
  <c r="S448" i="3"/>
  <c r="T1001" i="3"/>
  <c r="Q1380" i="3"/>
  <c r="R1380" i="3"/>
  <c r="S1380" i="3"/>
  <c r="T1002" i="3"/>
  <c r="Q1381" i="3"/>
  <c r="R1381" i="3"/>
  <c r="S1381" i="3"/>
  <c r="T1003" i="3"/>
  <c r="Q1382" i="3"/>
  <c r="R1382" i="3"/>
  <c r="S1382" i="3"/>
  <c r="T1004" i="3"/>
  <c r="Q1383" i="3"/>
  <c r="R1383" i="3"/>
  <c r="S1383" i="3"/>
  <c r="T1005" i="3"/>
  <c r="Q1384" i="3"/>
  <c r="R1384" i="3"/>
  <c r="S1384" i="3"/>
  <c r="T1006" i="3"/>
  <c r="Q449" i="3"/>
  <c r="R449" i="3"/>
  <c r="S449" i="3"/>
  <c r="T1007" i="3"/>
  <c r="Q1385" i="3"/>
  <c r="R1385" i="3"/>
  <c r="S1385" i="3"/>
  <c r="T1008" i="3"/>
  <c r="Q450" i="3"/>
  <c r="R450" i="3"/>
  <c r="S450" i="3"/>
  <c r="T1009" i="3"/>
  <c r="Q1386" i="3"/>
  <c r="R1386" i="3"/>
  <c r="S1386" i="3"/>
  <c r="T1010" i="3"/>
  <c r="Q1387" i="3"/>
  <c r="R1387" i="3"/>
  <c r="S1387" i="3"/>
  <c r="T1011" i="3"/>
  <c r="Q451" i="3"/>
  <c r="R451" i="3"/>
  <c r="S451" i="3"/>
  <c r="T1012" i="3"/>
  <c r="Q452" i="3"/>
  <c r="R452" i="3"/>
  <c r="S452" i="3"/>
  <c r="T1013" i="3"/>
  <c r="Q453" i="3"/>
  <c r="R453" i="3"/>
  <c r="S453" i="3"/>
  <c r="T1014" i="3"/>
  <c r="Q454" i="3"/>
  <c r="R454" i="3"/>
  <c r="S454" i="3"/>
  <c r="T1015" i="3"/>
  <c r="Q1388" i="3"/>
  <c r="R1388" i="3"/>
  <c r="S1388" i="3"/>
  <c r="T1016" i="3"/>
  <c r="Q455" i="3"/>
  <c r="R455" i="3"/>
  <c r="S455" i="3"/>
  <c r="T1017" i="3"/>
  <c r="Q1389" i="3"/>
  <c r="R1389" i="3"/>
  <c r="S1389" i="3"/>
  <c r="T1018" i="3"/>
  <c r="Q456" i="3"/>
  <c r="R456" i="3"/>
  <c r="S456" i="3"/>
  <c r="T1019" i="3"/>
  <c r="Q1390" i="3"/>
  <c r="R1390" i="3"/>
  <c r="S1390" i="3"/>
  <c r="T1020" i="3"/>
  <c r="Q457" i="3"/>
  <c r="R457" i="3"/>
  <c r="S457" i="3"/>
  <c r="T1021" i="3"/>
  <c r="Q1391" i="3"/>
  <c r="R1391" i="3"/>
  <c r="S1391" i="3"/>
  <c r="T1022" i="3"/>
  <c r="Q1392" i="3"/>
  <c r="R1392" i="3"/>
  <c r="S1392" i="3"/>
  <c r="T1023" i="3"/>
  <c r="Q1393" i="3"/>
  <c r="R1393" i="3"/>
  <c r="S1393" i="3"/>
  <c r="T1024" i="3"/>
  <c r="Q1394" i="3"/>
  <c r="R1394" i="3"/>
  <c r="S1394" i="3"/>
  <c r="T1025" i="3"/>
  <c r="Q1395" i="3"/>
  <c r="R1395" i="3"/>
  <c r="S1395" i="3"/>
  <c r="T1026" i="3"/>
  <c r="Q458" i="3"/>
  <c r="R458" i="3"/>
  <c r="S458" i="3"/>
  <c r="T1027" i="3"/>
  <c r="Q1396" i="3"/>
  <c r="R1396" i="3"/>
  <c r="S1396" i="3"/>
  <c r="T1028" i="3"/>
  <c r="Q459" i="3"/>
  <c r="R459" i="3"/>
  <c r="S459" i="3"/>
  <c r="T1029" i="3"/>
  <c r="Q1397" i="3"/>
  <c r="R1397" i="3"/>
  <c r="S1397" i="3"/>
  <c r="T1030" i="3"/>
  <c r="Q1398" i="3"/>
  <c r="R1398" i="3"/>
  <c r="S1398" i="3"/>
  <c r="T1031" i="3"/>
  <c r="Q460" i="3"/>
  <c r="R460" i="3"/>
  <c r="S460" i="3"/>
  <c r="T1032" i="3"/>
  <c r="Q461" i="3"/>
  <c r="R461" i="3"/>
  <c r="S461" i="3"/>
  <c r="T1033" i="3"/>
  <c r="Q1399" i="3"/>
  <c r="R1399" i="3"/>
  <c r="S1399" i="3"/>
  <c r="T1034" i="3"/>
  <c r="Q462" i="3"/>
  <c r="R462" i="3"/>
  <c r="S462" i="3"/>
  <c r="T1035" i="3"/>
  <c r="Q1400" i="3"/>
  <c r="R1400" i="3"/>
  <c r="S1400" i="3"/>
  <c r="T1036" i="3"/>
  <c r="Q463" i="3"/>
  <c r="R463" i="3"/>
  <c r="S463" i="3"/>
  <c r="T1037" i="3"/>
  <c r="Q1401" i="3"/>
  <c r="R1401" i="3"/>
  <c r="S1401" i="3"/>
  <c r="T1038" i="3"/>
  <c r="Q464" i="3"/>
  <c r="R464" i="3"/>
  <c r="S464" i="3"/>
  <c r="T1039" i="3"/>
  <c r="Q1402" i="3"/>
  <c r="R1402" i="3"/>
  <c r="S1402" i="3"/>
  <c r="T1040" i="3"/>
  <c r="Q1403" i="3"/>
  <c r="R1403" i="3"/>
  <c r="S1403" i="3"/>
  <c r="T1041" i="3"/>
  <c r="Q1404" i="3"/>
  <c r="R1404" i="3"/>
  <c r="S1404" i="3"/>
  <c r="T1042" i="3"/>
  <c r="Q1405" i="3"/>
  <c r="R1405" i="3"/>
  <c r="S1405" i="3"/>
  <c r="T1043" i="3"/>
  <c r="Q1406" i="3"/>
  <c r="R1406" i="3"/>
  <c r="S1406" i="3"/>
  <c r="T1044" i="3"/>
  <c r="Q465" i="3"/>
  <c r="R465" i="3"/>
  <c r="S465" i="3"/>
  <c r="T1045" i="3"/>
  <c r="Q1407" i="3"/>
  <c r="R1407" i="3"/>
  <c r="S1407" i="3"/>
  <c r="T1046" i="3"/>
  <c r="Q466" i="3"/>
  <c r="R466" i="3"/>
  <c r="S466" i="3"/>
  <c r="T1047" i="3"/>
  <c r="Q1408" i="3"/>
  <c r="R1408" i="3"/>
  <c r="S1408" i="3"/>
  <c r="T1048" i="3"/>
  <c r="Q1409" i="3"/>
  <c r="R1409" i="3"/>
  <c r="S1409" i="3"/>
  <c r="T1049" i="3"/>
  <c r="Q467" i="3"/>
  <c r="R467" i="3"/>
  <c r="S467" i="3"/>
  <c r="T1050" i="3"/>
  <c r="Q468" i="3"/>
  <c r="R468" i="3"/>
  <c r="S468" i="3"/>
  <c r="T1051" i="3"/>
  <c r="Q469" i="3"/>
  <c r="R469" i="3"/>
  <c r="S469" i="3"/>
  <c r="T1052" i="3"/>
  <c r="Q470" i="3"/>
  <c r="R470" i="3"/>
  <c r="S470" i="3"/>
  <c r="T1053" i="3"/>
  <c r="Q1410" i="3"/>
  <c r="R1410" i="3"/>
  <c r="S1410" i="3"/>
  <c r="T1054" i="3"/>
  <c r="Q471" i="3"/>
  <c r="R471" i="3"/>
  <c r="S471" i="3"/>
  <c r="T1055" i="3"/>
  <c r="Q1411" i="3"/>
  <c r="R1411" i="3"/>
  <c r="S1411" i="3"/>
  <c r="T1056" i="3"/>
  <c r="Q472" i="3"/>
  <c r="R472" i="3"/>
  <c r="S472" i="3"/>
  <c r="T1057" i="3"/>
  <c r="Q1412" i="3"/>
  <c r="R1412" i="3"/>
  <c r="S1412" i="3"/>
  <c r="T1058" i="3"/>
  <c r="Q473" i="3"/>
  <c r="R473" i="3"/>
  <c r="S473" i="3"/>
  <c r="T1059" i="3"/>
  <c r="Q1413" i="3"/>
  <c r="R1413" i="3"/>
  <c r="S1413" i="3"/>
  <c r="T1060" i="3"/>
  <c r="Q1414" i="3"/>
  <c r="R1414" i="3"/>
  <c r="S1414" i="3"/>
  <c r="T1061" i="3"/>
  <c r="Q1415" i="3"/>
  <c r="R1415" i="3"/>
  <c r="S1415" i="3"/>
  <c r="T1062" i="3"/>
  <c r="Q1416" i="3"/>
  <c r="R1416" i="3"/>
  <c r="S1416" i="3"/>
  <c r="T1063" i="3"/>
  <c r="Q1417" i="3"/>
  <c r="R1417" i="3"/>
  <c r="S1417" i="3"/>
  <c r="T1064" i="3"/>
  <c r="Q474" i="3"/>
  <c r="R474" i="3"/>
  <c r="S474" i="3"/>
  <c r="T1065" i="3"/>
  <c r="Q1418" i="3"/>
  <c r="R1418" i="3"/>
  <c r="S1418" i="3"/>
  <c r="T1066" i="3"/>
  <c r="Q475" i="3"/>
  <c r="R475" i="3"/>
  <c r="S475" i="3"/>
  <c r="T1067" i="3"/>
  <c r="Q1419" i="3"/>
  <c r="R1419" i="3"/>
  <c r="S1419" i="3"/>
  <c r="T1068" i="3"/>
  <c r="Q1420" i="3"/>
  <c r="R1420" i="3"/>
  <c r="S1420" i="3"/>
  <c r="T1069" i="3"/>
  <c r="Q476" i="3"/>
  <c r="R476" i="3"/>
  <c r="S476" i="3"/>
  <c r="T1070" i="3"/>
  <c r="Q477" i="3"/>
  <c r="R477" i="3"/>
  <c r="S477" i="3"/>
  <c r="T1071" i="3"/>
  <c r="Q478" i="3"/>
  <c r="R478" i="3"/>
  <c r="S478" i="3"/>
  <c r="T1072" i="3"/>
  <c r="Q479" i="3"/>
  <c r="R479" i="3"/>
  <c r="S479" i="3"/>
  <c r="T1073" i="3"/>
  <c r="Q1421" i="3"/>
  <c r="R1421" i="3"/>
  <c r="S1421" i="3"/>
  <c r="T1074" i="3"/>
  <c r="Q480" i="3"/>
  <c r="R480" i="3"/>
  <c r="S480" i="3"/>
  <c r="T1075" i="3"/>
  <c r="Q1422" i="3"/>
  <c r="R1422" i="3"/>
  <c r="S1422" i="3"/>
  <c r="T1076" i="3"/>
  <c r="Q481" i="3"/>
  <c r="R481" i="3"/>
  <c r="S481" i="3"/>
  <c r="T1077" i="3"/>
  <c r="Q1423" i="3"/>
  <c r="R1423" i="3"/>
  <c r="S1423" i="3"/>
  <c r="T1078" i="3"/>
  <c r="Q482" i="3"/>
  <c r="R482" i="3"/>
  <c r="S482" i="3"/>
  <c r="T1079" i="3"/>
  <c r="Q1424" i="3"/>
  <c r="R1424" i="3"/>
  <c r="S1424" i="3"/>
  <c r="T1080" i="3"/>
  <c r="Q1425" i="3"/>
  <c r="R1425" i="3"/>
  <c r="S1425" i="3"/>
  <c r="T1081" i="3"/>
  <c r="Q1426" i="3"/>
  <c r="R1426" i="3"/>
  <c r="S1426" i="3"/>
  <c r="T1082" i="3"/>
  <c r="Q1427" i="3"/>
  <c r="R1427" i="3"/>
  <c r="S1427" i="3"/>
  <c r="T1083" i="3"/>
  <c r="Q1428" i="3"/>
  <c r="R1428" i="3"/>
  <c r="S1428" i="3"/>
  <c r="T1084" i="3"/>
  <c r="Q483" i="3"/>
  <c r="R483" i="3"/>
  <c r="S483" i="3"/>
  <c r="T1085" i="3"/>
  <c r="Q1429" i="3"/>
  <c r="R1429" i="3"/>
  <c r="S1429" i="3"/>
  <c r="T1086" i="3"/>
  <c r="Q484" i="3"/>
  <c r="R484" i="3"/>
  <c r="S484" i="3"/>
  <c r="T1087" i="3"/>
  <c r="Q1430" i="3"/>
  <c r="R1430" i="3"/>
  <c r="S1430" i="3"/>
  <c r="T1088" i="3"/>
  <c r="Q1431" i="3"/>
  <c r="R1431" i="3"/>
  <c r="S1431" i="3"/>
  <c r="T1089" i="3"/>
  <c r="Q485" i="3"/>
  <c r="R485" i="3"/>
  <c r="S485" i="3"/>
  <c r="T1090" i="3"/>
  <c r="Q486" i="3"/>
  <c r="R486" i="3"/>
  <c r="S486" i="3"/>
  <c r="T1091" i="3"/>
  <c r="Q487" i="3"/>
  <c r="R487" i="3"/>
  <c r="S487" i="3"/>
  <c r="T1092" i="3"/>
  <c r="Q488" i="3"/>
  <c r="R488" i="3"/>
  <c r="S488" i="3"/>
  <c r="T1093" i="3"/>
  <c r="Q1432" i="3"/>
  <c r="R1432" i="3"/>
  <c r="S1432" i="3"/>
  <c r="T1094" i="3"/>
  <c r="Q489" i="3"/>
  <c r="R489" i="3"/>
  <c r="S489" i="3"/>
  <c r="T1095" i="3"/>
  <c r="Q1433" i="3"/>
  <c r="R1433" i="3"/>
  <c r="S1433" i="3"/>
  <c r="T1096" i="3"/>
  <c r="Q490" i="3"/>
  <c r="R490" i="3"/>
  <c r="S490" i="3"/>
  <c r="T1097" i="3"/>
  <c r="Q1434" i="3"/>
  <c r="R1434" i="3"/>
  <c r="S1434" i="3"/>
  <c r="T1098" i="3"/>
  <c r="Q491" i="3"/>
  <c r="R491" i="3"/>
  <c r="S491" i="3"/>
  <c r="T1099" i="3"/>
  <c r="Q1435" i="3"/>
  <c r="R1435" i="3"/>
  <c r="S1435" i="3"/>
  <c r="T1100" i="3"/>
  <c r="Q1436" i="3"/>
  <c r="R1436" i="3"/>
  <c r="S1436" i="3"/>
  <c r="T1101" i="3"/>
  <c r="Q1437" i="3"/>
  <c r="R1437" i="3"/>
  <c r="S1437" i="3"/>
  <c r="T1102" i="3"/>
  <c r="Q1438" i="3"/>
  <c r="R1438" i="3"/>
  <c r="S1438" i="3"/>
  <c r="T1103" i="3"/>
  <c r="Q1439" i="3"/>
  <c r="R1439" i="3"/>
  <c r="S1439" i="3"/>
  <c r="T1104" i="3"/>
  <c r="Q492" i="3"/>
  <c r="R492" i="3"/>
  <c r="S492" i="3"/>
  <c r="T1105" i="3"/>
  <c r="Q1440" i="3"/>
  <c r="R1440" i="3"/>
  <c r="S1440" i="3"/>
  <c r="T1106" i="3"/>
  <c r="Q493" i="3"/>
  <c r="R493" i="3"/>
  <c r="S493" i="3"/>
  <c r="T1107" i="3"/>
  <c r="Q1441" i="3"/>
  <c r="R1441" i="3"/>
  <c r="S1441" i="3"/>
  <c r="T1108" i="3"/>
  <c r="Q1442" i="3"/>
  <c r="R1442" i="3"/>
  <c r="S1442" i="3"/>
  <c r="T1109" i="3"/>
  <c r="Q494" i="3"/>
  <c r="R494" i="3"/>
  <c r="S494" i="3"/>
  <c r="T1110" i="3"/>
  <c r="Q495" i="3"/>
  <c r="R495" i="3"/>
  <c r="S495" i="3"/>
  <c r="T1111" i="3"/>
  <c r="Q496" i="3"/>
  <c r="R496" i="3"/>
  <c r="S496" i="3"/>
  <c r="T1112" i="3"/>
  <c r="Q497" i="3"/>
  <c r="R497" i="3"/>
  <c r="S497" i="3"/>
  <c r="T1113" i="3"/>
  <c r="Q1443" i="3"/>
  <c r="R1443" i="3"/>
  <c r="S1443" i="3"/>
  <c r="T1114" i="3"/>
  <c r="Q498" i="3"/>
  <c r="R498" i="3"/>
  <c r="S498" i="3"/>
  <c r="T1115" i="3"/>
  <c r="Q1444" i="3"/>
  <c r="R1444" i="3"/>
  <c r="S1444" i="3"/>
  <c r="T1116" i="3"/>
  <c r="Q499" i="3"/>
  <c r="R499" i="3"/>
  <c r="S499" i="3"/>
  <c r="T1117" i="3"/>
  <c r="Q1445" i="3"/>
  <c r="R1445" i="3"/>
  <c r="S1445" i="3"/>
  <c r="T1118" i="3"/>
  <c r="Q500" i="3"/>
  <c r="R500" i="3"/>
  <c r="S500" i="3"/>
  <c r="T1119" i="3"/>
  <c r="Q1446" i="3"/>
  <c r="R1446" i="3"/>
  <c r="S1446" i="3"/>
  <c r="T1120" i="3"/>
  <c r="Q1447" i="3"/>
  <c r="R1447" i="3"/>
  <c r="S1447" i="3"/>
  <c r="T1121" i="3"/>
  <c r="Q1448" i="3"/>
  <c r="R1448" i="3"/>
  <c r="S1448" i="3"/>
  <c r="T1122" i="3"/>
  <c r="Q1449" i="3"/>
  <c r="R1449" i="3"/>
  <c r="S1449" i="3"/>
  <c r="T1123" i="3"/>
  <c r="Q1450" i="3"/>
  <c r="R1450" i="3"/>
  <c r="S1450" i="3"/>
  <c r="T1124" i="3"/>
  <c r="Q501" i="3"/>
  <c r="R501" i="3"/>
  <c r="S501" i="3"/>
  <c r="T1125" i="3"/>
  <c r="Q1451" i="3"/>
  <c r="R1451" i="3"/>
  <c r="S1451" i="3"/>
  <c r="T1126" i="3"/>
  <c r="Q502" i="3"/>
  <c r="R502" i="3"/>
  <c r="S502" i="3"/>
  <c r="T1127" i="3"/>
  <c r="Q1452" i="3"/>
  <c r="R1452" i="3"/>
  <c r="S1452" i="3"/>
  <c r="T1128" i="3"/>
  <c r="Q1453" i="3"/>
  <c r="R1453" i="3"/>
  <c r="S1453" i="3"/>
  <c r="T1129" i="3"/>
  <c r="Q503" i="3"/>
  <c r="R503" i="3"/>
  <c r="S503" i="3"/>
  <c r="T1130" i="3"/>
  <c r="Q504" i="3"/>
  <c r="R504" i="3"/>
  <c r="S504" i="3"/>
  <c r="T1131" i="3"/>
  <c r="Q505" i="3"/>
  <c r="R505" i="3"/>
  <c r="S505" i="3"/>
  <c r="T1132" i="3"/>
  <c r="Q506" i="3"/>
  <c r="R506" i="3"/>
  <c r="S506" i="3"/>
  <c r="T1133" i="3"/>
  <c r="Q1454" i="3"/>
  <c r="R1454" i="3"/>
  <c r="S1454" i="3"/>
  <c r="T1134" i="3"/>
  <c r="Q507" i="3"/>
  <c r="R507" i="3"/>
  <c r="S507" i="3"/>
  <c r="T1135" i="3"/>
  <c r="Q1455" i="3"/>
  <c r="R1455" i="3"/>
  <c r="S1455" i="3"/>
  <c r="T1136" i="3"/>
  <c r="Q508" i="3"/>
  <c r="R508" i="3"/>
  <c r="S508" i="3"/>
  <c r="T1137" i="3"/>
  <c r="Q1456" i="3"/>
  <c r="R1456" i="3"/>
  <c r="S1456" i="3"/>
  <c r="T1138" i="3"/>
  <c r="Q509" i="3"/>
  <c r="R509" i="3"/>
  <c r="S509" i="3"/>
  <c r="T1139" i="3"/>
  <c r="Q1457" i="3"/>
  <c r="R1457" i="3"/>
  <c r="S1457" i="3"/>
  <c r="T1140" i="3"/>
  <c r="Q1458" i="3"/>
  <c r="R1458" i="3"/>
  <c r="S1458" i="3"/>
  <c r="T1141" i="3"/>
  <c r="Q1459" i="3"/>
  <c r="R1459" i="3"/>
  <c r="S1459" i="3"/>
  <c r="T1142" i="3"/>
  <c r="Q1460" i="3"/>
  <c r="R1460" i="3"/>
  <c r="S1460" i="3"/>
  <c r="T1143" i="3"/>
  <c r="Q1461" i="3"/>
  <c r="R1461" i="3"/>
  <c r="S1461" i="3"/>
  <c r="T1144" i="3"/>
  <c r="Q510" i="3"/>
  <c r="R510" i="3"/>
  <c r="S510" i="3"/>
  <c r="T1145" i="3"/>
  <c r="Q1462" i="3"/>
  <c r="R1462" i="3"/>
  <c r="S1462" i="3"/>
  <c r="T1146" i="3"/>
  <c r="Q511" i="3"/>
  <c r="R511" i="3"/>
  <c r="S511" i="3"/>
  <c r="T1147" i="3"/>
  <c r="Q1463" i="3"/>
  <c r="R1463" i="3"/>
  <c r="S1463" i="3"/>
  <c r="T1148" i="3"/>
  <c r="Q1464" i="3"/>
  <c r="R1464" i="3"/>
  <c r="S1464" i="3"/>
  <c r="T1149" i="3"/>
  <c r="Q512" i="3"/>
  <c r="R512" i="3"/>
  <c r="S512" i="3"/>
  <c r="T1150" i="3"/>
  <c r="Q513" i="3"/>
  <c r="R513" i="3"/>
  <c r="S513" i="3"/>
  <c r="T1151" i="3"/>
  <c r="Q514" i="3"/>
  <c r="R514" i="3"/>
  <c r="S514" i="3"/>
  <c r="T1152" i="3"/>
  <c r="Q515" i="3"/>
  <c r="R515" i="3"/>
  <c r="S515" i="3"/>
  <c r="T1153" i="3"/>
  <c r="Q1465" i="3"/>
  <c r="R1465" i="3"/>
  <c r="S1465" i="3"/>
  <c r="T1154" i="3"/>
  <c r="Q516" i="3"/>
  <c r="R516" i="3"/>
  <c r="S516" i="3"/>
  <c r="T1155" i="3"/>
  <c r="Q1466" i="3"/>
  <c r="R1466" i="3"/>
  <c r="S1466" i="3"/>
  <c r="T1156" i="3"/>
  <c r="Q517" i="3"/>
  <c r="R517" i="3"/>
  <c r="S517" i="3"/>
  <c r="T1157" i="3"/>
  <c r="Q1467" i="3"/>
  <c r="R1467" i="3"/>
  <c r="S1467" i="3"/>
  <c r="T1158" i="3"/>
  <c r="Q518" i="3"/>
  <c r="R518" i="3"/>
  <c r="S518" i="3"/>
  <c r="T1159" i="3"/>
  <c r="Q1468" i="3"/>
  <c r="R1468" i="3"/>
  <c r="S1468" i="3"/>
  <c r="T1160" i="3"/>
  <c r="Q1469" i="3"/>
  <c r="R1469" i="3"/>
  <c r="S1469" i="3"/>
  <c r="T1161" i="3"/>
  <c r="Q1470" i="3"/>
  <c r="R1470" i="3"/>
  <c r="S1470" i="3"/>
  <c r="T1162" i="3"/>
  <c r="Q1471" i="3"/>
  <c r="R1471" i="3"/>
  <c r="S1471" i="3"/>
  <c r="T1163" i="3"/>
  <c r="Q1472" i="3"/>
  <c r="R1472" i="3"/>
  <c r="S1472" i="3"/>
  <c r="T1164" i="3"/>
  <c r="Q519" i="3"/>
  <c r="R519" i="3"/>
  <c r="S519" i="3"/>
  <c r="T1165" i="3"/>
  <c r="Q1473" i="3"/>
  <c r="R1473" i="3"/>
  <c r="S1473" i="3"/>
  <c r="T1166" i="3"/>
  <c r="Q520" i="3"/>
  <c r="R520" i="3"/>
  <c r="S520" i="3"/>
  <c r="T1167" i="3"/>
  <c r="Q1474" i="3"/>
  <c r="R1474" i="3"/>
  <c r="S1474" i="3"/>
  <c r="T1168" i="3"/>
  <c r="Q1475" i="3"/>
  <c r="R1475" i="3"/>
  <c r="S1475" i="3"/>
  <c r="T1169" i="3"/>
  <c r="Q521" i="3"/>
  <c r="R521" i="3"/>
  <c r="S521" i="3"/>
  <c r="T1170" i="3"/>
  <c r="Q522" i="3"/>
  <c r="R522" i="3"/>
  <c r="S522" i="3"/>
  <c r="T1171" i="3"/>
  <c r="Q523" i="3"/>
  <c r="R523" i="3"/>
  <c r="S523" i="3"/>
  <c r="T1172" i="3"/>
  <c r="Q524" i="3"/>
  <c r="R524" i="3"/>
  <c r="S524" i="3"/>
  <c r="T1173" i="3"/>
  <c r="Q1476" i="3"/>
  <c r="R1476" i="3"/>
  <c r="S1476" i="3"/>
  <c r="T1174" i="3"/>
  <c r="Q525" i="3"/>
  <c r="R525" i="3"/>
  <c r="S525" i="3"/>
  <c r="T1175" i="3"/>
  <c r="Q1477" i="3"/>
  <c r="R1477" i="3"/>
  <c r="S1477" i="3"/>
  <c r="T1176" i="3"/>
  <c r="Q526" i="3"/>
  <c r="R526" i="3"/>
  <c r="S526" i="3"/>
  <c r="T1177" i="3"/>
  <c r="Q1478" i="3"/>
  <c r="R1478" i="3"/>
  <c r="S1478" i="3"/>
  <c r="T1178" i="3"/>
  <c r="Q527" i="3"/>
  <c r="R527" i="3"/>
  <c r="S527" i="3"/>
  <c r="T1179" i="3"/>
  <c r="Q1479" i="3"/>
  <c r="R1479" i="3"/>
  <c r="S1479" i="3"/>
  <c r="T1180" i="3"/>
  <c r="Q1480" i="3"/>
  <c r="R1480" i="3"/>
  <c r="S1480" i="3"/>
  <c r="T1181" i="3"/>
  <c r="Q1481" i="3"/>
  <c r="R1481" i="3"/>
  <c r="S1481" i="3"/>
  <c r="T1182" i="3"/>
  <c r="Q1482" i="3"/>
  <c r="R1482" i="3"/>
  <c r="S1482" i="3"/>
  <c r="T1183" i="3"/>
  <c r="Q1483" i="3"/>
  <c r="R1483" i="3"/>
  <c r="S1483" i="3"/>
  <c r="T1184" i="3"/>
  <c r="Q528" i="3"/>
  <c r="R528" i="3"/>
  <c r="S528" i="3"/>
  <c r="T1185" i="3"/>
  <c r="Q1484" i="3"/>
  <c r="R1484" i="3"/>
  <c r="S1484" i="3"/>
  <c r="T1186" i="3"/>
  <c r="Q529" i="3"/>
  <c r="R529" i="3"/>
  <c r="S529" i="3"/>
  <c r="T1187" i="3"/>
  <c r="Q1485" i="3"/>
  <c r="R1485" i="3"/>
  <c r="S1485" i="3"/>
  <c r="T1188" i="3"/>
  <c r="Q1486" i="3"/>
  <c r="R1486" i="3"/>
  <c r="S1486" i="3"/>
  <c r="T1189" i="3"/>
  <c r="Q530" i="3"/>
  <c r="R530" i="3"/>
  <c r="S530" i="3"/>
  <c r="T1190" i="3"/>
  <c r="Q531" i="3"/>
  <c r="R531" i="3"/>
  <c r="S531" i="3"/>
  <c r="T1191" i="3"/>
  <c r="Q532" i="3"/>
  <c r="R532" i="3"/>
  <c r="S532" i="3"/>
  <c r="T1192" i="3"/>
  <c r="Q533" i="3"/>
  <c r="R533" i="3"/>
  <c r="S533" i="3"/>
  <c r="T1193" i="3"/>
  <c r="Q1487" i="3"/>
  <c r="R1487" i="3"/>
  <c r="S1487" i="3"/>
  <c r="T1194" i="3"/>
  <c r="Q534" i="3"/>
  <c r="R534" i="3"/>
  <c r="S534" i="3"/>
  <c r="T1195" i="3"/>
  <c r="Q1488" i="3"/>
  <c r="R1488" i="3"/>
  <c r="S1488" i="3"/>
  <c r="T1196" i="3"/>
  <c r="Q535" i="3"/>
  <c r="R535" i="3"/>
  <c r="S535" i="3"/>
  <c r="T1197" i="3"/>
  <c r="Q1489" i="3"/>
  <c r="R1489" i="3"/>
  <c r="S1489" i="3"/>
  <c r="T1198" i="3"/>
  <c r="Q536" i="3"/>
  <c r="R536" i="3"/>
  <c r="S536" i="3"/>
  <c r="T1199" i="3"/>
  <c r="Q1490" i="3"/>
  <c r="R1490" i="3"/>
  <c r="S1490" i="3"/>
  <c r="T1200" i="3"/>
  <c r="Q1491" i="3"/>
  <c r="R1491" i="3"/>
  <c r="S1491" i="3"/>
  <c r="T1201" i="3"/>
  <c r="Q1492" i="3"/>
  <c r="R1492" i="3"/>
  <c r="S1492" i="3"/>
  <c r="T1202" i="3"/>
  <c r="Q1493" i="3"/>
  <c r="R1493" i="3"/>
  <c r="S1493" i="3"/>
  <c r="T1203" i="3"/>
  <c r="Q1494" i="3"/>
  <c r="R1494" i="3"/>
  <c r="S1494" i="3"/>
  <c r="T1204" i="3"/>
  <c r="Q537" i="3"/>
  <c r="R537" i="3"/>
  <c r="S537" i="3"/>
  <c r="T1205" i="3"/>
  <c r="Q1495" i="3"/>
  <c r="R1495" i="3"/>
  <c r="S1495" i="3"/>
  <c r="T1206" i="3"/>
  <c r="Q538" i="3"/>
  <c r="R538" i="3"/>
  <c r="S538" i="3"/>
  <c r="T1207" i="3"/>
  <c r="Q1496" i="3"/>
  <c r="R1496" i="3"/>
  <c r="S1496" i="3"/>
  <c r="T1208" i="3"/>
  <c r="Q1497" i="3"/>
  <c r="R1497" i="3"/>
  <c r="S1497" i="3"/>
  <c r="T1209" i="3"/>
  <c r="Q539" i="3"/>
  <c r="R539" i="3"/>
  <c r="S539" i="3"/>
  <c r="T1210" i="3"/>
  <c r="Q540" i="3"/>
  <c r="R540" i="3"/>
  <c r="S540" i="3"/>
  <c r="T1211" i="3"/>
  <c r="Q541" i="3"/>
  <c r="R541" i="3"/>
  <c r="S541" i="3"/>
  <c r="T1212" i="3"/>
  <c r="Q542" i="3"/>
  <c r="R542" i="3"/>
  <c r="S542" i="3"/>
  <c r="T1213" i="3"/>
  <c r="Q1498" i="3"/>
  <c r="R1498" i="3"/>
  <c r="S1498" i="3"/>
  <c r="T1214" i="3"/>
  <c r="Q543" i="3"/>
  <c r="R543" i="3"/>
  <c r="S543" i="3"/>
  <c r="T1215" i="3"/>
  <c r="Q1499" i="3"/>
  <c r="R1499" i="3"/>
  <c r="S1499" i="3"/>
  <c r="T1216" i="3"/>
  <c r="Q544" i="3"/>
  <c r="R544" i="3"/>
  <c r="S544" i="3"/>
  <c r="T1217" i="3"/>
  <c r="Q1500" i="3"/>
  <c r="R1500" i="3"/>
  <c r="S1500" i="3"/>
  <c r="T1218" i="3"/>
  <c r="Q545" i="3"/>
  <c r="R545" i="3"/>
  <c r="S545" i="3"/>
  <c r="T1219" i="3"/>
  <c r="Q1501" i="3"/>
  <c r="R1501" i="3"/>
  <c r="S1501" i="3"/>
  <c r="T1220" i="3"/>
  <c r="Q1502" i="3"/>
  <c r="R1502" i="3"/>
  <c r="S1502" i="3"/>
  <c r="T1221" i="3"/>
  <c r="Q1503" i="3"/>
  <c r="R1503" i="3"/>
  <c r="S1503" i="3"/>
  <c r="T1222" i="3"/>
  <c r="Q1504" i="3"/>
  <c r="R1504" i="3"/>
  <c r="S1504" i="3"/>
  <c r="T1223" i="3"/>
  <c r="Q1505" i="3"/>
  <c r="R1505" i="3"/>
  <c r="S1505" i="3"/>
  <c r="T1224" i="3"/>
  <c r="Q546" i="3"/>
  <c r="R546" i="3"/>
  <c r="S546" i="3"/>
  <c r="T1225" i="3"/>
  <c r="Q1506" i="3"/>
  <c r="R1506" i="3"/>
  <c r="S1506" i="3"/>
  <c r="T1226" i="3"/>
  <c r="Q547" i="3"/>
  <c r="R547" i="3"/>
  <c r="S547" i="3"/>
  <c r="T1227" i="3"/>
  <c r="Q1507" i="3"/>
  <c r="R1507" i="3"/>
  <c r="S1507" i="3"/>
  <c r="T1228" i="3"/>
  <c r="Q1508" i="3"/>
  <c r="R1508" i="3"/>
  <c r="S1508" i="3"/>
  <c r="T1229" i="3"/>
  <c r="Q548" i="3"/>
  <c r="R548" i="3"/>
  <c r="S548" i="3"/>
  <c r="T1230" i="3"/>
  <c r="Q549" i="3"/>
  <c r="R549" i="3"/>
  <c r="S549" i="3"/>
  <c r="T1231" i="3"/>
  <c r="Q550" i="3"/>
  <c r="R550" i="3"/>
  <c r="S550" i="3"/>
  <c r="T1232" i="3"/>
  <c r="Q551" i="3"/>
  <c r="R551" i="3"/>
  <c r="S551" i="3"/>
  <c r="T1233" i="3"/>
  <c r="Q1509" i="3"/>
  <c r="R1509" i="3"/>
  <c r="S1509" i="3"/>
  <c r="T1234" i="3"/>
  <c r="Q552" i="3"/>
  <c r="R552" i="3"/>
  <c r="S552" i="3"/>
  <c r="T1235" i="3"/>
  <c r="Q1510" i="3"/>
  <c r="R1510" i="3"/>
  <c r="S1510" i="3"/>
  <c r="T1236" i="3"/>
  <c r="Q553" i="3"/>
  <c r="R553" i="3"/>
  <c r="S553" i="3"/>
  <c r="T1237" i="3"/>
  <c r="Q1511" i="3"/>
  <c r="R1511" i="3"/>
  <c r="S1511" i="3"/>
  <c r="T1238" i="3"/>
  <c r="Q554" i="3"/>
  <c r="R554" i="3"/>
  <c r="S554" i="3"/>
  <c r="T1239" i="3"/>
  <c r="Q1512" i="3"/>
  <c r="R1512" i="3"/>
  <c r="S1512" i="3"/>
  <c r="T1240" i="3"/>
  <c r="Q1513" i="3"/>
  <c r="R1513" i="3"/>
  <c r="S1513" i="3"/>
  <c r="T1241" i="3"/>
  <c r="Q1514" i="3"/>
  <c r="R1514" i="3"/>
  <c r="S1514" i="3"/>
  <c r="T1242" i="3"/>
  <c r="Q1515" i="3"/>
  <c r="R1515" i="3"/>
  <c r="S1515" i="3"/>
  <c r="T1243" i="3"/>
  <c r="Q1516" i="3"/>
  <c r="R1516" i="3"/>
  <c r="S1516" i="3"/>
  <c r="T1244" i="3"/>
  <c r="Q555" i="3"/>
  <c r="R555" i="3"/>
  <c r="S555" i="3"/>
  <c r="T1245" i="3"/>
  <c r="Q1517" i="3"/>
  <c r="R1517" i="3"/>
  <c r="S1517" i="3"/>
  <c r="T1246" i="3"/>
  <c r="Q556" i="3"/>
  <c r="R556" i="3"/>
  <c r="S556" i="3"/>
  <c r="T1247" i="3"/>
  <c r="Q1518" i="3"/>
  <c r="R1518" i="3"/>
  <c r="S1518" i="3"/>
  <c r="T1248" i="3"/>
  <c r="Q1519" i="3"/>
  <c r="R1519" i="3"/>
  <c r="S1519" i="3"/>
  <c r="T1249" i="3"/>
  <c r="Q557" i="3"/>
  <c r="R557" i="3"/>
  <c r="S557" i="3"/>
  <c r="T1250" i="3"/>
  <c r="Q558" i="3"/>
  <c r="R558" i="3"/>
  <c r="S558" i="3"/>
  <c r="T1251" i="3"/>
  <c r="Q559" i="3"/>
  <c r="R559" i="3"/>
  <c r="S559" i="3"/>
  <c r="T1252" i="3"/>
  <c r="Q560" i="3"/>
  <c r="R560" i="3"/>
  <c r="S560" i="3"/>
  <c r="T1253" i="3"/>
  <c r="Q1520" i="3"/>
  <c r="R1520" i="3"/>
  <c r="S1520" i="3"/>
  <c r="T1254" i="3"/>
  <c r="Q561" i="3"/>
  <c r="R561" i="3"/>
  <c r="S561" i="3"/>
  <c r="T1255" i="3"/>
  <c r="Q1521" i="3"/>
  <c r="R1521" i="3"/>
  <c r="S1521" i="3"/>
  <c r="T1256" i="3"/>
  <c r="Q562" i="3"/>
  <c r="R562" i="3"/>
  <c r="S562" i="3"/>
  <c r="T1257" i="3"/>
  <c r="Q1522" i="3"/>
  <c r="R1522" i="3"/>
  <c r="S1522" i="3"/>
  <c r="T1258" i="3"/>
  <c r="Q563" i="3"/>
  <c r="R563" i="3"/>
  <c r="S563" i="3"/>
  <c r="T1259" i="3"/>
  <c r="Q1523" i="3"/>
  <c r="R1523" i="3"/>
  <c r="S1523" i="3"/>
  <c r="T1260" i="3"/>
  <c r="Q1524" i="3"/>
  <c r="R1524" i="3"/>
  <c r="S1524" i="3"/>
  <c r="T1261" i="3"/>
  <c r="Q1525" i="3"/>
  <c r="R1525" i="3"/>
  <c r="S1525" i="3"/>
  <c r="T1262" i="3"/>
  <c r="Q1526" i="3"/>
  <c r="R1526" i="3"/>
  <c r="S1526" i="3"/>
  <c r="T1263" i="3"/>
  <c r="Q1527" i="3"/>
  <c r="R1527" i="3"/>
  <c r="S1527" i="3"/>
  <c r="T1264" i="3"/>
  <c r="Q564" i="3"/>
  <c r="R564" i="3"/>
  <c r="S564" i="3"/>
  <c r="T1265" i="3"/>
  <c r="Q1528" i="3"/>
  <c r="R1528" i="3"/>
  <c r="S1528" i="3"/>
  <c r="T1266" i="3"/>
  <c r="Q565" i="3"/>
  <c r="R565" i="3"/>
  <c r="S565" i="3"/>
  <c r="T1267" i="3"/>
  <c r="Q1529" i="3"/>
  <c r="R1529" i="3"/>
  <c r="S1529" i="3"/>
  <c r="T1268" i="3"/>
  <c r="Q1530" i="3"/>
  <c r="R1530" i="3"/>
  <c r="S1530" i="3"/>
  <c r="T1269" i="3"/>
  <c r="Q566" i="3"/>
  <c r="R566" i="3"/>
  <c r="S566" i="3"/>
  <c r="T1270" i="3"/>
  <c r="Q567" i="3"/>
  <c r="R567" i="3"/>
  <c r="S567" i="3"/>
  <c r="T1271" i="3"/>
  <c r="Q568" i="3"/>
  <c r="R568" i="3"/>
  <c r="S568" i="3"/>
  <c r="T1272" i="3"/>
  <c r="Q569" i="3"/>
  <c r="R569" i="3"/>
  <c r="S569" i="3"/>
  <c r="T1273" i="3"/>
  <c r="Q1531" i="3"/>
  <c r="R1531" i="3"/>
  <c r="S1531" i="3"/>
  <c r="T1274" i="3"/>
  <c r="Q570" i="3"/>
  <c r="R570" i="3"/>
  <c r="S570" i="3"/>
  <c r="T1275" i="3"/>
  <c r="Q1532" i="3"/>
  <c r="R1532" i="3"/>
  <c r="S1532" i="3"/>
  <c r="T1276" i="3"/>
  <c r="Q571" i="3"/>
  <c r="R571" i="3"/>
  <c r="S571" i="3"/>
  <c r="T1277" i="3"/>
  <c r="Q1533" i="3"/>
  <c r="R1533" i="3"/>
  <c r="S1533" i="3"/>
  <c r="T1278" i="3"/>
  <c r="Q572" i="3"/>
  <c r="R572" i="3"/>
  <c r="S572" i="3"/>
  <c r="T1279" i="3"/>
  <c r="Q1534" i="3"/>
  <c r="R1534" i="3"/>
  <c r="S1534" i="3"/>
  <c r="T1280" i="3"/>
  <c r="Q1535" i="3"/>
  <c r="R1535" i="3"/>
  <c r="S1535" i="3"/>
  <c r="T1281" i="3"/>
  <c r="Q1536" i="3"/>
  <c r="R1536" i="3"/>
  <c r="S1536" i="3"/>
  <c r="T1282" i="3"/>
  <c r="Q1537" i="3"/>
  <c r="R1537" i="3"/>
  <c r="S1537" i="3"/>
  <c r="T1283" i="3"/>
  <c r="Q1538" i="3"/>
  <c r="R1538" i="3"/>
  <c r="S1538" i="3"/>
  <c r="T1284" i="3"/>
  <c r="Q573" i="3"/>
  <c r="R573" i="3"/>
  <c r="S573" i="3"/>
  <c r="T1285" i="3"/>
  <c r="Q1539" i="3"/>
  <c r="R1539" i="3"/>
  <c r="S1539" i="3"/>
  <c r="T1286" i="3"/>
  <c r="Q574" i="3"/>
  <c r="R574" i="3"/>
  <c r="S574" i="3"/>
  <c r="T1287" i="3"/>
  <c r="Q1540" i="3"/>
  <c r="R1540" i="3"/>
  <c r="S1540" i="3"/>
  <c r="T1288" i="3"/>
  <c r="Q1541" i="3"/>
  <c r="R1541" i="3"/>
  <c r="S1541" i="3"/>
  <c r="T1289" i="3"/>
  <c r="Q575" i="3"/>
  <c r="R575" i="3"/>
  <c r="S575" i="3"/>
  <c r="T1290" i="3"/>
  <c r="Q576" i="3"/>
  <c r="R576" i="3"/>
  <c r="S576" i="3"/>
  <c r="T1291" i="3"/>
  <c r="Q1542" i="3"/>
  <c r="R1542" i="3"/>
  <c r="S1542" i="3"/>
  <c r="T1292" i="3"/>
  <c r="Q577" i="3"/>
  <c r="R577" i="3"/>
  <c r="S577" i="3"/>
  <c r="T1293" i="3"/>
  <c r="Q1543" i="3"/>
  <c r="R1543" i="3"/>
  <c r="S1543" i="3"/>
  <c r="T1294" i="3"/>
  <c r="Q578" i="3"/>
  <c r="R578" i="3"/>
  <c r="S578" i="3"/>
  <c r="T1295" i="3"/>
  <c r="Q1544" i="3"/>
  <c r="R1544" i="3"/>
  <c r="S1544" i="3"/>
  <c r="T1296" i="3"/>
  <c r="Q579" i="3"/>
  <c r="R579" i="3"/>
  <c r="S579" i="3"/>
  <c r="T1297" i="3"/>
  <c r="Q1545" i="3"/>
  <c r="R1545" i="3"/>
  <c r="S1545" i="3"/>
  <c r="T1298" i="3"/>
  <c r="Q1546" i="3"/>
  <c r="R1546" i="3"/>
  <c r="S1546" i="3"/>
  <c r="T1299" i="3"/>
  <c r="Q1547" i="3"/>
  <c r="R1547" i="3"/>
  <c r="S1547" i="3"/>
  <c r="T1300" i="3"/>
  <c r="Q1548" i="3"/>
  <c r="R1548" i="3"/>
  <c r="S1548" i="3"/>
  <c r="T1301" i="3"/>
  <c r="Q1549" i="3"/>
  <c r="R1549" i="3"/>
  <c r="S1549" i="3"/>
  <c r="T1302" i="3"/>
  <c r="Q580" i="3"/>
  <c r="R580" i="3"/>
  <c r="S580" i="3"/>
  <c r="T1303" i="3"/>
  <c r="Q1550" i="3"/>
  <c r="R1550" i="3"/>
  <c r="S1550" i="3"/>
  <c r="T1304" i="3"/>
  <c r="Q581" i="3"/>
  <c r="R581" i="3"/>
  <c r="S581" i="3"/>
  <c r="T1305" i="3"/>
  <c r="Q1551" i="3"/>
  <c r="R1551" i="3"/>
  <c r="S1551" i="3"/>
  <c r="T1306" i="3"/>
  <c r="Q1552" i="3"/>
  <c r="R1552" i="3"/>
  <c r="S1552" i="3"/>
  <c r="T1307" i="3"/>
  <c r="Q582" i="3"/>
  <c r="R582" i="3"/>
  <c r="S582" i="3"/>
  <c r="T1308" i="3"/>
  <c r="Q583" i="3"/>
  <c r="R583" i="3"/>
  <c r="S583" i="3"/>
  <c r="T1309" i="3"/>
  <c r="Q584" i="3"/>
  <c r="R584" i="3"/>
  <c r="S584" i="3"/>
  <c r="T1310" i="3"/>
  <c r="Q585" i="3"/>
  <c r="R585" i="3"/>
  <c r="S585" i="3"/>
  <c r="T1311" i="3"/>
  <c r="Q1553" i="3"/>
  <c r="R1553" i="3"/>
  <c r="S1553" i="3"/>
  <c r="T1312" i="3"/>
  <c r="Q586" i="3"/>
  <c r="R586" i="3"/>
  <c r="S586" i="3"/>
  <c r="T1313" i="3"/>
  <c r="Q1554" i="3"/>
  <c r="R1554" i="3"/>
  <c r="S1554" i="3"/>
  <c r="T1314" i="3"/>
  <c r="Q587" i="3"/>
  <c r="R587" i="3"/>
  <c r="S587" i="3"/>
  <c r="T1315" i="3"/>
  <c r="Q1555" i="3"/>
  <c r="R1555" i="3"/>
  <c r="S1555" i="3"/>
  <c r="T1316" i="3"/>
  <c r="Q588" i="3"/>
  <c r="R588" i="3"/>
  <c r="S588" i="3"/>
  <c r="T1317" i="3"/>
  <c r="Q1556" i="3"/>
  <c r="R1556" i="3"/>
  <c r="S1556" i="3"/>
  <c r="T1318" i="3"/>
  <c r="Q1557" i="3"/>
  <c r="R1557" i="3"/>
  <c r="S1557" i="3"/>
  <c r="T1319" i="3"/>
  <c r="Q1558" i="3"/>
  <c r="R1558" i="3"/>
  <c r="S1558" i="3"/>
  <c r="T1320" i="3"/>
  <c r="Q1559" i="3"/>
  <c r="R1559" i="3"/>
  <c r="S1559" i="3"/>
  <c r="T1321" i="3"/>
  <c r="Q1560" i="3"/>
  <c r="R1560" i="3"/>
  <c r="S1560" i="3"/>
  <c r="T1322" i="3"/>
  <c r="Q589" i="3"/>
  <c r="R589" i="3"/>
  <c r="S589" i="3"/>
  <c r="T1323" i="3"/>
  <c r="Q1561" i="3"/>
  <c r="R1561" i="3"/>
  <c r="S1561" i="3"/>
  <c r="T1324" i="3"/>
  <c r="Q590" i="3"/>
  <c r="R590" i="3"/>
  <c r="S590" i="3"/>
  <c r="T1325" i="3"/>
  <c r="Q1562" i="3"/>
  <c r="R1562" i="3"/>
  <c r="S1562" i="3"/>
  <c r="T1326" i="3"/>
  <c r="Q1563" i="3"/>
  <c r="R1563" i="3"/>
  <c r="S1563" i="3"/>
  <c r="T1327" i="3"/>
  <c r="Q591" i="3"/>
  <c r="R591" i="3"/>
  <c r="S591" i="3"/>
  <c r="T1328" i="3"/>
  <c r="Q592" i="3"/>
  <c r="R592" i="3"/>
  <c r="S592" i="3"/>
  <c r="T1329" i="3"/>
  <c r="Q593" i="3"/>
  <c r="R593" i="3"/>
  <c r="S593" i="3"/>
  <c r="T1330" i="3"/>
  <c r="Q594" i="3"/>
  <c r="R594" i="3"/>
  <c r="S594" i="3"/>
  <c r="T1331" i="3"/>
  <c r="Q1564" i="3"/>
  <c r="R1564" i="3"/>
  <c r="S1564" i="3"/>
  <c r="T1332" i="3"/>
  <c r="Q595" i="3"/>
  <c r="R595" i="3"/>
  <c r="S595" i="3"/>
  <c r="T1333" i="3"/>
  <c r="Q1565" i="3"/>
  <c r="R1565" i="3"/>
  <c r="S1565" i="3"/>
  <c r="T1334" i="3"/>
  <c r="Q596" i="3"/>
  <c r="R596" i="3"/>
  <c r="S596" i="3"/>
  <c r="T1335" i="3"/>
  <c r="Q1566" i="3"/>
  <c r="R1566" i="3"/>
  <c r="S1566" i="3"/>
  <c r="T1336" i="3"/>
  <c r="Q597" i="3"/>
  <c r="R597" i="3"/>
  <c r="S597" i="3"/>
  <c r="T1337" i="3"/>
  <c r="Q1567" i="3"/>
  <c r="R1567" i="3"/>
  <c r="S1567" i="3"/>
  <c r="T1338" i="3"/>
  <c r="Q1568" i="3"/>
  <c r="R1568" i="3"/>
  <c r="S1568" i="3"/>
  <c r="T1339" i="3"/>
  <c r="Q1569" i="3"/>
  <c r="R1569" i="3"/>
  <c r="S1569" i="3"/>
  <c r="T1340" i="3"/>
  <c r="Q1570" i="3"/>
  <c r="R1570" i="3"/>
  <c r="S1570" i="3"/>
  <c r="T1341" i="3"/>
  <c r="Q1571" i="3"/>
  <c r="R1571" i="3"/>
  <c r="S1571" i="3"/>
  <c r="T1342" i="3"/>
  <c r="Q598" i="3"/>
  <c r="R598" i="3"/>
  <c r="S598" i="3"/>
  <c r="T1343" i="3"/>
  <c r="Q1572" i="3"/>
  <c r="R1572" i="3"/>
  <c r="S1572" i="3"/>
  <c r="T1344" i="3"/>
  <c r="Q599" i="3"/>
  <c r="R599" i="3"/>
  <c r="S599" i="3"/>
  <c r="T1345" i="3"/>
  <c r="Q1573" i="3"/>
  <c r="R1573" i="3"/>
  <c r="S1573" i="3"/>
  <c r="T1346" i="3"/>
  <c r="Q1574" i="3"/>
  <c r="R1574" i="3"/>
  <c r="S1574" i="3"/>
  <c r="T1347" i="3"/>
  <c r="Q600" i="3"/>
  <c r="R600" i="3"/>
  <c r="S600" i="3"/>
  <c r="T1348" i="3"/>
  <c r="Q601" i="3"/>
  <c r="R601" i="3"/>
  <c r="S601" i="3"/>
  <c r="T1349" i="3"/>
  <c r="Q602" i="3"/>
  <c r="R602" i="3"/>
  <c r="S602" i="3"/>
  <c r="T1350" i="3"/>
  <c r="Q603" i="3"/>
  <c r="R603" i="3"/>
  <c r="S603" i="3"/>
  <c r="T1351" i="3"/>
  <c r="Q1575" i="3"/>
  <c r="R1575" i="3"/>
  <c r="S1575" i="3"/>
  <c r="T1352" i="3"/>
  <c r="Q604" i="3"/>
  <c r="R604" i="3"/>
  <c r="S604" i="3"/>
  <c r="T1353" i="3"/>
  <c r="Q1576" i="3"/>
  <c r="R1576" i="3"/>
  <c r="S1576" i="3"/>
  <c r="T1354" i="3"/>
  <c r="Q605" i="3"/>
  <c r="R605" i="3"/>
  <c r="S605" i="3"/>
  <c r="T1355" i="3"/>
  <c r="Q1577" i="3"/>
  <c r="R1577" i="3"/>
  <c r="S1577" i="3"/>
  <c r="T1356" i="3"/>
  <c r="Q606" i="3"/>
  <c r="R606" i="3"/>
  <c r="S606" i="3"/>
  <c r="T1357" i="3"/>
  <c r="Q1578" i="3"/>
  <c r="R1578" i="3"/>
  <c r="S1578" i="3"/>
  <c r="T1358" i="3"/>
  <c r="Q1579" i="3"/>
  <c r="R1579" i="3"/>
  <c r="S1579" i="3"/>
  <c r="T1359" i="3"/>
  <c r="Q1580" i="3"/>
  <c r="R1580" i="3"/>
  <c r="S1580" i="3"/>
  <c r="T1360" i="3"/>
  <c r="Q1581" i="3"/>
  <c r="R1581" i="3"/>
  <c r="S1581" i="3"/>
  <c r="T1361" i="3"/>
  <c r="Q1582" i="3"/>
  <c r="R1582" i="3"/>
  <c r="S1582" i="3"/>
  <c r="T1362" i="3"/>
  <c r="Q607" i="3"/>
  <c r="R607" i="3"/>
  <c r="S607" i="3"/>
  <c r="T1363" i="3"/>
  <c r="Q1583" i="3"/>
  <c r="R1583" i="3"/>
  <c r="S1583" i="3"/>
  <c r="T1364" i="3"/>
  <c r="Q608" i="3"/>
  <c r="R608" i="3"/>
  <c r="S608" i="3"/>
  <c r="T1365" i="3"/>
  <c r="Q1584" i="3"/>
  <c r="R1584" i="3"/>
  <c r="S1584" i="3"/>
  <c r="T1366" i="3"/>
  <c r="Q1585" i="3"/>
  <c r="R1585" i="3"/>
  <c r="S1585" i="3"/>
  <c r="T1367" i="3"/>
  <c r="Q609" i="3"/>
  <c r="R609" i="3"/>
  <c r="S609" i="3"/>
  <c r="T1368" i="3"/>
  <c r="Q610" i="3"/>
  <c r="R610" i="3"/>
  <c r="S610" i="3"/>
  <c r="T1369" i="3"/>
  <c r="Q611" i="3"/>
  <c r="R611" i="3"/>
  <c r="S611" i="3"/>
  <c r="T1370" i="3"/>
  <c r="Q612" i="3"/>
  <c r="R612" i="3"/>
  <c r="S612" i="3"/>
  <c r="T1371" i="3"/>
  <c r="Q1586" i="3"/>
  <c r="R1586" i="3"/>
  <c r="S1586" i="3"/>
  <c r="T1372" i="3"/>
  <c r="Q613" i="3"/>
  <c r="R613" i="3"/>
  <c r="S613" i="3"/>
  <c r="T1373" i="3"/>
  <c r="Q1587" i="3"/>
  <c r="R1587" i="3"/>
  <c r="S1587" i="3"/>
  <c r="T1374" i="3"/>
  <c r="Q614" i="3"/>
  <c r="R614" i="3"/>
  <c r="S614" i="3"/>
  <c r="T1375" i="3"/>
  <c r="Q1588" i="3"/>
  <c r="R1588" i="3"/>
  <c r="S1588" i="3"/>
  <c r="T1376" i="3"/>
  <c r="Q615" i="3"/>
  <c r="R615" i="3"/>
  <c r="S615" i="3"/>
  <c r="T1377" i="3"/>
  <c r="Q1589" i="3"/>
  <c r="R1589" i="3"/>
  <c r="S1589" i="3"/>
  <c r="T1378" i="3"/>
  <c r="Q1590" i="3"/>
  <c r="R1590" i="3"/>
  <c r="S1590" i="3"/>
  <c r="T1379" i="3"/>
  <c r="Q1591" i="3"/>
  <c r="R1591" i="3"/>
  <c r="S1591" i="3"/>
  <c r="T1380" i="3"/>
  <c r="Q1592" i="3"/>
  <c r="R1592" i="3"/>
  <c r="S1592" i="3"/>
  <c r="T1381" i="3"/>
  <c r="Q1593" i="3"/>
  <c r="R1593" i="3"/>
  <c r="S1593" i="3"/>
  <c r="T1382" i="3"/>
  <c r="Q616" i="3"/>
  <c r="R616" i="3"/>
  <c r="S616" i="3"/>
  <c r="T1383" i="3"/>
  <c r="Q1594" i="3"/>
  <c r="R1594" i="3"/>
  <c r="S1594" i="3"/>
  <c r="T1384" i="3"/>
  <c r="Q617" i="3"/>
  <c r="R617" i="3"/>
  <c r="S617" i="3"/>
  <c r="T1385" i="3"/>
  <c r="Q1595" i="3"/>
  <c r="R1595" i="3"/>
  <c r="S1595" i="3"/>
  <c r="T1386" i="3"/>
  <c r="Q1596" i="3"/>
  <c r="R1596" i="3"/>
  <c r="S1596" i="3"/>
  <c r="T1387" i="3"/>
  <c r="Q618" i="3"/>
  <c r="R618" i="3"/>
  <c r="S618" i="3"/>
  <c r="T1388" i="3"/>
  <c r="Q619" i="3"/>
  <c r="R619" i="3"/>
  <c r="S619" i="3"/>
  <c r="T1389" i="3"/>
  <c r="Q620" i="3"/>
  <c r="R620" i="3"/>
  <c r="S620" i="3"/>
  <c r="T1390" i="3"/>
  <c r="Q621" i="3"/>
  <c r="R621" i="3"/>
  <c r="S621" i="3"/>
  <c r="T1391" i="3"/>
  <c r="Q1597" i="3"/>
  <c r="R1597" i="3"/>
  <c r="S1597" i="3"/>
  <c r="T1392" i="3"/>
  <c r="Q622" i="3"/>
  <c r="R622" i="3"/>
  <c r="S622" i="3"/>
  <c r="T1393" i="3"/>
  <c r="Q1598" i="3"/>
  <c r="R1598" i="3"/>
  <c r="S1598" i="3"/>
  <c r="T1394" i="3"/>
  <c r="Q623" i="3"/>
  <c r="R623" i="3"/>
  <c r="S623" i="3"/>
  <c r="T1395" i="3"/>
  <c r="Q1599" i="3"/>
  <c r="R1599" i="3"/>
  <c r="S1599" i="3"/>
  <c r="T1396" i="3"/>
  <c r="Q624" i="3"/>
  <c r="R624" i="3"/>
  <c r="S624" i="3"/>
  <c r="T1397" i="3"/>
  <c r="Q1600" i="3"/>
  <c r="R1600" i="3"/>
  <c r="S1600" i="3"/>
  <c r="T1398" i="3"/>
  <c r="Q1601" i="3"/>
  <c r="R1601" i="3"/>
  <c r="S1601" i="3"/>
  <c r="T1399" i="3"/>
  <c r="Q1602" i="3"/>
  <c r="R1602" i="3"/>
  <c r="S1602" i="3"/>
  <c r="T1400" i="3"/>
  <c r="Q1603" i="3"/>
  <c r="R1603" i="3"/>
  <c r="S1603" i="3"/>
  <c r="T1401" i="3"/>
  <c r="Q1604" i="3"/>
  <c r="R1604" i="3"/>
  <c r="S1604" i="3"/>
  <c r="T1402" i="3"/>
  <c r="Q625" i="3"/>
  <c r="R625" i="3"/>
  <c r="S625" i="3"/>
  <c r="T1403" i="3"/>
  <c r="Q1605" i="3"/>
  <c r="R1605" i="3"/>
  <c r="S1605" i="3"/>
  <c r="T1404" i="3"/>
  <c r="Q626" i="3"/>
  <c r="R626" i="3"/>
  <c r="S626" i="3"/>
  <c r="T1405" i="3"/>
  <c r="Q1606" i="3"/>
  <c r="R1606" i="3"/>
  <c r="S1606" i="3"/>
  <c r="T1406" i="3"/>
  <c r="Q1607" i="3"/>
  <c r="R1607" i="3"/>
  <c r="S1607" i="3"/>
  <c r="T1407" i="3"/>
  <c r="Q627" i="3"/>
  <c r="R627" i="3"/>
  <c r="S627" i="3"/>
  <c r="T1408" i="3"/>
  <c r="Q628" i="3"/>
  <c r="R628" i="3"/>
  <c r="S628" i="3"/>
  <c r="T1409" i="3"/>
  <c r="Q629" i="3"/>
  <c r="R629" i="3"/>
  <c r="S629" i="3"/>
  <c r="T1410" i="3"/>
  <c r="Q630" i="3"/>
  <c r="R630" i="3"/>
  <c r="S630" i="3"/>
  <c r="T1411" i="3"/>
  <c r="Q1608" i="3"/>
  <c r="R1608" i="3"/>
  <c r="S1608" i="3"/>
  <c r="T1412" i="3"/>
  <c r="Q631" i="3"/>
  <c r="R631" i="3"/>
  <c r="S631" i="3"/>
  <c r="T1413" i="3"/>
  <c r="Q1609" i="3"/>
  <c r="R1609" i="3"/>
  <c r="S1609" i="3"/>
  <c r="T1414" i="3"/>
  <c r="Q632" i="3"/>
  <c r="R632" i="3"/>
  <c r="S632" i="3"/>
  <c r="T1415" i="3"/>
  <c r="Q1610" i="3"/>
  <c r="R1610" i="3"/>
  <c r="S1610" i="3"/>
  <c r="T1416" i="3"/>
  <c r="Q633" i="3"/>
  <c r="R633" i="3"/>
  <c r="S633" i="3"/>
  <c r="T1417" i="3"/>
  <c r="Q1611" i="3"/>
  <c r="R1611" i="3"/>
  <c r="S1611" i="3"/>
  <c r="T1418" i="3"/>
  <c r="Q1612" i="3"/>
  <c r="R1612" i="3"/>
  <c r="S1612" i="3"/>
  <c r="T1419" i="3"/>
  <c r="Q1613" i="3"/>
  <c r="R1613" i="3"/>
  <c r="S1613" i="3"/>
  <c r="T1420" i="3"/>
  <c r="Q1614" i="3"/>
  <c r="R1614" i="3"/>
  <c r="S1614" i="3"/>
  <c r="T1421" i="3"/>
  <c r="Q1615" i="3"/>
  <c r="R1615" i="3"/>
  <c r="S1615" i="3"/>
  <c r="T1422" i="3"/>
  <c r="Q634" i="3"/>
  <c r="R634" i="3"/>
  <c r="S634" i="3"/>
  <c r="T1423" i="3"/>
  <c r="Q1616" i="3"/>
  <c r="R1616" i="3"/>
  <c r="S1616" i="3"/>
  <c r="T1424" i="3"/>
  <c r="Q635" i="3"/>
  <c r="R635" i="3"/>
  <c r="S635" i="3"/>
  <c r="T1425" i="3"/>
  <c r="Q1617" i="3"/>
  <c r="R1617" i="3"/>
  <c r="S1617" i="3"/>
  <c r="T1426" i="3"/>
  <c r="Q1618" i="3"/>
  <c r="R1618" i="3"/>
  <c r="S1618" i="3"/>
  <c r="T1427" i="3"/>
  <c r="Q636" i="3"/>
  <c r="R636" i="3"/>
  <c r="S636" i="3"/>
  <c r="T1428" i="3"/>
  <c r="Q637" i="3"/>
  <c r="R637" i="3"/>
  <c r="S637" i="3"/>
  <c r="T1429" i="3"/>
  <c r="Q638" i="3"/>
  <c r="R638" i="3"/>
  <c r="S638" i="3"/>
  <c r="T1430" i="3"/>
  <c r="Q639" i="3"/>
  <c r="R639" i="3"/>
  <c r="S639" i="3"/>
  <c r="T1431" i="3"/>
  <c r="Q1619" i="3"/>
  <c r="R1619" i="3"/>
  <c r="S1619" i="3"/>
  <c r="T1432" i="3"/>
  <c r="Q640" i="3"/>
  <c r="R640" i="3"/>
  <c r="S640" i="3"/>
  <c r="T1433" i="3"/>
  <c r="Q1620" i="3"/>
  <c r="R1620" i="3"/>
  <c r="S1620" i="3"/>
  <c r="T1434" i="3"/>
  <c r="Q641" i="3"/>
  <c r="R641" i="3"/>
  <c r="S641" i="3"/>
  <c r="T1435" i="3"/>
  <c r="Q1621" i="3"/>
  <c r="R1621" i="3"/>
  <c r="S1621" i="3"/>
  <c r="T1436" i="3"/>
  <c r="Q642" i="3"/>
  <c r="R642" i="3"/>
  <c r="S642" i="3"/>
  <c r="T1437" i="3"/>
  <c r="Q1622" i="3"/>
  <c r="R1622" i="3"/>
  <c r="S1622" i="3"/>
  <c r="T1438" i="3"/>
  <c r="Q1623" i="3"/>
  <c r="R1623" i="3"/>
  <c r="S1623" i="3"/>
  <c r="T1439" i="3"/>
  <c r="Q1624" i="3"/>
  <c r="R1624" i="3"/>
  <c r="S1624" i="3"/>
  <c r="T1440" i="3"/>
  <c r="Q1625" i="3"/>
  <c r="R1625" i="3"/>
  <c r="S1625" i="3"/>
  <c r="T1441" i="3"/>
  <c r="Q1626" i="3"/>
  <c r="R1626" i="3"/>
  <c r="S1626" i="3"/>
  <c r="T1442" i="3"/>
  <c r="Q643" i="3"/>
  <c r="R643" i="3"/>
  <c r="S643" i="3"/>
  <c r="T1443" i="3"/>
  <c r="Q1627" i="3"/>
  <c r="R1627" i="3"/>
  <c r="S1627" i="3"/>
  <c r="T1444" i="3"/>
  <c r="Q644" i="3"/>
  <c r="R644" i="3"/>
  <c r="S644" i="3"/>
  <c r="T1445" i="3"/>
  <c r="Q1628" i="3"/>
  <c r="R1628" i="3"/>
  <c r="S1628" i="3"/>
  <c r="T1446" i="3"/>
  <c r="Q1629" i="3"/>
  <c r="R1629" i="3"/>
  <c r="S1629" i="3"/>
  <c r="T1447" i="3"/>
  <c r="Q645" i="3"/>
  <c r="R645" i="3"/>
  <c r="S645" i="3"/>
  <c r="T1448" i="3"/>
  <c r="Q646" i="3"/>
  <c r="R646" i="3"/>
  <c r="S646" i="3"/>
  <c r="T1449" i="3"/>
  <c r="Q647" i="3"/>
  <c r="R647" i="3"/>
  <c r="S647" i="3"/>
  <c r="T1450" i="3"/>
  <c r="Q648" i="3"/>
  <c r="R648" i="3"/>
  <c r="S648" i="3"/>
  <c r="T1451" i="3"/>
  <c r="Q1630" i="3"/>
  <c r="R1630" i="3"/>
  <c r="S1630" i="3"/>
  <c r="T1452" i="3"/>
  <c r="Q649" i="3"/>
  <c r="R649" i="3"/>
  <c r="S649" i="3"/>
  <c r="T1453" i="3"/>
  <c r="Q1631" i="3"/>
  <c r="R1631" i="3"/>
  <c r="S1631" i="3"/>
  <c r="T1454" i="3"/>
  <c r="Q650" i="3"/>
  <c r="R650" i="3"/>
  <c r="S650" i="3"/>
  <c r="T1455" i="3"/>
  <c r="Q1632" i="3"/>
  <c r="R1632" i="3"/>
  <c r="S1632" i="3"/>
  <c r="T1456" i="3"/>
  <c r="Q651" i="3"/>
  <c r="R651" i="3"/>
  <c r="S651" i="3"/>
  <c r="T1457" i="3"/>
  <c r="Q1633" i="3"/>
  <c r="R1633" i="3"/>
  <c r="S1633" i="3"/>
  <c r="T1458" i="3"/>
  <c r="Q1634" i="3"/>
  <c r="R1634" i="3"/>
  <c r="S1634" i="3"/>
  <c r="T1459" i="3"/>
  <c r="Q1635" i="3"/>
  <c r="R1635" i="3"/>
  <c r="S1635" i="3"/>
  <c r="T1460" i="3"/>
  <c r="Q1636" i="3"/>
  <c r="R1636" i="3"/>
  <c r="S1636" i="3"/>
  <c r="T1461" i="3"/>
  <c r="Q1637" i="3"/>
  <c r="R1637" i="3"/>
  <c r="S1637" i="3"/>
  <c r="T1462" i="3"/>
  <c r="Q652" i="3"/>
  <c r="R652" i="3"/>
  <c r="S652" i="3"/>
  <c r="T1463" i="3"/>
  <c r="Q1638" i="3"/>
  <c r="R1638" i="3"/>
  <c r="S1638" i="3"/>
  <c r="T1464" i="3"/>
  <c r="Q653" i="3"/>
  <c r="R653" i="3"/>
  <c r="S653" i="3"/>
  <c r="T1465" i="3"/>
  <c r="Q1639" i="3"/>
  <c r="R1639" i="3"/>
  <c r="S1639" i="3"/>
  <c r="T1466" i="3"/>
  <c r="Q1640" i="3"/>
  <c r="R1640" i="3"/>
  <c r="S1640" i="3"/>
  <c r="T1467" i="3"/>
  <c r="Q654" i="3"/>
  <c r="R654" i="3"/>
  <c r="S654" i="3"/>
  <c r="T1468" i="3"/>
  <c r="Q655" i="3"/>
  <c r="R655" i="3"/>
  <c r="S655" i="3"/>
  <c r="T1469" i="3"/>
  <c r="Q656" i="3"/>
  <c r="R656" i="3"/>
  <c r="S656" i="3"/>
  <c r="T1470" i="3"/>
  <c r="Q657" i="3"/>
  <c r="R657" i="3"/>
  <c r="S657" i="3"/>
  <c r="T1471" i="3"/>
  <c r="Q1641" i="3"/>
  <c r="R1641" i="3"/>
  <c r="S1641" i="3"/>
  <c r="T1472" i="3"/>
  <c r="Q658" i="3"/>
  <c r="R658" i="3"/>
  <c r="S658" i="3"/>
  <c r="T1473" i="3"/>
  <c r="Q1642" i="3"/>
  <c r="R1642" i="3"/>
  <c r="S1642" i="3"/>
  <c r="T1474" i="3"/>
  <c r="Q659" i="3"/>
  <c r="R659" i="3"/>
  <c r="S659" i="3"/>
  <c r="T1475" i="3"/>
  <c r="Q1643" i="3"/>
  <c r="R1643" i="3"/>
  <c r="S1643" i="3"/>
  <c r="T1476" i="3"/>
  <c r="Q660" i="3"/>
  <c r="R660" i="3"/>
  <c r="S660" i="3"/>
  <c r="T1477" i="3"/>
  <c r="Q1644" i="3"/>
  <c r="R1644" i="3"/>
  <c r="S1644" i="3"/>
  <c r="T1478" i="3"/>
  <c r="Q1645" i="3"/>
  <c r="R1645" i="3"/>
  <c r="S1645" i="3"/>
  <c r="T1479" i="3"/>
  <c r="Q1646" i="3"/>
  <c r="R1646" i="3"/>
  <c r="S1646" i="3"/>
  <c r="T1480" i="3"/>
  <c r="Q1647" i="3"/>
  <c r="R1647" i="3"/>
  <c r="S1647" i="3"/>
  <c r="T1481" i="3"/>
  <c r="Q1648" i="3"/>
  <c r="R1648" i="3"/>
  <c r="S1648" i="3"/>
  <c r="T1482" i="3"/>
  <c r="Q661" i="3"/>
  <c r="R661" i="3"/>
  <c r="S661" i="3"/>
  <c r="T1483" i="3"/>
  <c r="Q1649" i="3"/>
  <c r="R1649" i="3"/>
  <c r="S1649" i="3"/>
  <c r="T1484" i="3"/>
  <c r="Q662" i="3"/>
  <c r="R662" i="3"/>
  <c r="S662" i="3"/>
  <c r="T1485" i="3"/>
  <c r="Q1650" i="3"/>
  <c r="R1650" i="3"/>
  <c r="S1650" i="3"/>
  <c r="T1486" i="3"/>
  <c r="Q1651" i="3"/>
  <c r="R1651" i="3"/>
  <c r="S1651" i="3"/>
  <c r="T1487" i="3"/>
  <c r="Q663" i="3"/>
  <c r="R663" i="3"/>
  <c r="S663" i="3"/>
  <c r="T1488" i="3"/>
  <c r="Q664" i="3"/>
  <c r="R664" i="3"/>
  <c r="S664" i="3"/>
  <c r="T1489" i="3"/>
  <c r="Q665" i="3"/>
  <c r="R665" i="3"/>
  <c r="S665" i="3"/>
  <c r="T1490" i="3"/>
  <c r="Q666" i="3"/>
  <c r="R666" i="3"/>
  <c r="S666" i="3"/>
  <c r="T1491" i="3"/>
  <c r="Q1652" i="3"/>
  <c r="R1652" i="3"/>
  <c r="S1652" i="3"/>
  <c r="T1492" i="3"/>
  <c r="Q667" i="3"/>
  <c r="R667" i="3"/>
  <c r="S667" i="3"/>
  <c r="T1493" i="3"/>
  <c r="Q1653" i="3"/>
  <c r="R1653" i="3"/>
  <c r="S1653" i="3"/>
  <c r="T1494" i="3"/>
  <c r="Q668" i="3"/>
  <c r="R668" i="3"/>
  <c r="S668" i="3"/>
  <c r="T1495" i="3"/>
  <c r="Q1654" i="3"/>
  <c r="R1654" i="3"/>
  <c r="S1654" i="3"/>
  <c r="T1496" i="3"/>
  <c r="Q669" i="3"/>
  <c r="R669" i="3"/>
  <c r="S669" i="3"/>
  <c r="T1497" i="3"/>
  <c r="Q1655" i="3"/>
  <c r="R1655" i="3"/>
  <c r="S1655" i="3"/>
  <c r="T1498" i="3"/>
  <c r="Q1656" i="3"/>
  <c r="R1656" i="3"/>
  <c r="S1656" i="3"/>
  <c r="T1499" i="3"/>
  <c r="Q1657" i="3"/>
  <c r="R1657" i="3"/>
  <c r="S1657" i="3"/>
  <c r="T1500" i="3"/>
  <c r="Q1658" i="3"/>
  <c r="R1658" i="3"/>
  <c r="S1658" i="3"/>
  <c r="T1501" i="3"/>
  <c r="Q1659" i="3"/>
  <c r="R1659" i="3"/>
  <c r="S1659" i="3"/>
  <c r="T1502" i="3"/>
  <c r="Q670" i="3"/>
  <c r="R670" i="3"/>
  <c r="S670" i="3"/>
  <c r="T1503" i="3"/>
  <c r="Q1660" i="3"/>
  <c r="R1660" i="3"/>
  <c r="S1660" i="3"/>
  <c r="T1504" i="3"/>
  <c r="Q671" i="3"/>
  <c r="R671" i="3"/>
  <c r="S671" i="3"/>
  <c r="T1505" i="3"/>
  <c r="Q1661" i="3"/>
  <c r="R1661" i="3"/>
  <c r="S1661" i="3"/>
  <c r="T1506" i="3"/>
  <c r="Q1662" i="3"/>
  <c r="R1662" i="3"/>
  <c r="S1662" i="3"/>
  <c r="T1507" i="3"/>
  <c r="Q672" i="3"/>
  <c r="R672" i="3"/>
  <c r="S672" i="3"/>
  <c r="T1508" i="3"/>
  <c r="Q673" i="3"/>
  <c r="R673" i="3"/>
  <c r="S673" i="3"/>
  <c r="T1509" i="3"/>
  <c r="Q674" i="3"/>
  <c r="R674" i="3"/>
  <c r="S674" i="3"/>
  <c r="T1510" i="3"/>
  <c r="Q675" i="3"/>
  <c r="R675" i="3"/>
  <c r="S675" i="3"/>
  <c r="T1511" i="3"/>
  <c r="Q1663" i="3"/>
  <c r="R1663" i="3"/>
  <c r="S1663" i="3"/>
  <c r="T1512" i="3"/>
  <c r="Q676" i="3"/>
  <c r="R676" i="3"/>
  <c r="S676" i="3"/>
  <c r="T1513" i="3"/>
  <c r="Q1664" i="3"/>
  <c r="R1664" i="3"/>
  <c r="S1664" i="3"/>
  <c r="T1514" i="3"/>
  <c r="Q677" i="3"/>
  <c r="R677" i="3"/>
  <c r="S677" i="3"/>
  <c r="T1515" i="3"/>
  <c r="Q1665" i="3"/>
  <c r="R1665" i="3"/>
  <c r="S1665" i="3"/>
  <c r="T1516" i="3"/>
  <c r="Q678" i="3"/>
  <c r="R678" i="3"/>
  <c r="S678" i="3"/>
  <c r="T1517" i="3"/>
  <c r="Q1666" i="3"/>
  <c r="R1666" i="3"/>
  <c r="S1666" i="3"/>
  <c r="T1518" i="3"/>
  <c r="Q1667" i="3"/>
  <c r="R1667" i="3"/>
  <c r="S1667" i="3"/>
  <c r="T1519" i="3"/>
  <c r="Q1668" i="3"/>
  <c r="R1668" i="3"/>
  <c r="S1668" i="3"/>
  <c r="T1520" i="3"/>
  <c r="Q1669" i="3"/>
  <c r="R1669" i="3"/>
  <c r="S1669" i="3"/>
  <c r="T1521" i="3"/>
  <c r="Q1670" i="3"/>
  <c r="R1670" i="3"/>
  <c r="S1670" i="3"/>
  <c r="T1522" i="3"/>
  <c r="Q679" i="3"/>
  <c r="R679" i="3"/>
  <c r="S679" i="3"/>
  <c r="T1523" i="3"/>
  <c r="Q1671" i="3"/>
  <c r="R1671" i="3"/>
  <c r="S1671" i="3"/>
  <c r="T1524" i="3"/>
  <c r="Q680" i="3"/>
  <c r="R680" i="3"/>
  <c r="S680" i="3"/>
  <c r="T1525" i="3"/>
  <c r="Q1672" i="3"/>
  <c r="R1672" i="3"/>
  <c r="S1672" i="3"/>
  <c r="T1526" i="3"/>
  <c r="Q1673" i="3"/>
  <c r="R1673" i="3"/>
  <c r="S1673" i="3"/>
  <c r="T1527" i="3"/>
  <c r="Q681" i="3"/>
  <c r="R681" i="3"/>
  <c r="S681" i="3"/>
  <c r="T1528" i="3"/>
  <c r="Q682" i="3"/>
  <c r="R682" i="3"/>
  <c r="S682" i="3"/>
  <c r="T1529" i="3"/>
  <c r="Q683" i="3"/>
  <c r="R683" i="3"/>
  <c r="S683" i="3"/>
  <c r="T1530" i="3"/>
  <c r="Q684" i="3"/>
  <c r="R684" i="3"/>
  <c r="S684" i="3"/>
  <c r="T1531" i="3"/>
  <c r="Q1674" i="3"/>
  <c r="R1674" i="3"/>
  <c r="S1674" i="3"/>
  <c r="T1532" i="3"/>
  <c r="Q685" i="3"/>
  <c r="R685" i="3"/>
  <c r="S685" i="3"/>
  <c r="T1533" i="3"/>
  <c r="Q1675" i="3"/>
  <c r="R1675" i="3"/>
  <c r="S1675" i="3"/>
  <c r="T1534" i="3"/>
  <c r="Q686" i="3"/>
  <c r="R686" i="3"/>
  <c r="S686" i="3"/>
  <c r="T1535" i="3"/>
  <c r="Q1676" i="3"/>
  <c r="R1676" i="3"/>
  <c r="S1676" i="3"/>
  <c r="T1536" i="3"/>
  <c r="Q687" i="3"/>
  <c r="R687" i="3"/>
  <c r="S687" i="3"/>
  <c r="T1537" i="3"/>
  <c r="Q1677" i="3"/>
  <c r="R1677" i="3"/>
  <c r="S1677" i="3"/>
  <c r="T1538" i="3"/>
  <c r="Q1678" i="3"/>
  <c r="R1678" i="3"/>
  <c r="S1678" i="3"/>
  <c r="T1539" i="3"/>
  <c r="Q1679" i="3"/>
  <c r="R1679" i="3"/>
  <c r="S1679" i="3"/>
  <c r="T1540" i="3"/>
  <c r="Q1680" i="3"/>
  <c r="R1680" i="3"/>
  <c r="S1680" i="3"/>
  <c r="T1541" i="3"/>
  <c r="Q1681" i="3"/>
  <c r="R1681" i="3"/>
  <c r="S1681" i="3"/>
  <c r="T1542" i="3"/>
  <c r="Q688" i="3"/>
  <c r="R688" i="3"/>
  <c r="S688" i="3"/>
  <c r="T1543" i="3"/>
  <c r="Q1682" i="3"/>
  <c r="R1682" i="3"/>
  <c r="S1682" i="3"/>
  <c r="T1544" i="3"/>
  <c r="Q689" i="3"/>
  <c r="R689" i="3"/>
  <c r="S689" i="3"/>
  <c r="T1545" i="3"/>
  <c r="Q1683" i="3"/>
  <c r="R1683" i="3"/>
  <c r="S1683" i="3"/>
  <c r="T1546" i="3"/>
  <c r="Q1684" i="3"/>
  <c r="R1684" i="3"/>
  <c r="S1684" i="3"/>
  <c r="T1547" i="3"/>
  <c r="Q690" i="3"/>
  <c r="R690" i="3"/>
  <c r="S690" i="3"/>
  <c r="T1548" i="3"/>
  <c r="Q1298" i="3"/>
  <c r="R1298" i="3"/>
  <c r="S1298" i="3"/>
  <c r="T850" i="3"/>
  <c r="Q1299" i="3"/>
  <c r="R1299" i="3"/>
  <c r="S1299" i="3"/>
  <c r="T851" i="3"/>
  <c r="Q379" i="3"/>
  <c r="R379" i="3"/>
  <c r="S379" i="3"/>
  <c r="T852" i="3"/>
  <c r="Q380" i="3"/>
  <c r="R380" i="3"/>
  <c r="S380" i="3"/>
  <c r="T853" i="3"/>
  <c r="Q381" i="3"/>
  <c r="R381" i="3"/>
  <c r="S381" i="3"/>
  <c r="T854" i="3"/>
  <c r="C16" i="11" a="1"/>
  <c r="C16" i="11" s="1"/>
  <c r="C20" i="11"/>
  <c r="C19" i="11"/>
  <c r="O5" i="11" a="1"/>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E3" i="18"/>
  <c r="F3" i="18"/>
  <c r="G3" i="18"/>
  <c r="D3" i="18"/>
  <c r="J3" i="17"/>
  <c r="K3" i="17"/>
  <c r="L3" i="17"/>
  <c r="M3" i="17"/>
  <c r="N3" i="17"/>
  <c r="O3" i="17"/>
  <c r="P3" i="17"/>
  <c r="Q3" i="17"/>
  <c r="R3" i="17"/>
  <c r="S3" i="17"/>
  <c r="T3" i="17"/>
  <c r="U3" i="17"/>
  <c r="V3" i="17"/>
  <c r="W3" i="17"/>
  <c r="X3" i="17"/>
  <c r="Y3" i="17"/>
  <c r="Z3" i="17"/>
  <c r="AA3" i="17"/>
  <c r="AB3" i="17"/>
  <c r="AC3" i="17"/>
  <c r="AD3" i="17"/>
  <c r="AE3" i="17"/>
  <c r="AF3" i="17"/>
  <c r="AG3" i="17"/>
  <c r="E3" i="17"/>
  <c r="F3" i="17"/>
  <c r="G3" i="17"/>
  <c r="H3" i="17"/>
  <c r="I3" i="17"/>
  <c r="D3" i="17"/>
  <c r="AH3" i="17" s="1"/>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E3" i="16"/>
  <c r="D3" i="16"/>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D3" i="15"/>
  <c r="AJ25" i="18"/>
  <c r="AJ24" i="18"/>
  <c r="AJ23" i="18"/>
  <c r="AJ22" i="18"/>
  <c r="AJ21" i="18"/>
  <c r="AJ20" i="18"/>
  <c r="AJ19" i="18"/>
  <c r="AJ18" i="18"/>
  <c r="AJ17" i="18"/>
  <c r="AJ16" i="18"/>
  <c r="AJ15" i="18"/>
  <c r="AJ14" i="18"/>
  <c r="AJ13" i="18"/>
  <c r="AJ12" i="18"/>
  <c r="AJ11" i="18"/>
  <c r="AJ10" i="18"/>
  <c r="AJ9" i="18"/>
  <c r="AJ8" i="18"/>
  <c r="AJ7" i="18"/>
  <c r="AJ6" i="18"/>
  <c r="AI3" i="16"/>
  <c r="AI25" i="17"/>
  <c r="AI24" i="17"/>
  <c r="AI23" i="17"/>
  <c r="AI22" i="17"/>
  <c r="AI21" i="17"/>
  <c r="AI20" i="17"/>
  <c r="AI19" i="17"/>
  <c r="AI18" i="17"/>
  <c r="AI17" i="17"/>
  <c r="AI16" i="17"/>
  <c r="AI15" i="17"/>
  <c r="AI14" i="17"/>
  <c r="AI13" i="17"/>
  <c r="AI12" i="17"/>
  <c r="AI11" i="17"/>
  <c r="AI10" i="17"/>
  <c r="AI9" i="17"/>
  <c r="AI8" i="17"/>
  <c r="AI7" i="17"/>
  <c r="AI6" i="17"/>
  <c r="AJ7" i="16"/>
  <c r="AJ8" i="16"/>
  <c r="AJ9" i="16"/>
  <c r="AJ10" i="16"/>
  <c r="AJ11" i="16"/>
  <c r="AJ12" i="16"/>
  <c r="AJ13" i="16"/>
  <c r="AJ14" i="16"/>
  <c r="AJ15" i="16"/>
  <c r="AJ16" i="16"/>
  <c r="AJ17" i="16"/>
  <c r="AJ18" i="16"/>
  <c r="AJ19" i="16"/>
  <c r="AJ20" i="16"/>
  <c r="AJ21" i="16"/>
  <c r="AJ22" i="16"/>
  <c r="AJ23" i="16"/>
  <c r="AJ24" i="16"/>
  <c r="AJ25" i="16"/>
  <c r="AJ6" i="16"/>
  <c r="Q377" i="3"/>
  <c r="R377" i="3"/>
  <c r="S377" i="3"/>
  <c r="T847" i="3"/>
  <c r="Q1297" i="3"/>
  <c r="R1297" i="3"/>
  <c r="S1297" i="3"/>
  <c r="T848" i="3"/>
  <c r="Q378" i="3"/>
  <c r="R378" i="3"/>
  <c r="S378" i="3"/>
  <c r="T849" i="3"/>
  <c r="Q827" i="3"/>
  <c r="Q2" i="3"/>
  <c r="Q828" i="3"/>
  <c r="Q3" i="3"/>
  <c r="Q829" i="3"/>
  <c r="Q4" i="3"/>
  <c r="Q830" i="3"/>
  <c r="Q831" i="3"/>
  <c r="Q832" i="3"/>
  <c r="Q833" i="3"/>
  <c r="Q834" i="3"/>
  <c r="Q5" i="3"/>
  <c r="Q835" i="3"/>
  <c r="Q6" i="3"/>
  <c r="Q836" i="3"/>
  <c r="Q837" i="3"/>
  <c r="Q7" i="3"/>
  <c r="Q8" i="3"/>
  <c r="Q9" i="3"/>
  <c r="Q10" i="3"/>
  <c r="Q838" i="3"/>
  <c r="Q11" i="3"/>
  <c r="Q839" i="3"/>
  <c r="Q12" i="3"/>
  <c r="Q840" i="3"/>
  <c r="Q13" i="3"/>
  <c r="Q841" i="3"/>
  <c r="Q842" i="3"/>
  <c r="Q843" i="3"/>
  <c r="Q844" i="3"/>
  <c r="Q845" i="3"/>
  <c r="Q14" i="3"/>
  <c r="Q846" i="3"/>
  <c r="Q15" i="3"/>
  <c r="Q847" i="3"/>
  <c r="Q848" i="3"/>
  <c r="Q16" i="3"/>
  <c r="Q17" i="3"/>
  <c r="Q18" i="3"/>
  <c r="Q19" i="3"/>
  <c r="Q849" i="3"/>
  <c r="Q20" i="3"/>
  <c r="Q850" i="3"/>
  <c r="Q21" i="3"/>
  <c r="Q851" i="3"/>
  <c r="Q22" i="3"/>
  <c r="Q852" i="3"/>
  <c r="Q853" i="3"/>
  <c r="Q854" i="3"/>
  <c r="Q855" i="3"/>
  <c r="Q856" i="3"/>
  <c r="Q23" i="3"/>
  <c r="Q857" i="3"/>
  <c r="Q24" i="3"/>
  <c r="Q858" i="3"/>
  <c r="Q859" i="3"/>
  <c r="Q25" i="3"/>
  <c r="Q26" i="3"/>
  <c r="Q27" i="3"/>
  <c r="Q28" i="3"/>
  <c r="Q860" i="3"/>
  <c r="Q29" i="3"/>
  <c r="Q861" i="3"/>
  <c r="Q30" i="3"/>
  <c r="Q862" i="3"/>
  <c r="Q31" i="3"/>
  <c r="Q863" i="3"/>
  <c r="Q864" i="3"/>
  <c r="Q865" i="3"/>
  <c r="Q866" i="3"/>
  <c r="Q867" i="3"/>
  <c r="Q32" i="3"/>
  <c r="Q868" i="3"/>
  <c r="Q33" i="3"/>
  <c r="Q869" i="3"/>
  <c r="Q870" i="3"/>
  <c r="Q34" i="3"/>
  <c r="Q35" i="3"/>
  <c r="Q36" i="3"/>
  <c r="Q37" i="3"/>
  <c r="Q871" i="3"/>
  <c r="Q38" i="3"/>
  <c r="Q872" i="3"/>
  <c r="Q39" i="3"/>
  <c r="Q873" i="3"/>
  <c r="Q40" i="3"/>
  <c r="Q874" i="3"/>
  <c r="Q875" i="3"/>
  <c r="Q876" i="3"/>
  <c r="Q877" i="3"/>
  <c r="Q878" i="3"/>
  <c r="Q41" i="3"/>
  <c r="Q879" i="3"/>
  <c r="Q42" i="3"/>
  <c r="Q880" i="3"/>
  <c r="Q881" i="3"/>
  <c r="Q43" i="3"/>
  <c r="Q44" i="3"/>
  <c r="Q45" i="3"/>
  <c r="Q46" i="3"/>
  <c r="Q882" i="3"/>
  <c r="Q47" i="3"/>
  <c r="Q883" i="3"/>
  <c r="Q48" i="3"/>
  <c r="Q884" i="3"/>
  <c r="Q49" i="3"/>
  <c r="Q885" i="3"/>
  <c r="Q886" i="3"/>
  <c r="Q887" i="3"/>
  <c r="Q888" i="3"/>
  <c r="Q889" i="3"/>
  <c r="Q50" i="3"/>
  <c r="Q890" i="3"/>
  <c r="Q51" i="3"/>
  <c r="Q891" i="3"/>
  <c r="Q892" i="3"/>
  <c r="Q52" i="3"/>
  <c r="Q53" i="3"/>
  <c r="Q54" i="3"/>
  <c r="Q55" i="3"/>
  <c r="Q893" i="3"/>
  <c r="Q56" i="3"/>
  <c r="Q894" i="3"/>
  <c r="Q57" i="3"/>
  <c r="Q895" i="3"/>
  <c r="Q58" i="3"/>
  <c r="Q896" i="3"/>
  <c r="Q897" i="3"/>
  <c r="Q898" i="3"/>
  <c r="Q899" i="3"/>
  <c r="Q900" i="3"/>
  <c r="Q59" i="3"/>
  <c r="Q901" i="3"/>
  <c r="Q60" i="3"/>
  <c r="Q902" i="3"/>
  <c r="Q903" i="3"/>
  <c r="Q61" i="3"/>
  <c r="Q62" i="3"/>
  <c r="Q63" i="3"/>
  <c r="Q64" i="3"/>
  <c r="Q904" i="3"/>
  <c r="Q65" i="3"/>
  <c r="Q905" i="3"/>
  <c r="Q66" i="3"/>
  <c r="Q906" i="3"/>
  <c r="Q67" i="3"/>
  <c r="Q907" i="3"/>
  <c r="Q908" i="3"/>
  <c r="Q909" i="3"/>
  <c r="Q910" i="3"/>
  <c r="Q911" i="3"/>
  <c r="Q68" i="3"/>
  <c r="Q912" i="3"/>
  <c r="Q69" i="3"/>
  <c r="Q913" i="3"/>
  <c r="Q914" i="3"/>
  <c r="Q70" i="3"/>
  <c r="Q71" i="3"/>
  <c r="Q72" i="3"/>
  <c r="Q73" i="3"/>
  <c r="Q915" i="3"/>
  <c r="Q74" i="3"/>
  <c r="Q916" i="3"/>
  <c r="Q75" i="3"/>
  <c r="Q917" i="3"/>
  <c r="Q76" i="3"/>
  <c r="Q918" i="3"/>
  <c r="Q919" i="3"/>
  <c r="Q920" i="3"/>
  <c r="Q921" i="3"/>
  <c r="Q922" i="3"/>
  <c r="Q77" i="3"/>
  <c r="Q923" i="3"/>
  <c r="Q78" i="3"/>
  <c r="Q924" i="3"/>
  <c r="Q925" i="3"/>
  <c r="Q79" i="3"/>
  <c r="Q80" i="3"/>
  <c r="Q81" i="3"/>
  <c r="Q82" i="3"/>
  <c r="Q926" i="3"/>
  <c r="Q83" i="3"/>
  <c r="Q927" i="3"/>
  <c r="Q84" i="3"/>
  <c r="Q928" i="3"/>
  <c r="Q85" i="3"/>
  <c r="Q929" i="3"/>
  <c r="Q930" i="3"/>
  <c r="Q931" i="3"/>
  <c r="Q932" i="3"/>
  <c r="Q933" i="3"/>
  <c r="Q86" i="3"/>
  <c r="Q934" i="3"/>
  <c r="Q87" i="3"/>
  <c r="Q935" i="3"/>
  <c r="Q936" i="3"/>
  <c r="Q88" i="3"/>
  <c r="Q89" i="3"/>
  <c r="Q90" i="3"/>
  <c r="Q91" i="3"/>
  <c r="Q937" i="3"/>
  <c r="Q92" i="3"/>
  <c r="Q938" i="3"/>
  <c r="Q93" i="3"/>
  <c r="Q939" i="3"/>
  <c r="Q94" i="3"/>
  <c r="Q940" i="3"/>
  <c r="Q941" i="3"/>
  <c r="Q942" i="3"/>
  <c r="Q943" i="3"/>
  <c r="Q944" i="3"/>
  <c r="Q95" i="3"/>
  <c r="Q945" i="3"/>
  <c r="Q96" i="3"/>
  <c r="Q946" i="3"/>
  <c r="Q947" i="3"/>
  <c r="Q97" i="3"/>
  <c r="Q98" i="3"/>
  <c r="Q99" i="3"/>
  <c r="Q100" i="3"/>
  <c r="Q948" i="3"/>
  <c r="Q101" i="3"/>
  <c r="Q949" i="3"/>
  <c r="Q102" i="3"/>
  <c r="Q950" i="3"/>
  <c r="Q103" i="3"/>
  <c r="Q951" i="3"/>
  <c r="Q952" i="3"/>
  <c r="Q953" i="3"/>
  <c r="Q954" i="3"/>
  <c r="Q955" i="3"/>
  <c r="Q104" i="3"/>
  <c r="Q956" i="3"/>
  <c r="Q105" i="3"/>
  <c r="Q957" i="3"/>
  <c r="Q958" i="3"/>
  <c r="Q106" i="3"/>
  <c r="Q107" i="3"/>
  <c r="Q108" i="3"/>
  <c r="Q109" i="3"/>
  <c r="Q959" i="3"/>
  <c r="Q110" i="3"/>
  <c r="Q960" i="3"/>
  <c r="Q111" i="3"/>
  <c r="Q961" i="3"/>
  <c r="Q112" i="3"/>
  <c r="Q962" i="3"/>
  <c r="Q963" i="3"/>
  <c r="Q964" i="3"/>
  <c r="Q965" i="3"/>
  <c r="Q966" i="3"/>
  <c r="Q113" i="3"/>
  <c r="Q967" i="3"/>
  <c r="Q114" i="3"/>
  <c r="Q968" i="3"/>
  <c r="Q969" i="3"/>
  <c r="Q115" i="3"/>
  <c r="Q116" i="3"/>
  <c r="Q970" i="3"/>
  <c r="Q117" i="3"/>
  <c r="Q971" i="3"/>
  <c r="Q118" i="3"/>
  <c r="Q972" i="3"/>
  <c r="Q119" i="3"/>
  <c r="Q973" i="3"/>
  <c r="Q974" i="3"/>
  <c r="Q975" i="3"/>
  <c r="Q976" i="3"/>
  <c r="Q977" i="3"/>
  <c r="Q120" i="3"/>
  <c r="Q978" i="3"/>
  <c r="Q121" i="3"/>
  <c r="Q979" i="3"/>
  <c r="Q980" i="3"/>
  <c r="Q122" i="3"/>
  <c r="Q123" i="3"/>
  <c r="Q124" i="3"/>
  <c r="Q125" i="3"/>
  <c r="Q981" i="3"/>
  <c r="Q126" i="3"/>
  <c r="Q982" i="3"/>
  <c r="Q127" i="3"/>
  <c r="Q983" i="3"/>
  <c r="Q128" i="3"/>
  <c r="Q984" i="3"/>
  <c r="Q985" i="3"/>
  <c r="Q986" i="3"/>
  <c r="Q987" i="3"/>
  <c r="Q988" i="3"/>
  <c r="Q129" i="3"/>
  <c r="Q989" i="3"/>
  <c r="Q130" i="3"/>
  <c r="Q990" i="3"/>
  <c r="Q991" i="3"/>
  <c r="Q131" i="3"/>
  <c r="Q132" i="3"/>
  <c r="Q133" i="3"/>
  <c r="Q134" i="3"/>
  <c r="Q992" i="3"/>
  <c r="Q135" i="3"/>
  <c r="Q993" i="3"/>
  <c r="Q136" i="3"/>
  <c r="Q994" i="3"/>
  <c r="Q137" i="3"/>
  <c r="Q995" i="3"/>
  <c r="Q996" i="3"/>
  <c r="Q997" i="3"/>
  <c r="Q998" i="3"/>
  <c r="Q999" i="3"/>
  <c r="Q138" i="3"/>
  <c r="Q1000" i="3"/>
  <c r="Q139" i="3"/>
  <c r="Q1001" i="3"/>
  <c r="Q1002" i="3"/>
  <c r="Q140" i="3"/>
  <c r="Q141" i="3"/>
  <c r="Q142" i="3"/>
  <c r="Q143" i="3"/>
  <c r="Q1003" i="3"/>
  <c r="Q144" i="3"/>
  <c r="Q1004" i="3"/>
  <c r="Q145" i="3"/>
  <c r="Q1005" i="3"/>
  <c r="Q146" i="3"/>
  <c r="Q1006" i="3"/>
  <c r="Q1007" i="3"/>
  <c r="Q1008" i="3"/>
  <c r="Q1009" i="3"/>
  <c r="Q1010" i="3"/>
  <c r="Q147" i="3"/>
  <c r="Q1011" i="3"/>
  <c r="Q148" i="3"/>
  <c r="Q1012" i="3"/>
  <c r="Q1013" i="3"/>
  <c r="Q149" i="3"/>
  <c r="Q150" i="3"/>
  <c r="Q151" i="3"/>
  <c r="Q152" i="3"/>
  <c r="Q1014" i="3"/>
  <c r="Q153" i="3"/>
  <c r="Q1015" i="3"/>
  <c r="Q154" i="3"/>
  <c r="Q1016" i="3"/>
  <c r="Q155" i="3"/>
  <c r="Q1017" i="3"/>
  <c r="Q1018" i="3"/>
  <c r="Q1019" i="3"/>
  <c r="Q1020" i="3"/>
  <c r="Q1021" i="3"/>
  <c r="Q156" i="3"/>
  <c r="Q1022" i="3"/>
  <c r="Q157" i="3"/>
  <c r="Q1023" i="3"/>
  <c r="Q1024" i="3"/>
  <c r="Q158" i="3"/>
  <c r="Q159" i="3"/>
  <c r="Q160" i="3"/>
  <c r="Q161" i="3"/>
  <c r="Q1025" i="3"/>
  <c r="Q162" i="3"/>
  <c r="Q1026" i="3"/>
  <c r="Q163" i="3"/>
  <c r="Q1027" i="3"/>
  <c r="Q164" i="3"/>
  <c r="Q1028" i="3"/>
  <c r="Q1029" i="3"/>
  <c r="Q1030" i="3"/>
  <c r="Q1031" i="3"/>
  <c r="Q1032" i="3"/>
  <c r="Q165" i="3"/>
  <c r="Q1033" i="3"/>
  <c r="Q166" i="3"/>
  <c r="Q1034" i="3"/>
  <c r="Q1035" i="3"/>
  <c r="Q167" i="3"/>
  <c r="Q168" i="3"/>
  <c r="Q169" i="3"/>
  <c r="Q170" i="3"/>
  <c r="Q1036" i="3"/>
  <c r="Q171" i="3"/>
  <c r="Q1037" i="3"/>
  <c r="Q172" i="3"/>
  <c r="Q1038" i="3"/>
  <c r="Q173" i="3"/>
  <c r="Q1039" i="3"/>
  <c r="Q1040" i="3"/>
  <c r="Q1041" i="3"/>
  <c r="Q1042" i="3"/>
  <c r="Q1043" i="3"/>
  <c r="Q174" i="3"/>
  <c r="Q1044" i="3"/>
  <c r="Q175" i="3"/>
  <c r="Q1045" i="3"/>
  <c r="Q1046" i="3"/>
  <c r="Q176" i="3"/>
  <c r="Q177" i="3"/>
  <c r="Q178" i="3"/>
  <c r="Q179" i="3"/>
  <c r="Q1047" i="3"/>
  <c r="Q180" i="3"/>
  <c r="Q1048" i="3"/>
  <c r="Q181" i="3"/>
  <c r="Q1049" i="3"/>
  <c r="Q182" i="3"/>
  <c r="Q1050" i="3"/>
  <c r="Q1051" i="3"/>
  <c r="Q1052" i="3"/>
  <c r="Q1053" i="3"/>
  <c r="Q1054" i="3"/>
  <c r="Q183" i="3"/>
  <c r="Q1055" i="3"/>
  <c r="Q184" i="3"/>
  <c r="Q1056" i="3"/>
  <c r="Q1057" i="3"/>
  <c r="Q185" i="3"/>
  <c r="Q186" i="3"/>
  <c r="Q187" i="3"/>
  <c r="Q188" i="3"/>
  <c r="Q1058" i="3"/>
  <c r="Q189" i="3"/>
  <c r="Q1059" i="3"/>
  <c r="Q190" i="3"/>
  <c r="Q1060" i="3"/>
  <c r="Q191" i="3"/>
  <c r="Q1061" i="3"/>
  <c r="Q1062" i="3"/>
  <c r="Q1063" i="3"/>
  <c r="Q1064" i="3"/>
  <c r="Q1065" i="3"/>
  <c r="Q192" i="3"/>
  <c r="Q1066" i="3"/>
  <c r="Q193" i="3"/>
  <c r="Q1067" i="3"/>
  <c r="Q1068" i="3"/>
  <c r="Q194" i="3"/>
  <c r="Q195" i="3"/>
  <c r="Q196" i="3"/>
  <c r="Q197" i="3"/>
  <c r="Q1069" i="3"/>
  <c r="Q198" i="3"/>
  <c r="Q1070" i="3"/>
  <c r="Q199" i="3"/>
  <c r="Q1071" i="3"/>
  <c r="Q200" i="3"/>
  <c r="Q1072" i="3"/>
  <c r="Q1073" i="3"/>
  <c r="Q1074" i="3"/>
  <c r="Q1075" i="3"/>
  <c r="Q1076" i="3"/>
  <c r="Q201" i="3"/>
  <c r="Q1077" i="3"/>
  <c r="Q202" i="3"/>
  <c r="Q1078" i="3"/>
  <c r="Q1079" i="3"/>
  <c r="Q203" i="3"/>
  <c r="Q204" i="3"/>
  <c r="Q205" i="3"/>
  <c r="Q206" i="3"/>
  <c r="Q1080" i="3"/>
  <c r="Q207" i="3"/>
  <c r="Q1081" i="3"/>
  <c r="Q208" i="3"/>
  <c r="Q1082" i="3"/>
  <c r="Q209" i="3"/>
  <c r="Q1083" i="3"/>
  <c r="Q1084" i="3"/>
  <c r="Q1085" i="3"/>
  <c r="Q1086" i="3"/>
  <c r="Q1087" i="3"/>
  <c r="Q210" i="3"/>
  <c r="Q1088" i="3"/>
  <c r="Q211" i="3"/>
  <c r="Q1089" i="3"/>
  <c r="Q1090" i="3"/>
  <c r="Q212" i="3"/>
  <c r="Q213" i="3"/>
  <c r="Q214" i="3"/>
  <c r="Q215" i="3"/>
  <c r="Q1091" i="3"/>
  <c r="Q216" i="3"/>
  <c r="Q1092" i="3"/>
  <c r="Q217" i="3"/>
  <c r="Q1093" i="3"/>
  <c r="Q218" i="3"/>
  <c r="Q1094" i="3"/>
  <c r="Q1095" i="3"/>
  <c r="Q1096" i="3"/>
  <c r="Q1097" i="3"/>
  <c r="Q1098" i="3"/>
  <c r="Q219" i="3"/>
  <c r="Q1099" i="3"/>
  <c r="Q220" i="3"/>
  <c r="Q1100" i="3"/>
  <c r="Q1101" i="3"/>
  <c r="Q221" i="3"/>
  <c r="Q222" i="3"/>
  <c r="Q223" i="3"/>
  <c r="Q224" i="3"/>
  <c r="Q1102" i="3"/>
  <c r="Q225" i="3"/>
  <c r="Q1103" i="3"/>
  <c r="Q226" i="3"/>
  <c r="Q1104" i="3"/>
  <c r="Q227" i="3"/>
  <c r="Q1105" i="3"/>
  <c r="Q1106" i="3"/>
  <c r="Q1107" i="3"/>
  <c r="Q1108" i="3"/>
  <c r="Q1109" i="3"/>
  <c r="Q228" i="3"/>
  <c r="Q1110" i="3"/>
  <c r="Q229" i="3"/>
  <c r="Q1111" i="3"/>
  <c r="Q1112" i="3"/>
  <c r="Q230" i="3"/>
  <c r="Q231" i="3"/>
  <c r="Q1113" i="3"/>
  <c r="Q232" i="3"/>
  <c r="Q1114" i="3"/>
  <c r="Q233" i="3"/>
  <c r="Q1115" i="3"/>
  <c r="Q234" i="3"/>
  <c r="Q1116" i="3"/>
  <c r="Q1117" i="3"/>
  <c r="Q1118" i="3"/>
  <c r="Q1119" i="3"/>
  <c r="Q1120" i="3"/>
  <c r="Q235" i="3"/>
  <c r="Q1121" i="3"/>
  <c r="Q236" i="3"/>
  <c r="Q1122" i="3"/>
  <c r="Q1123" i="3"/>
  <c r="Q237" i="3"/>
  <c r="Q238" i="3"/>
  <c r="Q239" i="3"/>
  <c r="Q240" i="3"/>
  <c r="Q1124" i="3"/>
  <c r="Q241" i="3"/>
  <c r="Q1125" i="3"/>
  <c r="Q242" i="3"/>
  <c r="Q1126" i="3"/>
  <c r="Q243" i="3"/>
  <c r="Q1127" i="3"/>
  <c r="Q1128" i="3"/>
  <c r="Q1129" i="3"/>
  <c r="Q1130" i="3"/>
  <c r="Q1131" i="3"/>
  <c r="Q244" i="3"/>
  <c r="Q1132" i="3"/>
  <c r="Q245" i="3"/>
  <c r="Q1133" i="3"/>
  <c r="Q1134" i="3"/>
  <c r="Q246" i="3"/>
  <c r="Q247" i="3"/>
  <c r="Q248" i="3"/>
  <c r="Q249" i="3"/>
  <c r="Q1135" i="3"/>
  <c r="Q250" i="3"/>
  <c r="Q1136" i="3"/>
  <c r="Q251" i="3"/>
  <c r="Q1137" i="3"/>
  <c r="Q252" i="3"/>
  <c r="Q1138" i="3"/>
  <c r="Q1139" i="3"/>
  <c r="Q1140" i="3"/>
  <c r="Q1141" i="3"/>
  <c r="Q1142" i="3"/>
  <c r="Q253" i="3"/>
  <c r="Q1143" i="3"/>
  <c r="Q254" i="3"/>
  <c r="Q1144" i="3"/>
  <c r="Q1145" i="3"/>
  <c r="Q255" i="3"/>
  <c r="Q256" i="3"/>
  <c r="Q257" i="3"/>
  <c r="Q258" i="3"/>
  <c r="Q1146" i="3"/>
  <c r="Q259" i="3"/>
  <c r="Q1147" i="3"/>
  <c r="Q260" i="3"/>
  <c r="Q1148" i="3"/>
  <c r="Q261" i="3"/>
  <c r="Q1149" i="3"/>
  <c r="Q1150" i="3"/>
  <c r="Q1151" i="3"/>
  <c r="Q1152" i="3"/>
  <c r="Q1153" i="3"/>
  <c r="Q262" i="3"/>
  <c r="Q1154" i="3"/>
  <c r="Q263" i="3"/>
  <c r="Q1155" i="3"/>
  <c r="Q1156" i="3"/>
  <c r="Q264" i="3"/>
  <c r="Q265" i="3"/>
  <c r="Q266" i="3"/>
  <c r="Q267" i="3"/>
  <c r="Q1157" i="3"/>
  <c r="Q268" i="3"/>
  <c r="Q1158" i="3"/>
  <c r="Q269" i="3"/>
  <c r="Q1159" i="3"/>
  <c r="Q270" i="3"/>
  <c r="Q1160" i="3"/>
  <c r="Q1161" i="3"/>
  <c r="Q1162" i="3"/>
  <c r="Q1163" i="3"/>
  <c r="Q1164" i="3"/>
  <c r="Q271" i="3"/>
  <c r="Q1165" i="3"/>
  <c r="Q272" i="3"/>
  <c r="Q1166" i="3"/>
  <c r="Q1167" i="3"/>
  <c r="Q273" i="3"/>
  <c r="Q274" i="3"/>
  <c r="Q275" i="3"/>
  <c r="Q276" i="3"/>
  <c r="Q1168" i="3"/>
  <c r="Q277" i="3"/>
  <c r="Q1169" i="3"/>
  <c r="Q278" i="3"/>
  <c r="Q1170" i="3"/>
  <c r="Q279" i="3"/>
  <c r="Q1171" i="3"/>
  <c r="Q1172" i="3"/>
  <c r="Q1173" i="3"/>
  <c r="Q1174" i="3"/>
  <c r="Q1175" i="3"/>
  <c r="Q280" i="3"/>
  <c r="Q1176" i="3"/>
  <c r="Q281" i="3"/>
  <c r="Q1177" i="3"/>
  <c r="Q1178" i="3"/>
  <c r="Q282" i="3"/>
  <c r="Q283" i="3"/>
  <c r="Q284" i="3"/>
  <c r="Q285" i="3"/>
  <c r="Q1179" i="3"/>
  <c r="Q286" i="3"/>
  <c r="Q1180" i="3"/>
  <c r="Q287" i="3"/>
  <c r="Q1181" i="3"/>
  <c r="Q288" i="3"/>
  <c r="Q1182" i="3"/>
  <c r="Q1183" i="3"/>
  <c r="Q1184" i="3"/>
  <c r="Q1185" i="3"/>
  <c r="Q1186" i="3"/>
  <c r="Q289" i="3"/>
  <c r="Q1187" i="3"/>
  <c r="Q290" i="3"/>
  <c r="Q1188" i="3"/>
  <c r="Q1189" i="3"/>
  <c r="Q291" i="3"/>
  <c r="Q292" i="3"/>
  <c r="Q293" i="3"/>
  <c r="Q294" i="3"/>
  <c r="Q1190" i="3"/>
  <c r="Q295" i="3"/>
  <c r="Q1191" i="3"/>
  <c r="Q296" i="3"/>
  <c r="Q1192" i="3"/>
  <c r="Q297" i="3"/>
  <c r="Q1193" i="3"/>
  <c r="Q1194" i="3"/>
  <c r="Q1195" i="3"/>
  <c r="Q1196" i="3"/>
  <c r="Q1197" i="3"/>
  <c r="Q298" i="3"/>
  <c r="Q1198" i="3"/>
  <c r="Q299" i="3"/>
  <c r="Q1199" i="3"/>
  <c r="Q1200" i="3"/>
  <c r="Q300" i="3"/>
  <c r="Q301" i="3"/>
  <c r="Q302" i="3"/>
  <c r="Q303" i="3"/>
  <c r="Q1201" i="3"/>
  <c r="Q304" i="3"/>
  <c r="Q1202" i="3"/>
  <c r="Q305" i="3"/>
  <c r="Q1203" i="3"/>
  <c r="Q306" i="3"/>
  <c r="Q1204" i="3"/>
  <c r="Q1205" i="3"/>
  <c r="Q1206" i="3"/>
  <c r="Q1207" i="3"/>
  <c r="Q1208" i="3"/>
  <c r="Q307" i="3"/>
  <c r="Q1209" i="3"/>
  <c r="Q308" i="3"/>
  <c r="Q1210" i="3"/>
  <c r="Q1211" i="3"/>
  <c r="Q309" i="3"/>
  <c r="Q310" i="3"/>
  <c r="Q311" i="3"/>
  <c r="Q312" i="3"/>
  <c r="Q1212" i="3"/>
  <c r="Q313" i="3"/>
  <c r="Q1213" i="3"/>
  <c r="Q314" i="3"/>
  <c r="Q1214" i="3"/>
  <c r="Q315" i="3"/>
  <c r="Q1215" i="3"/>
  <c r="Q1216" i="3"/>
  <c r="Q1217" i="3"/>
  <c r="Q1218" i="3"/>
  <c r="Q1219" i="3"/>
  <c r="Q316" i="3"/>
  <c r="Q1220" i="3"/>
  <c r="Q317" i="3"/>
  <c r="Q1221" i="3"/>
  <c r="Q1222" i="3"/>
  <c r="Q318" i="3"/>
  <c r="Q319" i="3"/>
  <c r="Q320" i="3"/>
  <c r="Q321" i="3"/>
  <c r="Q1223" i="3"/>
  <c r="Q322" i="3"/>
  <c r="Q1224" i="3"/>
  <c r="Q323" i="3"/>
  <c r="Q1225" i="3"/>
  <c r="Q324" i="3"/>
  <c r="Q1226" i="3"/>
  <c r="Q1227" i="3"/>
  <c r="Q1228" i="3"/>
  <c r="Q1229" i="3"/>
  <c r="Q1230" i="3"/>
  <c r="Q325" i="3"/>
  <c r="Q1231" i="3"/>
  <c r="Q326" i="3"/>
  <c r="Q1232" i="3"/>
  <c r="Q1233" i="3"/>
  <c r="Q327" i="3"/>
  <c r="Q328" i="3"/>
  <c r="Q329" i="3"/>
  <c r="Q330" i="3"/>
  <c r="Q1234" i="3"/>
  <c r="Q331" i="3"/>
  <c r="Q1235" i="3"/>
  <c r="Q332" i="3"/>
  <c r="Q1236" i="3"/>
  <c r="Q333" i="3"/>
  <c r="Q1237" i="3"/>
  <c r="Q1238" i="3"/>
  <c r="Q1239" i="3"/>
  <c r="Q1240" i="3"/>
  <c r="Q1241" i="3"/>
  <c r="Q334" i="3"/>
  <c r="Q1242" i="3"/>
  <c r="Q335" i="3"/>
  <c r="Q1243" i="3"/>
  <c r="Q1244" i="3"/>
  <c r="Q336" i="3"/>
  <c r="Q337" i="3"/>
  <c r="Q338" i="3"/>
  <c r="Q339" i="3"/>
  <c r="Q1245" i="3"/>
  <c r="Q340" i="3"/>
  <c r="Q1246" i="3"/>
  <c r="Q341" i="3"/>
  <c r="Q1247" i="3"/>
  <c r="Q342" i="3"/>
  <c r="Q1248" i="3"/>
  <c r="Q1249" i="3"/>
  <c r="Q1250" i="3"/>
  <c r="Q1251" i="3"/>
  <c r="Q1252" i="3"/>
  <c r="Q343" i="3"/>
  <c r="Q1253" i="3"/>
  <c r="Q344" i="3"/>
  <c r="Q1254" i="3"/>
  <c r="Q1255" i="3"/>
  <c r="Q345" i="3"/>
  <c r="Q346" i="3"/>
  <c r="Q1256" i="3"/>
  <c r="Q347" i="3"/>
  <c r="Q1257" i="3"/>
  <c r="Q348" i="3"/>
  <c r="Q1258" i="3"/>
  <c r="Q349" i="3"/>
  <c r="Q1259" i="3"/>
  <c r="Q1260" i="3"/>
  <c r="Q1261" i="3"/>
  <c r="Q1262" i="3"/>
  <c r="Q1263" i="3"/>
  <c r="Q350" i="3"/>
  <c r="Q1264" i="3"/>
  <c r="Q351" i="3"/>
  <c r="Q1265" i="3"/>
  <c r="Q1266" i="3"/>
  <c r="Q352" i="3"/>
  <c r="Q353" i="3"/>
  <c r="Q354" i="3"/>
  <c r="Q355" i="3"/>
  <c r="Q1267" i="3"/>
  <c r="Q356" i="3"/>
  <c r="Q1268" i="3"/>
  <c r="Q357" i="3"/>
  <c r="Q1269" i="3"/>
  <c r="Q358" i="3"/>
  <c r="Q1270" i="3"/>
  <c r="Q1271" i="3"/>
  <c r="Q1272" i="3"/>
  <c r="Q1273" i="3"/>
  <c r="Q1274" i="3"/>
  <c r="Q359" i="3"/>
  <c r="Q1275" i="3"/>
  <c r="Q360" i="3"/>
  <c r="Q1276" i="3"/>
  <c r="Q1277" i="3"/>
  <c r="Q361" i="3"/>
  <c r="Q362" i="3"/>
  <c r="Q363" i="3"/>
  <c r="Q364" i="3"/>
  <c r="Q1278" i="3"/>
  <c r="Q365" i="3"/>
  <c r="Q1279" i="3"/>
  <c r="Q366" i="3"/>
  <c r="Q1280" i="3"/>
  <c r="Q367" i="3"/>
  <c r="Q1281" i="3"/>
  <c r="Q1282" i="3"/>
  <c r="Q1283" i="3"/>
  <c r="Q1284" i="3"/>
  <c r="Q1285" i="3"/>
  <c r="Q368" i="3"/>
  <c r="Q1286" i="3"/>
  <c r="Q369" i="3"/>
  <c r="Q1287" i="3"/>
  <c r="Q1288" i="3"/>
  <c r="Q370" i="3"/>
  <c r="Q371" i="3"/>
  <c r="Q372" i="3"/>
  <c r="Q373" i="3"/>
  <c r="Q1289" i="3"/>
  <c r="Q374" i="3"/>
  <c r="Q1290" i="3"/>
  <c r="Q375" i="3"/>
  <c r="Q1291" i="3"/>
  <c r="Q376" i="3"/>
  <c r="Q1292" i="3"/>
  <c r="Q1293" i="3"/>
  <c r="Q1294" i="3"/>
  <c r="Q1295" i="3"/>
  <c r="Q1296" i="3"/>
  <c r="R827" i="3"/>
  <c r="R2" i="3"/>
  <c r="R828" i="3"/>
  <c r="R3" i="3"/>
  <c r="R829" i="3"/>
  <c r="R4" i="3"/>
  <c r="R830" i="3"/>
  <c r="R831" i="3"/>
  <c r="R832" i="3"/>
  <c r="R833" i="3"/>
  <c r="R834" i="3"/>
  <c r="R5" i="3"/>
  <c r="R835" i="3"/>
  <c r="R6" i="3"/>
  <c r="R836" i="3"/>
  <c r="R837" i="3"/>
  <c r="R7" i="3"/>
  <c r="R8" i="3"/>
  <c r="R9" i="3"/>
  <c r="R10" i="3"/>
  <c r="R838" i="3"/>
  <c r="R11" i="3"/>
  <c r="R839" i="3"/>
  <c r="R12" i="3"/>
  <c r="R840" i="3"/>
  <c r="R13" i="3"/>
  <c r="R841" i="3"/>
  <c r="R842" i="3"/>
  <c r="R843" i="3"/>
  <c r="R844" i="3"/>
  <c r="R845" i="3"/>
  <c r="R14" i="3"/>
  <c r="R846" i="3"/>
  <c r="R15" i="3"/>
  <c r="R847" i="3"/>
  <c r="R848" i="3"/>
  <c r="R16" i="3"/>
  <c r="R17" i="3"/>
  <c r="R18" i="3"/>
  <c r="R19" i="3"/>
  <c r="R849" i="3"/>
  <c r="R20" i="3"/>
  <c r="R850" i="3"/>
  <c r="R21" i="3"/>
  <c r="R851" i="3"/>
  <c r="R22" i="3"/>
  <c r="R852" i="3"/>
  <c r="R853" i="3"/>
  <c r="R854" i="3"/>
  <c r="R855" i="3"/>
  <c r="R856" i="3"/>
  <c r="R23" i="3"/>
  <c r="R857" i="3"/>
  <c r="R24" i="3"/>
  <c r="R858" i="3"/>
  <c r="R859" i="3"/>
  <c r="R25" i="3"/>
  <c r="R26" i="3"/>
  <c r="R27" i="3"/>
  <c r="R28" i="3"/>
  <c r="R860" i="3"/>
  <c r="R29" i="3"/>
  <c r="R861" i="3"/>
  <c r="R30" i="3"/>
  <c r="R862" i="3"/>
  <c r="R31" i="3"/>
  <c r="R863" i="3"/>
  <c r="R864" i="3"/>
  <c r="R865" i="3"/>
  <c r="R866" i="3"/>
  <c r="R867" i="3"/>
  <c r="R32" i="3"/>
  <c r="R868" i="3"/>
  <c r="R33" i="3"/>
  <c r="R869" i="3"/>
  <c r="R870" i="3"/>
  <c r="R34" i="3"/>
  <c r="R35" i="3"/>
  <c r="R36" i="3"/>
  <c r="R37" i="3"/>
  <c r="R871" i="3"/>
  <c r="R38" i="3"/>
  <c r="R872" i="3"/>
  <c r="R39" i="3"/>
  <c r="R873" i="3"/>
  <c r="R40" i="3"/>
  <c r="R874" i="3"/>
  <c r="R875" i="3"/>
  <c r="R876" i="3"/>
  <c r="R877" i="3"/>
  <c r="R878" i="3"/>
  <c r="R41" i="3"/>
  <c r="R879" i="3"/>
  <c r="R42" i="3"/>
  <c r="R880" i="3"/>
  <c r="R881" i="3"/>
  <c r="R43" i="3"/>
  <c r="R44" i="3"/>
  <c r="R45" i="3"/>
  <c r="R46" i="3"/>
  <c r="R882" i="3"/>
  <c r="R47" i="3"/>
  <c r="R883" i="3"/>
  <c r="R48" i="3"/>
  <c r="R884" i="3"/>
  <c r="R49" i="3"/>
  <c r="R885" i="3"/>
  <c r="R886" i="3"/>
  <c r="R887" i="3"/>
  <c r="R888" i="3"/>
  <c r="R889" i="3"/>
  <c r="R50" i="3"/>
  <c r="R890" i="3"/>
  <c r="R51" i="3"/>
  <c r="R891" i="3"/>
  <c r="R892" i="3"/>
  <c r="R52" i="3"/>
  <c r="R53" i="3"/>
  <c r="R54" i="3"/>
  <c r="R55" i="3"/>
  <c r="R893" i="3"/>
  <c r="R56" i="3"/>
  <c r="R894" i="3"/>
  <c r="R57" i="3"/>
  <c r="R895" i="3"/>
  <c r="R58" i="3"/>
  <c r="R896" i="3"/>
  <c r="R897" i="3"/>
  <c r="R898" i="3"/>
  <c r="R899" i="3"/>
  <c r="R900" i="3"/>
  <c r="R59" i="3"/>
  <c r="R901" i="3"/>
  <c r="R60" i="3"/>
  <c r="R902" i="3"/>
  <c r="R903" i="3"/>
  <c r="R61" i="3"/>
  <c r="R62" i="3"/>
  <c r="R63" i="3"/>
  <c r="R64" i="3"/>
  <c r="R904" i="3"/>
  <c r="R65" i="3"/>
  <c r="R905" i="3"/>
  <c r="R66" i="3"/>
  <c r="R906" i="3"/>
  <c r="R67" i="3"/>
  <c r="R907" i="3"/>
  <c r="R908" i="3"/>
  <c r="R909" i="3"/>
  <c r="R910" i="3"/>
  <c r="R911" i="3"/>
  <c r="R68" i="3"/>
  <c r="R912" i="3"/>
  <c r="R69" i="3"/>
  <c r="R913" i="3"/>
  <c r="R914" i="3"/>
  <c r="R70" i="3"/>
  <c r="R71" i="3"/>
  <c r="R72" i="3"/>
  <c r="R73" i="3"/>
  <c r="R915" i="3"/>
  <c r="R74" i="3"/>
  <c r="R916" i="3"/>
  <c r="R75" i="3"/>
  <c r="R917" i="3"/>
  <c r="R76" i="3"/>
  <c r="R918" i="3"/>
  <c r="R919" i="3"/>
  <c r="R920" i="3"/>
  <c r="R921" i="3"/>
  <c r="R922" i="3"/>
  <c r="R77" i="3"/>
  <c r="R923" i="3"/>
  <c r="R78" i="3"/>
  <c r="R924" i="3"/>
  <c r="R925" i="3"/>
  <c r="R79" i="3"/>
  <c r="R80" i="3"/>
  <c r="R81" i="3"/>
  <c r="R82" i="3"/>
  <c r="R926" i="3"/>
  <c r="R83" i="3"/>
  <c r="R927" i="3"/>
  <c r="R84" i="3"/>
  <c r="R928" i="3"/>
  <c r="R85" i="3"/>
  <c r="R929" i="3"/>
  <c r="R930" i="3"/>
  <c r="R931" i="3"/>
  <c r="R932" i="3"/>
  <c r="R933" i="3"/>
  <c r="R86" i="3"/>
  <c r="R934" i="3"/>
  <c r="R87" i="3"/>
  <c r="R935" i="3"/>
  <c r="R936" i="3"/>
  <c r="R88" i="3"/>
  <c r="R89" i="3"/>
  <c r="R90" i="3"/>
  <c r="R91" i="3"/>
  <c r="R937" i="3"/>
  <c r="R92" i="3"/>
  <c r="R938" i="3"/>
  <c r="R93" i="3"/>
  <c r="R939" i="3"/>
  <c r="R94" i="3"/>
  <c r="R940" i="3"/>
  <c r="R941" i="3"/>
  <c r="R942" i="3"/>
  <c r="R943" i="3"/>
  <c r="R944" i="3"/>
  <c r="R95" i="3"/>
  <c r="R945" i="3"/>
  <c r="R96" i="3"/>
  <c r="R946" i="3"/>
  <c r="R947" i="3"/>
  <c r="R97" i="3"/>
  <c r="R98" i="3"/>
  <c r="R99" i="3"/>
  <c r="R100" i="3"/>
  <c r="R948" i="3"/>
  <c r="R101" i="3"/>
  <c r="R949" i="3"/>
  <c r="R102" i="3"/>
  <c r="R950" i="3"/>
  <c r="R103" i="3"/>
  <c r="R951" i="3"/>
  <c r="R952" i="3"/>
  <c r="R953" i="3"/>
  <c r="R954" i="3"/>
  <c r="R955" i="3"/>
  <c r="R104" i="3"/>
  <c r="R956" i="3"/>
  <c r="R105" i="3"/>
  <c r="R957" i="3"/>
  <c r="R958" i="3"/>
  <c r="R106" i="3"/>
  <c r="R107" i="3"/>
  <c r="R108" i="3"/>
  <c r="R109" i="3"/>
  <c r="R959" i="3"/>
  <c r="R110" i="3"/>
  <c r="R960" i="3"/>
  <c r="R111" i="3"/>
  <c r="R961" i="3"/>
  <c r="R112" i="3"/>
  <c r="R962" i="3"/>
  <c r="R963" i="3"/>
  <c r="R964" i="3"/>
  <c r="R965" i="3"/>
  <c r="R966" i="3"/>
  <c r="R113" i="3"/>
  <c r="R967" i="3"/>
  <c r="R114" i="3"/>
  <c r="R968" i="3"/>
  <c r="R969" i="3"/>
  <c r="R115" i="3"/>
  <c r="R116" i="3"/>
  <c r="R970" i="3"/>
  <c r="R117" i="3"/>
  <c r="R971" i="3"/>
  <c r="R118" i="3"/>
  <c r="R972" i="3"/>
  <c r="R119" i="3"/>
  <c r="R973" i="3"/>
  <c r="R974" i="3"/>
  <c r="R975" i="3"/>
  <c r="R976" i="3"/>
  <c r="R977" i="3"/>
  <c r="R120" i="3"/>
  <c r="R978" i="3"/>
  <c r="R121" i="3"/>
  <c r="R979" i="3"/>
  <c r="R980" i="3"/>
  <c r="R122" i="3"/>
  <c r="R123" i="3"/>
  <c r="R124" i="3"/>
  <c r="R125" i="3"/>
  <c r="R981" i="3"/>
  <c r="R126" i="3"/>
  <c r="R982" i="3"/>
  <c r="R127" i="3"/>
  <c r="R983" i="3"/>
  <c r="R128" i="3"/>
  <c r="R984" i="3"/>
  <c r="R985" i="3"/>
  <c r="R986" i="3"/>
  <c r="R987" i="3"/>
  <c r="R988" i="3"/>
  <c r="R129" i="3"/>
  <c r="R989" i="3"/>
  <c r="R130" i="3"/>
  <c r="R990" i="3"/>
  <c r="R991" i="3"/>
  <c r="R131" i="3"/>
  <c r="R132" i="3"/>
  <c r="R133" i="3"/>
  <c r="R134" i="3"/>
  <c r="R992" i="3"/>
  <c r="R135" i="3"/>
  <c r="R993" i="3"/>
  <c r="R136" i="3"/>
  <c r="R994" i="3"/>
  <c r="R137" i="3"/>
  <c r="R995" i="3"/>
  <c r="R996" i="3"/>
  <c r="R997" i="3"/>
  <c r="R998" i="3"/>
  <c r="R999" i="3"/>
  <c r="R138" i="3"/>
  <c r="R1000" i="3"/>
  <c r="R139" i="3"/>
  <c r="R1001" i="3"/>
  <c r="R1002" i="3"/>
  <c r="R140" i="3"/>
  <c r="R141" i="3"/>
  <c r="R142" i="3"/>
  <c r="R143" i="3"/>
  <c r="R1003" i="3"/>
  <c r="R144" i="3"/>
  <c r="R1004" i="3"/>
  <c r="R145" i="3"/>
  <c r="R1005" i="3"/>
  <c r="R146" i="3"/>
  <c r="R1006" i="3"/>
  <c r="R1007" i="3"/>
  <c r="R1008" i="3"/>
  <c r="R1009" i="3"/>
  <c r="R1010" i="3"/>
  <c r="R147" i="3"/>
  <c r="R1011" i="3"/>
  <c r="R148" i="3"/>
  <c r="R1012" i="3"/>
  <c r="R1013" i="3"/>
  <c r="R149" i="3"/>
  <c r="R150" i="3"/>
  <c r="R151" i="3"/>
  <c r="R152" i="3"/>
  <c r="R1014" i="3"/>
  <c r="R153" i="3"/>
  <c r="R1015" i="3"/>
  <c r="R154" i="3"/>
  <c r="R1016" i="3"/>
  <c r="R155" i="3"/>
  <c r="R1017" i="3"/>
  <c r="R1018" i="3"/>
  <c r="R1019" i="3"/>
  <c r="R1020" i="3"/>
  <c r="R1021" i="3"/>
  <c r="R156" i="3"/>
  <c r="R1022" i="3"/>
  <c r="R157" i="3"/>
  <c r="R1023" i="3"/>
  <c r="R1024" i="3"/>
  <c r="R158" i="3"/>
  <c r="R159" i="3"/>
  <c r="R160" i="3"/>
  <c r="R161" i="3"/>
  <c r="R1025" i="3"/>
  <c r="R162" i="3"/>
  <c r="R1026" i="3"/>
  <c r="R163" i="3"/>
  <c r="R1027" i="3"/>
  <c r="R164" i="3"/>
  <c r="R1028" i="3"/>
  <c r="R1029" i="3"/>
  <c r="R1030" i="3"/>
  <c r="R1031" i="3"/>
  <c r="R1032" i="3"/>
  <c r="R165" i="3"/>
  <c r="R1033" i="3"/>
  <c r="R166" i="3"/>
  <c r="R1034" i="3"/>
  <c r="R1035" i="3"/>
  <c r="R167" i="3"/>
  <c r="R168" i="3"/>
  <c r="R169" i="3"/>
  <c r="R170" i="3"/>
  <c r="R1036" i="3"/>
  <c r="R171" i="3"/>
  <c r="R1037" i="3"/>
  <c r="R172" i="3"/>
  <c r="R1038" i="3"/>
  <c r="R173" i="3"/>
  <c r="R1039" i="3"/>
  <c r="R1040" i="3"/>
  <c r="R1041" i="3"/>
  <c r="R1042" i="3"/>
  <c r="R1043" i="3"/>
  <c r="R174" i="3"/>
  <c r="R1044" i="3"/>
  <c r="R175" i="3"/>
  <c r="R1045" i="3"/>
  <c r="R1046" i="3"/>
  <c r="R176" i="3"/>
  <c r="R177" i="3"/>
  <c r="R178" i="3"/>
  <c r="R179" i="3"/>
  <c r="R1047" i="3"/>
  <c r="R180" i="3"/>
  <c r="R1048" i="3"/>
  <c r="R181" i="3"/>
  <c r="R1049" i="3"/>
  <c r="R182" i="3"/>
  <c r="R1050" i="3"/>
  <c r="R1051" i="3"/>
  <c r="R1052" i="3"/>
  <c r="R1053" i="3"/>
  <c r="R1054" i="3"/>
  <c r="R183" i="3"/>
  <c r="R1055" i="3"/>
  <c r="R184" i="3"/>
  <c r="R1056" i="3"/>
  <c r="R1057" i="3"/>
  <c r="R185" i="3"/>
  <c r="R186" i="3"/>
  <c r="R187" i="3"/>
  <c r="R188" i="3"/>
  <c r="R1058" i="3"/>
  <c r="R189" i="3"/>
  <c r="R1059" i="3"/>
  <c r="R190" i="3"/>
  <c r="R1060" i="3"/>
  <c r="R191" i="3"/>
  <c r="R1061" i="3"/>
  <c r="R1062" i="3"/>
  <c r="R1063" i="3"/>
  <c r="R1064" i="3"/>
  <c r="R1065" i="3"/>
  <c r="R192" i="3"/>
  <c r="R1066" i="3"/>
  <c r="R193" i="3"/>
  <c r="R1067" i="3"/>
  <c r="R1068" i="3"/>
  <c r="R194" i="3"/>
  <c r="R195" i="3"/>
  <c r="R196" i="3"/>
  <c r="R197" i="3"/>
  <c r="R1069" i="3"/>
  <c r="R198" i="3"/>
  <c r="R1070" i="3"/>
  <c r="R199" i="3"/>
  <c r="R1071" i="3"/>
  <c r="R200" i="3"/>
  <c r="R1072" i="3"/>
  <c r="R1073" i="3"/>
  <c r="R1074" i="3"/>
  <c r="R1075" i="3"/>
  <c r="R1076" i="3"/>
  <c r="R201" i="3"/>
  <c r="R1077" i="3"/>
  <c r="R202" i="3"/>
  <c r="R1078" i="3"/>
  <c r="R1079" i="3"/>
  <c r="R203" i="3"/>
  <c r="R204" i="3"/>
  <c r="R205" i="3"/>
  <c r="R206" i="3"/>
  <c r="R1080" i="3"/>
  <c r="R207" i="3"/>
  <c r="R1081" i="3"/>
  <c r="R208" i="3"/>
  <c r="R1082" i="3"/>
  <c r="R209" i="3"/>
  <c r="R1083" i="3"/>
  <c r="R1084" i="3"/>
  <c r="R1085" i="3"/>
  <c r="R1086" i="3"/>
  <c r="R1087" i="3"/>
  <c r="R210" i="3"/>
  <c r="R1088" i="3"/>
  <c r="R211" i="3"/>
  <c r="R1089" i="3"/>
  <c r="R1090" i="3"/>
  <c r="R212" i="3"/>
  <c r="R213" i="3"/>
  <c r="R214" i="3"/>
  <c r="R215" i="3"/>
  <c r="R1091" i="3"/>
  <c r="R216" i="3"/>
  <c r="R1092" i="3"/>
  <c r="R217" i="3"/>
  <c r="R1093" i="3"/>
  <c r="R218" i="3"/>
  <c r="R1094" i="3"/>
  <c r="R1095" i="3"/>
  <c r="R1096" i="3"/>
  <c r="R1097" i="3"/>
  <c r="R1098" i="3"/>
  <c r="R219" i="3"/>
  <c r="R1099" i="3"/>
  <c r="R220" i="3"/>
  <c r="R1100" i="3"/>
  <c r="R1101" i="3"/>
  <c r="R221" i="3"/>
  <c r="R222" i="3"/>
  <c r="R223" i="3"/>
  <c r="R224" i="3"/>
  <c r="R1102" i="3"/>
  <c r="R225" i="3"/>
  <c r="R1103" i="3"/>
  <c r="R226" i="3"/>
  <c r="R1104" i="3"/>
  <c r="R227" i="3"/>
  <c r="R1105" i="3"/>
  <c r="R1106" i="3"/>
  <c r="R1107" i="3"/>
  <c r="R1108" i="3"/>
  <c r="R1109" i="3"/>
  <c r="R228" i="3"/>
  <c r="R1110" i="3"/>
  <c r="R229" i="3"/>
  <c r="R1111" i="3"/>
  <c r="R1112" i="3"/>
  <c r="R230" i="3"/>
  <c r="R231" i="3"/>
  <c r="R1113" i="3"/>
  <c r="R232" i="3"/>
  <c r="R1114" i="3"/>
  <c r="R233" i="3"/>
  <c r="R1115" i="3"/>
  <c r="R234" i="3"/>
  <c r="R1116" i="3"/>
  <c r="R1117" i="3"/>
  <c r="R1118" i="3"/>
  <c r="R1119" i="3"/>
  <c r="R1120" i="3"/>
  <c r="R235" i="3"/>
  <c r="R1121" i="3"/>
  <c r="R236" i="3"/>
  <c r="R1122" i="3"/>
  <c r="R1123" i="3"/>
  <c r="R237" i="3"/>
  <c r="R238" i="3"/>
  <c r="R239" i="3"/>
  <c r="R240" i="3"/>
  <c r="R1124" i="3"/>
  <c r="R241" i="3"/>
  <c r="R1125" i="3"/>
  <c r="R242" i="3"/>
  <c r="R1126" i="3"/>
  <c r="R243" i="3"/>
  <c r="R1127" i="3"/>
  <c r="R1128" i="3"/>
  <c r="R1129" i="3"/>
  <c r="R1130" i="3"/>
  <c r="R1131" i="3"/>
  <c r="R244" i="3"/>
  <c r="R1132" i="3"/>
  <c r="R245" i="3"/>
  <c r="R1133" i="3"/>
  <c r="R1134" i="3"/>
  <c r="R246" i="3"/>
  <c r="R247" i="3"/>
  <c r="R248" i="3"/>
  <c r="R249" i="3"/>
  <c r="R1135" i="3"/>
  <c r="R250" i="3"/>
  <c r="R1136" i="3"/>
  <c r="R251" i="3"/>
  <c r="R1137" i="3"/>
  <c r="R252" i="3"/>
  <c r="R1138" i="3"/>
  <c r="R1139" i="3"/>
  <c r="R1140" i="3"/>
  <c r="R1141" i="3"/>
  <c r="R1142" i="3"/>
  <c r="R253" i="3"/>
  <c r="R1143" i="3"/>
  <c r="R254" i="3"/>
  <c r="R1144" i="3"/>
  <c r="R1145" i="3"/>
  <c r="R255" i="3"/>
  <c r="R256" i="3"/>
  <c r="R257" i="3"/>
  <c r="R258" i="3"/>
  <c r="R1146" i="3"/>
  <c r="R259" i="3"/>
  <c r="R1147" i="3"/>
  <c r="R260" i="3"/>
  <c r="R1148" i="3"/>
  <c r="R261" i="3"/>
  <c r="R1149" i="3"/>
  <c r="R1150" i="3"/>
  <c r="R1151" i="3"/>
  <c r="R1152" i="3"/>
  <c r="R1153" i="3"/>
  <c r="R262" i="3"/>
  <c r="R1154" i="3"/>
  <c r="R263" i="3"/>
  <c r="R1155" i="3"/>
  <c r="R1156" i="3"/>
  <c r="R264" i="3"/>
  <c r="R265" i="3"/>
  <c r="R266" i="3"/>
  <c r="R267" i="3"/>
  <c r="R1157" i="3"/>
  <c r="R268" i="3"/>
  <c r="R1158" i="3"/>
  <c r="R269" i="3"/>
  <c r="R1159" i="3"/>
  <c r="R270" i="3"/>
  <c r="R1160" i="3"/>
  <c r="R1161" i="3"/>
  <c r="R1162" i="3"/>
  <c r="R1163" i="3"/>
  <c r="R1164" i="3"/>
  <c r="R271" i="3"/>
  <c r="R1165" i="3"/>
  <c r="R272" i="3"/>
  <c r="R1166" i="3"/>
  <c r="R1167" i="3"/>
  <c r="R273" i="3"/>
  <c r="R274" i="3"/>
  <c r="R275" i="3"/>
  <c r="R276" i="3"/>
  <c r="R1168" i="3"/>
  <c r="R277" i="3"/>
  <c r="R1169" i="3"/>
  <c r="R278" i="3"/>
  <c r="R1170" i="3"/>
  <c r="R279" i="3"/>
  <c r="R1171" i="3"/>
  <c r="R1172" i="3"/>
  <c r="R1173" i="3"/>
  <c r="R1174" i="3"/>
  <c r="R1175" i="3"/>
  <c r="R280" i="3"/>
  <c r="R1176" i="3"/>
  <c r="R281" i="3"/>
  <c r="R1177" i="3"/>
  <c r="R1178" i="3"/>
  <c r="R282" i="3"/>
  <c r="R283" i="3"/>
  <c r="R284" i="3"/>
  <c r="R285" i="3"/>
  <c r="R1179" i="3"/>
  <c r="R286" i="3"/>
  <c r="R1180" i="3"/>
  <c r="R287" i="3"/>
  <c r="R1181" i="3"/>
  <c r="R288" i="3"/>
  <c r="R1182" i="3"/>
  <c r="R1183" i="3"/>
  <c r="R1184" i="3"/>
  <c r="R1185" i="3"/>
  <c r="R1186" i="3"/>
  <c r="R289" i="3"/>
  <c r="R1187" i="3"/>
  <c r="R290" i="3"/>
  <c r="R1188" i="3"/>
  <c r="R1189" i="3"/>
  <c r="R291" i="3"/>
  <c r="R292" i="3"/>
  <c r="R293" i="3"/>
  <c r="R294" i="3"/>
  <c r="R1190" i="3"/>
  <c r="R295" i="3"/>
  <c r="R1191" i="3"/>
  <c r="R296" i="3"/>
  <c r="R1192" i="3"/>
  <c r="R297" i="3"/>
  <c r="R1193" i="3"/>
  <c r="R1194" i="3"/>
  <c r="R1195" i="3"/>
  <c r="R1196" i="3"/>
  <c r="R1197" i="3"/>
  <c r="R298" i="3"/>
  <c r="R1198" i="3"/>
  <c r="R299" i="3"/>
  <c r="R1199" i="3"/>
  <c r="R1200" i="3"/>
  <c r="R300" i="3"/>
  <c r="R301" i="3"/>
  <c r="R302" i="3"/>
  <c r="R303" i="3"/>
  <c r="R1201" i="3"/>
  <c r="R304" i="3"/>
  <c r="R1202" i="3"/>
  <c r="R305" i="3"/>
  <c r="R1203" i="3"/>
  <c r="R306" i="3"/>
  <c r="R1204" i="3"/>
  <c r="R1205" i="3"/>
  <c r="R1206" i="3"/>
  <c r="R1207" i="3"/>
  <c r="R1208" i="3"/>
  <c r="R307" i="3"/>
  <c r="R1209" i="3"/>
  <c r="R308" i="3"/>
  <c r="R1210" i="3"/>
  <c r="R1211" i="3"/>
  <c r="R309" i="3"/>
  <c r="R310" i="3"/>
  <c r="R311" i="3"/>
  <c r="R312" i="3"/>
  <c r="R1212" i="3"/>
  <c r="R313" i="3"/>
  <c r="R1213" i="3"/>
  <c r="R314" i="3"/>
  <c r="R1214" i="3"/>
  <c r="R315" i="3"/>
  <c r="R1215" i="3"/>
  <c r="R1216" i="3"/>
  <c r="R1217" i="3"/>
  <c r="R1218" i="3"/>
  <c r="R1219" i="3"/>
  <c r="R316" i="3"/>
  <c r="R1220" i="3"/>
  <c r="R317" i="3"/>
  <c r="R1221" i="3"/>
  <c r="R1222" i="3"/>
  <c r="R318" i="3"/>
  <c r="R319" i="3"/>
  <c r="R320" i="3"/>
  <c r="R321" i="3"/>
  <c r="R1223" i="3"/>
  <c r="R322" i="3"/>
  <c r="R1224" i="3"/>
  <c r="R323" i="3"/>
  <c r="R1225" i="3"/>
  <c r="R324" i="3"/>
  <c r="R1226" i="3"/>
  <c r="R1227" i="3"/>
  <c r="R1228" i="3"/>
  <c r="R1229" i="3"/>
  <c r="R1230" i="3"/>
  <c r="R325" i="3"/>
  <c r="R1231" i="3"/>
  <c r="R326" i="3"/>
  <c r="R1232" i="3"/>
  <c r="R1233" i="3"/>
  <c r="R327" i="3"/>
  <c r="R328" i="3"/>
  <c r="R329" i="3"/>
  <c r="R330" i="3"/>
  <c r="R1234" i="3"/>
  <c r="R331" i="3"/>
  <c r="R1235" i="3"/>
  <c r="R332" i="3"/>
  <c r="R1236" i="3"/>
  <c r="R333" i="3"/>
  <c r="R1237" i="3"/>
  <c r="R1238" i="3"/>
  <c r="R1239" i="3"/>
  <c r="R1240" i="3"/>
  <c r="R1241" i="3"/>
  <c r="R334" i="3"/>
  <c r="R1242" i="3"/>
  <c r="R335" i="3"/>
  <c r="R1243" i="3"/>
  <c r="R1244" i="3"/>
  <c r="R336" i="3"/>
  <c r="R337" i="3"/>
  <c r="R338" i="3"/>
  <c r="R339" i="3"/>
  <c r="R1245" i="3"/>
  <c r="R340" i="3"/>
  <c r="R1246" i="3"/>
  <c r="R341" i="3"/>
  <c r="R1247" i="3"/>
  <c r="R342" i="3"/>
  <c r="R1248" i="3"/>
  <c r="R1249" i="3"/>
  <c r="R1250" i="3"/>
  <c r="R1251" i="3"/>
  <c r="R1252" i="3"/>
  <c r="R343" i="3"/>
  <c r="R1253" i="3"/>
  <c r="R344" i="3"/>
  <c r="R1254" i="3"/>
  <c r="R1255" i="3"/>
  <c r="R345" i="3"/>
  <c r="R346" i="3"/>
  <c r="R1256" i="3"/>
  <c r="R347" i="3"/>
  <c r="R1257" i="3"/>
  <c r="R348" i="3"/>
  <c r="R1258" i="3"/>
  <c r="R349" i="3"/>
  <c r="R1259" i="3"/>
  <c r="R1260" i="3"/>
  <c r="R1261" i="3"/>
  <c r="R1262" i="3"/>
  <c r="R1263" i="3"/>
  <c r="R350" i="3"/>
  <c r="R1264" i="3"/>
  <c r="R351" i="3"/>
  <c r="R1265" i="3"/>
  <c r="R1266" i="3"/>
  <c r="R352" i="3"/>
  <c r="R353" i="3"/>
  <c r="R354" i="3"/>
  <c r="R355" i="3"/>
  <c r="R1267" i="3"/>
  <c r="R356" i="3"/>
  <c r="R1268" i="3"/>
  <c r="R357" i="3"/>
  <c r="R1269" i="3"/>
  <c r="R358" i="3"/>
  <c r="R1270" i="3"/>
  <c r="R1271" i="3"/>
  <c r="R1272" i="3"/>
  <c r="R1273" i="3"/>
  <c r="R1274" i="3"/>
  <c r="R359" i="3"/>
  <c r="R1275" i="3"/>
  <c r="R360" i="3"/>
  <c r="R1276" i="3"/>
  <c r="R1277" i="3"/>
  <c r="R361" i="3"/>
  <c r="R362" i="3"/>
  <c r="R363" i="3"/>
  <c r="R364" i="3"/>
  <c r="R1278" i="3"/>
  <c r="R365" i="3"/>
  <c r="R1279" i="3"/>
  <c r="R366" i="3"/>
  <c r="R1280" i="3"/>
  <c r="R367" i="3"/>
  <c r="R1281" i="3"/>
  <c r="R1282" i="3"/>
  <c r="R1283" i="3"/>
  <c r="R1284" i="3"/>
  <c r="R1285" i="3"/>
  <c r="R368" i="3"/>
  <c r="R1286" i="3"/>
  <c r="R369" i="3"/>
  <c r="R1287" i="3"/>
  <c r="R1288" i="3"/>
  <c r="R370" i="3"/>
  <c r="R371" i="3"/>
  <c r="R372" i="3"/>
  <c r="R373" i="3"/>
  <c r="R1289" i="3"/>
  <c r="R374" i="3"/>
  <c r="R1290" i="3"/>
  <c r="R375" i="3"/>
  <c r="R1291" i="3"/>
  <c r="R376" i="3"/>
  <c r="R1292" i="3"/>
  <c r="R1293" i="3"/>
  <c r="R1294" i="3"/>
  <c r="R1295" i="3"/>
  <c r="R1296" i="3"/>
  <c r="T846" i="3"/>
  <c r="S1296" i="3"/>
  <c r="AI7" i="15"/>
  <c r="AI8" i="15"/>
  <c r="AI9" i="15"/>
  <c r="AI10" i="15"/>
  <c r="AI11" i="15"/>
  <c r="AI12" i="15"/>
  <c r="AI13" i="15"/>
  <c r="AI14" i="15"/>
  <c r="AI15" i="15"/>
  <c r="AI16" i="15"/>
  <c r="AI17" i="15"/>
  <c r="AI18" i="15"/>
  <c r="AI19" i="15"/>
  <c r="AI20" i="15"/>
  <c r="AI21" i="15"/>
  <c r="AI22" i="15"/>
  <c r="AI23" i="15"/>
  <c r="AI24" i="15"/>
  <c r="AI25" i="15"/>
  <c r="AI6" i="15"/>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438" i="3"/>
  <c r="T439" i="3"/>
  <c r="T440" i="3"/>
  <c r="T441" i="3"/>
  <c r="T442" i="3"/>
  <c r="T443" i="3"/>
  <c r="T444" i="3"/>
  <c r="T445" i="3"/>
  <c r="T446" i="3"/>
  <c r="T447" i="3"/>
  <c r="T448" i="3"/>
  <c r="T449" i="3"/>
  <c r="T450" i="3"/>
  <c r="T451" i="3"/>
  <c r="T452" i="3"/>
  <c r="T453" i="3"/>
  <c r="T454" i="3"/>
  <c r="T455" i="3"/>
  <c r="T456" i="3"/>
  <c r="T457" i="3"/>
  <c r="T458" i="3"/>
  <c r="T459" i="3"/>
  <c r="T460" i="3"/>
  <c r="T461" i="3"/>
  <c r="T462" i="3"/>
  <c r="T463" i="3"/>
  <c r="T464" i="3"/>
  <c r="T465" i="3"/>
  <c r="T466" i="3"/>
  <c r="T467" i="3"/>
  <c r="T468" i="3"/>
  <c r="T469" i="3"/>
  <c r="T470" i="3"/>
  <c r="T471" i="3"/>
  <c r="T472" i="3"/>
  <c r="T473" i="3"/>
  <c r="T474" i="3"/>
  <c r="T475" i="3"/>
  <c r="T476" i="3"/>
  <c r="T477" i="3"/>
  <c r="T478" i="3"/>
  <c r="T479" i="3"/>
  <c r="T480" i="3"/>
  <c r="T481" i="3"/>
  <c r="T482" i="3"/>
  <c r="T483" i="3"/>
  <c r="T484" i="3"/>
  <c r="T485" i="3"/>
  <c r="T486" i="3"/>
  <c r="T487" i="3"/>
  <c r="T488" i="3"/>
  <c r="T489" i="3"/>
  <c r="T490" i="3"/>
  <c r="T491" i="3"/>
  <c r="T492" i="3"/>
  <c r="T493" i="3"/>
  <c r="T494" i="3"/>
  <c r="T495" i="3"/>
  <c r="T496" i="3"/>
  <c r="T497" i="3"/>
  <c r="T498" i="3"/>
  <c r="T499" i="3"/>
  <c r="T500" i="3"/>
  <c r="T501" i="3"/>
  <c r="T502" i="3"/>
  <c r="T503" i="3"/>
  <c r="T504" i="3"/>
  <c r="T505" i="3"/>
  <c r="T506" i="3"/>
  <c r="T507" i="3"/>
  <c r="T508" i="3"/>
  <c r="T509" i="3"/>
  <c r="T510" i="3"/>
  <c r="T511" i="3"/>
  <c r="T512" i="3"/>
  <c r="T513" i="3"/>
  <c r="T514" i="3"/>
  <c r="T515" i="3"/>
  <c r="T516" i="3"/>
  <c r="T517" i="3"/>
  <c r="T518" i="3"/>
  <c r="T519" i="3"/>
  <c r="T520" i="3"/>
  <c r="T521" i="3"/>
  <c r="T522" i="3"/>
  <c r="T523" i="3"/>
  <c r="T524" i="3"/>
  <c r="T525" i="3"/>
  <c r="T526" i="3"/>
  <c r="T527" i="3"/>
  <c r="T528" i="3"/>
  <c r="T529" i="3"/>
  <c r="T530" i="3"/>
  <c r="T531" i="3"/>
  <c r="T532" i="3"/>
  <c r="T533" i="3"/>
  <c r="T534" i="3"/>
  <c r="T535" i="3"/>
  <c r="T536" i="3"/>
  <c r="T537" i="3"/>
  <c r="T538" i="3"/>
  <c r="T539" i="3"/>
  <c r="T540" i="3"/>
  <c r="T541" i="3"/>
  <c r="T542" i="3"/>
  <c r="T543" i="3"/>
  <c r="T544" i="3"/>
  <c r="T545" i="3"/>
  <c r="T546" i="3"/>
  <c r="T547" i="3"/>
  <c r="T548" i="3"/>
  <c r="T549" i="3"/>
  <c r="T550" i="3"/>
  <c r="T551" i="3"/>
  <c r="T552" i="3"/>
  <c r="T553" i="3"/>
  <c r="T554" i="3"/>
  <c r="T555" i="3"/>
  <c r="T556" i="3"/>
  <c r="T557" i="3"/>
  <c r="T558" i="3"/>
  <c r="T559" i="3"/>
  <c r="T560" i="3"/>
  <c r="T561" i="3"/>
  <c r="T562" i="3"/>
  <c r="T563" i="3"/>
  <c r="T564" i="3"/>
  <c r="T565" i="3"/>
  <c r="T566" i="3"/>
  <c r="T567" i="3"/>
  <c r="T568" i="3"/>
  <c r="T569" i="3"/>
  <c r="T570" i="3"/>
  <c r="T571" i="3"/>
  <c r="T572" i="3"/>
  <c r="T573" i="3"/>
  <c r="T574" i="3"/>
  <c r="T575" i="3"/>
  <c r="T576" i="3"/>
  <c r="T577" i="3"/>
  <c r="T578" i="3"/>
  <c r="T579" i="3"/>
  <c r="T580" i="3"/>
  <c r="T581" i="3"/>
  <c r="T582" i="3"/>
  <c r="T583" i="3"/>
  <c r="T584" i="3"/>
  <c r="T585" i="3"/>
  <c r="T586" i="3"/>
  <c r="T587" i="3"/>
  <c r="T588" i="3"/>
  <c r="T589" i="3"/>
  <c r="T590" i="3"/>
  <c r="T591" i="3"/>
  <c r="T592" i="3"/>
  <c r="T593" i="3"/>
  <c r="T594" i="3"/>
  <c r="T595" i="3"/>
  <c r="T596" i="3"/>
  <c r="T597" i="3"/>
  <c r="T598" i="3"/>
  <c r="T599" i="3"/>
  <c r="T600" i="3"/>
  <c r="T601" i="3"/>
  <c r="T602" i="3"/>
  <c r="T603" i="3"/>
  <c r="T604" i="3"/>
  <c r="T605" i="3"/>
  <c r="T606" i="3"/>
  <c r="T607" i="3"/>
  <c r="T608" i="3"/>
  <c r="T609" i="3"/>
  <c r="T610" i="3"/>
  <c r="T611" i="3"/>
  <c r="T612" i="3"/>
  <c r="T613" i="3"/>
  <c r="T614" i="3"/>
  <c r="T615" i="3"/>
  <c r="T616" i="3"/>
  <c r="T617" i="3"/>
  <c r="T618" i="3"/>
  <c r="T619" i="3"/>
  <c r="T620" i="3"/>
  <c r="T621" i="3"/>
  <c r="T622" i="3"/>
  <c r="T623" i="3"/>
  <c r="T624" i="3"/>
  <c r="T625" i="3"/>
  <c r="T626" i="3"/>
  <c r="T627" i="3"/>
  <c r="T628" i="3"/>
  <c r="T629" i="3"/>
  <c r="T630" i="3"/>
  <c r="T631" i="3"/>
  <c r="T632" i="3"/>
  <c r="T633" i="3"/>
  <c r="T634" i="3"/>
  <c r="T635" i="3"/>
  <c r="T636" i="3"/>
  <c r="T637" i="3"/>
  <c r="T638" i="3"/>
  <c r="T639" i="3"/>
  <c r="T640" i="3"/>
  <c r="T641" i="3"/>
  <c r="T642" i="3"/>
  <c r="T643" i="3"/>
  <c r="T644" i="3"/>
  <c r="T645" i="3"/>
  <c r="T646" i="3"/>
  <c r="T647" i="3"/>
  <c r="T648" i="3"/>
  <c r="T649" i="3"/>
  <c r="T650" i="3"/>
  <c r="T651" i="3"/>
  <c r="T652" i="3"/>
  <c r="T653" i="3"/>
  <c r="T654" i="3"/>
  <c r="T655" i="3"/>
  <c r="T656" i="3"/>
  <c r="T657" i="3"/>
  <c r="T658" i="3"/>
  <c r="T659" i="3"/>
  <c r="T660" i="3"/>
  <c r="T661" i="3"/>
  <c r="T662" i="3"/>
  <c r="T663" i="3"/>
  <c r="T664" i="3"/>
  <c r="T665" i="3"/>
  <c r="T666" i="3"/>
  <c r="T667" i="3"/>
  <c r="T668" i="3"/>
  <c r="T669" i="3"/>
  <c r="T670" i="3"/>
  <c r="T671" i="3"/>
  <c r="T672" i="3"/>
  <c r="T673" i="3"/>
  <c r="T674" i="3"/>
  <c r="T675" i="3"/>
  <c r="T676" i="3"/>
  <c r="T677" i="3"/>
  <c r="T678" i="3"/>
  <c r="T679" i="3"/>
  <c r="T680" i="3"/>
  <c r="T681" i="3"/>
  <c r="T682" i="3"/>
  <c r="T683" i="3"/>
  <c r="T684" i="3"/>
  <c r="T685" i="3"/>
  <c r="T686" i="3"/>
  <c r="T687" i="3"/>
  <c r="T688" i="3"/>
  <c r="T689" i="3"/>
  <c r="T690" i="3"/>
  <c r="T691" i="3"/>
  <c r="T692" i="3"/>
  <c r="T693" i="3"/>
  <c r="T694" i="3"/>
  <c r="T695" i="3"/>
  <c r="T696" i="3"/>
  <c r="T697" i="3"/>
  <c r="T698" i="3"/>
  <c r="T699" i="3"/>
  <c r="T700" i="3"/>
  <c r="T701" i="3"/>
  <c r="T702" i="3"/>
  <c r="T703" i="3"/>
  <c r="T704" i="3"/>
  <c r="T705" i="3"/>
  <c r="T706" i="3"/>
  <c r="T707" i="3"/>
  <c r="T708" i="3"/>
  <c r="T709" i="3"/>
  <c r="T710" i="3"/>
  <c r="T711" i="3"/>
  <c r="T712" i="3"/>
  <c r="T713" i="3"/>
  <c r="T714" i="3"/>
  <c r="T715" i="3"/>
  <c r="T716" i="3"/>
  <c r="T717" i="3"/>
  <c r="T718" i="3"/>
  <c r="T719" i="3"/>
  <c r="T720" i="3"/>
  <c r="T721" i="3"/>
  <c r="T722" i="3"/>
  <c r="T723" i="3"/>
  <c r="T724" i="3"/>
  <c r="T725" i="3"/>
  <c r="T726" i="3"/>
  <c r="T727" i="3"/>
  <c r="T728" i="3"/>
  <c r="T729" i="3"/>
  <c r="T730" i="3"/>
  <c r="T731" i="3"/>
  <c r="T732" i="3"/>
  <c r="T733" i="3"/>
  <c r="T734" i="3"/>
  <c r="T735" i="3"/>
  <c r="T736" i="3"/>
  <c r="T737" i="3"/>
  <c r="T738" i="3"/>
  <c r="T739" i="3"/>
  <c r="T740" i="3"/>
  <c r="T741" i="3"/>
  <c r="T742" i="3"/>
  <c r="T743" i="3"/>
  <c r="T744" i="3"/>
  <c r="T745" i="3"/>
  <c r="T746" i="3"/>
  <c r="T747" i="3"/>
  <c r="T748" i="3"/>
  <c r="T749" i="3"/>
  <c r="T750" i="3"/>
  <c r="T751" i="3"/>
  <c r="T752" i="3"/>
  <c r="T753" i="3"/>
  <c r="T754" i="3"/>
  <c r="T755" i="3"/>
  <c r="T756" i="3"/>
  <c r="T757" i="3"/>
  <c r="T758" i="3"/>
  <c r="T759" i="3"/>
  <c r="T760" i="3"/>
  <c r="T761" i="3"/>
  <c r="T762" i="3"/>
  <c r="T763" i="3"/>
  <c r="T764" i="3"/>
  <c r="T765" i="3"/>
  <c r="T766" i="3"/>
  <c r="T767" i="3"/>
  <c r="T768" i="3"/>
  <c r="T769" i="3"/>
  <c r="T770" i="3"/>
  <c r="T771" i="3"/>
  <c r="T772" i="3"/>
  <c r="T773" i="3"/>
  <c r="T774" i="3"/>
  <c r="T775" i="3"/>
  <c r="T776" i="3"/>
  <c r="T777" i="3"/>
  <c r="T778" i="3"/>
  <c r="T779" i="3"/>
  <c r="T780" i="3"/>
  <c r="T781" i="3"/>
  <c r="T782" i="3"/>
  <c r="T783" i="3"/>
  <c r="T784" i="3"/>
  <c r="T785" i="3"/>
  <c r="T786" i="3"/>
  <c r="T787" i="3"/>
  <c r="T788" i="3"/>
  <c r="T789" i="3"/>
  <c r="T790" i="3"/>
  <c r="T791" i="3"/>
  <c r="T792" i="3"/>
  <c r="T793" i="3"/>
  <c r="T794" i="3"/>
  <c r="T795" i="3"/>
  <c r="T796" i="3"/>
  <c r="T797" i="3"/>
  <c r="T798" i="3"/>
  <c r="T799" i="3"/>
  <c r="T800" i="3"/>
  <c r="T801" i="3"/>
  <c r="T802" i="3"/>
  <c r="T803" i="3"/>
  <c r="T804" i="3"/>
  <c r="T805" i="3"/>
  <c r="T806" i="3"/>
  <c r="T807" i="3"/>
  <c r="T808" i="3"/>
  <c r="T809" i="3"/>
  <c r="T810" i="3"/>
  <c r="T811" i="3"/>
  <c r="T812" i="3"/>
  <c r="T813" i="3"/>
  <c r="T814" i="3"/>
  <c r="T815" i="3"/>
  <c r="T816" i="3"/>
  <c r="T817" i="3"/>
  <c r="T818" i="3"/>
  <c r="T819" i="3"/>
  <c r="T820" i="3"/>
  <c r="T821" i="3"/>
  <c r="T822" i="3"/>
  <c r="T823" i="3"/>
  <c r="T824" i="3"/>
  <c r="T825" i="3"/>
  <c r="T826" i="3"/>
  <c r="T827" i="3"/>
  <c r="T828" i="3"/>
  <c r="T829" i="3"/>
  <c r="T830" i="3"/>
  <c r="T831" i="3"/>
  <c r="T832" i="3"/>
  <c r="T833" i="3"/>
  <c r="T834" i="3"/>
  <c r="T835" i="3"/>
  <c r="T836" i="3"/>
  <c r="T837" i="3"/>
  <c r="T838" i="3"/>
  <c r="T839" i="3"/>
  <c r="T840" i="3"/>
  <c r="T841" i="3"/>
  <c r="T842" i="3"/>
  <c r="T843" i="3"/>
  <c r="T844" i="3"/>
  <c r="T845" i="3"/>
  <c r="T20" i="3"/>
  <c r="T21" i="3"/>
  <c r="T22" i="3"/>
  <c r="T23" i="3"/>
  <c r="T24" i="3"/>
  <c r="T25" i="3"/>
  <c r="T26" i="3"/>
  <c r="T27" i="3"/>
  <c r="T28" i="3"/>
  <c r="T29" i="3"/>
  <c r="T30" i="3"/>
  <c r="T3" i="3"/>
  <c r="T4" i="3"/>
  <c r="T5" i="3"/>
  <c r="T6" i="3"/>
  <c r="T7" i="3"/>
  <c r="T8" i="3"/>
  <c r="T9" i="3"/>
  <c r="T10" i="3"/>
  <c r="T11" i="3"/>
  <c r="T12" i="3"/>
  <c r="T13" i="3"/>
  <c r="T14" i="3"/>
  <c r="T15" i="3"/>
  <c r="T16" i="3"/>
  <c r="T17" i="3"/>
  <c r="T18" i="3"/>
  <c r="T19" i="3"/>
  <c r="T2" i="3"/>
  <c r="B2" i="14" a="1"/>
  <c r="B2" i="14" s="1"/>
  <c r="F5" i="11" a="1"/>
  <c r="I36" i="7"/>
  <c r="I37" i="7"/>
  <c r="I38" i="7"/>
  <c r="I39" i="7"/>
  <c r="I40" i="7"/>
  <c r="H43" i="7" s="1"/>
  <c r="I41" i="7"/>
  <c r="O5" i="11" l="1"/>
  <c r="N46" i="13"/>
  <c r="N43" i="13"/>
  <c r="N38" i="13"/>
  <c r="N25" i="13"/>
  <c r="N29" i="13"/>
  <c r="N33" i="13"/>
  <c r="N10" i="13"/>
  <c r="N14" i="13"/>
  <c r="N18" i="13"/>
  <c r="N22" i="13"/>
  <c r="N40" i="13"/>
  <c r="N35" i="13"/>
  <c r="N39" i="13"/>
  <c r="N26" i="13"/>
  <c r="N30" i="13"/>
  <c r="N34" i="13"/>
  <c r="N11" i="13"/>
  <c r="N15" i="13"/>
  <c r="N19" i="13"/>
  <c r="N45" i="13"/>
  <c r="N37" i="13"/>
  <c r="N28" i="13"/>
  <c r="N9" i="13"/>
  <c r="N17" i="13"/>
  <c r="N44" i="13"/>
  <c r="N41" i="13"/>
  <c r="N36" i="13"/>
  <c r="N23" i="13"/>
  <c r="N27" i="13"/>
  <c r="N31" i="13"/>
  <c r="N8" i="13"/>
  <c r="N12" i="13"/>
  <c r="N16" i="13"/>
  <c r="N20" i="13"/>
  <c r="N42" i="13"/>
  <c r="N24" i="13"/>
  <c r="N32" i="13"/>
  <c r="N13" i="13"/>
  <c r="N21" i="13"/>
  <c r="S8" i="10"/>
  <c r="U8" i="10" s="1"/>
  <c r="S12" i="10"/>
  <c r="U12" i="10" s="1"/>
  <c r="S16" i="10"/>
  <c r="U16" i="10" s="1"/>
  <c r="S20" i="10"/>
  <c r="U20" i="10" s="1"/>
  <c r="S24" i="10"/>
  <c r="U24" i="10" s="1"/>
  <c r="S9" i="10"/>
  <c r="U9" i="10" s="1"/>
  <c r="S13" i="10"/>
  <c r="U13" i="10" s="1"/>
  <c r="S17" i="10"/>
  <c r="U17" i="10" s="1"/>
  <c r="S21" i="10"/>
  <c r="U21" i="10" s="1"/>
  <c r="S25" i="10"/>
  <c r="U25" i="10" s="1"/>
  <c r="S10" i="10"/>
  <c r="U10" i="10" s="1"/>
  <c r="S14" i="10"/>
  <c r="U14" i="10" s="1"/>
  <c r="S18" i="10"/>
  <c r="U18" i="10" s="1"/>
  <c r="S22" i="10"/>
  <c r="U22" i="10" s="1"/>
  <c r="S26" i="10"/>
  <c r="U26" i="10" s="1"/>
  <c r="S11" i="10"/>
  <c r="U11" i="10" s="1"/>
  <c r="S15" i="10"/>
  <c r="U15" i="10" s="1"/>
  <c r="S19" i="10"/>
  <c r="U19" i="10" s="1"/>
  <c r="S23" i="10"/>
  <c r="U23" i="10" s="1"/>
  <c r="M14" i="7"/>
  <c r="M12" i="7"/>
  <c r="M9" i="7"/>
  <c r="AB9" i="11"/>
  <c r="Z9" i="11" s="1"/>
  <c r="AB8" i="11"/>
  <c r="Z8" i="11" s="1"/>
  <c r="AB5" i="11"/>
  <c r="AB7" i="11"/>
  <c r="Z7" i="11" s="1"/>
  <c r="AB6" i="11"/>
  <c r="Z6" i="11" s="1"/>
  <c r="C9" i="11"/>
  <c r="C11" i="11" s="1"/>
  <c r="AH3" i="15"/>
  <c r="AH11" i="15" s="1"/>
  <c r="AJ11" i="15" s="1"/>
  <c r="AI3" i="18"/>
  <c r="AI10" i="18" s="1"/>
  <c r="AK10" i="18" s="1"/>
  <c r="AI7" i="18"/>
  <c r="AK7" i="18" s="1"/>
  <c r="B21" i="18"/>
  <c r="B18" i="18"/>
  <c r="B23" i="18"/>
  <c r="B20" i="18"/>
  <c r="B17" i="18"/>
  <c r="B14" i="18"/>
  <c r="B9" i="18"/>
  <c r="B19" i="18"/>
  <c r="B16" i="18"/>
  <c r="B13" i="18"/>
  <c r="B11" i="18"/>
  <c r="B8" i="18"/>
  <c r="B25" i="18"/>
  <c r="B22" i="18"/>
  <c r="B15" i="18"/>
  <c r="B12" i="18"/>
  <c r="B7" i="18"/>
  <c r="B10" i="18"/>
  <c r="B24" i="18"/>
  <c r="AI9" i="18"/>
  <c r="AK9" i="18" s="1"/>
  <c r="AI13" i="18"/>
  <c r="AK13" i="18" s="1"/>
  <c r="AI25" i="18"/>
  <c r="AK25" i="18" s="1"/>
  <c r="AI11" i="18"/>
  <c r="AK11" i="18" s="1"/>
  <c r="AI15" i="18"/>
  <c r="AK15" i="18" s="1"/>
  <c r="AI8" i="18"/>
  <c r="AK8" i="18" s="1"/>
  <c r="AI12" i="18"/>
  <c r="AK12" i="18" s="1"/>
  <c r="AI24" i="18"/>
  <c r="AK24" i="18" s="1"/>
  <c r="B8" i="17"/>
  <c r="B12" i="17"/>
  <c r="B16" i="17"/>
  <c r="B20" i="17"/>
  <c r="B24" i="17"/>
  <c r="B10" i="17"/>
  <c r="B14" i="17"/>
  <c r="B18" i="17"/>
  <c r="B22" i="17"/>
  <c r="B7" i="17"/>
  <c r="B9" i="17"/>
  <c r="B11" i="17"/>
  <c r="B13" i="17"/>
  <c r="B15" i="17"/>
  <c r="B17" i="17"/>
  <c r="B19" i="17"/>
  <c r="B21" i="17"/>
  <c r="B23" i="17"/>
  <c r="B25" i="17"/>
  <c r="AI6" i="16"/>
  <c r="AK6" i="16" s="1"/>
  <c r="AH6" i="17"/>
  <c r="AJ6" i="17" s="1"/>
  <c r="AH7" i="17"/>
  <c r="AJ7" i="17" s="1"/>
  <c r="AH8" i="17"/>
  <c r="AJ8" i="17" s="1"/>
  <c r="AH9" i="17"/>
  <c r="AJ9" i="17" s="1"/>
  <c r="AH10" i="17"/>
  <c r="AJ10" i="17" s="1"/>
  <c r="AH11" i="17"/>
  <c r="AJ11" i="17" s="1"/>
  <c r="AH12" i="17"/>
  <c r="AJ12" i="17" s="1"/>
  <c r="AH13" i="17"/>
  <c r="AJ13" i="17" s="1"/>
  <c r="AH14" i="17"/>
  <c r="AJ14" i="17" s="1"/>
  <c r="AH15" i="17"/>
  <c r="AJ15" i="17" s="1"/>
  <c r="AH16" i="17"/>
  <c r="AJ16" i="17" s="1"/>
  <c r="AH17" i="17"/>
  <c r="AJ17" i="17" s="1"/>
  <c r="AH18" i="17"/>
  <c r="AJ18" i="17" s="1"/>
  <c r="AH19" i="17"/>
  <c r="AJ19" i="17" s="1"/>
  <c r="AH20" i="17"/>
  <c r="AJ20" i="17" s="1"/>
  <c r="AH21" i="17"/>
  <c r="AJ21" i="17" s="1"/>
  <c r="AH22" i="17"/>
  <c r="AJ22" i="17" s="1"/>
  <c r="AH23" i="17"/>
  <c r="AJ23" i="17" s="1"/>
  <c r="AH24" i="17"/>
  <c r="AJ24" i="17" s="1"/>
  <c r="AH25" i="17"/>
  <c r="AJ25" i="17" s="1"/>
  <c r="B20" i="16"/>
  <c r="B24" i="16"/>
  <c r="B16" i="16"/>
  <c r="B7" i="16"/>
  <c r="B8" i="16"/>
  <c r="B9" i="16"/>
  <c r="B10" i="16"/>
  <c r="B11" i="16"/>
  <c r="B12" i="16"/>
  <c r="B13" i="16"/>
  <c r="B17" i="16"/>
  <c r="B21" i="16"/>
  <c r="B25" i="16"/>
  <c r="B14" i="16"/>
  <c r="B18" i="16"/>
  <c r="B22" i="16"/>
  <c r="B8" i="15"/>
  <c r="F8" i="15" s="1"/>
  <c r="B15" i="16"/>
  <c r="B19" i="16"/>
  <c r="B23" i="16"/>
  <c r="AI9" i="16"/>
  <c r="AK9" i="16" s="1"/>
  <c r="AI12" i="16"/>
  <c r="AK12" i="16" s="1"/>
  <c r="AI17" i="16"/>
  <c r="AK17" i="16" s="1"/>
  <c r="AI20" i="16"/>
  <c r="AK20" i="16" s="1"/>
  <c r="AI23" i="16"/>
  <c r="AK23" i="16" s="1"/>
  <c r="AI8" i="16"/>
  <c r="AK8" i="16" s="1"/>
  <c r="AI13" i="16"/>
  <c r="AK13" i="16" s="1"/>
  <c r="AI16" i="16"/>
  <c r="AK16" i="16" s="1"/>
  <c r="AI19" i="16"/>
  <c r="AK19" i="16" s="1"/>
  <c r="AI22" i="16"/>
  <c r="AK22" i="16" s="1"/>
  <c r="AI25" i="16"/>
  <c r="AK25" i="16" s="1"/>
  <c r="AI7" i="16"/>
  <c r="AK7" i="16" s="1"/>
  <c r="AI10" i="16"/>
  <c r="AK10" i="16" s="1"/>
  <c r="AI11" i="16"/>
  <c r="AK11" i="16" s="1"/>
  <c r="AI14" i="16"/>
  <c r="AK14" i="16" s="1"/>
  <c r="AI15" i="16"/>
  <c r="AK15" i="16" s="1"/>
  <c r="AI18" i="16"/>
  <c r="AK18" i="16" s="1"/>
  <c r="AI21" i="16"/>
  <c r="AK21" i="16" s="1"/>
  <c r="AI24" i="16"/>
  <c r="AK24" i="16" s="1"/>
  <c r="F5" i="11"/>
  <c r="S7" i="10" s="1"/>
  <c r="B24" i="15"/>
  <c r="B20" i="15"/>
  <c r="B16" i="15"/>
  <c r="B12" i="15"/>
  <c r="B25" i="15"/>
  <c r="B21" i="15"/>
  <c r="B17" i="15"/>
  <c r="B13" i="15"/>
  <c r="B9" i="15"/>
  <c r="B23" i="15"/>
  <c r="B19" i="15"/>
  <c r="B15" i="15"/>
  <c r="B11" i="15"/>
  <c r="B7" i="15"/>
  <c r="B22" i="15"/>
  <c r="B18" i="15"/>
  <c r="K18" i="15" s="1"/>
  <c r="B14" i="15"/>
  <c r="B10" i="15"/>
  <c r="P6" i="11"/>
  <c r="P43" i="11"/>
  <c r="P39" i="11"/>
  <c r="P35" i="11"/>
  <c r="P31" i="11"/>
  <c r="P27" i="11"/>
  <c r="P23" i="11"/>
  <c r="P19" i="11"/>
  <c r="P15" i="11"/>
  <c r="P11" i="11"/>
  <c r="P7" i="11"/>
  <c r="P42" i="11"/>
  <c r="P38" i="11"/>
  <c r="P34" i="11"/>
  <c r="P30" i="11"/>
  <c r="P26" i="11"/>
  <c r="P22" i="11"/>
  <c r="P18" i="11"/>
  <c r="P14" i="11"/>
  <c r="P10" i="11"/>
  <c r="P41" i="11"/>
  <c r="P37" i="11"/>
  <c r="P33" i="11"/>
  <c r="P29" i="11"/>
  <c r="P25" i="11"/>
  <c r="P21" i="11"/>
  <c r="P17" i="11"/>
  <c r="P13" i="11"/>
  <c r="P9" i="11"/>
  <c r="P44" i="11"/>
  <c r="P40" i="11"/>
  <c r="P36" i="11"/>
  <c r="P32" i="11"/>
  <c r="P28" i="11"/>
  <c r="P24" i="11"/>
  <c r="P20" i="11"/>
  <c r="P16" i="11"/>
  <c r="P12" i="11"/>
  <c r="P8" i="11"/>
  <c r="AH12" i="15" l="1"/>
  <c r="AJ12" i="15" s="1"/>
  <c r="AH9" i="15"/>
  <c r="AJ9" i="15" s="1"/>
  <c r="AH25" i="15"/>
  <c r="AJ25" i="15" s="1"/>
  <c r="AH18" i="15"/>
  <c r="AJ18" i="15" s="1"/>
  <c r="AH15" i="15"/>
  <c r="AJ15" i="15" s="1"/>
  <c r="AH16" i="15"/>
  <c r="AJ16" i="15" s="1"/>
  <c r="AH13" i="15"/>
  <c r="AJ13" i="15" s="1"/>
  <c r="AH6" i="15"/>
  <c r="AJ6" i="15" s="1"/>
  <c r="AH22" i="15"/>
  <c r="AJ22" i="15" s="1"/>
  <c r="AH19" i="15"/>
  <c r="AJ19" i="15" s="1"/>
  <c r="AH8" i="15"/>
  <c r="AJ8" i="15" s="1"/>
  <c r="AH20" i="15"/>
  <c r="AJ20" i="15" s="1"/>
  <c r="AH17" i="15"/>
  <c r="AJ17" i="15" s="1"/>
  <c r="AH10" i="15"/>
  <c r="AJ10" i="15" s="1"/>
  <c r="AH7" i="15"/>
  <c r="AJ7" i="15" s="1"/>
  <c r="AH23" i="15"/>
  <c r="AJ23" i="15" s="1"/>
  <c r="AH24" i="15"/>
  <c r="AJ24" i="15" s="1"/>
  <c r="AH21" i="15"/>
  <c r="AJ21" i="15" s="1"/>
  <c r="AH14" i="15"/>
  <c r="AJ14" i="15" s="1"/>
  <c r="O21" i="13"/>
  <c r="Q21" i="13" s="1"/>
  <c r="P21" i="13"/>
  <c r="P42" i="13"/>
  <c r="O42" i="13"/>
  <c r="Q42" i="13" s="1"/>
  <c r="O8" i="13"/>
  <c r="Q8" i="13" s="1"/>
  <c r="P8" i="13"/>
  <c r="P36" i="13"/>
  <c r="O36" i="13"/>
  <c r="Q36" i="13" s="1"/>
  <c r="O9" i="13"/>
  <c r="Q9" i="13" s="1"/>
  <c r="P9" i="13"/>
  <c r="P19" i="13"/>
  <c r="O19" i="13"/>
  <c r="Q19" i="13" s="1"/>
  <c r="P30" i="13"/>
  <c r="O30" i="13"/>
  <c r="Q30" i="13" s="1"/>
  <c r="O40" i="13"/>
  <c r="Q40" i="13" s="1"/>
  <c r="P40" i="13"/>
  <c r="P10" i="13"/>
  <c r="O10" i="13"/>
  <c r="Q10" i="13" s="1"/>
  <c r="P38" i="13"/>
  <c r="O38" i="13"/>
  <c r="Q38" i="13" s="1"/>
  <c r="O13" i="13"/>
  <c r="Q13" i="13" s="1"/>
  <c r="P13" i="13"/>
  <c r="P20" i="13"/>
  <c r="O20" i="13"/>
  <c r="Q20" i="13" s="1"/>
  <c r="P31" i="13"/>
  <c r="O31" i="13"/>
  <c r="Q31" i="13" s="1"/>
  <c r="O41" i="13"/>
  <c r="Q41" i="13" s="1"/>
  <c r="P41" i="13"/>
  <c r="P28" i="13"/>
  <c r="O28" i="13"/>
  <c r="Q28" i="13" s="1"/>
  <c r="P15" i="13"/>
  <c r="O15" i="13"/>
  <c r="Q15" i="13" s="1"/>
  <c r="P26" i="13"/>
  <c r="O26" i="13"/>
  <c r="Q26" i="13" s="1"/>
  <c r="P22" i="13"/>
  <c r="O22" i="13"/>
  <c r="Q22" i="13" s="1"/>
  <c r="O33" i="13"/>
  <c r="Q33" i="13" s="1"/>
  <c r="P33" i="13"/>
  <c r="P43" i="13"/>
  <c r="O43" i="13"/>
  <c r="Q43" i="13" s="1"/>
  <c r="U7" i="10"/>
  <c r="T7" i="10"/>
  <c r="W7" i="10" s="1"/>
  <c r="U27" i="10"/>
  <c r="O32" i="13"/>
  <c r="Q32" i="13" s="1"/>
  <c r="P32" i="13"/>
  <c r="P16" i="13"/>
  <c r="O16" i="13"/>
  <c r="Q16" i="13" s="1"/>
  <c r="P27" i="13"/>
  <c r="O27" i="13"/>
  <c r="Q27" i="13" s="1"/>
  <c r="P44" i="13"/>
  <c r="O44" i="13"/>
  <c r="Q44" i="13" s="1"/>
  <c r="O37" i="13"/>
  <c r="Q37" i="13" s="1"/>
  <c r="P37" i="13"/>
  <c r="P11" i="13"/>
  <c r="O11" i="13"/>
  <c r="Q11" i="13" s="1"/>
  <c r="P39" i="13"/>
  <c r="O39" i="13"/>
  <c r="Q39" i="13" s="1"/>
  <c r="P18" i="13"/>
  <c r="O18" i="13"/>
  <c r="Q18" i="13" s="1"/>
  <c r="O29" i="13"/>
  <c r="Q29" i="13" s="1"/>
  <c r="P29" i="13"/>
  <c r="P46" i="13"/>
  <c r="O46" i="13"/>
  <c r="Q46" i="13" s="1"/>
  <c r="O24" i="13"/>
  <c r="Q24" i="13" s="1"/>
  <c r="P24" i="13"/>
  <c r="O12" i="13"/>
  <c r="Q12" i="13" s="1"/>
  <c r="P12" i="13"/>
  <c r="P23" i="13"/>
  <c r="O23" i="13"/>
  <c r="Q23" i="13" s="1"/>
  <c r="O17" i="13"/>
  <c r="Q17" i="13" s="1"/>
  <c r="P17" i="13"/>
  <c r="O45" i="13"/>
  <c r="Q45" i="13" s="1"/>
  <c r="P45" i="13"/>
  <c r="P34" i="13"/>
  <c r="O34" i="13"/>
  <c r="Q34" i="13" s="1"/>
  <c r="P35" i="13"/>
  <c r="O35" i="13"/>
  <c r="Q35" i="13" s="1"/>
  <c r="P14" i="13"/>
  <c r="O14" i="13"/>
  <c r="Q14" i="13" s="1"/>
  <c r="O25" i="13"/>
  <c r="Q25" i="13" s="1"/>
  <c r="P25" i="13"/>
  <c r="P5" i="11"/>
  <c r="N7" i="13"/>
  <c r="V4" i="11"/>
  <c r="V6" i="11" s="1"/>
  <c r="T11" i="10"/>
  <c r="W11" i="10" s="1"/>
  <c r="T14" i="10"/>
  <c r="W14" i="10" s="1"/>
  <c r="T17" i="10"/>
  <c r="W17" i="10" s="1"/>
  <c r="T20" i="10"/>
  <c r="W20" i="10" s="1"/>
  <c r="T23" i="10"/>
  <c r="W23" i="10" s="1"/>
  <c r="T26" i="10"/>
  <c r="W26" i="10" s="1"/>
  <c r="T10" i="10"/>
  <c r="W10" i="10" s="1"/>
  <c r="T13" i="10"/>
  <c r="W13" i="10" s="1"/>
  <c r="T16" i="10"/>
  <c r="W16" i="10" s="1"/>
  <c r="T19" i="10"/>
  <c r="W19" i="10" s="1"/>
  <c r="T22" i="10"/>
  <c r="W22" i="10" s="1"/>
  <c r="T25" i="10"/>
  <c r="W25" i="10" s="1"/>
  <c r="T9" i="10"/>
  <c r="T12" i="10"/>
  <c r="W12" i="10" s="1"/>
  <c r="T15" i="10"/>
  <c r="W15" i="10" s="1"/>
  <c r="T18" i="10"/>
  <c r="W18" i="10" s="1"/>
  <c r="T21" i="10"/>
  <c r="W21" i="10" s="1"/>
  <c r="T24" i="10"/>
  <c r="W24" i="10" s="1"/>
  <c r="T8" i="10"/>
  <c r="W8" i="10" s="1"/>
  <c r="Z5" i="11"/>
  <c r="AD6" i="11"/>
  <c r="P45" i="11"/>
  <c r="V10" i="11"/>
  <c r="V12" i="11" s="1"/>
  <c r="AI6" i="18"/>
  <c r="AK6" i="18" s="1"/>
  <c r="J19" i="15"/>
  <c r="K19" i="15"/>
  <c r="G7" i="18"/>
  <c r="K7" i="18"/>
  <c r="O7" i="18"/>
  <c r="S7" i="18"/>
  <c r="W7" i="18"/>
  <c r="AA7" i="18"/>
  <c r="AE7" i="18"/>
  <c r="D7" i="18"/>
  <c r="H7" i="18"/>
  <c r="L7" i="18"/>
  <c r="P7" i="18"/>
  <c r="T7" i="18"/>
  <c r="X7" i="18"/>
  <c r="AB7" i="18"/>
  <c r="AF7" i="18"/>
  <c r="E7" i="18"/>
  <c r="M7" i="18"/>
  <c r="U7" i="18"/>
  <c r="AC7" i="18"/>
  <c r="F7" i="18"/>
  <c r="N7" i="18"/>
  <c r="V7" i="18"/>
  <c r="AD7" i="18"/>
  <c r="I7" i="18"/>
  <c r="Y7" i="18"/>
  <c r="J7" i="18"/>
  <c r="Z7" i="18"/>
  <c r="Q7" i="18"/>
  <c r="R7" i="18"/>
  <c r="AG7" i="18"/>
  <c r="AH7" i="18"/>
  <c r="F25" i="18"/>
  <c r="J25" i="18"/>
  <c r="N25" i="18"/>
  <c r="R25" i="18"/>
  <c r="V25" i="18"/>
  <c r="Z25" i="18"/>
  <c r="AD25" i="18"/>
  <c r="AH25" i="18"/>
  <c r="G25" i="18"/>
  <c r="K25" i="18"/>
  <c r="O25" i="18"/>
  <c r="S25" i="18"/>
  <c r="W25" i="18"/>
  <c r="AA25" i="18"/>
  <c r="AE25" i="18"/>
  <c r="D25" i="18"/>
  <c r="L25" i="18"/>
  <c r="T25" i="18"/>
  <c r="AB25" i="18"/>
  <c r="E25" i="18"/>
  <c r="M25" i="18"/>
  <c r="U25" i="18"/>
  <c r="AC25" i="18"/>
  <c r="H25" i="18"/>
  <c r="P25" i="18"/>
  <c r="X25" i="18"/>
  <c r="AF25" i="18"/>
  <c r="Q25" i="18"/>
  <c r="I25" i="18"/>
  <c r="Y25" i="18"/>
  <c r="AG25" i="18"/>
  <c r="E13" i="18"/>
  <c r="I13" i="18"/>
  <c r="M13" i="18"/>
  <c r="Q13" i="18"/>
  <c r="U13" i="18"/>
  <c r="Y13" i="18"/>
  <c r="AC13" i="18"/>
  <c r="AG13" i="18"/>
  <c r="F13" i="18"/>
  <c r="J13" i="18"/>
  <c r="N13" i="18"/>
  <c r="R13" i="18"/>
  <c r="V13" i="18"/>
  <c r="Z13" i="18"/>
  <c r="AD13" i="18"/>
  <c r="AH13" i="18"/>
  <c r="K13" i="18"/>
  <c r="S13" i="18"/>
  <c r="AA13" i="18"/>
  <c r="D13" i="18"/>
  <c r="L13" i="18"/>
  <c r="T13" i="18"/>
  <c r="AB13" i="18"/>
  <c r="O13" i="18"/>
  <c r="AE13" i="18"/>
  <c r="P13" i="18"/>
  <c r="AF13" i="18"/>
  <c r="W13" i="18"/>
  <c r="X13" i="18"/>
  <c r="G13" i="18"/>
  <c r="H13" i="18"/>
  <c r="E17" i="18"/>
  <c r="I17" i="18"/>
  <c r="M17" i="18"/>
  <c r="Q17" i="18"/>
  <c r="U17" i="18"/>
  <c r="Y17" i="18"/>
  <c r="AC17" i="18"/>
  <c r="F17" i="18"/>
  <c r="J17" i="18"/>
  <c r="N17" i="18"/>
  <c r="R17" i="18"/>
  <c r="V17" i="18"/>
  <c r="Z17" i="18"/>
  <c r="AD17" i="18"/>
  <c r="G17" i="18"/>
  <c r="O17" i="18"/>
  <c r="W17" i="18"/>
  <c r="AE17" i="18"/>
  <c r="H17" i="18"/>
  <c r="P17" i="18"/>
  <c r="X17" i="18"/>
  <c r="AF17" i="18"/>
  <c r="S17" i="18"/>
  <c r="AG17" i="18"/>
  <c r="D17" i="18"/>
  <c r="T17" i="18"/>
  <c r="AH17" i="18"/>
  <c r="AA17" i="18"/>
  <c r="AB17" i="18"/>
  <c r="K17" i="18"/>
  <c r="L17" i="18"/>
  <c r="G21" i="18"/>
  <c r="K21" i="18"/>
  <c r="O21" i="18"/>
  <c r="S21" i="18"/>
  <c r="W21" i="18"/>
  <c r="AA21" i="18"/>
  <c r="AE21" i="18"/>
  <c r="D21" i="18"/>
  <c r="H21" i="18"/>
  <c r="L21" i="18"/>
  <c r="P21" i="18"/>
  <c r="T21" i="18"/>
  <c r="X21" i="18"/>
  <c r="AB21" i="18"/>
  <c r="AF21" i="18"/>
  <c r="E21" i="18"/>
  <c r="M21" i="18"/>
  <c r="U21" i="18"/>
  <c r="AC21" i="18"/>
  <c r="F21" i="18"/>
  <c r="N21" i="18"/>
  <c r="V21" i="18"/>
  <c r="AD21" i="18"/>
  <c r="Q21" i="18"/>
  <c r="AG21" i="18"/>
  <c r="R21" i="18"/>
  <c r="AH21" i="18"/>
  <c r="I21" i="18"/>
  <c r="Y21" i="18"/>
  <c r="J21" i="18"/>
  <c r="Z21" i="18"/>
  <c r="D12" i="18"/>
  <c r="H12" i="18"/>
  <c r="L12" i="18"/>
  <c r="P12" i="18"/>
  <c r="T12" i="18"/>
  <c r="X12" i="18"/>
  <c r="AB12" i="18"/>
  <c r="AF12" i="18"/>
  <c r="E12" i="18"/>
  <c r="I12" i="18"/>
  <c r="M12" i="18"/>
  <c r="Q12" i="18"/>
  <c r="U12" i="18"/>
  <c r="Y12" i="18"/>
  <c r="AC12" i="18"/>
  <c r="AG12" i="18"/>
  <c r="J12" i="18"/>
  <c r="R12" i="18"/>
  <c r="Z12" i="18"/>
  <c r="AH12" i="18"/>
  <c r="K12" i="18"/>
  <c r="S12" i="18"/>
  <c r="AA12" i="18"/>
  <c r="N12" i="18"/>
  <c r="AD12" i="18"/>
  <c r="O12" i="18"/>
  <c r="AE12" i="18"/>
  <c r="V12" i="18"/>
  <c r="W12" i="18"/>
  <c r="F12" i="18"/>
  <c r="G12" i="18"/>
  <c r="D16" i="18"/>
  <c r="H16" i="18"/>
  <c r="L16" i="18"/>
  <c r="P16" i="18"/>
  <c r="T16" i="18"/>
  <c r="X16" i="18"/>
  <c r="AB16" i="18"/>
  <c r="AF16" i="18"/>
  <c r="E16" i="18"/>
  <c r="I16" i="18"/>
  <c r="M16" i="18"/>
  <c r="Q16" i="18"/>
  <c r="U16" i="18"/>
  <c r="Y16" i="18"/>
  <c r="AC16" i="18"/>
  <c r="AG16" i="18"/>
  <c r="F16" i="18"/>
  <c r="N16" i="18"/>
  <c r="V16" i="18"/>
  <c r="AD16" i="18"/>
  <c r="G16" i="18"/>
  <c r="O16" i="18"/>
  <c r="W16" i="18"/>
  <c r="AE16" i="18"/>
  <c r="R16" i="18"/>
  <c r="AH16" i="18"/>
  <c r="S16" i="18"/>
  <c r="Z16" i="18"/>
  <c r="AA16" i="18"/>
  <c r="J16" i="18"/>
  <c r="K16" i="18"/>
  <c r="E9" i="18"/>
  <c r="I9" i="18"/>
  <c r="M9" i="18"/>
  <c r="Q9" i="18"/>
  <c r="U9" i="18"/>
  <c r="Y9" i="18"/>
  <c r="AC9" i="18"/>
  <c r="AG9" i="18"/>
  <c r="F9" i="18"/>
  <c r="J9" i="18"/>
  <c r="N9" i="18"/>
  <c r="R9" i="18"/>
  <c r="V9" i="18"/>
  <c r="Z9" i="18"/>
  <c r="AD9" i="18"/>
  <c r="AH9" i="18"/>
  <c r="G9" i="18"/>
  <c r="O9" i="18"/>
  <c r="W9" i="18"/>
  <c r="AE9" i="18"/>
  <c r="H9" i="18"/>
  <c r="P9" i="18"/>
  <c r="X9" i="18"/>
  <c r="AF9" i="18"/>
  <c r="K9" i="18"/>
  <c r="AA9" i="18"/>
  <c r="L9" i="18"/>
  <c r="AB9" i="18"/>
  <c r="S9" i="18"/>
  <c r="T9" i="18"/>
  <c r="D9" i="18"/>
  <c r="F20" i="18"/>
  <c r="J20" i="18"/>
  <c r="N20" i="18"/>
  <c r="R20" i="18"/>
  <c r="V20" i="18"/>
  <c r="Z20" i="18"/>
  <c r="AD20" i="18"/>
  <c r="AH20" i="18"/>
  <c r="G20" i="18"/>
  <c r="K20" i="18"/>
  <c r="O20" i="18"/>
  <c r="S20" i="18"/>
  <c r="W20" i="18"/>
  <c r="AA20" i="18"/>
  <c r="AE20" i="18"/>
  <c r="D20" i="18"/>
  <c r="L20" i="18"/>
  <c r="T20" i="18"/>
  <c r="AB20" i="18"/>
  <c r="E20" i="18"/>
  <c r="M20" i="18"/>
  <c r="U20" i="18"/>
  <c r="AC20" i="18"/>
  <c r="P20" i="18"/>
  <c r="AF20" i="18"/>
  <c r="Q20" i="18"/>
  <c r="AG20" i="18"/>
  <c r="H20" i="18"/>
  <c r="X20" i="18"/>
  <c r="Y20" i="18"/>
  <c r="I20" i="18"/>
  <c r="E24" i="18"/>
  <c r="I24" i="18"/>
  <c r="M24" i="18"/>
  <c r="Q24" i="18"/>
  <c r="U24" i="18"/>
  <c r="Y24" i="18"/>
  <c r="AC24" i="18"/>
  <c r="AG24" i="18"/>
  <c r="F24" i="18"/>
  <c r="J24" i="18"/>
  <c r="N24" i="18"/>
  <c r="R24" i="18"/>
  <c r="V24" i="18"/>
  <c r="Z24" i="18"/>
  <c r="AD24" i="18"/>
  <c r="AH24" i="18"/>
  <c r="K24" i="18"/>
  <c r="S24" i="18"/>
  <c r="AA24" i="18"/>
  <c r="D24" i="18"/>
  <c r="L24" i="18"/>
  <c r="T24" i="18"/>
  <c r="AB24" i="18"/>
  <c r="G24" i="18"/>
  <c r="O24" i="18"/>
  <c r="W24" i="18"/>
  <c r="AE24" i="18"/>
  <c r="P24" i="18"/>
  <c r="H24" i="18"/>
  <c r="X24" i="18"/>
  <c r="AF24" i="18"/>
  <c r="G15" i="18"/>
  <c r="K15" i="18"/>
  <c r="O15" i="18"/>
  <c r="S15" i="18"/>
  <c r="W15" i="18"/>
  <c r="AA15" i="18"/>
  <c r="AE15" i="18"/>
  <c r="D15" i="18"/>
  <c r="H15" i="18"/>
  <c r="L15" i="18"/>
  <c r="P15" i="18"/>
  <c r="T15" i="18"/>
  <c r="X15" i="18"/>
  <c r="AB15" i="18"/>
  <c r="AF15" i="18"/>
  <c r="E15" i="18"/>
  <c r="M15" i="18"/>
  <c r="U15" i="18"/>
  <c r="AC15" i="18"/>
  <c r="F15" i="18"/>
  <c r="N15" i="18"/>
  <c r="V15" i="18"/>
  <c r="AD15" i="18"/>
  <c r="Q15" i="18"/>
  <c r="AG15" i="18"/>
  <c r="R15" i="18"/>
  <c r="AH15" i="18"/>
  <c r="Y15" i="18"/>
  <c r="Z15" i="18"/>
  <c r="I15" i="18"/>
  <c r="J15" i="18"/>
  <c r="D8" i="18"/>
  <c r="H8" i="18"/>
  <c r="L8" i="18"/>
  <c r="P8" i="18"/>
  <c r="T8" i="18"/>
  <c r="X8" i="18"/>
  <c r="AB8" i="18"/>
  <c r="AF8" i="18"/>
  <c r="E8" i="18"/>
  <c r="I8" i="18"/>
  <c r="M8" i="18"/>
  <c r="Q8" i="18"/>
  <c r="U8" i="18"/>
  <c r="Y8" i="18"/>
  <c r="AC8" i="18"/>
  <c r="AG8" i="18"/>
  <c r="F8" i="18"/>
  <c r="N8" i="18"/>
  <c r="V8" i="18"/>
  <c r="AD8" i="18"/>
  <c r="G8" i="18"/>
  <c r="O8" i="18"/>
  <c r="W8" i="18"/>
  <c r="AE8" i="18"/>
  <c r="J8" i="18"/>
  <c r="Z8" i="18"/>
  <c r="K8" i="18"/>
  <c r="AA8" i="18"/>
  <c r="R8" i="18"/>
  <c r="S8" i="18"/>
  <c r="AH8" i="18"/>
  <c r="E19" i="18"/>
  <c r="I19" i="18"/>
  <c r="M19" i="18"/>
  <c r="Q19" i="18"/>
  <c r="U19" i="18"/>
  <c r="Y19" i="18"/>
  <c r="AC19" i="18"/>
  <c r="AG19" i="18"/>
  <c r="F19" i="18"/>
  <c r="J19" i="18"/>
  <c r="N19" i="18"/>
  <c r="R19" i="18"/>
  <c r="V19" i="18"/>
  <c r="Z19" i="18"/>
  <c r="AD19" i="18"/>
  <c r="AH19" i="18"/>
  <c r="K19" i="18"/>
  <c r="S19" i="18"/>
  <c r="AA19" i="18"/>
  <c r="D19" i="18"/>
  <c r="L19" i="18"/>
  <c r="T19" i="18"/>
  <c r="AB19" i="18"/>
  <c r="O19" i="18"/>
  <c r="AE19" i="18"/>
  <c r="P19" i="18"/>
  <c r="AF19" i="18"/>
  <c r="G19" i="18"/>
  <c r="W19" i="18"/>
  <c r="H19" i="18"/>
  <c r="X19" i="18"/>
  <c r="E23" i="18"/>
  <c r="I23" i="18"/>
  <c r="M23" i="18"/>
  <c r="Q23" i="18"/>
  <c r="F23" i="18"/>
  <c r="J23" i="18"/>
  <c r="N23" i="18"/>
  <c r="G23" i="18"/>
  <c r="O23" i="18"/>
  <c r="T23" i="18"/>
  <c r="X23" i="18"/>
  <c r="AB23" i="18"/>
  <c r="AF23" i="18"/>
  <c r="H23" i="18"/>
  <c r="P23" i="18"/>
  <c r="U23" i="18"/>
  <c r="Y23" i="18"/>
  <c r="AC23" i="18"/>
  <c r="AG23" i="18"/>
  <c r="R23" i="18"/>
  <c r="Z23" i="18"/>
  <c r="AH23" i="18"/>
  <c r="D23" i="18"/>
  <c r="S23" i="18"/>
  <c r="AA23" i="18"/>
  <c r="K23" i="18"/>
  <c r="V23" i="18"/>
  <c r="AD23" i="18"/>
  <c r="L23" i="18"/>
  <c r="W23" i="18"/>
  <c r="AE23" i="18"/>
  <c r="F10" i="18"/>
  <c r="J10" i="18"/>
  <c r="N10" i="18"/>
  <c r="R10" i="18"/>
  <c r="V10" i="18"/>
  <c r="Z10" i="18"/>
  <c r="AD10" i="18"/>
  <c r="AH10" i="18"/>
  <c r="G10" i="18"/>
  <c r="K10" i="18"/>
  <c r="O10" i="18"/>
  <c r="S10" i="18"/>
  <c r="W10" i="18"/>
  <c r="AA10" i="18"/>
  <c r="AE10" i="18"/>
  <c r="H10" i="18"/>
  <c r="P10" i="18"/>
  <c r="X10" i="18"/>
  <c r="AF10" i="18"/>
  <c r="I10" i="18"/>
  <c r="Q10" i="18"/>
  <c r="Y10" i="18"/>
  <c r="AG10" i="18"/>
  <c r="L10" i="18"/>
  <c r="AB10" i="18"/>
  <c r="M10" i="18"/>
  <c r="AC10" i="18"/>
  <c r="T10" i="18"/>
  <c r="U10" i="18"/>
  <c r="D10" i="18"/>
  <c r="E10" i="18"/>
  <c r="D22" i="18"/>
  <c r="H22" i="18"/>
  <c r="L22" i="18"/>
  <c r="P22" i="18"/>
  <c r="T22" i="18"/>
  <c r="X22" i="18"/>
  <c r="AB22" i="18"/>
  <c r="AF22" i="18"/>
  <c r="E22" i="18"/>
  <c r="I22" i="18"/>
  <c r="M22" i="18"/>
  <c r="Q22" i="18"/>
  <c r="U22" i="18"/>
  <c r="Y22" i="18"/>
  <c r="AC22" i="18"/>
  <c r="AG22" i="18"/>
  <c r="F22" i="18"/>
  <c r="N22" i="18"/>
  <c r="V22" i="18"/>
  <c r="AD22" i="18"/>
  <c r="G22" i="18"/>
  <c r="O22" i="18"/>
  <c r="W22" i="18"/>
  <c r="AE22" i="18"/>
  <c r="R22" i="18"/>
  <c r="AH22" i="18"/>
  <c r="S22" i="18"/>
  <c r="J22" i="18"/>
  <c r="Z22" i="18"/>
  <c r="AA22" i="18"/>
  <c r="K22" i="18"/>
  <c r="G11" i="18"/>
  <c r="K11" i="18"/>
  <c r="O11" i="18"/>
  <c r="S11" i="18"/>
  <c r="W11" i="18"/>
  <c r="AA11" i="18"/>
  <c r="AE11" i="18"/>
  <c r="D11" i="18"/>
  <c r="H11" i="18"/>
  <c r="L11" i="18"/>
  <c r="P11" i="18"/>
  <c r="T11" i="18"/>
  <c r="X11" i="18"/>
  <c r="AB11" i="18"/>
  <c r="AF11" i="18"/>
  <c r="I11" i="18"/>
  <c r="Q11" i="18"/>
  <c r="Y11" i="18"/>
  <c r="AG11" i="18"/>
  <c r="J11" i="18"/>
  <c r="R11" i="18"/>
  <c r="Z11" i="18"/>
  <c r="AH11" i="18"/>
  <c r="M11" i="18"/>
  <c r="AC11" i="18"/>
  <c r="N11" i="18"/>
  <c r="AD11" i="18"/>
  <c r="U11" i="18"/>
  <c r="V11" i="18"/>
  <c r="E11" i="18"/>
  <c r="F11" i="18"/>
  <c r="F14" i="18"/>
  <c r="J14" i="18"/>
  <c r="N14" i="18"/>
  <c r="R14" i="18"/>
  <c r="V14" i="18"/>
  <c r="Z14" i="18"/>
  <c r="AD14" i="18"/>
  <c r="AH14" i="18"/>
  <c r="G14" i="18"/>
  <c r="K14" i="18"/>
  <c r="O14" i="18"/>
  <c r="S14" i="18"/>
  <c r="W14" i="18"/>
  <c r="AA14" i="18"/>
  <c r="AE14" i="18"/>
  <c r="D14" i="18"/>
  <c r="L14" i="18"/>
  <c r="T14" i="18"/>
  <c r="AB14" i="18"/>
  <c r="E14" i="18"/>
  <c r="M14" i="18"/>
  <c r="U14" i="18"/>
  <c r="AC14" i="18"/>
  <c r="P14" i="18"/>
  <c r="AF14" i="18"/>
  <c r="Q14" i="18"/>
  <c r="AG14" i="18"/>
  <c r="X14" i="18"/>
  <c r="Y14" i="18"/>
  <c r="H14" i="18"/>
  <c r="I14" i="18"/>
  <c r="D18" i="18"/>
  <c r="H18" i="18"/>
  <c r="L18" i="18"/>
  <c r="P18" i="18"/>
  <c r="T18" i="18"/>
  <c r="X18" i="18"/>
  <c r="AB18" i="18"/>
  <c r="AF18" i="18"/>
  <c r="E18" i="18"/>
  <c r="I18" i="18"/>
  <c r="M18" i="18"/>
  <c r="Q18" i="18"/>
  <c r="U18" i="18"/>
  <c r="Y18" i="18"/>
  <c r="AC18" i="18"/>
  <c r="AG18" i="18"/>
  <c r="J18" i="18"/>
  <c r="R18" i="18"/>
  <c r="Z18" i="18"/>
  <c r="AH18" i="18"/>
  <c r="K18" i="18"/>
  <c r="S18" i="18"/>
  <c r="AA18" i="18"/>
  <c r="N18" i="18"/>
  <c r="AD18" i="18"/>
  <c r="O18" i="18"/>
  <c r="AE18" i="18"/>
  <c r="F18" i="18"/>
  <c r="V18" i="18"/>
  <c r="W18" i="18"/>
  <c r="G18" i="18"/>
  <c r="AI20" i="18"/>
  <c r="AK20" i="18" s="1"/>
  <c r="AI23" i="18"/>
  <c r="AK23" i="18" s="1"/>
  <c r="AI21" i="18"/>
  <c r="AK21" i="18" s="1"/>
  <c r="AI14" i="18"/>
  <c r="AK14" i="18" s="1"/>
  <c r="AI16" i="18"/>
  <c r="AK16" i="18" s="1"/>
  <c r="AI19" i="18"/>
  <c r="AK19" i="18" s="1"/>
  <c r="AI17" i="18"/>
  <c r="AK17" i="18" s="1"/>
  <c r="AI18" i="18"/>
  <c r="AK18" i="18" s="1"/>
  <c r="AI22" i="18"/>
  <c r="AK22" i="18" s="1"/>
  <c r="E23" i="17"/>
  <c r="I23" i="17"/>
  <c r="M23" i="17"/>
  <c r="Q23" i="17"/>
  <c r="U23" i="17"/>
  <c r="Y23" i="17"/>
  <c r="AC23" i="17"/>
  <c r="AG23" i="17"/>
  <c r="D23" i="17"/>
  <c r="J23" i="17"/>
  <c r="O23" i="17"/>
  <c r="T23" i="17"/>
  <c r="Z23" i="17"/>
  <c r="AE23" i="17"/>
  <c r="F23" i="17"/>
  <c r="K23" i="17"/>
  <c r="P23" i="17"/>
  <c r="V23" i="17"/>
  <c r="AA23" i="17"/>
  <c r="AF23" i="17"/>
  <c r="G23" i="17"/>
  <c r="L23" i="17"/>
  <c r="R23" i="17"/>
  <c r="W23" i="17"/>
  <c r="AB23" i="17"/>
  <c r="S23" i="17"/>
  <c r="X23" i="17"/>
  <c r="H23" i="17"/>
  <c r="AD23" i="17"/>
  <c r="N23" i="17"/>
  <c r="F15" i="17"/>
  <c r="J15" i="17"/>
  <c r="N15" i="17"/>
  <c r="R15" i="17"/>
  <c r="V15" i="17"/>
  <c r="Z15" i="17"/>
  <c r="AD15" i="17"/>
  <c r="D15" i="17"/>
  <c r="I15" i="17"/>
  <c r="O15" i="17"/>
  <c r="T15" i="17"/>
  <c r="Y15" i="17"/>
  <c r="AE15" i="17"/>
  <c r="E15" i="17"/>
  <c r="K15" i="17"/>
  <c r="P15" i="17"/>
  <c r="U15" i="17"/>
  <c r="AA15" i="17"/>
  <c r="AF15" i="17"/>
  <c r="H15" i="17"/>
  <c r="S15" i="17"/>
  <c r="AC15" i="17"/>
  <c r="L15" i="17"/>
  <c r="W15" i="17"/>
  <c r="AG15" i="17"/>
  <c r="M15" i="17"/>
  <c r="X15" i="17"/>
  <c r="G15" i="17"/>
  <c r="Q15" i="17"/>
  <c r="AB15" i="17"/>
  <c r="F7" i="17"/>
  <c r="J7" i="17"/>
  <c r="N7" i="17"/>
  <c r="R7" i="17"/>
  <c r="V7" i="17"/>
  <c r="Z7" i="17"/>
  <c r="AD7" i="17"/>
  <c r="D7" i="17"/>
  <c r="I7" i="17"/>
  <c r="O7" i="17"/>
  <c r="T7" i="17"/>
  <c r="Y7" i="17"/>
  <c r="AE7" i="17"/>
  <c r="E7" i="17"/>
  <c r="K7" i="17"/>
  <c r="P7" i="17"/>
  <c r="U7" i="17"/>
  <c r="AA7" i="17"/>
  <c r="AF7" i="17"/>
  <c r="M7" i="17"/>
  <c r="X7" i="17"/>
  <c r="G7" i="17"/>
  <c r="Q7" i="17"/>
  <c r="AB7" i="17"/>
  <c r="H7" i="17"/>
  <c r="S7" i="17"/>
  <c r="AC7" i="17"/>
  <c r="AG7" i="17"/>
  <c r="L7" i="17"/>
  <c r="W7" i="17"/>
  <c r="D10" i="17"/>
  <c r="H10" i="17"/>
  <c r="L10" i="17"/>
  <c r="P10" i="17"/>
  <c r="T10" i="17"/>
  <c r="X10" i="17"/>
  <c r="AB10" i="17"/>
  <c r="AF10" i="17"/>
  <c r="E10" i="17"/>
  <c r="J10" i="17"/>
  <c r="O10" i="17"/>
  <c r="U10" i="17"/>
  <c r="Z10" i="17"/>
  <c r="AE10" i="17"/>
  <c r="F10" i="17"/>
  <c r="K10" i="17"/>
  <c r="Q10" i="17"/>
  <c r="V10" i="17"/>
  <c r="AA10" i="17"/>
  <c r="AG10" i="17"/>
  <c r="I10" i="17"/>
  <c r="S10" i="17"/>
  <c r="AD10" i="17"/>
  <c r="M10" i="17"/>
  <c r="W10" i="17"/>
  <c r="N10" i="17"/>
  <c r="Y10" i="17"/>
  <c r="AC10" i="17"/>
  <c r="G10" i="17"/>
  <c r="R10" i="17"/>
  <c r="D16" i="17"/>
  <c r="H16" i="17"/>
  <c r="L16" i="17"/>
  <c r="P16" i="17"/>
  <c r="T16" i="17"/>
  <c r="X16" i="17"/>
  <c r="AB16" i="17"/>
  <c r="AF16" i="17"/>
  <c r="F16" i="17"/>
  <c r="K16" i="17"/>
  <c r="Q16" i="17"/>
  <c r="V16" i="17"/>
  <c r="AA16" i="17"/>
  <c r="AG16" i="17"/>
  <c r="G16" i="17"/>
  <c r="M16" i="17"/>
  <c r="R16" i="17"/>
  <c r="W16" i="17"/>
  <c r="AC16" i="17"/>
  <c r="J16" i="17"/>
  <c r="U16" i="17"/>
  <c r="AE16" i="17"/>
  <c r="N16" i="17"/>
  <c r="Y16" i="17"/>
  <c r="E16" i="17"/>
  <c r="O16" i="17"/>
  <c r="Z16" i="17"/>
  <c r="S16" i="17"/>
  <c r="AD16" i="17"/>
  <c r="I16" i="17"/>
  <c r="D21" i="17"/>
  <c r="H21" i="17"/>
  <c r="E21" i="17"/>
  <c r="I21" i="17"/>
  <c r="M21" i="17"/>
  <c r="Q21" i="17"/>
  <c r="U21" i="17"/>
  <c r="Y21" i="17"/>
  <c r="AC21" i="17"/>
  <c r="AG21" i="17"/>
  <c r="K21" i="17"/>
  <c r="P21" i="17"/>
  <c r="V21" i="17"/>
  <c r="AA21" i="17"/>
  <c r="AF21" i="17"/>
  <c r="F21" i="17"/>
  <c r="L21" i="17"/>
  <c r="R21" i="17"/>
  <c r="W21" i="17"/>
  <c r="AB21" i="17"/>
  <c r="G21" i="17"/>
  <c r="N21" i="17"/>
  <c r="S21" i="17"/>
  <c r="X21" i="17"/>
  <c r="AD21" i="17"/>
  <c r="O21" i="17"/>
  <c r="T21" i="17"/>
  <c r="Z21" i="17"/>
  <c r="J21" i="17"/>
  <c r="AE21" i="17"/>
  <c r="F13" i="17"/>
  <c r="J13" i="17"/>
  <c r="N13" i="17"/>
  <c r="R13" i="17"/>
  <c r="V13" i="17"/>
  <c r="Z13" i="17"/>
  <c r="AD13" i="17"/>
  <c r="E13" i="17"/>
  <c r="K13" i="17"/>
  <c r="P13" i="17"/>
  <c r="U13" i="17"/>
  <c r="AA13" i="17"/>
  <c r="AF13" i="17"/>
  <c r="G13" i="17"/>
  <c r="L13" i="17"/>
  <c r="Q13" i="17"/>
  <c r="W13" i="17"/>
  <c r="AB13" i="17"/>
  <c r="AG13" i="17"/>
  <c r="D13" i="17"/>
  <c r="O13" i="17"/>
  <c r="Y13" i="17"/>
  <c r="H13" i="17"/>
  <c r="S13" i="17"/>
  <c r="AC13" i="17"/>
  <c r="I13" i="17"/>
  <c r="T13" i="17"/>
  <c r="AE13" i="17"/>
  <c r="X13" i="17"/>
  <c r="M13" i="17"/>
  <c r="G22" i="17"/>
  <c r="K22" i="17"/>
  <c r="O22" i="17"/>
  <c r="S22" i="17"/>
  <c r="W22" i="17"/>
  <c r="AA22" i="17"/>
  <c r="AE22" i="17"/>
  <c r="H22" i="17"/>
  <c r="M22" i="17"/>
  <c r="R22" i="17"/>
  <c r="X22" i="17"/>
  <c r="AC22" i="17"/>
  <c r="D22" i="17"/>
  <c r="I22" i="17"/>
  <c r="N22" i="17"/>
  <c r="T22" i="17"/>
  <c r="Y22" i="17"/>
  <c r="AD22" i="17"/>
  <c r="E22" i="17"/>
  <c r="J22" i="17"/>
  <c r="P22" i="17"/>
  <c r="U22" i="17"/>
  <c r="Z22" i="17"/>
  <c r="AF22" i="17"/>
  <c r="F22" i="17"/>
  <c r="AB22" i="17"/>
  <c r="L22" i="17"/>
  <c r="AG22" i="17"/>
  <c r="Q22" i="17"/>
  <c r="V22" i="17"/>
  <c r="D12" i="17"/>
  <c r="H12" i="17"/>
  <c r="L12" i="17"/>
  <c r="P12" i="17"/>
  <c r="T12" i="17"/>
  <c r="X12" i="17"/>
  <c r="AB12" i="17"/>
  <c r="AF12" i="17"/>
  <c r="I12" i="17"/>
  <c r="N12" i="17"/>
  <c r="S12" i="17"/>
  <c r="Y12" i="17"/>
  <c r="AD12" i="17"/>
  <c r="E12" i="17"/>
  <c r="J12" i="17"/>
  <c r="O12" i="17"/>
  <c r="U12" i="17"/>
  <c r="Z12" i="17"/>
  <c r="AE12" i="17"/>
  <c r="M12" i="17"/>
  <c r="W12" i="17"/>
  <c r="F12" i="17"/>
  <c r="Q12" i="17"/>
  <c r="AA12" i="17"/>
  <c r="G12" i="17"/>
  <c r="R12" i="17"/>
  <c r="AC12" i="17"/>
  <c r="K12" i="17"/>
  <c r="V12" i="17"/>
  <c r="AG12" i="17"/>
  <c r="F19" i="17"/>
  <c r="J19" i="17"/>
  <c r="G19" i="17"/>
  <c r="L19" i="17"/>
  <c r="P19" i="17"/>
  <c r="T19" i="17"/>
  <c r="X19" i="17"/>
  <c r="AB19" i="17"/>
  <c r="AF19" i="17"/>
  <c r="H19" i="17"/>
  <c r="M19" i="17"/>
  <c r="Q19" i="17"/>
  <c r="U19" i="17"/>
  <c r="Y19" i="17"/>
  <c r="AC19" i="17"/>
  <c r="AG19" i="17"/>
  <c r="E19" i="17"/>
  <c r="O19" i="17"/>
  <c r="W19" i="17"/>
  <c r="AE19" i="17"/>
  <c r="I19" i="17"/>
  <c r="R19" i="17"/>
  <c r="Z19" i="17"/>
  <c r="K19" i="17"/>
  <c r="S19" i="17"/>
  <c r="AA19" i="17"/>
  <c r="N19" i="17"/>
  <c r="V19" i="17"/>
  <c r="AD19" i="17"/>
  <c r="D19" i="17"/>
  <c r="F11" i="17"/>
  <c r="J11" i="17"/>
  <c r="N11" i="17"/>
  <c r="R11" i="17"/>
  <c r="V11" i="17"/>
  <c r="Z11" i="17"/>
  <c r="AD11" i="17"/>
  <c r="G11" i="17"/>
  <c r="L11" i="17"/>
  <c r="Q11" i="17"/>
  <c r="W11" i="17"/>
  <c r="AB11" i="17"/>
  <c r="AG11" i="17"/>
  <c r="H11" i="17"/>
  <c r="M11" i="17"/>
  <c r="S11" i="17"/>
  <c r="X11" i="17"/>
  <c r="AC11" i="17"/>
  <c r="K11" i="17"/>
  <c r="U11" i="17"/>
  <c r="AF11" i="17"/>
  <c r="D11" i="17"/>
  <c r="O11" i="17"/>
  <c r="Y11" i="17"/>
  <c r="E11" i="17"/>
  <c r="P11" i="17"/>
  <c r="AA11" i="17"/>
  <c r="I11" i="17"/>
  <c r="T11" i="17"/>
  <c r="AE11" i="17"/>
  <c r="D18" i="17"/>
  <c r="H18" i="17"/>
  <c r="L18" i="17"/>
  <c r="P18" i="17"/>
  <c r="T18" i="17"/>
  <c r="X18" i="17"/>
  <c r="AB18" i="17"/>
  <c r="AF18" i="17"/>
  <c r="E18" i="17"/>
  <c r="J18" i="17"/>
  <c r="O18" i="17"/>
  <c r="U18" i="17"/>
  <c r="Z18" i="17"/>
  <c r="AE18" i="17"/>
  <c r="F18" i="17"/>
  <c r="K18" i="17"/>
  <c r="Q18" i="17"/>
  <c r="V18" i="17"/>
  <c r="AA18" i="17"/>
  <c r="AG18" i="17"/>
  <c r="N18" i="17"/>
  <c r="Y18" i="17"/>
  <c r="G18" i="17"/>
  <c r="R18" i="17"/>
  <c r="AC18" i="17"/>
  <c r="I18" i="17"/>
  <c r="S18" i="17"/>
  <c r="AD18" i="17"/>
  <c r="M18" i="17"/>
  <c r="W18" i="17"/>
  <c r="G24" i="17"/>
  <c r="K24" i="17"/>
  <c r="O24" i="17"/>
  <c r="S24" i="17"/>
  <c r="W24" i="17"/>
  <c r="AA24" i="17"/>
  <c r="AE24" i="17"/>
  <c r="F24" i="17"/>
  <c r="L24" i="17"/>
  <c r="Q24" i="17"/>
  <c r="V24" i="17"/>
  <c r="AB24" i="17"/>
  <c r="AG24" i="17"/>
  <c r="H24" i="17"/>
  <c r="M24" i="17"/>
  <c r="R24" i="17"/>
  <c r="X24" i="17"/>
  <c r="AC24" i="17"/>
  <c r="D24" i="17"/>
  <c r="I24" i="17"/>
  <c r="N24" i="17"/>
  <c r="T24" i="17"/>
  <c r="Y24" i="17"/>
  <c r="AD24" i="17"/>
  <c r="J24" i="17"/>
  <c r="AF24" i="17"/>
  <c r="P24" i="17"/>
  <c r="U24" i="17"/>
  <c r="E24" i="17"/>
  <c r="Z24" i="17"/>
  <c r="D8" i="17"/>
  <c r="H8" i="17"/>
  <c r="L8" i="17"/>
  <c r="P8" i="17"/>
  <c r="T8" i="17"/>
  <c r="X8" i="17"/>
  <c r="AB8" i="17"/>
  <c r="AF8" i="17"/>
  <c r="F8" i="17"/>
  <c r="K8" i="17"/>
  <c r="Q8" i="17"/>
  <c r="V8" i="17"/>
  <c r="AA8" i="17"/>
  <c r="AG8" i="17"/>
  <c r="G8" i="17"/>
  <c r="M8" i="17"/>
  <c r="R8" i="17"/>
  <c r="W8" i="17"/>
  <c r="AC8" i="17"/>
  <c r="E8" i="17"/>
  <c r="O8" i="17"/>
  <c r="Z8" i="17"/>
  <c r="I8" i="17"/>
  <c r="S8" i="17"/>
  <c r="AD8" i="17"/>
  <c r="J8" i="17"/>
  <c r="U8" i="17"/>
  <c r="AE8" i="17"/>
  <c r="N8" i="17"/>
  <c r="Y8" i="17"/>
  <c r="E25" i="17"/>
  <c r="I25" i="17"/>
  <c r="M25" i="17"/>
  <c r="Q25" i="17"/>
  <c r="U25" i="17"/>
  <c r="Y25" i="17"/>
  <c r="AC25" i="17"/>
  <c r="AG25" i="17"/>
  <c r="H25" i="17"/>
  <c r="N25" i="17"/>
  <c r="S25" i="17"/>
  <c r="X25" i="17"/>
  <c r="AD25" i="17"/>
  <c r="D25" i="17"/>
  <c r="J25" i="17"/>
  <c r="O25" i="17"/>
  <c r="T25" i="17"/>
  <c r="Z25" i="17"/>
  <c r="AE25" i="17"/>
  <c r="F25" i="17"/>
  <c r="K25" i="17"/>
  <c r="P25" i="17"/>
  <c r="V25" i="17"/>
  <c r="AA25" i="17"/>
  <c r="AF25" i="17"/>
  <c r="W25" i="17"/>
  <c r="G25" i="17"/>
  <c r="AB25" i="17"/>
  <c r="L25" i="17"/>
  <c r="R25" i="17"/>
  <c r="F17" i="17"/>
  <c r="J17" i="17"/>
  <c r="N17" i="17"/>
  <c r="R17" i="17"/>
  <c r="V17" i="17"/>
  <c r="Z17" i="17"/>
  <c r="AD17" i="17"/>
  <c r="H17" i="17"/>
  <c r="M17" i="17"/>
  <c r="S17" i="17"/>
  <c r="X17" i="17"/>
  <c r="AC17" i="17"/>
  <c r="D17" i="17"/>
  <c r="I17" i="17"/>
  <c r="O17" i="17"/>
  <c r="T17" i="17"/>
  <c r="Y17" i="17"/>
  <c r="AE17" i="17"/>
  <c r="L17" i="17"/>
  <c r="W17" i="17"/>
  <c r="AG17" i="17"/>
  <c r="E17" i="17"/>
  <c r="P17" i="17"/>
  <c r="AA17" i="17"/>
  <c r="G17" i="17"/>
  <c r="Q17" i="17"/>
  <c r="AB17" i="17"/>
  <c r="AF17" i="17"/>
  <c r="K17" i="17"/>
  <c r="U17" i="17"/>
  <c r="F9" i="17"/>
  <c r="J9" i="17"/>
  <c r="N9" i="17"/>
  <c r="R9" i="17"/>
  <c r="V9" i="17"/>
  <c r="Z9" i="17"/>
  <c r="AD9" i="17"/>
  <c r="H9" i="17"/>
  <c r="M9" i="17"/>
  <c r="S9" i="17"/>
  <c r="X9" i="17"/>
  <c r="AC9" i="17"/>
  <c r="D9" i="17"/>
  <c r="I9" i="17"/>
  <c r="O9" i="17"/>
  <c r="T9" i="17"/>
  <c r="Y9" i="17"/>
  <c r="AE9" i="17"/>
  <c r="G9" i="17"/>
  <c r="Q9" i="17"/>
  <c r="AB9" i="17"/>
  <c r="K9" i="17"/>
  <c r="U9" i="17"/>
  <c r="AF9" i="17"/>
  <c r="L9" i="17"/>
  <c r="W9" i="17"/>
  <c r="AG9" i="17"/>
  <c r="P9" i="17"/>
  <c r="AA9" i="17"/>
  <c r="E9" i="17"/>
  <c r="D14" i="17"/>
  <c r="H14" i="17"/>
  <c r="L14" i="17"/>
  <c r="P14" i="17"/>
  <c r="T14" i="17"/>
  <c r="X14" i="17"/>
  <c r="AB14" i="17"/>
  <c r="AF14" i="17"/>
  <c r="G14" i="17"/>
  <c r="M14" i="17"/>
  <c r="R14" i="17"/>
  <c r="W14" i="17"/>
  <c r="AC14" i="17"/>
  <c r="I14" i="17"/>
  <c r="N14" i="17"/>
  <c r="S14" i="17"/>
  <c r="Y14" i="17"/>
  <c r="AD14" i="17"/>
  <c r="F14" i="17"/>
  <c r="Q14" i="17"/>
  <c r="AA14" i="17"/>
  <c r="J14" i="17"/>
  <c r="U14" i="17"/>
  <c r="AE14" i="17"/>
  <c r="K14" i="17"/>
  <c r="V14" i="17"/>
  <c r="AG14" i="17"/>
  <c r="E14" i="17"/>
  <c r="O14" i="17"/>
  <c r="Z14" i="17"/>
  <c r="F20" i="17"/>
  <c r="J20" i="17"/>
  <c r="N20" i="17"/>
  <c r="R20" i="17"/>
  <c r="V20" i="17"/>
  <c r="Z20" i="17"/>
  <c r="AD20" i="17"/>
  <c r="G20" i="17"/>
  <c r="K20" i="17"/>
  <c r="O20" i="17"/>
  <c r="S20" i="17"/>
  <c r="W20" i="17"/>
  <c r="AA20" i="17"/>
  <c r="AE20" i="17"/>
  <c r="I20" i="17"/>
  <c r="Q20" i="17"/>
  <c r="Y20" i="17"/>
  <c r="AG20" i="17"/>
  <c r="D20" i="17"/>
  <c r="L20" i="17"/>
  <c r="T20" i="17"/>
  <c r="AB20" i="17"/>
  <c r="E20" i="17"/>
  <c r="M20" i="17"/>
  <c r="U20" i="17"/>
  <c r="AC20" i="17"/>
  <c r="P20" i="17"/>
  <c r="X20" i="17"/>
  <c r="AF20" i="17"/>
  <c r="H20" i="17"/>
  <c r="AH15" i="16"/>
  <c r="AH22" i="16"/>
  <c r="AH25" i="16"/>
  <c r="AH12" i="16"/>
  <c r="AH8" i="16"/>
  <c r="AH24" i="16"/>
  <c r="AH18" i="16"/>
  <c r="AH21" i="16"/>
  <c r="AH11" i="16"/>
  <c r="AH7" i="16"/>
  <c r="AH20" i="16"/>
  <c r="B6" i="17"/>
  <c r="D6" i="17" s="1"/>
  <c r="B6" i="18"/>
  <c r="AH23" i="16"/>
  <c r="AH14" i="16"/>
  <c r="AH17" i="16"/>
  <c r="AH10" i="16"/>
  <c r="AH16" i="16"/>
  <c r="AH19" i="16"/>
  <c r="AH13" i="16"/>
  <c r="AH9" i="16"/>
  <c r="G9" i="16"/>
  <c r="K9" i="16"/>
  <c r="O9" i="16"/>
  <c r="S9" i="16"/>
  <c r="W9" i="16"/>
  <c r="AA9" i="16"/>
  <c r="AE9" i="16"/>
  <c r="D9" i="16"/>
  <c r="H9" i="16"/>
  <c r="L9" i="16"/>
  <c r="P9" i="16"/>
  <c r="T9" i="16"/>
  <c r="X9" i="16"/>
  <c r="AB9" i="16"/>
  <c r="AF9" i="16"/>
  <c r="E9" i="16"/>
  <c r="I9" i="16"/>
  <c r="M9" i="16"/>
  <c r="Q9" i="16"/>
  <c r="U9" i="16"/>
  <c r="Y9" i="16"/>
  <c r="AC9" i="16"/>
  <c r="AG9" i="16"/>
  <c r="N9" i="16"/>
  <c r="AD9" i="16"/>
  <c r="R9" i="16"/>
  <c r="F9" i="16"/>
  <c r="V9" i="16"/>
  <c r="J9" i="16"/>
  <c r="Z9" i="16"/>
  <c r="D15" i="16"/>
  <c r="H15" i="16"/>
  <c r="L15" i="16"/>
  <c r="P15" i="16"/>
  <c r="T15" i="16"/>
  <c r="E15" i="16"/>
  <c r="I15" i="16"/>
  <c r="M15" i="16"/>
  <c r="Q15" i="16"/>
  <c r="U15" i="16"/>
  <c r="Y15" i="16"/>
  <c r="AC15" i="16"/>
  <c r="AG15" i="16"/>
  <c r="J15" i="16"/>
  <c r="R15" i="16"/>
  <c r="X15" i="16"/>
  <c r="AD15" i="16"/>
  <c r="K15" i="16"/>
  <c r="S15" i="16"/>
  <c r="Z15" i="16"/>
  <c r="AE15" i="16"/>
  <c r="F15" i="16"/>
  <c r="N15" i="16"/>
  <c r="V15" i="16"/>
  <c r="AA15" i="16"/>
  <c r="AF15" i="16"/>
  <c r="AB15" i="16"/>
  <c r="G15" i="16"/>
  <c r="W15" i="16"/>
  <c r="O15" i="16"/>
  <c r="D22" i="16"/>
  <c r="H22" i="16"/>
  <c r="L22" i="16"/>
  <c r="P22" i="16"/>
  <c r="T22" i="16"/>
  <c r="X22" i="16"/>
  <c r="AB22" i="16"/>
  <c r="AF22" i="16"/>
  <c r="E22" i="16"/>
  <c r="I22" i="16"/>
  <c r="M22" i="16"/>
  <c r="Q22" i="16"/>
  <c r="U22" i="16"/>
  <c r="Y22" i="16"/>
  <c r="AC22" i="16"/>
  <c r="AG22" i="16"/>
  <c r="F22" i="16"/>
  <c r="J22" i="16"/>
  <c r="N22" i="16"/>
  <c r="R22" i="16"/>
  <c r="V22" i="16"/>
  <c r="Z22" i="16"/>
  <c r="AD22" i="16"/>
  <c r="S22" i="16"/>
  <c r="G22" i="16"/>
  <c r="W22" i="16"/>
  <c r="O22" i="16"/>
  <c r="AE22" i="16"/>
  <c r="K22" i="16"/>
  <c r="AA22" i="16"/>
  <c r="F25" i="16"/>
  <c r="J25" i="16"/>
  <c r="N25" i="16"/>
  <c r="R25" i="16"/>
  <c r="V25" i="16"/>
  <c r="Z25" i="16"/>
  <c r="AD25" i="16"/>
  <c r="G25" i="16"/>
  <c r="K25" i="16"/>
  <c r="O25" i="16"/>
  <c r="S25" i="16"/>
  <c r="W25" i="16"/>
  <c r="AA25" i="16"/>
  <c r="AE25" i="16"/>
  <c r="D25" i="16"/>
  <c r="H25" i="16"/>
  <c r="L25" i="16"/>
  <c r="P25" i="16"/>
  <c r="T25" i="16"/>
  <c r="X25" i="16"/>
  <c r="AB25" i="16"/>
  <c r="AF25" i="16"/>
  <c r="I25" i="16"/>
  <c r="Y25" i="16"/>
  <c r="M25" i="16"/>
  <c r="AC25" i="16"/>
  <c r="E25" i="16"/>
  <c r="U25" i="16"/>
  <c r="Q25" i="16"/>
  <c r="AG25" i="16"/>
  <c r="E12" i="16"/>
  <c r="I12" i="16"/>
  <c r="M12" i="16"/>
  <c r="Q12" i="16"/>
  <c r="U12" i="16"/>
  <c r="Y12" i="16"/>
  <c r="AC12" i="16"/>
  <c r="AG12" i="16"/>
  <c r="F12" i="16"/>
  <c r="J12" i="16"/>
  <c r="N12" i="16"/>
  <c r="R12" i="16"/>
  <c r="V12" i="16"/>
  <c r="Z12" i="16"/>
  <c r="AD12" i="16"/>
  <c r="G12" i="16"/>
  <c r="K12" i="16"/>
  <c r="O12" i="16"/>
  <c r="S12" i="16"/>
  <c r="W12" i="16"/>
  <c r="AA12" i="16"/>
  <c r="AE12" i="16"/>
  <c r="D12" i="16"/>
  <c r="T12" i="16"/>
  <c r="H12" i="16"/>
  <c r="X12" i="16"/>
  <c r="L12" i="16"/>
  <c r="AB12" i="16"/>
  <c r="AF12" i="16"/>
  <c r="P12" i="16"/>
  <c r="E8" i="16"/>
  <c r="I8" i="16"/>
  <c r="M8" i="16"/>
  <c r="Q8" i="16"/>
  <c r="U8" i="16"/>
  <c r="Y8" i="16"/>
  <c r="AC8" i="16"/>
  <c r="AG8" i="16"/>
  <c r="F8" i="16"/>
  <c r="J8" i="16"/>
  <c r="N8" i="16"/>
  <c r="R8" i="16"/>
  <c r="V8" i="16"/>
  <c r="Z8" i="16"/>
  <c r="AD8" i="16"/>
  <c r="G8" i="16"/>
  <c r="K8" i="16"/>
  <c r="O8" i="16"/>
  <c r="S8" i="16"/>
  <c r="W8" i="16"/>
  <c r="AA8" i="16"/>
  <c r="AE8" i="16"/>
  <c r="L8" i="16"/>
  <c r="AB8" i="16"/>
  <c r="P8" i="16"/>
  <c r="AF8" i="16"/>
  <c r="D8" i="16"/>
  <c r="T8" i="16"/>
  <c r="X8" i="16"/>
  <c r="H8" i="16"/>
  <c r="D24" i="16"/>
  <c r="H24" i="16"/>
  <c r="L24" i="16"/>
  <c r="P24" i="16"/>
  <c r="T24" i="16"/>
  <c r="X24" i="16"/>
  <c r="AB24" i="16"/>
  <c r="AF24" i="16"/>
  <c r="E24" i="16"/>
  <c r="I24" i="16"/>
  <c r="M24" i="16"/>
  <c r="Q24" i="16"/>
  <c r="U24" i="16"/>
  <c r="Y24" i="16"/>
  <c r="AC24" i="16"/>
  <c r="AG24" i="16"/>
  <c r="F24" i="16"/>
  <c r="J24" i="16"/>
  <c r="N24" i="16"/>
  <c r="R24" i="16"/>
  <c r="V24" i="16"/>
  <c r="Z24" i="16"/>
  <c r="AD24" i="16"/>
  <c r="G24" i="16"/>
  <c r="W24" i="16"/>
  <c r="K24" i="16"/>
  <c r="AA24" i="16"/>
  <c r="S24" i="16"/>
  <c r="O24" i="16"/>
  <c r="AE24" i="16"/>
  <c r="D18" i="16"/>
  <c r="H18" i="16"/>
  <c r="L18" i="16"/>
  <c r="P18" i="16"/>
  <c r="T18" i="16"/>
  <c r="X18" i="16"/>
  <c r="AB18" i="16"/>
  <c r="AF18" i="16"/>
  <c r="E18" i="16"/>
  <c r="I18" i="16"/>
  <c r="M18" i="16"/>
  <c r="Q18" i="16"/>
  <c r="U18" i="16"/>
  <c r="Y18" i="16"/>
  <c r="AC18" i="16"/>
  <c r="AG18" i="16"/>
  <c r="F18" i="16"/>
  <c r="J18" i="16"/>
  <c r="N18" i="16"/>
  <c r="R18" i="16"/>
  <c r="V18" i="16"/>
  <c r="Z18" i="16"/>
  <c r="AD18" i="16"/>
  <c r="K18" i="16"/>
  <c r="AA18" i="16"/>
  <c r="O18" i="16"/>
  <c r="AE18" i="16"/>
  <c r="G18" i="16"/>
  <c r="W18" i="16"/>
  <c r="S18" i="16"/>
  <c r="F21" i="16"/>
  <c r="J21" i="16"/>
  <c r="N21" i="16"/>
  <c r="R21" i="16"/>
  <c r="V21" i="16"/>
  <c r="Z21" i="16"/>
  <c r="AD21" i="16"/>
  <c r="G21" i="16"/>
  <c r="K21" i="16"/>
  <c r="O21" i="16"/>
  <c r="S21" i="16"/>
  <c r="W21" i="16"/>
  <c r="AA21" i="16"/>
  <c r="AE21" i="16"/>
  <c r="D21" i="16"/>
  <c r="H21" i="16"/>
  <c r="L21" i="16"/>
  <c r="P21" i="16"/>
  <c r="T21" i="16"/>
  <c r="X21" i="16"/>
  <c r="AB21" i="16"/>
  <c r="AF21" i="16"/>
  <c r="Q21" i="16"/>
  <c r="AG21" i="16"/>
  <c r="E21" i="16"/>
  <c r="U21" i="16"/>
  <c r="M21" i="16"/>
  <c r="AC21" i="16"/>
  <c r="I21" i="16"/>
  <c r="Y21" i="16"/>
  <c r="G11" i="16"/>
  <c r="K11" i="16"/>
  <c r="O11" i="16"/>
  <c r="S11" i="16"/>
  <c r="W11" i="16"/>
  <c r="AA11" i="16"/>
  <c r="AE11" i="16"/>
  <c r="D11" i="16"/>
  <c r="H11" i="16"/>
  <c r="L11" i="16"/>
  <c r="P11" i="16"/>
  <c r="T11" i="16"/>
  <c r="X11" i="16"/>
  <c r="AB11" i="16"/>
  <c r="AF11" i="16"/>
  <c r="E11" i="16"/>
  <c r="I11" i="16"/>
  <c r="M11" i="16"/>
  <c r="Q11" i="16"/>
  <c r="U11" i="16"/>
  <c r="Y11" i="16"/>
  <c r="AC11" i="16"/>
  <c r="AG11" i="16"/>
  <c r="R11" i="16"/>
  <c r="F11" i="16"/>
  <c r="V11" i="16"/>
  <c r="J11" i="16"/>
  <c r="Z11" i="16"/>
  <c r="N11" i="16"/>
  <c r="AD11" i="16"/>
  <c r="G7" i="16"/>
  <c r="K7" i="16"/>
  <c r="O7" i="16"/>
  <c r="S7" i="16"/>
  <c r="W7" i="16"/>
  <c r="AA7" i="16"/>
  <c r="AE7" i="16"/>
  <c r="D7" i="16"/>
  <c r="H7" i="16"/>
  <c r="L7" i="16"/>
  <c r="P7" i="16"/>
  <c r="T7" i="16"/>
  <c r="X7" i="16"/>
  <c r="AB7" i="16"/>
  <c r="AF7" i="16"/>
  <c r="E7" i="16"/>
  <c r="I7" i="16"/>
  <c r="M7" i="16"/>
  <c r="Q7" i="16"/>
  <c r="U7" i="16"/>
  <c r="Y7" i="16"/>
  <c r="AC7" i="16"/>
  <c r="AG7" i="16"/>
  <c r="J7" i="16"/>
  <c r="Z7" i="16"/>
  <c r="N7" i="16"/>
  <c r="AD7" i="16"/>
  <c r="R7" i="16"/>
  <c r="F7" i="16"/>
  <c r="V7" i="16"/>
  <c r="D20" i="16"/>
  <c r="H20" i="16"/>
  <c r="L20" i="16"/>
  <c r="P20" i="16"/>
  <c r="T20" i="16"/>
  <c r="X20" i="16"/>
  <c r="AB20" i="16"/>
  <c r="AF20" i="16"/>
  <c r="E20" i="16"/>
  <c r="I20" i="16"/>
  <c r="M20" i="16"/>
  <c r="Q20" i="16"/>
  <c r="U20" i="16"/>
  <c r="Y20" i="16"/>
  <c r="AC20" i="16"/>
  <c r="AG20" i="16"/>
  <c r="F20" i="16"/>
  <c r="J20" i="16"/>
  <c r="N20" i="16"/>
  <c r="R20" i="16"/>
  <c r="V20" i="16"/>
  <c r="Z20" i="16"/>
  <c r="AD20" i="16"/>
  <c r="O20" i="16"/>
  <c r="AE20" i="16"/>
  <c r="S20" i="16"/>
  <c r="K20" i="16"/>
  <c r="AA20" i="16"/>
  <c r="G20" i="16"/>
  <c r="W20" i="16"/>
  <c r="F19" i="16"/>
  <c r="J19" i="16"/>
  <c r="N19" i="16"/>
  <c r="R19" i="16"/>
  <c r="V19" i="16"/>
  <c r="Z19" i="16"/>
  <c r="AD19" i="16"/>
  <c r="G19" i="16"/>
  <c r="K19" i="16"/>
  <c r="O19" i="16"/>
  <c r="S19" i="16"/>
  <c r="W19" i="16"/>
  <c r="AA19" i="16"/>
  <c r="AE19" i="16"/>
  <c r="D19" i="16"/>
  <c r="H19" i="16"/>
  <c r="L19" i="16"/>
  <c r="P19" i="16"/>
  <c r="T19" i="16"/>
  <c r="X19" i="16"/>
  <c r="AB19" i="16"/>
  <c r="AF19" i="16"/>
  <c r="M19" i="16"/>
  <c r="AC19" i="16"/>
  <c r="Q19" i="16"/>
  <c r="AG19" i="16"/>
  <c r="I19" i="16"/>
  <c r="Y19" i="16"/>
  <c r="E19" i="16"/>
  <c r="U19" i="16"/>
  <c r="G13" i="16"/>
  <c r="K13" i="16"/>
  <c r="O13" i="16"/>
  <c r="S13" i="16"/>
  <c r="W13" i="16"/>
  <c r="AA13" i="16"/>
  <c r="AE13" i="16"/>
  <c r="D13" i="16"/>
  <c r="H13" i="16"/>
  <c r="L13" i="16"/>
  <c r="P13" i="16"/>
  <c r="T13" i="16"/>
  <c r="X13" i="16"/>
  <c r="AB13" i="16"/>
  <c r="AF13" i="16"/>
  <c r="E13" i="16"/>
  <c r="I13" i="16"/>
  <c r="M13" i="16"/>
  <c r="Q13" i="16"/>
  <c r="U13" i="16"/>
  <c r="Y13" i="16"/>
  <c r="AC13" i="16"/>
  <c r="AG13" i="16"/>
  <c r="F13" i="16"/>
  <c r="V13" i="16"/>
  <c r="J13" i="16"/>
  <c r="Z13" i="16"/>
  <c r="N13" i="16"/>
  <c r="AD13" i="16"/>
  <c r="R13" i="16"/>
  <c r="F23" i="16"/>
  <c r="J23" i="16"/>
  <c r="N23" i="16"/>
  <c r="R23" i="16"/>
  <c r="V23" i="16"/>
  <c r="Z23" i="16"/>
  <c r="AD23" i="16"/>
  <c r="G23" i="16"/>
  <c r="K23" i="16"/>
  <c r="O23" i="16"/>
  <c r="S23" i="16"/>
  <c r="W23" i="16"/>
  <c r="AA23" i="16"/>
  <c r="AE23" i="16"/>
  <c r="D23" i="16"/>
  <c r="H23" i="16"/>
  <c r="L23" i="16"/>
  <c r="P23" i="16"/>
  <c r="T23" i="16"/>
  <c r="X23" i="16"/>
  <c r="AB23" i="16"/>
  <c r="AF23" i="16"/>
  <c r="E23" i="16"/>
  <c r="U23" i="16"/>
  <c r="I23" i="16"/>
  <c r="Y23" i="16"/>
  <c r="Q23" i="16"/>
  <c r="AG23" i="16"/>
  <c r="M23" i="16"/>
  <c r="AC23" i="16"/>
  <c r="E14" i="16"/>
  <c r="F14" i="16"/>
  <c r="J14" i="16"/>
  <c r="N14" i="16"/>
  <c r="R14" i="16"/>
  <c r="V14" i="16"/>
  <c r="Z14" i="16"/>
  <c r="AD14" i="16"/>
  <c r="G14" i="16"/>
  <c r="K14" i="16"/>
  <c r="O14" i="16"/>
  <c r="S14" i="16"/>
  <c r="W14" i="16"/>
  <c r="AA14" i="16"/>
  <c r="AE14" i="16"/>
  <c r="H14" i="16"/>
  <c r="P14" i="16"/>
  <c r="X14" i="16"/>
  <c r="AF14" i="16"/>
  <c r="I14" i="16"/>
  <c r="Q14" i="16"/>
  <c r="Y14" i="16"/>
  <c r="AG14" i="16"/>
  <c r="L14" i="16"/>
  <c r="T14" i="16"/>
  <c r="AB14" i="16"/>
  <c r="AC14" i="16"/>
  <c r="D14" i="16"/>
  <c r="U14" i="16"/>
  <c r="M14" i="16"/>
  <c r="F17" i="16"/>
  <c r="J17" i="16"/>
  <c r="N17" i="16"/>
  <c r="R17" i="16"/>
  <c r="V17" i="16"/>
  <c r="Z17" i="16"/>
  <c r="AD17" i="16"/>
  <c r="G17" i="16"/>
  <c r="K17" i="16"/>
  <c r="O17" i="16"/>
  <c r="S17" i="16"/>
  <c r="W17" i="16"/>
  <c r="AA17" i="16"/>
  <c r="AE17" i="16"/>
  <c r="D17" i="16"/>
  <c r="H17" i="16"/>
  <c r="L17" i="16"/>
  <c r="P17" i="16"/>
  <c r="T17" i="16"/>
  <c r="X17" i="16"/>
  <c r="AB17" i="16"/>
  <c r="AF17" i="16"/>
  <c r="I17" i="16"/>
  <c r="Y17" i="16"/>
  <c r="M17" i="16"/>
  <c r="AC17" i="16"/>
  <c r="E17" i="16"/>
  <c r="U17" i="16"/>
  <c r="Q17" i="16"/>
  <c r="AG17" i="16"/>
  <c r="E10" i="16"/>
  <c r="I10" i="16"/>
  <c r="M10" i="16"/>
  <c r="Q10" i="16"/>
  <c r="U10" i="16"/>
  <c r="Y10" i="16"/>
  <c r="AC10" i="16"/>
  <c r="AG10" i="16"/>
  <c r="F10" i="16"/>
  <c r="J10" i="16"/>
  <c r="N10" i="16"/>
  <c r="R10" i="16"/>
  <c r="V10" i="16"/>
  <c r="Z10" i="16"/>
  <c r="AD10" i="16"/>
  <c r="G10" i="16"/>
  <c r="K10" i="16"/>
  <c r="O10" i="16"/>
  <c r="S10" i="16"/>
  <c r="W10" i="16"/>
  <c r="AA10" i="16"/>
  <c r="AE10" i="16"/>
  <c r="P10" i="16"/>
  <c r="AF10" i="16"/>
  <c r="D10" i="16"/>
  <c r="T10" i="16"/>
  <c r="H10" i="16"/>
  <c r="X10" i="16"/>
  <c r="AB10" i="16"/>
  <c r="L10" i="16"/>
  <c r="G16" i="16"/>
  <c r="K16" i="16"/>
  <c r="O16" i="16"/>
  <c r="S16" i="16"/>
  <c r="W16" i="16"/>
  <c r="AA16" i="16"/>
  <c r="AE16" i="16"/>
  <c r="E16" i="16"/>
  <c r="J16" i="16"/>
  <c r="P16" i="16"/>
  <c r="U16" i="16"/>
  <c r="Z16" i="16"/>
  <c r="AF16" i="16"/>
  <c r="F16" i="16"/>
  <c r="L16" i="16"/>
  <c r="Q16" i="16"/>
  <c r="V16" i="16"/>
  <c r="AB16" i="16"/>
  <c r="AG16" i="16"/>
  <c r="H16" i="16"/>
  <c r="M16" i="16"/>
  <c r="R16" i="16"/>
  <c r="X16" i="16"/>
  <c r="AC16" i="16"/>
  <c r="T16" i="16"/>
  <c r="D16" i="16"/>
  <c r="Y16" i="16"/>
  <c r="N16" i="16"/>
  <c r="I16" i="16"/>
  <c r="AD16" i="16"/>
  <c r="B6" i="15"/>
  <c r="Q6" i="15" s="1"/>
  <c r="B6" i="16"/>
  <c r="G16" i="15"/>
  <c r="T18" i="15"/>
  <c r="AB15" i="15"/>
  <c r="V15" i="15"/>
  <c r="Y13" i="15"/>
  <c r="AD13" i="15"/>
  <c r="H13" i="15"/>
  <c r="AA13" i="15"/>
  <c r="D16" i="15"/>
  <c r="E16" i="15"/>
  <c r="H16" i="15"/>
  <c r="M16" i="15"/>
  <c r="K22" i="15"/>
  <c r="AA22" i="15"/>
  <c r="X22" i="15"/>
  <c r="I22" i="15"/>
  <c r="D19" i="15"/>
  <c r="L19" i="15"/>
  <c r="Q19" i="15"/>
  <c r="F19" i="15"/>
  <c r="Z19" i="15"/>
  <c r="E17" i="15"/>
  <c r="I17" i="15"/>
  <c r="G17" i="15"/>
  <c r="L17" i="15"/>
  <c r="AB17" i="15"/>
  <c r="H17" i="15"/>
  <c r="Y17" i="15"/>
  <c r="D17" i="15"/>
  <c r="J17" i="15"/>
  <c r="V17" i="15"/>
  <c r="Z17" i="15"/>
  <c r="AD17" i="15"/>
  <c r="Q20" i="15"/>
  <c r="U20" i="15"/>
  <c r="AC20" i="15"/>
  <c r="N20" i="15"/>
  <c r="R20" i="15"/>
  <c r="AA20" i="15"/>
  <c r="H20" i="15"/>
  <c r="X20" i="15"/>
  <c r="AB20" i="15"/>
  <c r="G10" i="15"/>
  <c r="O10" i="15"/>
  <c r="H10" i="15"/>
  <c r="AG10" i="15"/>
  <c r="E10" i="15"/>
  <c r="M10" i="15"/>
  <c r="U10" i="15"/>
  <c r="AC10" i="15"/>
  <c r="N10" i="15"/>
  <c r="V10" i="15"/>
  <c r="AF7" i="15"/>
  <c r="K7" i="15"/>
  <c r="S7" i="15"/>
  <c r="Y7" i="15"/>
  <c r="L7" i="15"/>
  <c r="V7" i="15"/>
  <c r="AD7" i="15"/>
  <c r="E7" i="15"/>
  <c r="U7" i="15"/>
  <c r="W7" i="15"/>
  <c r="AE7" i="15"/>
  <c r="J7" i="15"/>
  <c r="D7" i="15"/>
  <c r="G23" i="15"/>
  <c r="S23" i="15"/>
  <c r="W23" i="15"/>
  <c r="AE23" i="15"/>
  <c r="AB23" i="15"/>
  <c r="AF23" i="15"/>
  <c r="I23" i="15"/>
  <c r="U23" i="15"/>
  <c r="AG23" i="15"/>
  <c r="F23" i="15"/>
  <c r="R23" i="15"/>
  <c r="G21" i="15"/>
  <c r="S21" i="15"/>
  <c r="AA21" i="15"/>
  <c r="AE21" i="15"/>
  <c r="H21" i="15"/>
  <c r="L21" i="15"/>
  <c r="P21" i="15"/>
  <c r="T21" i="15"/>
  <c r="X21" i="15"/>
  <c r="AB21" i="15"/>
  <c r="E21" i="15"/>
  <c r="M21" i="15"/>
  <c r="U21" i="15"/>
  <c r="AC21" i="15"/>
  <c r="J21" i="15"/>
  <c r="N21" i="15"/>
  <c r="AD21" i="15"/>
  <c r="R21" i="15"/>
  <c r="I24" i="15"/>
  <c r="M24" i="15"/>
  <c r="U24" i="15"/>
  <c r="AG24" i="15"/>
  <c r="R24" i="15"/>
  <c r="V24" i="15"/>
  <c r="AD24" i="15"/>
  <c r="K24" i="15"/>
  <c r="O24" i="15"/>
  <c r="W24" i="15"/>
  <c r="AE24" i="15"/>
  <c r="D24" i="15"/>
  <c r="L24" i="15"/>
  <c r="T24" i="15"/>
  <c r="X24" i="15"/>
  <c r="S14" i="15"/>
  <c r="AA14" i="15"/>
  <c r="H14" i="15"/>
  <c r="X14" i="15"/>
  <c r="AB14" i="15"/>
  <c r="Q14" i="15"/>
  <c r="R14" i="15"/>
  <c r="Z14" i="15"/>
  <c r="M14" i="15"/>
  <c r="U14" i="15"/>
  <c r="N14" i="15"/>
  <c r="AD14" i="15"/>
  <c r="E11" i="15"/>
  <c r="M11" i="15"/>
  <c r="U11" i="15"/>
  <c r="Y11" i="15"/>
  <c r="AG11" i="15"/>
  <c r="F11" i="15"/>
  <c r="J11" i="15"/>
  <c r="N11" i="15"/>
  <c r="Z11" i="15"/>
  <c r="AD11" i="15"/>
  <c r="S11" i="15"/>
  <c r="D11" i="15"/>
  <c r="O11" i="15"/>
  <c r="AE11" i="15"/>
  <c r="P11" i="15"/>
  <c r="X11" i="15"/>
  <c r="E9" i="15"/>
  <c r="Q9" i="15"/>
  <c r="AC9" i="15"/>
  <c r="AG9" i="15"/>
  <c r="J9" i="15"/>
  <c r="Z9" i="15"/>
  <c r="AD9" i="15"/>
  <c r="G9" i="15"/>
  <c r="K9" i="15"/>
  <c r="D9" i="15"/>
  <c r="L9" i="15"/>
  <c r="AB9" i="15"/>
  <c r="G25" i="15"/>
  <c r="K25" i="15"/>
  <c r="D25" i="15"/>
  <c r="H25" i="15"/>
  <c r="P25" i="15"/>
  <c r="T25" i="15"/>
  <c r="X25" i="15"/>
  <c r="AB25" i="15"/>
  <c r="E25" i="15"/>
  <c r="I25" i="15"/>
  <c r="M25" i="15"/>
  <c r="Q25" i="15"/>
  <c r="AC25" i="15"/>
  <c r="AG25" i="15"/>
  <c r="R25" i="15"/>
  <c r="V25" i="15"/>
  <c r="AD25" i="15"/>
  <c r="S12" i="15"/>
  <c r="W12" i="15"/>
  <c r="D12" i="15"/>
  <c r="L12" i="15"/>
  <c r="P12" i="15"/>
  <c r="X12" i="15"/>
  <c r="AF12" i="15"/>
  <c r="U12" i="15"/>
  <c r="N12" i="15"/>
  <c r="V12" i="15"/>
  <c r="I12" i="15"/>
  <c r="Q12" i="15"/>
  <c r="AG12" i="15"/>
  <c r="P7" i="13" l="1"/>
  <c r="P47" i="13" s="1"/>
  <c r="O7" i="13"/>
  <c r="W9" i="10"/>
  <c r="W27" i="10" s="1"/>
  <c r="T27" i="10"/>
  <c r="AL8" i="18"/>
  <c r="G6" i="18"/>
  <c r="K6" i="18"/>
  <c r="O6" i="18"/>
  <c r="S6" i="18"/>
  <c r="W6" i="18"/>
  <c r="AA6" i="18"/>
  <c r="AE6" i="18"/>
  <c r="D6" i="18"/>
  <c r="H6" i="18"/>
  <c r="L6" i="18"/>
  <c r="P6" i="18"/>
  <c r="T6" i="18"/>
  <c r="X6" i="18"/>
  <c r="AB6" i="18"/>
  <c r="AF6" i="18"/>
  <c r="J6" i="18"/>
  <c r="R6" i="18"/>
  <c r="Z6" i="18"/>
  <c r="AH6" i="18"/>
  <c r="I6" i="18"/>
  <c r="Q6" i="18"/>
  <c r="Y6" i="18"/>
  <c r="AG6" i="18"/>
  <c r="E6" i="18"/>
  <c r="M6" i="18"/>
  <c r="U6" i="18"/>
  <c r="AC6" i="18"/>
  <c r="F6" i="18"/>
  <c r="N6" i="18"/>
  <c r="V6" i="18"/>
  <c r="AD6" i="18"/>
  <c r="AL12" i="18"/>
  <c r="AM12" i="18" s="1"/>
  <c r="AL9" i="18"/>
  <c r="AL21" i="18"/>
  <c r="AM21" i="18" s="1"/>
  <c r="AL15" i="18"/>
  <c r="AM15" i="18" s="1"/>
  <c r="AL7" i="18"/>
  <c r="AM7" i="18" s="1"/>
  <c r="AL25" i="18"/>
  <c r="AM25" i="18" s="1"/>
  <c r="AL13" i="18"/>
  <c r="AM13" i="18" s="1"/>
  <c r="AL22" i="18"/>
  <c r="AM22" i="18" s="1"/>
  <c r="AL19" i="18"/>
  <c r="AM19" i="18" s="1"/>
  <c r="AL16" i="18"/>
  <c r="AM16" i="18" s="1"/>
  <c r="AL17" i="18"/>
  <c r="AM17" i="18" s="1"/>
  <c r="AL24" i="18"/>
  <c r="AM24" i="18" s="1"/>
  <c r="AL14" i="18"/>
  <c r="AM14" i="18" s="1"/>
  <c r="AL10" i="18"/>
  <c r="AM10" i="18" s="1"/>
  <c r="AL11" i="18"/>
  <c r="AL20" i="18"/>
  <c r="AM20" i="18" s="1"/>
  <c r="AL18" i="18"/>
  <c r="AM18" i="18" s="1"/>
  <c r="AL23" i="18"/>
  <c r="AM23" i="18" s="1"/>
  <c r="Z6" i="15"/>
  <c r="O6" i="17"/>
  <c r="S6" i="17"/>
  <c r="W6" i="17"/>
  <c r="AA6" i="17"/>
  <c r="AE6" i="17"/>
  <c r="F6" i="17"/>
  <c r="J6" i="17"/>
  <c r="P6" i="17"/>
  <c r="T6" i="17"/>
  <c r="X6" i="17"/>
  <c r="AB6" i="17"/>
  <c r="AF6" i="17"/>
  <c r="G6" i="17"/>
  <c r="K6" i="17"/>
  <c r="Q6" i="17"/>
  <c r="U6" i="17"/>
  <c r="Y6" i="17"/>
  <c r="AC6" i="17"/>
  <c r="AG6" i="17"/>
  <c r="H6" i="17"/>
  <c r="L6" i="17"/>
  <c r="N6" i="17"/>
  <c r="R6" i="17"/>
  <c r="V6" i="17"/>
  <c r="Z6" i="17"/>
  <c r="AD6" i="17"/>
  <c r="E6" i="17"/>
  <c r="M6" i="17"/>
  <c r="I6" i="17"/>
  <c r="AL17" i="16"/>
  <c r="AM17" i="16" s="1"/>
  <c r="AL20" i="16"/>
  <c r="AM20" i="16" s="1"/>
  <c r="AL8" i="16"/>
  <c r="AM8" i="16" s="1"/>
  <c r="AL12" i="16"/>
  <c r="AM12" i="16" s="1"/>
  <c r="AL15" i="16"/>
  <c r="AM15" i="16" s="1"/>
  <c r="AL16" i="16"/>
  <c r="AM16" i="16" s="1"/>
  <c r="AL10" i="16"/>
  <c r="AM10" i="16" s="1"/>
  <c r="AL11" i="16"/>
  <c r="AM11" i="16" s="1"/>
  <c r="AL24" i="16"/>
  <c r="AM24" i="16" s="1"/>
  <c r="AL9" i="16"/>
  <c r="AM9" i="16" s="1"/>
  <c r="AL14" i="16"/>
  <c r="AM14" i="16" s="1"/>
  <c r="AL13" i="16"/>
  <c r="AM13" i="16" s="1"/>
  <c r="AL21" i="16"/>
  <c r="AM21" i="16" s="1"/>
  <c r="AL18" i="16"/>
  <c r="AM18" i="16" s="1"/>
  <c r="AL22" i="16"/>
  <c r="AM22" i="16" s="1"/>
  <c r="AL23" i="16"/>
  <c r="AM23" i="16" s="1"/>
  <c r="AL19" i="16"/>
  <c r="AM19" i="16" s="1"/>
  <c r="AL7" i="16"/>
  <c r="AM7" i="16" s="1"/>
  <c r="AL25" i="16"/>
  <c r="AM25" i="16" s="1"/>
  <c r="AG6" i="15"/>
  <c r="X6" i="15"/>
  <c r="AM9" i="18"/>
  <c r="AM8" i="18"/>
  <c r="AM11" i="18"/>
  <c r="AH6" i="16"/>
  <c r="AC6" i="15"/>
  <c r="N6" i="15"/>
  <c r="R6" i="15"/>
  <c r="T6" i="15"/>
  <c r="W6" i="15"/>
  <c r="L6" i="15"/>
  <c r="Y6" i="15"/>
  <c r="P6" i="15"/>
  <c r="S6" i="15"/>
  <c r="H6" i="15"/>
  <c r="AK16" i="17"/>
  <c r="AL16" i="17" s="1"/>
  <c r="AK17" i="17"/>
  <c r="AL17" i="17" s="1"/>
  <c r="AK14" i="17"/>
  <c r="AL14" i="17" s="1"/>
  <c r="AK23" i="17"/>
  <c r="AL23" i="17" s="1"/>
  <c r="AK19" i="17"/>
  <c r="AL19" i="17" s="1"/>
  <c r="AK25" i="17"/>
  <c r="AL25" i="17" s="1"/>
  <c r="AK15" i="17"/>
  <c r="AL15" i="17" s="1"/>
  <c r="AK10" i="17"/>
  <c r="AL10" i="17" s="1"/>
  <c r="AK20" i="17"/>
  <c r="AL20" i="17" s="1"/>
  <c r="AK21" i="17"/>
  <c r="AL21" i="17" s="1"/>
  <c r="AK18" i="17"/>
  <c r="AL18" i="17" s="1"/>
  <c r="AK24" i="17"/>
  <c r="AL24" i="17" s="1"/>
  <c r="AK22" i="17"/>
  <c r="AL22" i="17" s="1"/>
  <c r="AK13" i="17"/>
  <c r="AL13" i="17" s="1"/>
  <c r="X6" i="16"/>
  <c r="AB6" i="16"/>
  <c r="AF6" i="16"/>
  <c r="P6" i="16"/>
  <c r="T6" i="16"/>
  <c r="F6" i="16"/>
  <c r="J6" i="16"/>
  <c r="Y6" i="16"/>
  <c r="AC6" i="16"/>
  <c r="AG6" i="16"/>
  <c r="Q6" i="16"/>
  <c r="U6" i="16"/>
  <c r="G6" i="16"/>
  <c r="K6" i="16"/>
  <c r="AA6" i="16"/>
  <c r="O6" i="16"/>
  <c r="E6" i="16"/>
  <c r="M6" i="16"/>
  <c r="V6" i="16"/>
  <c r="Z6" i="16"/>
  <c r="AD6" i="16"/>
  <c r="N6" i="16"/>
  <c r="R6" i="16"/>
  <c r="D6" i="16"/>
  <c r="H6" i="16"/>
  <c r="L6" i="16"/>
  <c r="W6" i="16"/>
  <c r="AE6" i="16"/>
  <c r="S6" i="16"/>
  <c r="I6" i="16"/>
  <c r="AK7" i="17"/>
  <c r="AL7" i="17" s="1"/>
  <c r="AK11" i="17"/>
  <c r="AK8" i="17"/>
  <c r="AL8" i="17" s="1"/>
  <c r="AK12" i="17"/>
  <c r="AL12" i="17" s="1"/>
  <c r="AK9" i="17"/>
  <c r="AL9" i="17" s="1"/>
  <c r="D6" i="15"/>
  <c r="S827" i="3"/>
  <c r="S2" i="3"/>
  <c r="S828" i="3"/>
  <c r="S3" i="3"/>
  <c r="S829" i="3"/>
  <c r="S4" i="3"/>
  <c r="S830" i="3"/>
  <c r="S831" i="3"/>
  <c r="S832" i="3"/>
  <c r="S833" i="3"/>
  <c r="S834" i="3"/>
  <c r="S5" i="3"/>
  <c r="S835" i="3"/>
  <c r="S6" i="3"/>
  <c r="S836" i="3"/>
  <c r="S837" i="3"/>
  <c r="S7" i="3"/>
  <c r="S8" i="3"/>
  <c r="S9" i="3"/>
  <c r="S10" i="3"/>
  <c r="S838" i="3"/>
  <c r="S11" i="3"/>
  <c r="S839" i="3"/>
  <c r="S12" i="3"/>
  <c r="S840" i="3"/>
  <c r="S13" i="3"/>
  <c r="S841" i="3"/>
  <c r="S842" i="3"/>
  <c r="S843" i="3"/>
  <c r="S844" i="3"/>
  <c r="S845" i="3"/>
  <c r="S14" i="3"/>
  <c r="S846" i="3"/>
  <c r="S15" i="3"/>
  <c r="S847" i="3"/>
  <c r="S848" i="3"/>
  <c r="S16" i="3"/>
  <c r="S17" i="3"/>
  <c r="S18" i="3"/>
  <c r="S19" i="3"/>
  <c r="S849" i="3"/>
  <c r="S20" i="3"/>
  <c r="S850" i="3"/>
  <c r="S21" i="3"/>
  <c r="S851" i="3"/>
  <c r="S22" i="3"/>
  <c r="S852" i="3"/>
  <c r="S853" i="3"/>
  <c r="S854" i="3"/>
  <c r="S855" i="3"/>
  <c r="S856" i="3"/>
  <c r="S23" i="3"/>
  <c r="S857" i="3"/>
  <c r="S24" i="3"/>
  <c r="S858" i="3"/>
  <c r="S859" i="3"/>
  <c r="S25" i="3"/>
  <c r="S26" i="3"/>
  <c r="S27" i="3"/>
  <c r="S28" i="3"/>
  <c r="S860" i="3"/>
  <c r="S29" i="3"/>
  <c r="S861" i="3"/>
  <c r="S30" i="3"/>
  <c r="S862" i="3"/>
  <c r="S31" i="3"/>
  <c r="S863" i="3"/>
  <c r="S864" i="3"/>
  <c r="S865" i="3"/>
  <c r="S866" i="3"/>
  <c r="S867" i="3"/>
  <c r="S32" i="3"/>
  <c r="S868" i="3"/>
  <c r="S33" i="3"/>
  <c r="S869" i="3"/>
  <c r="S870" i="3"/>
  <c r="S34" i="3"/>
  <c r="S35" i="3"/>
  <c r="S36" i="3"/>
  <c r="S37" i="3"/>
  <c r="S871" i="3"/>
  <c r="S38" i="3"/>
  <c r="S872" i="3"/>
  <c r="S39" i="3"/>
  <c r="S873" i="3"/>
  <c r="S40" i="3"/>
  <c r="S874" i="3"/>
  <c r="S875" i="3"/>
  <c r="S876" i="3"/>
  <c r="S877" i="3"/>
  <c r="S878" i="3"/>
  <c r="S41" i="3"/>
  <c r="S879" i="3"/>
  <c r="S42" i="3"/>
  <c r="S880" i="3"/>
  <c r="S881" i="3"/>
  <c r="S43" i="3"/>
  <c r="S44" i="3"/>
  <c r="S45" i="3"/>
  <c r="S46" i="3"/>
  <c r="S882" i="3"/>
  <c r="S47" i="3"/>
  <c r="S883" i="3"/>
  <c r="S48" i="3"/>
  <c r="S884" i="3"/>
  <c r="S49" i="3"/>
  <c r="S885" i="3"/>
  <c r="S886" i="3"/>
  <c r="S887" i="3"/>
  <c r="S888" i="3"/>
  <c r="S889" i="3"/>
  <c r="S50" i="3"/>
  <c r="S890" i="3"/>
  <c r="S51" i="3"/>
  <c r="S891" i="3"/>
  <c r="S892" i="3"/>
  <c r="S52" i="3"/>
  <c r="S53" i="3"/>
  <c r="S54" i="3"/>
  <c r="S55" i="3"/>
  <c r="S893" i="3"/>
  <c r="S56" i="3"/>
  <c r="S894" i="3"/>
  <c r="S57" i="3"/>
  <c r="S895" i="3"/>
  <c r="S58" i="3"/>
  <c r="S896" i="3"/>
  <c r="S897" i="3"/>
  <c r="S898" i="3"/>
  <c r="S899" i="3"/>
  <c r="S900" i="3"/>
  <c r="S59" i="3"/>
  <c r="S901" i="3"/>
  <c r="S60" i="3"/>
  <c r="S902" i="3"/>
  <c r="S903" i="3"/>
  <c r="S61" i="3"/>
  <c r="S62" i="3"/>
  <c r="S63" i="3"/>
  <c r="S64" i="3"/>
  <c r="S904" i="3"/>
  <c r="S65" i="3"/>
  <c r="S905" i="3"/>
  <c r="S66" i="3"/>
  <c r="S906" i="3"/>
  <c r="S67" i="3"/>
  <c r="S907" i="3"/>
  <c r="S908" i="3"/>
  <c r="S909" i="3"/>
  <c r="S910" i="3"/>
  <c r="S911" i="3"/>
  <c r="S68" i="3"/>
  <c r="S912" i="3"/>
  <c r="S69" i="3"/>
  <c r="S913" i="3"/>
  <c r="S914" i="3"/>
  <c r="S70" i="3"/>
  <c r="S71" i="3"/>
  <c r="S72" i="3"/>
  <c r="S73" i="3"/>
  <c r="S915" i="3"/>
  <c r="S74" i="3"/>
  <c r="S916" i="3"/>
  <c r="S75" i="3"/>
  <c r="S917" i="3"/>
  <c r="S76" i="3"/>
  <c r="S918" i="3"/>
  <c r="S919" i="3"/>
  <c r="S920" i="3"/>
  <c r="S921" i="3"/>
  <c r="S922" i="3"/>
  <c r="S77" i="3"/>
  <c r="S923" i="3"/>
  <c r="S78" i="3"/>
  <c r="S924" i="3"/>
  <c r="S925" i="3"/>
  <c r="S79" i="3"/>
  <c r="S80" i="3"/>
  <c r="S81" i="3"/>
  <c r="S82" i="3"/>
  <c r="S926" i="3"/>
  <c r="S83" i="3"/>
  <c r="S927" i="3"/>
  <c r="S84" i="3"/>
  <c r="S928" i="3"/>
  <c r="S85" i="3"/>
  <c r="S929" i="3"/>
  <c r="S930" i="3"/>
  <c r="S931" i="3"/>
  <c r="S932" i="3"/>
  <c r="S933" i="3"/>
  <c r="S86" i="3"/>
  <c r="S934" i="3"/>
  <c r="S87" i="3"/>
  <c r="S935" i="3"/>
  <c r="S936" i="3"/>
  <c r="S88" i="3"/>
  <c r="S89" i="3"/>
  <c r="S90" i="3"/>
  <c r="S91" i="3"/>
  <c r="S937" i="3"/>
  <c r="S92" i="3"/>
  <c r="S938" i="3"/>
  <c r="S93" i="3"/>
  <c r="S939" i="3"/>
  <c r="S94" i="3"/>
  <c r="S940" i="3"/>
  <c r="S941" i="3"/>
  <c r="S942" i="3"/>
  <c r="S943" i="3"/>
  <c r="S944" i="3"/>
  <c r="S95" i="3"/>
  <c r="S945" i="3"/>
  <c r="S96" i="3"/>
  <c r="S946" i="3"/>
  <c r="S947" i="3"/>
  <c r="S97" i="3"/>
  <c r="S98" i="3"/>
  <c r="S99" i="3"/>
  <c r="S100" i="3"/>
  <c r="S948" i="3"/>
  <c r="S101" i="3"/>
  <c r="S949" i="3"/>
  <c r="S102" i="3"/>
  <c r="S950" i="3"/>
  <c r="S103" i="3"/>
  <c r="S951" i="3"/>
  <c r="S952" i="3"/>
  <c r="S953" i="3"/>
  <c r="S954" i="3"/>
  <c r="S955" i="3"/>
  <c r="S104" i="3"/>
  <c r="S956" i="3"/>
  <c r="S105" i="3"/>
  <c r="S957" i="3"/>
  <c r="S958" i="3"/>
  <c r="S106" i="3"/>
  <c r="S107" i="3"/>
  <c r="S108" i="3"/>
  <c r="S109" i="3"/>
  <c r="S959" i="3"/>
  <c r="S110" i="3"/>
  <c r="S960" i="3"/>
  <c r="S111" i="3"/>
  <c r="S961" i="3"/>
  <c r="S112" i="3"/>
  <c r="S962" i="3"/>
  <c r="S963" i="3"/>
  <c r="S964" i="3"/>
  <c r="S965" i="3"/>
  <c r="S966" i="3"/>
  <c r="S113" i="3"/>
  <c r="S967" i="3"/>
  <c r="S114" i="3"/>
  <c r="S968" i="3"/>
  <c r="S969" i="3"/>
  <c r="S115" i="3"/>
  <c r="S116" i="3"/>
  <c r="S970" i="3"/>
  <c r="S117" i="3"/>
  <c r="S971" i="3"/>
  <c r="S118" i="3"/>
  <c r="S972" i="3"/>
  <c r="S119" i="3"/>
  <c r="S973" i="3"/>
  <c r="S974" i="3"/>
  <c r="S975" i="3"/>
  <c r="S976" i="3"/>
  <c r="S977" i="3"/>
  <c r="S120" i="3"/>
  <c r="S978" i="3"/>
  <c r="S121" i="3"/>
  <c r="S979" i="3"/>
  <c r="S980" i="3"/>
  <c r="S122" i="3"/>
  <c r="S123" i="3"/>
  <c r="S124" i="3"/>
  <c r="S125" i="3"/>
  <c r="S981" i="3"/>
  <c r="S126" i="3"/>
  <c r="S982" i="3"/>
  <c r="S127" i="3"/>
  <c r="S983" i="3"/>
  <c r="S128" i="3"/>
  <c r="S984" i="3"/>
  <c r="S985" i="3"/>
  <c r="S986" i="3"/>
  <c r="S987" i="3"/>
  <c r="S988" i="3"/>
  <c r="S129" i="3"/>
  <c r="S989" i="3"/>
  <c r="S130" i="3"/>
  <c r="S990" i="3"/>
  <c r="S991" i="3"/>
  <c r="S131" i="3"/>
  <c r="S132" i="3"/>
  <c r="S133" i="3"/>
  <c r="S134" i="3"/>
  <c r="S992" i="3"/>
  <c r="S135" i="3"/>
  <c r="S993" i="3"/>
  <c r="S136" i="3"/>
  <c r="S994" i="3"/>
  <c r="S137" i="3"/>
  <c r="S995" i="3"/>
  <c r="S996" i="3"/>
  <c r="S997" i="3"/>
  <c r="S998" i="3"/>
  <c r="S999" i="3"/>
  <c r="S138" i="3"/>
  <c r="S1000" i="3"/>
  <c r="S139" i="3"/>
  <c r="S1001" i="3"/>
  <c r="S1002" i="3"/>
  <c r="S140" i="3"/>
  <c r="S141" i="3"/>
  <c r="S142" i="3"/>
  <c r="S143" i="3"/>
  <c r="S1003" i="3"/>
  <c r="S144" i="3"/>
  <c r="S1004" i="3"/>
  <c r="S145" i="3"/>
  <c r="S1005" i="3"/>
  <c r="S146" i="3"/>
  <c r="S1006" i="3"/>
  <c r="S1007" i="3"/>
  <c r="S1008" i="3"/>
  <c r="S1009" i="3"/>
  <c r="S1010" i="3"/>
  <c r="S147" i="3"/>
  <c r="S1011" i="3"/>
  <c r="S148" i="3"/>
  <c r="S1012" i="3"/>
  <c r="S1013" i="3"/>
  <c r="S149" i="3"/>
  <c r="S150" i="3"/>
  <c r="S151" i="3"/>
  <c r="S152" i="3"/>
  <c r="S1014" i="3"/>
  <c r="S153" i="3"/>
  <c r="S1015" i="3"/>
  <c r="S154" i="3"/>
  <c r="S1016" i="3"/>
  <c r="S155" i="3"/>
  <c r="S1017" i="3"/>
  <c r="S1018" i="3"/>
  <c r="S1019" i="3"/>
  <c r="S1020" i="3"/>
  <c r="S1021" i="3"/>
  <c r="S156" i="3"/>
  <c r="S1022" i="3"/>
  <c r="S157" i="3"/>
  <c r="S1023" i="3"/>
  <c r="S1024" i="3"/>
  <c r="S158" i="3"/>
  <c r="S159" i="3"/>
  <c r="S160" i="3"/>
  <c r="S161" i="3"/>
  <c r="S1025" i="3"/>
  <c r="S162" i="3"/>
  <c r="S1026" i="3"/>
  <c r="S163" i="3"/>
  <c r="S1027" i="3"/>
  <c r="S164" i="3"/>
  <c r="S1028" i="3"/>
  <c r="S1029" i="3"/>
  <c r="S1030" i="3"/>
  <c r="S1031" i="3"/>
  <c r="S1032" i="3"/>
  <c r="S165" i="3"/>
  <c r="S1033" i="3"/>
  <c r="S166" i="3"/>
  <c r="S1034" i="3"/>
  <c r="S1035" i="3"/>
  <c r="S167" i="3"/>
  <c r="S168" i="3"/>
  <c r="S169" i="3"/>
  <c r="S170" i="3"/>
  <c r="S1036" i="3"/>
  <c r="S171" i="3"/>
  <c r="S1037" i="3"/>
  <c r="S172" i="3"/>
  <c r="S1038" i="3"/>
  <c r="S173" i="3"/>
  <c r="S1039" i="3"/>
  <c r="S1040" i="3"/>
  <c r="S1041" i="3"/>
  <c r="S1042" i="3"/>
  <c r="S1043" i="3"/>
  <c r="S174" i="3"/>
  <c r="S1044" i="3"/>
  <c r="S175" i="3"/>
  <c r="S1045" i="3"/>
  <c r="S1046" i="3"/>
  <c r="S176" i="3"/>
  <c r="S177" i="3"/>
  <c r="S178" i="3"/>
  <c r="S179" i="3"/>
  <c r="S1047" i="3"/>
  <c r="S180" i="3"/>
  <c r="S1048" i="3"/>
  <c r="S181" i="3"/>
  <c r="S1049" i="3"/>
  <c r="S182" i="3"/>
  <c r="S1050" i="3"/>
  <c r="S1051" i="3"/>
  <c r="S1052" i="3"/>
  <c r="S1053" i="3"/>
  <c r="S1054" i="3"/>
  <c r="S183" i="3"/>
  <c r="S1055" i="3"/>
  <c r="S184" i="3"/>
  <c r="S1056" i="3"/>
  <c r="S1057" i="3"/>
  <c r="S185" i="3"/>
  <c r="S186" i="3"/>
  <c r="S187" i="3"/>
  <c r="S188" i="3"/>
  <c r="S1058" i="3"/>
  <c r="S189" i="3"/>
  <c r="S1059" i="3"/>
  <c r="S190" i="3"/>
  <c r="S1060" i="3"/>
  <c r="S191" i="3"/>
  <c r="S1061" i="3"/>
  <c r="S1062" i="3"/>
  <c r="S1063" i="3"/>
  <c r="S1064" i="3"/>
  <c r="S1065" i="3"/>
  <c r="S192" i="3"/>
  <c r="S1066" i="3"/>
  <c r="S193" i="3"/>
  <c r="S1067" i="3"/>
  <c r="S1068" i="3"/>
  <c r="S194" i="3"/>
  <c r="S195" i="3"/>
  <c r="S196" i="3"/>
  <c r="S197" i="3"/>
  <c r="S1069" i="3"/>
  <c r="S198" i="3"/>
  <c r="S1070" i="3"/>
  <c r="S199" i="3"/>
  <c r="S1071" i="3"/>
  <c r="S200" i="3"/>
  <c r="S1072" i="3"/>
  <c r="S1073" i="3"/>
  <c r="S1074" i="3"/>
  <c r="S1075" i="3"/>
  <c r="S1076" i="3"/>
  <c r="S201" i="3"/>
  <c r="S1077" i="3"/>
  <c r="S202" i="3"/>
  <c r="S1078" i="3"/>
  <c r="S1079" i="3"/>
  <c r="S203" i="3"/>
  <c r="S204" i="3"/>
  <c r="S205" i="3"/>
  <c r="S206" i="3"/>
  <c r="S1080" i="3"/>
  <c r="S207" i="3"/>
  <c r="S1081" i="3"/>
  <c r="S208" i="3"/>
  <c r="S1082" i="3"/>
  <c r="S209" i="3"/>
  <c r="S1083" i="3"/>
  <c r="S1084" i="3"/>
  <c r="S1085" i="3"/>
  <c r="S1086" i="3"/>
  <c r="S1087" i="3"/>
  <c r="S210" i="3"/>
  <c r="S1088" i="3"/>
  <c r="S211" i="3"/>
  <c r="S1089" i="3"/>
  <c r="S1090" i="3"/>
  <c r="S212" i="3"/>
  <c r="S213" i="3"/>
  <c r="S214" i="3"/>
  <c r="S215" i="3"/>
  <c r="S1091" i="3"/>
  <c r="S216" i="3"/>
  <c r="S1092" i="3"/>
  <c r="S217" i="3"/>
  <c r="S1093" i="3"/>
  <c r="S218" i="3"/>
  <c r="S1094" i="3"/>
  <c r="S1095" i="3"/>
  <c r="S1096" i="3"/>
  <c r="S1097" i="3"/>
  <c r="S1098" i="3"/>
  <c r="S219" i="3"/>
  <c r="S1099" i="3"/>
  <c r="S220" i="3"/>
  <c r="S1100" i="3"/>
  <c r="S1101" i="3"/>
  <c r="S221" i="3"/>
  <c r="S222" i="3"/>
  <c r="S223" i="3"/>
  <c r="S224" i="3"/>
  <c r="S1102" i="3"/>
  <c r="S225" i="3"/>
  <c r="S1103" i="3"/>
  <c r="S226" i="3"/>
  <c r="S1104" i="3"/>
  <c r="S227" i="3"/>
  <c r="S1105" i="3"/>
  <c r="S1106" i="3"/>
  <c r="S1107" i="3"/>
  <c r="S1108" i="3"/>
  <c r="S1109" i="3"/>
  <c r="S228" i="3"/>
  <c r="S1110" i="3"/>
  <c r="S229" i="3"/>
  <c r="S1111" i="3"/>
  <c r="S1112" i="3"/>
  <c r="S230" i="3"/>
  <c r="S231" i="3"/>
  <c r="S1113" i="3"/>
  <c r="S232" i="3"/>
  <c r="S1114" i="3"/>
  <c r="S233" i="3"/>
  <c r="S1115" i="3"/>
  <c r="S234" i="3"/>
  <c r="S1116" i="3"/>
  <c r="S1117" i="3"/>
  <c r="S1118" i="3"/>
  <c r="S1119" i="3"/>
  <c r="S1120" i="3"/>
  <c r="S235" i="3"/>
  <c r="S1121" i="3"/>
  <c r="S236" i="3"/>
  <c r="S1122" i="3"/>
  <c r="S1123" i="3"/>
  <c r="S237" i="3"/>
  <c r="S238" i="3"/>
  <c r="S239" i="3"/>
  <c r="S240" i="3"/>
  <c r="S1124" i="3"/>
  <c r="S241" i="3"/>
  <c r="S1125" i="3"/>
  <c r="S242" i="3"/>
  <c r="S1126" i="3"/>
  <c r="S243" i="3"/>
  <c r="S1127" i="3"/>
  <c r="S1128" i="3"/>
  <c r="S1129" i="3"/>
  <c r="S1130" i="3"/>
  <c r="S1131" i="3"/>
  <c r="S244" i="3"/>
  <c r="S1132" i="3"/>
  <c r="S245" i="3"/>
  <c r="S1133" i="3"/>
  <c r="S1134" i="3"/>
  <c r="S246" i="3"/>
  <c r="S247" i="3"/>
  <c r="S248" i="3"/>
  <c r="S249" i="3"/>
  <c r="S1135" i="3"/>
  <c r="S250" i="3"/>
  <c r="S1136" i="3"/>
  <c r="S251" i="3"/>
  <c r="S1137" i="3"/>
  <c r="S252" i="3"/>
  <c r="S1138" i="3"/>
  <c r="S1139" i="3"/>
  <c r="S1140" i="3"/>
  <c r="S1141" i="3"/>
  <c r="S1142" i="3"/>
  <c r="S253" i="3"/>
  <c r="S1143" i="3"/>
  <c r="S254" i="3"/>
  <c r="S1144" i="3"/>
  <c r="S1145" i="3"/>
  <c r="S255" i="3"/>
  <c r="S256" i="3"/>
  <c r="S257" i="3"/>
  <c r="S258" i="3"/>
  <c r="S1146" i="3"/>
  <c r="S259" i="3"/>
  <c r="S1147" i="3"/>
  <c r="S260" i="3"/>
  <c r="S1148" i="3"/>
  <c r="S261" i="3"/>
  <c r="S1149" i="3"/>
  <c r="S1150" i="3"/>
  <c r="S1151" i="3"/>
  <c r="S1152" i="3"/>
  <c r="S1153" i="3"/>
  <c r="S262" i="3"/>
  <c r="S1154" i="3"/>
  <c r="S263" i="3"/>
  <c r="S1155" i="3"/>
  <c r="S1156" i="3"/>
  <c r="S264" i="3"/>
  <c r="S265" i="3"/>
  <c r="S266" i="3"/>
  <c r="S267" i="3"/>
  <c r="S1157" i="3"/>
  <c r="S268" i="3"/>
  <c r="S1158" i="3"/>
  <c r="S269" i="3"/>
  <c r="S1159" i="3"/>
  <c r="S270" i="3"/>
  <c r="S1160" i="3"/>
  <c r="S1161" i="3"/>
  <c r="S1162" i="3"/>
  <c r="S1163" i="3"/>
  <c r="S1164" i="3"/>
  <c r="S271" i="3"/>
  <c r="S1165" i="3"/>
  <c r="S272" i="3"/>
  <c r="S1166" i="3"/>
  <c r="S1167" i="3"/>
  <c r="S273" i="3"/>
  <c r="S274" i="3"/>
  <c r="S275" i="3"/>
  <c r="S276" i="3"/>
  <c r="S1168" i="3"/>
  <c r="S277" i="3"/>
  <c r="S1169" i="3"/>
  <c r="S278" i="3"/>
  <c r="S1170" i="3"/>
  <c r="S279" i="3"/>
  <c r="S1171" i="3"/>
  <c r="S1172" i="3"/>
  <c r="S1173" i="3"/>
  <c r="S1174" i="3"/>
  <c r="S1175" i="3"/>
  <c r="S280" i="3"/>
  <c r="S1176" i="3"/>
  <c r="S281" i="3"/>
  <c r="S1177" i="3"/>
  <c r="S1178" i="3"/>
  <c r="S282" i="3"/>
  <c r="S283" i="3"/>
  <c r="S284" i="3"/>
  <c r="S285" i="3"/>
  <c r="S1179" i="3"/>
  <c r="S286" i="3"/>
  <c r="S1180" i="3"/>
  <c r="S287" i="3"/>
  <c r="S1181" i="3"/>
  <c r="S288" i="3"/>
  <c r="S1182" i="3"/>
  <c r="S1183" i="3"/>
  <c r="S1184" i="3"/>
  <c r="S1185" i="3"/>
  <c r="S1186" i="3"/>
  <c r="S289" i="3"/>
  <c r="S1187" i="3"/>
  <c r="S290" i="3"/>
  <c r="S1188" i="3"/>
  <c r="S1189" i="3"/>
  <c r="S291" i="3"/>
  <c r="S292" i="3"/>
  <c r="S293" i="3"/>
  <c r="S294" i="3"/>
  <c r="S1190" i="3"/>
  <c r="S295" i="3"/>
  <c r="S1191" i="3"/>
  <c r="S296" i="3"/>
  <c r="S1192" i="3"/>
  <c r="S297" i="3"/>
  <c r="S1193" i="3"/>
  <c r="S1194" i="3"/>
  <c r="S1195" i="3"/>
  <c r="S1196" i="3"/>
  <c r="S1197" i="3"/>
  <c r="S298" i="3"/>
  <c r="S1198" i="3"/>
  <c r="S299" i="3"/>
  <c r="S1199" i="3"/>
  <c r="S1200" i="3"/>
  <c r="S300" i="3"/>
  <c r="S301" i="3"/>
  <c r="S302" i="3"/>
  <c r="S303" i="3"/>
  <c r="S1201" i="3"/>
  <c r="S304" i="3"/>
  <c r="S1202" i="3"/>
  <c r="S305" i="3"/>
  <c r="S1203" i="3"/>
  <c r="S306" i="3"/>
  <c r="S1204" i="3"/>
  <c r="S1205" i="3"/>
  <c r="S1206" i="3"/>
  <c r="S1207" i="3"/>
  <c r="S1208" i="3"/>
  <c r="S307" i="3"/>
  <c r="S1209" i="3"/>
  <c r="S308" i="3"/>
  <c r="S1210" i="3"/>
  <c r="S1211" i="3"/>
  <c r="S309" i="3"/>
  <c r="S310" i="3"/>
  <c r="S311" i="3"/>
  <c r="S312" i="3"/>
  <c r="S1212" i="3"/>
  <c r="S313" i="3"/>
  <c r="S1213" i="3"/>
  <c r="S314" i="3"/>
  <c r="S1214" i="3"/>
  <c r="S315" i="3"/>
  <c r="S1215" i="3"/>
  <c r="S1216" i="3"/>
  <c r="S1217" i="3"/>
  <c r="S1218" i="3"/>
  <c r="S1219" i="3"/>
  <c r="S316" i="3"/>
  <c r="S1220" i="3"/>
  <c r="S317" i="3"/>
  <c r="S1221" i="3"/>
  <c r="S1222" i="3"/>
  <c r="S318" i="3"/>
  <c r="S319" i="3"/>
  <c r="S320" i="3"/>
  <c r="S321" i="3"/>
  <c r="S1223" i="3"/>
  <c r="S322" i="3"/>
  <c r="S1224" i="3"/>
  <c r="S323" i="3"/>
  <c r="S1225" i="3"/>
  <c r="S324" i="3"/>
  <c r="S1226" i="3"/>
  <c r="S1227" i="3"/>
  <c r="S1228" i="3"/>
  <c r="S1229" i="3"/>
  <c r="S1230" i="3"/>
  <c r="S325" i="3"/>
  <c r="S1231" i="3"/>
  <c r="S326" i="3"/>
  <c r="S1232" i="3"/>
  <c r="S1233" i="3"/>
  <c r="S327" i="3"/>
  <c r="S328" i="3"/>
  <c r="S329" i="3"/>
  <c r="S330" i="3"/>
  <c r="S1234" i="3"/>
  <c r="S331" i="3"/>
  <c r="S1235" i="3"/>
  <c r="S332" i="3"/>
  <c r="S1236" i="3"/>
  <c r="S333" i="3"/>
  <c r="S1237" i="3"/>
  <c r="S1238" i="3"/>
  <c r="S1239" i="3"/>
  <c r="S1240" i="3"/>
  <c r="S1241" i="3"/>
  <c r="S334" i="3"/>
  <c r="S1242" i="3"/>
  <c r="S335" i="3"/>
  <c r="S1243" i="3"/>
  <c r="S1244" i="3"/>
  <c r="S336" i="3"/>
  <c r="S337" i="3"/>
  <c r="S338" i="3"/>
  <c r="S339" i="3"/>
  <c r="S1245" i="3"/>
  <c r="S340" i="3"/>
  <c r="S1246" i="3"/>
  <c r="S341" i="3"/>
  <c r="S1247" i="3"/>
  <c r="S342" i="3"/>
  <c r="S1248" i="3"/>
  <c r="S1249" i="3"/>
  <c r="S1250" i="3"/>
  <c r="S1251" i="3"/>
  <c r="S1252" i="3"/>
  <c r="S343" i="3"/>
  <c r="S1253" i="3"/>
  <c r="S344" i="3"/>
  <c r="S1254" i="3"/>
  <c r="S1255" i="3"/>
  <c r="S345" i="3"/>
  <c r="S346" i="3"/>
  <c r="S1256" i="3"/>
  <c r="S347" i="3"/>
  <c r="S1257" i="3"/>
  <c r="S348" i="3"/>
  <c r="S1258" i="3"/>
  <c r="S349" i="3"/>
  <c r="S1259" i="3"/>
  <c r="S1260" i="3"/>
  <c r="S1261" i="3"/>
  <c r="S1262" i="3"/>
  <c r="S1263" i="3"/>
  <c r="S350" i="3"/>
  <c r="S1264" i="3"/>
  <c r="S351" i="3"/>
  <c r="S1265" i="3"/>
  <c r="S1266" i="3"/>
  <c r="S352" i="3"/>
  <c r="S353" i="3"/>
  <c r="S354" i="3"/>
  <c r="S355" i="3"/>
  <c r="S1267" i="3"/>
  <c r="S356" i="3"/>
  <c r="S1268" i="3"/>
  <c r="S357" i="3"/>
  <c r="S1269" i="3"/>
  <c r="S358" i="3"/>
  <c r="S1270" i="3"/>
  <c r="S1271" i="3"/>
  <c r="S1272" i="3"/>
  <c r="S1273" i="3"/>
  <c r="S1274" i="3"/>
  <c r="S359" i="3"/>
  <c r="S1275" i="3"/>
  <c r="S360" i="3"/>
  <c r="S1276" i="3"/>
  <c r="S1277" i="3"/>
  <c r="S361" i="3"/>
  <c r="S362" i="3"/>
  <c r="S363" i="3"/>
  <c r="S364" i="3"/>
  <c r="S1278" i="3"/>
  <c r="S365" i="3"/>
  <c r="S1279" i="3"/>
  <c r="S366" i="3"/>
  <c r="S1280" i="3"/>
  <c r="S367" i="3"/>
  <c r="S1281" i="3"/>
  <c r="S1282" i="3"/>
  <c r="S1283" i="3"/>
  <c r="S1284" i="3"/>
  <c r="S1285" i="3"/>
  <c r="S368" i="3"/>
  <c r="S1286" i="3"/>
  <c r="S369" i="3"/>
  <c r="S1287" i="3"/>
  <c r="S1288" i="3"/>
  <c r="S370" i="3"/>
  <c r="S371" i="3"/>
  <c r="S372" i="3"/>
  <c r="S373" i="3"/>
  <c r="S1289" i="3"/>
  <c r="S374" i="3"/>
  <c r="S1290" i="3"/>
  <c r="S375" i="3"/>
  <c r="S1291" i="3"/>
  <c r="S376" i="3"/>
  <c r="S1292" i="3"/>
  <c r="S1293" i="3"/>
  <c r="S1294" i="3"/>
  <c r="S1295" i="3"/>
  <c r="R8" i="15"/>
  <c r="Z7" i="15"/>
  <c r="I21" i="15"/>
  <c r="R13" i="15"/>
  <c r="AB24" i="15"/>
  <c r="AE25" i="15"/>
  <c r="AG13" i="15"/>
  <c r="O7" i="15"/>
  <c r="R12" i="15"/>
  <c r="Z21" i="15"/>
  <c r="AB7" i="15"/>
  <c r="AE6" i="15"/>
  <c r="I13" i="15"/>
  <c r="AE8" i="15"/>
  <c r="F14" i="15"/>
  <c r="I6" i="15"/>
  <c r="M13" i="15"/>
  <c r="R7" i="15"/>
  <c r="W22" i="15"/>
  <c r="Z10" i="15"/>
  <c r="AA11" i="15"/>
  <c r="AF25" i="15"/>
  <c r="T16" i="15"/>
  <c r="S9" i="15"/>
  <c r="AF17" i="15"/>
  <c r="K6" i="15"/>
  <c r="Q21" i="15"/>
  <c r="T11" i="15"/>
  <c r="AD16" i="15"/>
  <c r="M9" i="15"/>
  <c r="W25" i="15"/>
  <c r="AF21" i="15"/>
  <c r="D20" i="15"/>
  <c r="J14" i="15"/>
  <c r="M7" i="15"/>
  <c r="Q18" i="15"/>
  <c r="P9" i="15"/>
  <c r="AF24" i="15"/>
  <c r="AD12" i="15"/>
  <c r="J24" i="15"/>
  <c r="Z15" i="15"/>
  <c r="AF22" i="15"/>
  <c r="E23" i="15"/>
  <c r="U13" i="15"/>
  <c r="AA7" i="15"/>
  <c r="AG22" i="15"/>
  <c r="G14" i="15"/>
  <c r="K13" i="15"/>
  <c r="Q7" i="15"/>
  <c r="AC17" i="15"/>
  <c r="D22" i="15"/>
  <c r="T13" i="15"/>
  <c r="Z22" i="15"/>
  <c r="AF15" i="15"/>
  <c r="F17" i="15"/>
  <c r="H24" i="15"/>
  <c r="J18" i="15"/>
  <c r="L22" i="15"/>
  <c r="Z18" i="15"/>
  <c r="AB10" i="15"/>
  <c r="AF20" i="15"/>
  <c r="W13" i="15"/>
  <c r="AC12" i="15"/>
  <c r="G24" i="15"/>
  <c r="K10" i="15"/>
  <c r="S20" i="15"/>
  <c r="AC24" i="15"/>
  <c r="D13" i="15"/>
  <c r="L23" i="15"/>
  <c r="T7" i="15"/>
  <c r="K12" i="15"/>
  <c r="U19" i="15"/>
  <c r="AA12" i="15"/>
  <c r="M12" i="15"/>
  <c r="Y10" i="15"/>
  <c r="AA23" i="15"/>
  <c r="AE12" i="15"/>
  <c r="P10" i="15"/>
  <c r="R18" i="15"/>
  <c r="O19" i="15"/>
  <c r="Y20" i="15"/>
  <c r="AG16" i="15"/>
  <c r="I14" i="15"/>
  <c r="M19" i="15"/>
  <c r="Y12" i="15"/>
  <c r="D14" i="15"/>
  <c r="T20" i="15"/>
  <c r="H23" i="15"/>
  <c r="R19" i="15"/>
  <c r="AE14" i="15"/>
  <c r="G12" i="15"/>
  <c r="F10" i="15"/>
  <c r="V20" i="15"/>
  <c r="AD19" i="15"/>
  <c r="D10" i="15"/>
  <c r="J23" i="15"/>
  <c r="N16" i="15"/>
  <c r="P23" i="15"/>
  <c r="AD20" i="15"/>
  <c r="W20" i="15"/>
  <c r="Y19" i="15"/>
  <c r="G19" i="15"/>
  <c r="I10" i="15"/>
  <c r="K16" i="15"/>
  <c r="U9" i="15"/>
  <c r="G6" i="15"/>
  <c r="K11" i="15"/>
  <c r="F9" i="15"/>
  <c r="P20" i="15"/>
  <c r="V11" i="15"/>
  <c r="X7" i="15"/>
  <c r="AD6" i="15"/>
  <c r="F22" i="15"/>
  <c r="P16" i="15"/>
  <c r="T19" i="15"/>
  <c r="V22" i="15"/>
  <c r="Z25" i="15"/>
  <c r="E6" i="15"/>
  <c r="O23" i="15"/>
  <c r="Q8" i="15"/>
  <c r="S22" i="15"/>
  <c r="U16" i="15"/>
  <c r="K21" i="15"/>
  <c r="Q11" i="15"/>
  <c r="U15" i="15"/>
  <c r="W14" i="15"/>
  <c r="Y21" i="15"/>
  <c r="AA25" i="15"/>
  <c r="N24" i="15"/>
  <c r="T14" i="15"/>
  <c r="Z24" i="15"/>
  <c r="AB6" i="15"/>
  <c r="AF9" i="15"/>
  <c r="F6" i="15"/>
  <c r="L11" i="15"/>
  <c r="V6" i="15"/>
  <c r="X9" i="15"/>
  <c r="AF16" i="15"/>
  <c r="E14" i="15"/>
  <c r="K23" i="15"/>
  <c r="Y25" i="15"/>
  <c r="E24" i="15"/>
  <c r="F24" i="15"/>
  <c r="J6" i="15"/>
  <c r="L18" i="15"/>
  <c r="N7" i="15"/>
  <c r="T10" i="15"/>
  <c r="V8" i="15"/>
  <c r="AF6" i="15"/>
  <c r="H11" i="15"/>
  <c r="L20" i="15"/>
  <c r="T9" i="15"/>
  <c r="AB16" i="15"/>
  <c r="K20" i="15"/>
  <c r="O6" i="15"/>
  <c r="Q13" i="15"/>
  <c r="AC18" i="15"/>
  <c r="U6" i="15"/>
  <c r="Y23" i="15"/>
  <c r="D23" i="15"/>
  <c r="H9" i="15"/>
  <c r="L10" i="15"/>
  <c r="N22" i="15"/>
  <c r="K14" i="15"/>
  <c r="O25" i="15"/>
  <c r="U22" i="15"/>
  <c r="M23" i="15"/>
  <c r="AC11" i="15"/>
  <c r="N9" i="15"/>
  <c r="P24" i="15"/>
  <c r="R11" i="15"/>
  <c r="V9" i="15"/>
  <c r="AB22" i="15"/>
  <c r="D15" i="15"/>
  <c r="F20" i="15"/>
  <c r="L14" i="15"/>
  <c r="V21" i="15"/>
  <c r="AF11" i="15"/>
  <c r="E22" i="15"/>
  <c r="G7" i="15"/>
  <c r="W21" i="15"/>
  <c r="AA24" i="15"/>
  <c r="Q23" i="15"/>
  <c r="Y15" i="15"/>
  <c r="AG21" i="15"/>
  <c r="H12" i="15"/>
  <c r="P15" i="15"/>
  <c r="AB11" i="15"/>
  <c r="AD23" i="15"/>
  <c r="R16" i="15"/>
  <c r="X15" i="15"/>
  <c r="AB12" i="15"/>
  <c r="AF14" i="15"/>
  <c r="M22" i="7"/>
  <c r="M21" i="7"/>
  <c r="M20" i="7"/>
  <c r="Q7" i="13" l="1"/>
  <c r="Q47" i="13" s="1"/>
  <c r="O47" i="13"/>
  <c r="Z19" i="11"/>
  <c r="Z21" i="11"/>
  <c r="Z18" i="11"/>
  <c r="Z22" i="11"/>
  <c r="Z17" i="11"/>
  <c r="Z23" i="11"/>
  <c r="Z20" i="11"/>
  <c r="AL11" i="17"/>
  <c r="AL6" i="18"/>
  <c r="AM6" i="18" s="1"/>
  <c r="AK6" i="17"/>
  <c r="AL6" i="17" s="1"/>
  <c r="AL6" i="16"/>
  <c r="AM6" i="16" s="1"/>
  <c r="AG18" i="15"/>
  <c r="G18" i="15"/>
  <c r="H18" i="15"/>
  <c r="X19" i="15"/>
  <c r="N19" i="15"/>
  <c r="E19" i="15"/>
  <c r="V19" i="15"/>
  <c r="J15" i="15"/>
  <c r="E15" i="15"/>
  <c r="O15" i="15"/>
  <c r="L15" i="15"/>
  <c r="K15" i="15"/>
  <c r="AC22" i="15"/>
  <c r="Y22" i="15"/>
  <c r="G22" i="15"/>
  <c r="H22" i="15"/>
  <c r="T22" i="15"/>
  <c r="O17" i="15"/>
  <c r="P17" i="15"/>
  <c r="Q17" i="15"/>
  <c r="S17" i="15"/>
  <c r="T17" i="15"/>
  <c r="U17" i="15"/>
  <c r="N17" i="15"/>
  <c r="AA16" i="15"/>
  <c r="L16" i="15"/>
  <c r="AC16" i="15"/>
  <c r="AE16" i="15"/>
  <c r="Q16" i="15"/>
  <c r="E18" i="15"/>
  <c r="F18" i="15"/>
  <c r="O18" i="15"/>
  <c r="I18" i="15"/>
  <c r="V18" i="15"/>
  <c r="W18" i="15"/>
  <c r="X18" i="15"/>
  <c r="Y18" i="15"/>
  <c r="AD18" i="15"/>
  <c r="AA18" i="15"/>
  <c r="AF18" i="15"/>
  <c r="S16" i="15"/>
  <c r="Q15" i="15"/>
  <c r="N15" i="15"/>
  <c r="T15" i="15"/>
  <c r="AA15" i="15"/>
  <c r="G15" i="15"/>
  <c r="AD15" i="15"/>
  <c r="AE15" i="15"/>
  <c r="J22" i="15"/>
  <c r="M22" i="15"/>
  <c r="Y16" i="15"/>
  <c r="V16" i="15"/>
  <c r="U25" i="15"/>
  <c r="R22" i="15"/>
  <c r="D18" i="15"/>
  <c r="N23" i="15"/>
  <c r="M20" i="15"/>
  <c r="AF19" i="15"/>
  <c r="P19" i="15"/>
  <c r="H19" i="15"/>
  <c r="O14" i="15"/>
  <c r="P18" i="15"/>
  <c r="U18" i="15"/>
  <c r="T23" i="15"/>
  <c r="J25" i="15"/>
  <c r="AG17" i="15"/>
  <c r="AE20" i="15"/>
  <c r="X17" i="15"/>
  <c r="F7" i="15"/>
  <c r="J12" i="15"/>
  <c r="P7" i="15"/>
  <c r="AE13" i="15"/>
  <c r="R9" i="15"/>
  <c r="E20" i="15"/>
  <c r="F21" i="15"/>
  <c r="J16" i="15"/>
  <c r="S18" i="15"/>
  <c r="Q24" i="15"/>
  <c r="E12" i="15"/>
  <c r="G20" i="15"/>
  <c r="V14" i="15"/>
  <c r="S10" i="15"/>
  <c r="AG19" i="15"/>
  <c r="Y14" i="15"/>
  <c r="I7" i="15"/>
  <c r="S24" i="15"/>
  <c r="Y24" i="15"/>
  <c r="Q22" i="15"/>
  <c r="Q10" i="15"/>
  <c r="AA10" i="15"/>
  <c r="T12" i="15"/>
  <c r="Z13" i="15"/>
  <c r="S19" i="15"/>
  <c r="F25" i="15"/>
  <c r="R15" i="15"/>
  <c r="I11" i="15"/>
  <c r="O21" i="15"/>
  <c r="AG7" i="15"/>
  <c r="W10" i="15"/>
  <c r="AB19" i="15"/>
  <c r="AB18" i="15"/>
  <c r="O16" i="15"/>
  <c r="N18" i="15"/>
  <c r="S15" i="15"/>
  <c r="X16" i="15"/>
  <c r="M18" i="15"/>
  <c r="AA6" i="15"/>
  <c r="AC23" i="15"/>
  <c r="H15" i="15"/>
  <c r="AC14" i="15"/>
  <c r="Y9" i="15"/>
  <c r="I15" i="15"/>
  <c r="P22" i="15"/>
  <c r="M15" i="15"/>
  <c r="K17" i="15"/>
  <c r="V23" i="15"/>
  <c r="AC15" i="15"/>
  <c r="D21" i="15"/>
  <c r="J20" i="15"/>
  <c r="N25" i="15"/>
  <c r="AE17" i="15"/>
  <c r="R17" i="15"/>
  <c r="F12" i="15"/>
  <c r="Z20" i="15"/>
  <c r="Z23" i="15"/>
  <c r="M17" i="15"/>
  <c r="AE19" i="15"/>
  <c r="F15" i="15"/>
  <c r="AE18" i="15"/>
  <c r="W9" i="15"/>
  <c r="G11" i="15"/>
  <c r="AA17" i="15"/>
  <c r="AD22" i="15"/>
  <c r="AA9" i="15"/>
  <c r="I19" i="15"/>
  <c r="AA19" i="15"/>
  <c r="AF10" i="15"/>
  <c r="X10" i="15"/>
  <c r="P14" i="15"/>
  <c r="W19" i="15"/>
  <c r="O20" i="15"/>
  <c r="E13" i="15"/>
  <c r="U8" i="15"/>
  <c r="X23" i="15"/>
  <c r="AE10" i="15"/>
  <c r="J10" i="15"/>
  <c r="AC7" i="15"/>
  <c r="L25" i="15"/>
  <c r="AD10" i="15"/>
  <c r="S25" i="15"/>
  <c r="F16" i="15"/>
  <c r="AC19" i="15"/>
  <c r="AG15" i="15"/>
  <c r="Z16" i="15"/>
  <c r="W15" i="15"/>
  <c r="I9" i="15"/>
  <c r="O22" i="15"/>
  <c r="AG20" i="15"/>
  <c r="W17" i="15"/>
  <c r="I16" i="15"/>
  <c r="R5" i="11"/>
  <c r="Q5" i="11"/>
  <c r="T5" i="11"/>
  <c r="S5" i="11"/>
  <c r="T41" i="11"/>
  <c r="R41" i="11"/>
  <c r="S41" i="11"/>
  <c r="Q41" i="11"/>
  <c r="R37" i="11"/>
  <c r="S37" i="11"/>
  <c r="T37" i="11"/>
  <c r="Q37" i="11"/>
  <c r="T33" i="11"/>
  <c r="Q33" i="11"/>
  <c r="R33" i="11"/>
  <c r="S33" i="11"/>
  <c r="T29" i="11"/>
  <c r="R29" i="11"/>
  <c r="S29" i="11"/>
  <c r="Q29" i="11"/>
  <c r="S42" i="11"/>
  <c r="R42" i="11"/>
  <c r="Q42" i="11"/>
  <c r="T42" i="11"/>
  <c r="Q38" i="11"/>
  <c r="T38" i="11"/>
  <c r="S38" i="11"/>
  <c r="R38" i="11"/>
  <c r="T34" i="11"/>
  <c r="S34" i="11"/>
  <c r="R34" i="11"/>
  <c r="Q34" i="11"/>
  <c r="T30" i="11"/>
  <c r="S30" i="11"/>
  <c r="R30" i="11"/>
  <c r="Q30" i="11"/>
  <c r="S43" i="11"/>
  <c r="Q43" i="11"/>
  <c r="R43" i="11"/>
  <c r="T43" i="11"/>
  <c r="S39" i="11"/>
  <c r="T39" i="11"/>
  <c r="R39" i="11"/>
  <c r="Q39" i="11"/>
  <c r="T35" i="11"/>
  <c r="R35" i="11"/>
  <c r="S35" i="11"/>
  <c r="Q35" i="11"/>
  <c r="S31" i="11"/>
  <c r="T31" i="11"/>
  <c r="Q31" i="11"/>
  <c r="R31" i="11"/>
  <c r="Q27" i="11"/>
  <c r="R27" i="11"/>
  <c r="S27" i="11"/>
  <c r="T27" i="11"/>
  <c r="T19" i="11"/>
  <c r="R19" i="11"/>
  <c r="S19" i="11"/>
  <c r="Q19" i="11"/>
  <c r="T44" i="11"/>
  <c r="R44" i="11"/>
  <c r="S44" i="11"/>
  <c r="Q44" i="11"/>
  <c r="T40" i="11"/>
  <c r="R40" i="11"/>
  <c r="S40" i="11"/>
  <c r="Q40" i="11"/>
  <c r="S36" i="11"/>
  <c r="T36" i="11"/>
  <c r="R36" i="11"/>
  <c r="Q36" i="11"/>
  <c r="R32" i="11"/>
  <c r="Q32" i="11"/>
  <c r="S32" i="11"/>
  <c r="T32" i="11"/>
  <c r="T28" i="11"/>
  <c r="R28" i="11"/>
  <c r="S28" i="11"/>
  <c r="Q28" i="11"/>
  <c r="K36" i="7" a="1"/>
  <c r="H7" i="15"/>
  <c r="O9" i="15"/>
  <c r="R10" i="15"/>
  <c r="W11" i="15"/>
  <c r="Z12" i="15"/>
  <c r="AE9" i="15"/>
  <c r="AG14" i="15"/>
  <c r="T17" i="11"/>
  <c r="R21" i="11"/>
  <c r="AB20" i="11" l="1"/>
  <c r="AB18" i="11"/>
  <c r="AB25" i="11"/>
  <c r="AB23" i="11"/>
  <c r="AL26" i="18"/>
  <c r="AL26" i="16"/>
  <c r="AK26" i="17"/>
  <c r="AC13" i="15"/>
  <c r="P13" i="15"/>
  <c r="V13" i="15"/>
  <c r="S13" i="15"/>
  <c r="AK21" i="15"/>
  <c r="AL21" i="15" s="1"/>
  <c r="AK10" i="15"/>
  <c r="AL10" i="15" s="1"/>
  <c r="AK14" i="15"/>
  <c r="AL14" i="15" s="1"/>
  <c r="AK15" i="15"/>
  <c r="AL15" i="15" s="1"/>
  <c r="AK19" i="15"/>
  <c r="AL19" i="15" s="1"/>
  <c r="AK9" i="15"/>
  <c r="AL9" i="15" s="1"/>
  <c r="AK23" i="15"/>
  <c r="AL23" i="15" s="1"/>
  <c r="AK17" i="15"/>
  <c r="AL17" i="15" s="1"/>
  <c r="AB13" i="15"/>
  <c r="J13" i="15"/>
  <c r="G13" i="15"/>
  <c r="X13" i="15"/>
  <c r="L13" i="15"/>
  <c r="N13" i="15"/>
  <c r="O13" i="15"/>
  <c r="AF13" i="15"/>
  <c r="P8" i="15"/>
  <c r="AF8" i="15"/>
  <c r="AG8" i="15"/>
  <c r="AC8" i="15"/>
  <c r="AK24" i="15"/>
  <c r="AL24" i="15" s="1"/>
  <c r="S26" i="11"/>
  <c r="Q22" i="11"/>
  <c r="AK11" i="15"/>
  <c r="AL11" i="15" s="1"/>
  <c r="R16" i="11"/>
  <c r="I20" i="15"/>
  <c r="AK20" i="15" s="1"/>
  <c r="AL20" i="15" s="1"/>
  <c r="AK7" i="15"/>
  <c r="AL7" i="15" s="1"/>
  <c r="AK18" i="15"/>
  <c r="AL18" i="15" s="1"/>
  <c r="T25" i="11"/>
  <c r="J6" i="11" a="1"/>
  <c r="J6" i="11" s="1"/>
  <c r="J14" i="11" s="1"/>
  <c r="T20" i="11"/>
  <c r="W16" i="15"/>
  <c r="AK16" i="15" s="1"/>
  <c r="AL16" i="15" s="1"/>
  <c r="S15" i="11"/>
  <c r="F13" i="15"/>
  <c r="M6" i="15"/>
  <c r="T23" i="11"/>
  <c r="AE22" i="15"/>
  <c r="AK22" i="15" s="1"/>
  <c r="AL22" i="15" s="1"/>
  <c r="T18" i="11"/>
  <c r="O12" i="15"/>
  <c r="AK12" i="15" s="1"/>
  <c r="AL12" i="15" s="1"/>
  <c r="G8" i="15"/>
  <c r="W8" i="15"/>
  <c r="H8" i="15"/>
  <c r="X8" i="15"/>
  <c r="I8" i="15"/>
  <c r="Y8" i="15"/>
  <c r="AD8" i="15"/>
  <c r="J8" i="15"/>
  <c r="K8" i="15"/>
  <c r="AA8" i="15"/>
  <c r="L8" i="15"/>
  <c r="AB8" i="15"/>
  <c r="M8" i="15"/>
  <c r="N8" i="15"/>
  <c r="Z8" i="15"/>
  <c r="O8" i="15"/>
  <c r="S8" i="15"/>
  <c r="D8" i="15"/>
  <c r="T8" i="15"/>
  <c r="E8" i="15"/>
  <c r="AK25" i="15"/>
  <c r="AL25" i="15" s="1"/>
  <c r="S20" i="11"/>
  <c r="Q11" i="11"/>
  <c r="R11" i="11"/>
  <c r="S11" i="11"/>
  <c r="T11" i="11"/>
  <c r="T7" i="11"/>
  <c r="R7" i="11"/>
  <c r="S7" i="11"/>
  <c r="Q7" i="11"/>
  <c r="T16" i="11"/>
  <c r="Q20" i="11"/>
  <c r="Q24" i="11"/>
  <c r="R15" i="11"/>
  <c r="Q23" i="11"/>
  <c r="Q18" i="11"/>
  <c r="R22" i="11"/>
  <c r="T26" i="11"/>
  <c r="S17" i="11"/>
  <c r="Q21" i="11"/>
  <c r="Q25" i="11"/>
  <c r="T12" i="11"/>
  <c r="R12" i="11"/>
  <c r="S12" i="11"/>
  <c r="Q12" i="11"/>
  <c r="T8" i="11"/>
  <c r="R8" i="11"/>
  <c r="S8" i="11"/>
  <c r="Q8" i="11"/>
  <c r="T14" i="11"/>
  <c r="S14" i="11"/>
  <c r="R14" i="11"/>
  <c r="Q14" i="11"/>
  <c r="S10" i="11"/>
  <c r="R10" i="11"/>
  <c r="Q10" i="11"/>
  <c r="T10" i="11"/>
  <c r="T6" i="11"/>
  <c r="R6" i="11"/>
  <c r="S6" i="11"/>
  <c r="Q6" i="11"/>
  <c r="S16" i="11"/>
  <c r="R20" i="11"/>
  <c r="S24" i="11"/>
  <c r="Q15" i="11"/>
  <c r="S23" i="11"/>
  <c r="R18" i="11"/>
  <c r="S22" i="11"/>
  <c r="Q26" i="11"/>
  <c r="R17" i="11"/>
  <c r="T21" i="11"/>
  <c r="S25" i="11"/>
  <c r="Q16" i="11"/>
  <c r="R24" i="11"/>
  <c r="T15" i="11"/>
  <c r="R23" i="11"/>
  <c r="S18" i="11"/>
  <c r="T22" i="11"/>
  <c r="R26" i="11"/>
  <c r="Q17" i="11"/>
  <c r="S21" i="11"/>
  <c r="R25" i="11"/>
  <c r="T13" i="11"/>
  <c r="R13" i="11"/>
  <c r="S13" i="11"/>
  <c r="Q13" i="11"/>
  <c r="T9" i="11"/>
  <c r="R9" i="11"/>
  <c r="S9" i="11"/>
  <c r="Q9" i="11"/>
  <c r="T24" i="11"/>
  <c r="C6" i="11"/>
  <c r="C3" i="11" s="1"/>
  <c r="C5" i="11" s="1"/>
  <c r="E5" i="11" a="1"/>
  <c r="E5" i="11" s="1"/>
  <c r="K36" i="7"/>
  <c r="L36" i="7" s="1"/>
  <c r="L38" i="7"/>
  <c r="L40" i="7"/>
  <c r="L37" i="7"/>
  <c r="L39" i="7"/>
  <c r="L41" i="7"/>
  <c r="T45" i="11" l="1"/>
  <c r="W18" i="11" s="1"/>
  <c r="Q45" i="11"/>
  <c r="W15" i="11" s="1"/>
  <c r="S45" i="11"/>
  <c r="W17" i="11" s="1"/>
  <c r="R45" i="11"/>
  <c r="W16" i="11" s="1"/>
  <c r="M27" i="7"/>
  <c r="AK6" i="15"/>
  <c r="AL6" i="15" s="1"/>
  <c r="AK13" i="15"/>
  <c r="AL13" i="15" s="1"/>
  <c r="AK8" i="15"/>
  <c r="AL8" i="15" s="1"/>
  <c r="V22" i="11" l="1"/>
  <c r="V24" i="11" s="1"/>
  <c r="AK2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<sst xmlns="http://schemas.openxmlformats.org/spreadsheetml/2006/main" count="20790" uniqueCount="1228">
  <si>
    <t>Direccion</t>
  </si>
  <si>
    <t>Juan</t>
  </si>
  <si>
    <t>Calle 123</t>
  </si>
  <si>
    <t>María</t>
  </si>
  <si>
    <t>Avenida 456</t>
  </si>
  <si>
    <t>Carlos</t>
  </si>
  <si>
    <t>Plaza Principal</t>
  </si>
  <si>
    <t>Laura</t>
  </si>
  <si>
    <t>Calle 789</t>
  </si>
  <si>
    <t>Andrés</t>
  </si>
  <si>
    <t>Avenida 1011</t>
  </si>
  <si>
    <t>Ana</t>
  </si>
  <si>
    <t>Calle 1213</t>
  </si>
  <si>
    <t>Luis</t>
  </si>
  <si>
    <t>Plaza Central</t>
  </si>
  <si>
    <t>Sofía</t>
  </si>
  <si>
    <t>Javier</t>
  </si>
  <si>
    <t>IDEntrada</t>
  </si>
  <si>
    <t>NombreApellidoComprador</t>
  </si>
  <si>
    <t>Edad</t>
  </si>
  <si>
    <t>FechaCompra</t>
  </si>
  <si>
    <t>EmpleadoVenta</t>
  </si>
  <si>
    <t>Juego</t>
  </si>
  <si>
    <t>PrecioJuego</t>
  </si>
  <si>
    <t>CorreoElectronico</t>
  </si>
  <si>
    <t>Supervisor</t>
  </si>
  <si>
    <t>Localidad</t>
  </si>
  <si>
    <t>DescuentoJuego</t>
  </si>
  <si>
    <t>Ana Gómez</t>
  </si>
  <si>
    <t>ana@example.com</t>
  </si>
  <si>
    <t>Luis Pérez</t>
  </si>
  <si>
    <t>luis@example.com</t>
  </si>
  <si>
    <t>Marta Fernández</t>
  </si>
  <si>
    <t>marta@example.com</t>
  </si>
  <si>
    <t>Carlos Rodríguez</t>
  </si>
  <si>
    <t>carlos@example.com</t>
  </si>
  <si>
    <t>Sofía López</t>
  </si>
  <si>
    <t>sofia@example.com</t>
  </si>
  <si>
    <t>Javier Díaz</t>
  </si>
  <si>
    <t>javier@example.com</t>
  </si>
  <si>
    <t>Tren Fantasma</t>
  </si>
  <si>
    <t>Autos Chocadores</t>
  </si>
  <si>
    <t>Montaña Rusa</t>
  </si>
  <si>
    <t>Carrusel</t>
  </si>
  <si>
    <t>Lucas García</t>
  </si>
  <si>
    <t>Córdoba</t>
  </si>
  <si>
    <t>Martina Rodríguez</t>
  </si>
  <si>
    <t>Buenos Aires</t>
  </si>
  <si>
    <t>Carlos Díaz</t>
  </si>
  <si>
    <t>Mendoza</t>
  </si>
  <si>
    <t>Laura Martínez</t>
  </si>
  <si>
    <t>Rosario</t>
  </si>
  <si>
    <t>Andrés Sánchez</t>
  </si>
  <si>
    <t>Santa Fe</t>
  </si>
  <si>
    <t>Salta</t>
  </si>
  <si>
    <t>La Plata</t>
  </si>
  <si>
    <t>Sofía González</t>
  </si>
  <si>
    <t>Lucas</t>
  </si>
  <si>
    <t>Avenida 789</t>
  </si>
  <si>
    <t>martina@example.com</t>
  </si>
  <si>
    <t>Atracción Acuática</t>
  </si>
  <si>
    <t>lucas@example.com</t>
  </si>
  <si>
    <t>Campo de Golf</t>
  </si>
  <si>
    <t>Calle 456</t>
  </si>
  <si>
    <t>Espejos Mágicos</t>
  </si>
  <si>
    <t>Avenida 123</t>
  </si>
  <si>
    <t>Marta</t>
  </si>
  <si>
    <t>andres@example.com</t>
  </si>
  <si>
    <t>laura@example.com</t>
  </si>
  <si>
    <t>Andrea Ramírez</t>
  </si>
  <si>
    <t>andrea@example.com</t>
  </si>
  <si>
    <t>Leonardo Silva</t>
  </si>
  <si>
    <t>leonardo@example.com</t>
  </si>
  <si>
    <t>Mariana Torres</t>
  </si>
  <si>
    <t>mariana@example.com</t>
  </si>
  <si>
    <t>Matías López</t>
  </si>
  <si>
    <t>matias@example.com</t>
  </si>
  <si>
    <t>Valentina Gómez</t>
  </si>
  <si>
    <t>valentina@example.com</t>
  </si>
  <si>
    <t>Nicolás Torres</t>
  </si>
  <si>
    <t>nicolas@example.com</t>
  </si>
  <si>
    <t>Daniela Rodríguez</t>
  </si>
  <si>
    <t>daniela@example.com</t>
  </si>
  <si>
    <t>Santiago Pérez</t>
  </si>
  <si>
    <t>santiago@example.com</t>
  </si>
  <si>
    <t>Abril Martínez</t>
  </si>
  <si>
    <t>abril@example.com</t>
  </si>
  <si>
    <t>Agustín Díaz</t>
  </si>
  <si>
    <t>agustin@example.com</t>
  </si>
  <si>
    <t>Melina Torres</t>
  </si>
  <si>
    <t>melina@example.com</t>
  </si>
  <si>
    <t>Esteban Silva</t>
  </si>
  <si>
    <t>esteban@example.com</t>
  </si>
  <si>
    <t>Lucas Pérez</t>
  </si>
  <si>
    <t>Mariana Silva</t>
  </si>
  <si>
    <t>Fernando Gómez</t>
  </si>
  <si>
    <t>fernando@example.com</t>
  </si>
  <si>
    <t>Valeria Martínez</t>
  </si>
  <si>
    <t>valeria@example.com</t>
  </si>
  <si>
    <t>Marcos Torres</t>
  </si>
  <si>
    <t>marcos@example.com</t>
  </si>
  <si>
    <t>Lucía Díaz</t>
  </si>
  <si>
    <t>lucia@example.com</t>
  </si>
  <si>
    <t>Mateo López</t>
  </si>
  <si>
    <t>mateo@example.com</t>
  </si>
  <si>
    <t>Camila Silva</t>
  </si>
  <si>
    <t>camila@example.com</t>
  </si>
  <si>
    <t>Emilio Pérez</t>
  </si>
  <si>
    <t>emilio@example.com</t>
  </si>
  <si>
    <t>Luna Díaz</t>
  </si>
  <si>
    <t>luna@example.com</t>
  </si>
  <si>
    <t>Martin Silva</t>
  </si>
  <si>
    <t>martin@example.com</t>
  </si>
  <si>
    <t>Antonia Torres</t>
  </si>
  <si>
    <t>antonia@example.com</t>
  </si>
  <si>
    <t>Agustin Torres</t>
  </si>
  <si>
    <t>Delfina Díaz</t>
  </si>
  <si>
    <t>delfina@example.com</t>
  </si>
  <si>
    <t>Ignacio López</t>
  </si>
  <si>
    <t>ignacio@example.com</t>
  </si>
  <si>
    <t>Catalina Silva</t>
  </si>
  <si>
    <t>catalina@example.com</t>
  </si>
  <si>
    <t>Santiago Torres</t>
  </si>
  <si>
    <t>Mariano Gómez</t>
  </si>
  <si>
    <t>mariano@example.com</t>
  </si>
  <si>
    <t>Isabella Martínez</t>
  </si>
  <si>
    <t>isabella@example.com</t>
  </si>
  <si>
    <t>Valentina Díaz</t>
  </si>
  <si>
    <t>Joaquín López</t>
  </si>
  <si>
    <t>joaquin@example.com</t>
  </si>
  <si>
    <t>Victoria Silva</t>
  </si>
  <si>
    <t>victoria@example.com</t>
  </si>
  <si>
    <t>Sebastián Pérez</t>
  </si>
  <si>
    <t>sebastian@example.com</t>
  </si>
  <si>
    <t>Maite Díaz</t>
  </si>
  <si>
    <t>maite@example.com</t>
  </si>
  <si>
    <t>Alejandro Silva</t>
  </si>
  <si>
    <t>alejandro@example.com</t>
  </si>
  <si>
    <t>Luciana Torres</t>
  </si>
  <si>
    <t>luciana@example.com</t>
  </si>
  <si>
    <t>Martín Torres</t>
  </si>
  <si>
    <t>Lourdes Díaz</t>
  </si>
  <si>
    <t>lourdes@example.com</t>
  </si>
  <si>
    <t>Emilio López</t>
  </si>
  <si>
    <t>Abril Silva</t>
  </si>
  <si>
    <t>Mauro Torres</t>
  </si>
  <si>
    <t>mauro@example.com</t>
  </si>
  <si>
    <t>Maximiliano Díaz</t>
  </si>
  <si>
    <t>maximiliano@example.com</t>
  </si>
  <si>
    <t>Florencia Silva</t>
  </si>
  <si>
    <t>florencia@example.com</t>
  </si>
  <si>
    <t>Julián Torres</t>
  </si>
  <si>
    <t>julian@example.com</t>
  </si>
  <si>
    <t>Mía Díaz</t>
  </si>
  <si>
    <t>mia@example.com</t>
  </si>
  <si>
    <t>Santiago Silva</t>
  </si>
  <si>
    <t>Martina Gómez</t>
  </si>
  <si>
    <t>Iván Torres</t>
  </si>
  <si>
    <t>ivan@example.com</t>
  </si>
  <si>
    <t>Felipe López</t>
  </si>
  <si>
    <t>felipe@example.com</t>
  </si>
  <si>
    <t>Diego Pérez</t>
  </si>
  <si>
    <t>diego@example.com</t>
  </si>
  <si>
    <t>Carolina Torres</t>
  </si>
  <si>
    <t>carolina@example.com</t>
  </si>
  <si>
    <t>Iván Gómez</t>
  </si>
  <si>
    <t>Lara Díaz</t>
  </si>
  <si>
    <t>lara@example.com</t>
  </si>
  <si>
    <t>Nicolás López</t>
  </si>
  <si>
    <t>Valeria Silva</t>
  </si>
  <si>
    <t>Federico Pérez</t>
  </si>
  <si>
    <t>federico@example.com</t>
  </si>
  <si>
    <t>Sofía Díaz</t>
  </si>
  <si>
    <t>Andrea Silva</t>
  </si>
  <si>
    <t>Lourdes Pérez</t>
  </si>
  <si>
    <t>Eduardo Díaz</t>
  </si>
  <si>
    <t>eduardo@example.com</t>
  </si>
  <si>
    <t>Luciana Silva</t>
  </si>
  <si>
    <t>Facundo Pérez</t>
  </si>
  <si>
    <t>facundo@example.com</t>
  </si>
  <si>
    <t>Santiago López</t>
  </si>
  <si>
    <t>Valentina Pérez</t>
  </si>
  <si>
    <t>Mateo Torres</t>
  </si>
  <si>
    <t>Isabella Díaz</t>
  </si>
  <si>
    <t>Lara López</t>
  </si>
  <si>
    <t>Valeria Pérez</t>
  </si>
  <si>
    <t>Federico Torres</t>
  </si>
  <si>
    <t>Abril Torres</t>
  </si>
  <si>
    <t>Diego Gómez</t>
  </si>
  <si>
    <t>Lara Pérez</t>
  </si>
  <si>
    <t>Valentina Silva</t>
  </si>
  <si>
    <t>Mariana Gutiérrez</t>
  </si>
  <si>
    <t>Lorenzo Rodríguez</t>
  </si>
  <si>
    <t>lorenzo@example.com</t>
  </si>
  <si>
    <t>Isabella Sánchez</t>
  </si>
  <si>
    <t>Lucas Hernández</t>
  </si>
  <si>
    <t>Santino López</t>
  </si>
  <si>
    <t>santino@example.com</t>
  </si>
  <si>
    <t>Ana María Torres</t>
  </si>
  <si>
    <t>Martina González</t>
  </si>
  <si>
    <t>Benjamín Silva</t>
  </si>
  <si>
    <t>benjamin@example.com</t>
  </si>
  <si>
    <t>Lautaro Pérez</t>
  </si>
  <si>
    <t>lautaro@example.com</t>
  </si>
  <si>
    <t>Sabrina Díaz</t>
  </si>
  <si>
    <t>sabrina@example.com</t>
  </si>
  <si>
    <t>Guadalupe Silva</t>
  </si>
  <si>
    <t>guadalupe@example.com</t>
  </si>
  <si>
    <t>Ezequiel Pérez</t>
  </si>
  <si>
    <t>ezequiel@example.com</t>
  </si>
  <si>
    <t>Miriam Alvarado</t>
  </si>
  <si>
    <t>miriam@example.com</t>
  </si>
  <si>
    <t>Lionel Miranda</t>
  </si>
  <si>
    <t>lionel@example.com</t>
  </si>
  <si>
    <t>Gabriela Soto</t>
  </si>
  <si>
    <t>gabriela@example.com</t>
  </si>
  <si>
    <t>Marcos Ramírez</t>
  </si>
  <si>
    <t>Milena Gómez</t>
  </si>
  <si>
    <t>milena@example.com</t>
  </si>
  <si>
    <t>Miguel Torres</t>
  </si>
  <si>
    <t>miguel@example.com</t>
  </si>
  <si>
    <t>Eduardo González</t>
  </si>
  <si>
    <t>Isabella Torres</t>
  </si>
  <si>
    <t>José Silva</t>
  </si>
  <si>
    <t>jose@example.com</t>
  </si>
  <si>
    <t>Mateo Díaz</t>
  </si>
  <si>
    <t>Marcelo Sánchez</t>
  </si>
  <si>
    <t>marcelo@example.com</t>
  </si>
  <si>
    <t>Valentina Ramírez</t>
  </si>
  <si>
    <t>Andrés Díaz</t>
  </si>
  <si>
    <t>Lucía Torres</t>
  </si>
  <si>
    <t>Valentín Pérez</t>
  </si>
  <si>
    <t>valentin@example.com</t>
  </si>
  <si>
    <t>Isabella Soto</t>
  </si>
  <si>
    <t>Lionel Torres</t>
  </si>
  <si>
    <t>Camila Díaz</t>
  </si>
  <si>
    <t>María Torres</t>
  </si>
  <si>
    <t>maria@example.com</t>
  </si>
  <si>
    <t>Abril López</t>
  </si>
  <si>
    <t>Eduardo Ramírez</t>
  </si>
  <si>
    <t>Martina Torres</t>
  </si>
  <si>
    <t>Julián Silva</t>
  </si>
  <si>
    <t>Milena Torres</t>
  </si>
  <si>
    <t>Leonardo Serrano</t>
  </si>
  <si>
    <t>Valentina Morales</t>
  </si>
  <si>
    <t>Lucas Miranda</t>
  </si>
  <si>
    <t>Valeria Torres</t>
  </si>
  <si>
    <t>Andrés Soto</t>
  </si>
  <si>
    <t>Lucía Rodríguez</t>
  </si>
  <si>
    <t>Leandro Martínez</t>
  </si>
  <si>
    <t>leandro@example.com</t>
  </si>
  <si>
    <t>Vanesa Torres</t>
  </si>
  <si>
    <t>vanesa@example.com</t>
  </si>
  <si>
    <t>Gonzalo Díaz</t>
  </si>
  <si>
    <t>gonzalo@example.com</t>
  </si>
  <si>
    <t>Carolina Silva</t>
  </si>
  <si>
    <t>Felipe Pérez</t>
  </si>
  <si>
    <t>Emilio Soto</t>
  </si>
  <si>
    <t>Daniela Díaz</t>
  </si>
  <si>
    <t>Matías Silva</t>
  </si>
  <si>
    <t>Alejandra Torres</t>
  </si>
  <si>
    <t>alejandra@example.com</t>
  </si>
  <si>
    <t>Liliana López</t>
  </si>
  <si>
    <t>liliana@example.com</t>
  </si>
  <si>
    <t>Alejandro Ramírez</t>
  </si>
  <si>
    <t>Natalia Torres</t>
  </si>
  <si>
    <t>natalia@example.com</t>
  </si>
  <si>
    <t>Agustina Silva</t>
  </si>
  <si>
    <t>agustina@example.com</t>
  </si>
  <si>
    <t>Iván Pérez</t>
  </si>
  <si>
    <t>Cecilia Díaz</t>
  </si>
  <si>
    <t>cecilia@example.com</t>
  </si>
  <si>
    <t>Milagros Torres</t>
  </si>
  <si>
    <t>milagros@example.com</t>
  </si>
  <si>
    <t>Lionel Martínez</t>
  </si>
  <si>
    <t>Valentina Rodríguez</t>
  </si>
  <si>
    <t>Leila Gómez</t>
  </si>
  <si>
    <t>leila@example.com</t>
  </si>
  <si>
    <t>Rodrigo Torres</t>
  </si>
  <si>
    <t>rodrigo@example.com</t>
  </si>
  <si>
    <t>Carla Díaz</t>
  </si>
  <si>
    <t>carla@example.com</t>
  </si>
  <si>
    <t>Gabriel Torres</t>
  </si>
  <si>
    <t>gabriel@example.com</t>
  </si>
  <si>
    <t>Marcos Herrera</t>
  </si>
  <si>
    <t>Valeria Rodríguez</t>
  </si>
  <si>
    <t>Lucas Mendoza</t>
  </si>
  <si>
    <t>Andrés Gómez</t>
  </si>
  <si>
    <t>Agustina Martínez</t>
  </si>
  <si>
    <t>Sebastián Gómez</t>
  </si>
  <si>
    <t>Camila López</t>
  </si>
  <si>
    <t>Sofía García</t>
  </si>
  <si>
    <t>Luciana Soto</t>
  </si>
  <si>
    <t>Nicolás Fernández</t>
  </si>
  <si>
    <t>Martina Silva</t>
  </si>
  <si>
    <t>Emiliano Ramírez</t>
  </si>
  <si>
    <t>Renata González</t>
  </si>
  <si>
    <t>Tomás Rodríguez</t>
  </si>
  <si>
    <t>Juana Pérez</t>
  </si>
  <si>
    <t>Ignacio Martínez</t>
  </si>
  <si>
    <t>Valeria López</t>
  </si>
  <si>
    <t>Marcos Soto</t>
  </si>
  <si>
    <t>Carla Torres</t>
  </si>
  <si>
    <t>Federico Gómez</t>
  </si>
  <si>
    <t>Franco Herrera</t>
  </si>
  <si>
    <t>Emilio Ramírez</t>
  </si>
  <si>
    <t>Antonella Rodríguez</t>
  </si>
  <si>
    <t>Juan Martínez</t>
  </si>
  <si>
    <t>Celeste Gutiérrez</t>
  </si>
  <si>
    <t>Facundo Silva</t>
  </si>
  <si>
    <t>Julieta Pérez</t>
  </si>
  <si>
    <t>Marcos López</t>
  </si>
  <si>
    <t>Valeria Fernández</t>
  </si>
  <si>
    <t>Facundo Soto</t>
  </si>
  <si>
    <t>Melina González</t>
  </si>
  <si>
    <t>Thiago García</t>
  </si>
  <si>
    <t>Martina Díaz</t>
  </si>
  <si>
    <t>Franco Rodríguez</t>
  </si>
  <si>
    <t>Renata Soto</t>
  </si>
  <si>
    <t>Juan Pablo López</t>
  </si>
  <si>
    <t>Micaela Torres</t>
  </si>
  <si>
    <t>Gonzalo Martínez</t>
  </si>
  <si>
    <t>Ignacio Silva</t>
  </si>
  <si>
    <t>Emiliano López</t>
  </si>
  <si>
    <t>Antonella Ramírez</t>
  </si>
  <si>
    <t>Luciana Pérez</t>
  </si>
  <si>
    <t>Facundo Rodríguez</t>
  </si>
  <si>
    <t>Renata Fernández</t>
  </si>
  <si>
    <t>Mateo Soto</t>
  </si>
  <si>
    <t>Sofía Ramírez</t>
  </si>
  <si>
    <t>Valeria González</t>
  </si>
  <si>
    <t>Tomás Pérez</t>
  </si>
  <si>
    <t>Martina Martínez</t>
  </si>
  <si>
    <t>Franco Gómez</t>
  </si>
  <si>
    <t>Celeste Ramírez</t>
  </si>
  <si>
    <t>Franco Torres</t>
  </si>
  <si>
    <t>Micaela López</t>
  </si>
  <si>
    <t>Santiago Herrera</t>
  </si>
  <si>
    <t>Juana Silva</t>
  </si>
  <si>
    <t>Facundo Gutiérrez</t>
  </si>
  <si>
    <t>Renata Torres</t>
  </si>
  <si>
    <t>Lucas Rodríguez</t>
  </si>
  <si>
    <t>Antonella Pérez</t>
  </si>
  <si>
    <t>Juan Pablo Soto</t>
  </si>
  <si>
    <t>Lucía Martínez</t>
  </si>
  <si>
    <t>Valentina Soto</t>
  </si>
  <si>
    <t>Sebastián Rodríguez</t>
  </si>
  <si>
    <t>Facundo Martínez</t>
  </si>
  <si>
    <t>Camila Fernández</t>
  </si>
  <si>
    <t>Sofía Gutiérrez</t>
  </si>
  <si>
    <t>Renata Díaz</t>
  </si>
  <si>
    <t>Lucas Ramírez</t>
  </si>
  <si>
    <t>Antonella Silva</t>
  </si>
  <si>
    <t>Martín González</t>
  </si>
  <si>
    <t>Luciana Martínez</t>
  </si>
  <si>
    <t>Juan Pablo Díaz</t>
  </si>
  <si>
    <t>Celeste Torres</t>
  </si>
  <si>
    <t>Julieta Silva</t>
  </si>
  <si>
    <t>Santiago Gómez</t>
  </si>
  <si>
    <t>Renzo Rodríguez</t>
  </si>
  <si>
    <t>Melina López</t>
  </si>
  <si>
    <t>Tomás Fernández</t>
  </si>
  <si>
    <t>Micaela Rodríguez</t>
  </si>
  <si>
    <t>Facundo Díaz</t>
  </si>
  <si>
    <t>Lucía Pérez</t>
  </si>
  <si>
    <t>Martín Pérez</t>
  </si>
  <si>
    <t>Valentina González</t>
  </si>
  <si>
    <t>Juan Torres</t>
  </si>
  <si>
    <t>Renata López</t>
  </si>
  <si>
    <t>Emiliano Gómez</t>
  </si>
  <si>
    <t>Camila Ramírez</t>
  </si>
  <si>
    <t>Lucas Silva</t>
  </si>
  <si>
    <t>Celeste Martínez</t>
  </si>
  <si>
    <t>Franco Fernández</t>
  </si>
  <si>
    <t>Facundo López</t>
  </si>
  <si>
    <t>Julieta Gutiérrez</t>
  </si>
  <si>
    <t>Tomás Martínez</t>
  </si>
  <si>
    <t>Antonella Soto</t>
  </si>
  <si>
    <t>Mateo Rodríguez</t>
  </si>
  <si>
    <t>Micaela Pérez</t>
  </si>
  <si>
    <t>Juan Pablo Ramírez</t>
  </si>
  <si>
    <t>Valentina López</t>
  </si>
  <si>
    <t>Facundo González</t>
  </si>
  <si>
    <t>Renata Silva</t>
  </si>
  <si>
    <t>Emilio Torres</t>
  </si>
  <si>
    <t>Melina Fernández</t>
  </si>
  <si>
    <t>Franco López</t>
  </si>
  <si>
    <t>Celeste Gómez</t>
  </si>
  <si>
    <t>Juan Díaz</t>
  </si>
  <si>
    <t>Nicolás Ramírez</t>
  </si>
  <si>
    <t>Sofía Silva</t>
  </si>
  <si>
    <t>Tomás Gómez</t>
  </si>
  <si>
    <t>Santiago Rodríguez</t>
  </si>
  <si>
    <t>Camila Pérez</t>
  </si>
  <si>
    <t>Renata Martínez</t>
  </si>
  <si>
    <t>Emiliano Fernández</t>
  </si>
  <si>
    <t>Antonella Díaz</t>
  </si>
  <si>
    <t>Micaela González</t>
  </si>
  <si>
    <t>Valeria Díaz</t>
  </si>
  <si>
    <t>Martín Ramírez</t>
  </si>
  <si>
    <t>Celeste Pérez</t>
  </si>
  <si>
    <t>Renata Rodríguez</t>
  </si>
  <si>
    <t>Nicolás Martínez</t>
  </si>
  <si>
    <t>Lucas Fernández</t>
  </si>
  <si>
    <t>Camila Torres</t>
  </si>
  <si>
    <t>Ignacio Pérez</t>
  </si>
  <si>
    <t>Martina López</t>
  </si>
  <si>
    <t>Facundo Torres</t>
  </si>
  <si>
    <t>Renata Gómez</t>
  </si>
  <si>
    <t>Emiliano Torres</t>
  </si>
  <si>
    <t>Juan Pablo Silva</t>
  </si>
  <si>
    <t>Lucía Gutiérrez</t>
  </si>
  <si>
    <t>Sofía Martínez</t>
  </si>
  <si>
    <t>Martín Gómez</t>
  </si>
  <si>
    <t>Santiago Gutiérrez</t>
  </si>
  <si>
    <t>Facundo Gómez</t>
  </si>
  <si>
    <t>Santiago Ramírez</t>
  </si>
  <si>
    <t>Martín Gutiérrez</t>
  </si>
  <si>
    <t>Tomás Silva</t>
  </si>
  <si>
    <t>Franco Pérez</t>
  </si>
  <si>
    <t>Camila Gómez</t>
  </si>
  <si>
    <t>Juan Pablo Fernández</t>
  </si>
  <si>
    <t>Sofía Torres</t>
  </si>
  <si>
    <t>Micaela Ramírez</t>
  </si>
  <si>
    <t>Lucas Martínez</t>
  </si>
  <si>
    <t>Antonella Gutiérrez</t>
  </si>
  <si>
    <t>Santiago Díaz</t>
  </si>
  <si>
    <t>Valeria Gómez</t>
  </si>
  <si>
    <t>Franco Gutiérrez</t>
  </si>
  <si>
    <t>Celeste Rodríguez</t>
  </si>
  <si>
    <t>Nicolás Silva</t>
  </si>
  <si>
    <t>Renata Pérez</t>
  </si>
  <si>
    <t>Luciana Gutiérrez</t>
  </si>
  <si>
    <t>Lucas Torres</t>
  </si>
  <si>
    <t>Gómez, Santiago</t>
  </si>
  <si>
    <t>Torres, Valentina</t>
  </si>
  <si>
    <t>Martínez, Facundo</t>
  </si>
  <si>
    <t>Fernández, Camila</t>
  </si>
  <si>
    <t>Silva, Lucas</t>
  </si>
  <si>
    <t>López, Renata</t>
  </si>
  <si>
    <t>Fernández, Emiliano</t>
  </si>
  <si>
    <t>Díaz, Antonella</t>
  </si>
  <si>
    <t>Pérez, Tomás</t>
  </si>
  <si>
    <t>Silva, Luciana</t>
  </si>
  <si>
    <t>Martínez, Juan</t>
  </si>
  <si>
    <t>González, Micaela</t>
  </si>
  <si>
    <t>Silva, Facundo</t>
  </si>
  <si>
    <t>Díaz, Valeria</t>
  </si>
  <si>
    <t>Rodríguez, Franco</t>
  </si>
  <si>
    <t>López, Sofía</t>
  </si>
  <si>
    <t>Ramírez, Martín</t>
  </si>
  <si>
    <t>Pérez, Celeste</t>
  </si>
  <si>
    <t>Martínez, Ignacio</t>
  </si>
  <si>
    <t>Silva, Antonella</t>
  </si>
  <si>
    <t>Gómez, Facundo</t>
  </si>
  <si>
    <t>Torres, Luciana</t>
  </si>
  <si>
    <t>Ramírez, Santiago</t>
  </si>
  <si>
    <t>Díaz, Valentina</t>
  </si>
  <si>
    <t>Torres, Martín</t>
  </si>
  <si>
    <t>Fernández, Renata</t>
  </si>
  <si>
    <t>Silva, Tomás</t>
  </si>
  <si>
    <t>Martínez, Celeste</t>
  </si>
  <si>
    <t>Pérez, Franco</t>
  </si>
  <si>
    <t>Rodríguez, Emiliano</t>
  </si>
  <si>
    <t>López, Camila</t>
  </si>
  <si>
    <t>Fernández, Juan Pablo</t>
  </si>
  <si>
    <t>Díaz, Mateo</t>
  </si>
  <si>
    <t>Ramírez, Micaela</t>
  </si>
  <si>
    <t>Martínez, Lucas</t>
  </si>
  <si>
    <t>Silva, Renata</t>
  </si>
  <si>
    <t>Gómez, Valeria</t>
  </si>
  <si>
    <t>Rodríguez, Santiago</t>
  </si>
  <si>
    <t>Pérez, Valentina</t>
  </si>
  <si>
    <t>Torres, Lucas</t>
  </si>
  <si>
    <t>Gutiérrez, Luciana</t>
  </si>
  <si>
    <t>Gutiérrez, Martín</t>
  </si>
  <si>
    <t>Torres, Tomás</t>
  </si>
  <si>
    <t>Torres, Emiliano</t>
  </si>
  <si>
    <t>Gómez, Camila</t>
  </si>
  <si>
    <t>Pérez, Juan Pablo</t>
  </si>
  <si>
    <t>Torres, Sofía</t>
  </si>
  <si>
    <t>Torres, Renata</t>
  </si>
  <si>
    <t>López, Valeria</t>
  </si>
  <si>
    <t>González, Valentín</t>
  </si>
  <si>
    <t>Torres, Facundo</t>
  </si>
  <si>
    <t>Pérez, Camila</t>
  </si>
  <si>
    <t>Martínez, Luciano</t>
  </si>
  <si>
    <t>Silva, Sofía</t>
  </si>
  <si>
    <t>Ramírez, Renata</t>
  </si>
  <si>
    <t>López, Facundo</t>
  </si>
  <si>
    <t>Fernández, Antonella</t>
  </si>
  <si>
    <t>Gómez, Martín</t>
  </si>
  <si>
    <t>Rodríguez, Micaela</t>
  </si>
  <si>
    <t>Martínez, Lucía</t>
  </si>
  <si>
    <t>Gutiérrez, Renzo</t>
  </si>
  <si>
    <t>Silva, Camila</t>
  </si>
  <si>
    <t>Ramírez, Tomás</t>
  </si>
  <si>
    <t>Gómez, Celeste</t>
  </si>
  <si>
    <t>Torres, Santiago</t>
  </si>
  <si>
    <t>Díaz, Emilia</t>
  </si>
  <si>
    <t>Rodríguez, Juan Pablo</t>
  </si>
  <si>
    <t>Torres, Ignacio</t>
  </si>
  <si>
    <t>Martínez, Valentina</t>
  </si>
  <si>
    <t>Pérez, Julieta</t>
  </si>
  <si>
    <t>Silva, Juan</t>
  </si>
  <si>
    <t>Díaz, Nicolás</t>
  </si>
  <si>
    <t>Martínez, Martina</t>
  </si>
  <si>
    <t>Gómez, Renata</t>
  </si>
  <si>
    <t>López, Franco</t>
  </si>
  <si>
    <t>Rodríguez, Valentina</t>
  </si>
  <si>
    <t>Ramírez, Franco</t>
  </si>
  <si>
    <t>Silva, Martín</t>
  </si>
  <si>
    <t>Gómez, Sofía</t>
  </si>
  <si>
    <t>Díaz, Facundo</t>
  </si>
  <si>
    <t>López, Luciana</t>
  </si>
  <si>
    <t>Pérez, Santiago</t>
  </si>
  <si>
    <t>López, Juan Pablo</t>
  </si>
  <si>
    <t>Pérez, Mateo</t>
  </si>
  <si>
    <t>Gómez, Valentina</t>
  </si>
  <si>
    <t>Martínez, Camilo</t>
  </si>
  <si>
    <t>Ramírez, Lucas</t>
  </si>
  <si>
    <t>Fernández, Facundo</t>
  </si>
  <si>
    <t>López, Tomás</t>
  </si>
  <si>
    <t>Rodríguez, Juan</t>
  </si>
  <si>
    <t>Silva, Martina</t>
  </si>
  <si>
    <t>González, Franco</t>
  </si>
  <si>
    <t>Díaz, Celeste</t>
  </si>
  <si>
    <t>Martínez, Emiliano</t>
  </si>
  <si>
    <t>Torres, Valeria</t>
  </si>
  <si>
    <t>Gómez, Luciana</t>
  </si>
  <si>
    <t>Díaz, Ignacio</t>
  </si>
  <si>
    <t>Pérez, Micaela</t>
  </si>
  <si>
    <t>Silva, Franco</t>
  </si>
  <si>
    <t>Rodríguez, Juana</t>
  </si>
  <si>
    <t>López, Santiago</t>
  </si>
  <si>
    <t>Ramírez, Valeria</t>
  </si>
  <si>
    <t>Pérez, Martín</t>
  </si>
  <si>
    <t>Rodríguez, Nicolás</t>
  </si>
  <si>
    <t>Díaz, Renata</t>
  </si>
  <si>
    <t>Gómez, Juan Pablo</t>
  </si>
  <si>
    <t>Torres, Renzo</t>
  </si>
  <si>
    <t>Fernández, Valentina</t>
  </si>
  <si>
    <t>Silva, Julián</t>
  </si>
  <si>
    <t>Ramírez, Emilia</t>
  </si>
  <si>
    <t>Pérez, Renata</t>
  </si>
  <si>
    <t>Pérez, Facundo</t>
  </si>
  <si>
    <t>Díaz, Santiago</t>
  </si>
  <si>
    <t>Martínez, Luciana</t>
  </si>
  <si>
    <t>Fernández, Tomás</t>
  </si>
  <si>
    <t>Rodríguez, Lucas</t>
  </si>
  <si>
    <t>Gutiérrez, Micaela</t>
  </si>
  <si>
    <t>Pérez, Nicolás</t>
  </si>
  <si>
    <t>Martínez, Renata</t>
  </si>
  <si>
    <t>Torres, Juan Pablo</t>
  </si>
  <si>
    <t>Ramírez, Antonella</t>
  </si>
  <si>
    <t>López, Mateo</t>
  </si>
  <si>
    <t>Silva, Emiliano</t>
  </si>
  <si>
    <t>Díaz, Martina</t>
  </si>
  <si>
    <t>Martínez, Julieta</t>
  </si>
  <si>
    <t>Ramírez, Facundo</t>
  </si>
  <si>
    <t>Silva, Renzo</t>
  </si>
  <si>
    <t>Pérez, Martina</t>
  </si>
  <si>
    <t>Díaz, Luciana</t>
  </si>
  <si>
    <t>López, Renzo</t>
  </si>
  <si>
    <t>Rodríguez, Renata</t>
  </si>
  <si>
    <t>Gómez, Franco</t>
  </si>
  <si>
    <t>Torres, Emilia</t>
  </si>
  <si>
    <t>Ramírez, Juan Pablo</t>
  </si>
  <si>
    <t>Silva, Lucía</t>
  </si>
  <si>
    <t>Fernández, Ignacio</t>
  </si>
  <si>
    <t>Pérez, Valeria</t>
  </si>
  <si>
    <t>Martínez, Franco</t>
  </si>
  <si>
    <t>Díaz, Julieta</t>
  </si>
  <si>
    <t>Gutiérrez, Santiago</t>
  </si>
  <si>
    <t>Silva, Celeste</t>
  </si>
  <si>
    <t>López, Martín</t>
  </si>
  <si>
    <t>Torres, Camilo</t>
  </si>
  <si>
    <t>Ramírez, Valentina</t>
  </si>
  <si>
    <t>Pérez, Renzo</t>
  </si>
  <si>
    <t>Díaz, Renato</t>
  </si>
  <si>
    <t>Gómez, Luciano</t>
  </si>
  <si>
    <t>Rodríguez, Sofía</t>
  </si>
  <si>
    <t>Gómez, Emiliano</t>
  </si>
  <si>
    <t>Ramírez, Celeste</t>
  </si>
  <si>
    <t>Martínez, Juan Pablo</t>
  </si>
  <si>
    <t>Gutiérrez, Sofía</t>
  </si>
  <si>
    <t>Torres, Franco</t>
  </si>
  <si>
    <t>Pérez, Ignacio</t>
  </si>
  <si>
    <t>Gómez, Antonella</t>
  </si>
  <si>
    <t>Ramírez, Juan</t>
  </si>
  <si>
    <t>Fernández, Valeria</t>
  </si>
  <si>
    <t>Silva, Micaela</t>
  </si>
  <si>
    <t>Díaz, Franco</t>
  </si>
  <si>
    <t>Gómez, Lucía</t>
  </si>
  <si>
    <t>Silva, Juan Pablo</t>
  </si>
  <si>
    <t>Fernández, Julieta</t>
  </si>
  <si>
    <t>López, Martina</t>
  </si>
  <si>
    <t>Gutiérrez, Renata</t>
  </si>
  <si>
    <t>Díaz, Renzo</t>
  </si>
  <si>
    <t>López, Valentina</t>
  </si>
  <si>
    <t>Torres, Juan</t>
  </si>
  <si>
    <t>Ramírez, Martina</t>
  </si>
  <si>
    <t>Pérez, Luciano</t>
  </si>
  <si>
    <t>Fernández, Renzo</t>
  </si>
  <si>
    <t>Martínez, Julián</t>
  </si>
  <si>
    <t>López, Julieta</t>
  </si>
  <si>
    <t>Fernández, Mateo</t>
  </si>
  <si>
    <t>Pérez, Sofía</t>
  </si>
  <si>
    <t>Martínez, Renzo</t>
  </si>
  <si>
    <t>Silva, Valentina</t>
  </si>
  <si>
    <t>Torres, Celeste</t>
  </si>
  <si>
    <t>Ramírez, Emiliano</t>
  </si>
  <si>
    <t>Díaz, Micaela</t>
  </si>
  <si>
    <t>Silva, Ignacio</t>
  </si>
  <si>
    <t>Fernández, Celeste</t>
  </si>
  <si>
    <t>Pérez, Juan</t>
  </si>
  <si>
    <t>Martínez, Valeria</t>
  </si>
  <si>
    <t>Gutiérrez, Luciano</t>
  </si>
  <si>
    <t>López, Lucas</t>
  </si>
  <si>
    <t>Gómez, Renzo</t>
  </si>
  <si>
    <t>Martínez, Sofía</t>
  </si>
  <si>
    <t>González, Renata</t>
  </si>
  <si>
    <t>Ramírez, Luciana</t>
  </si>
  <si>
    <t>López, Juan</t>
  </si>
  <si>
    <t>Rodríguez, Celeste</t>
  </si>
  <si>
    <t>Silva, Julieta</t>
  </si>
  <si>
    <t>Díaz, Tomás</t>
  </si>
  <si>
    <t>Díaz, Sofía</t>
  </si>
  <si>
    <t>Fernández, Martina</t>
  </si>
  <si>
    <t>Gutiérrez, Tomás</t>
  </si>
  <si>
    <t>Rodríguez, Renzo</t>
  </si>
  <si>
    <t>Martínez, Antonella</t>
  </si>
  <si>
    <t>Díaz, Martín</t>
  </si>
  <si>
    <t>Gómez, Micaela</t>
  </si>
  <si>
    <t>Rodríguez, Facundo</t>
  </si>
  <si>
    <t>Torres, Lucía</t>
  </si>
  <si>
    <t>López, Ignacio</t>
  </si>
  <si>
    <t>Gutiérrez, Valentina</t>
  </si>
  <si>
    <t>López, Celeste</t>
  </si>
  <si>
    <t>Laberinto</t>
  </si>
  <si>
    <t>Tiro al Blanco</t>
  </si>
  <si>
    <t>Mes Compra</t>
  </si>
  <si>
    <t>Calle Primavera 123</t>
  </si>
  <si>
    <t>Avenida del Bosque 456</t>
  </si>
  <si>
    <t>Camino del Sol 789</t>
  </si>
  <si>
    <t>Paseo de la Luna 101</t>
  </si>
  <si>
    <t>Calle Azul 202</t>
  </si>
  <si>
    <t>Avenida de las Flores 303</t>
  </si>
  <si>
    <t>Camino del Arco Iris 404</t>
  </si>
  <si>
    <t>Paseo de la Montaña 505</t>
  </si>
  <si>
    <t>Calle del Río 606</t>
  </si>
  <si>
    <t>Avenida del Mar 707</t>
  </si>
  <si>
    <t>Camino de la Brisa 808</t>
  </si>
  <si>
    <t>Paseo del Alba 909</t>
  </si>
  <si>
    <t>Calle de la Palma 1110</t>
  </si>
  <si>
    <t>Avenida de la Cascada 1221</t>
  </si>
  <si>
    <t>Camino de la Estrella 1332</t>
  </si>
  <si>
    <t>Paseo del Cielo 1443</t>
  </si>
  <si>
    <t>Calle del Viento 1554</t>
  </si>
  <si>
    <t>Avenida del Amanecer 1665</t>
  </si>
  <si>
    <t>Camino del Diamante 1776</t>
  </si>
  <si>
    <t>Paseo de la Aurora 1887</t>
  </si>
  <si>
    <t>Calle de la Sombra 1998</t>
  </si>
  <si>
    <t>Avenida de la Noche 2009</t>
  </si>
  <si>
    <t>Camino del Crepúsculo 2110</t>
  </si>
  <si>
    <t>Paseo del Ocaso 2221</t>
  </si>
  <si>
    <t>Calle del Silencio 2332</t>
  </si>
  <si>
    <t>Avenida de la Niebla 2443</t>
  </si>
  <si>
    <t>Camino del Sueño 2554</t>
  </si>
  <si>
    <t>Paseo de la Penumbra 2665</t>
  </si>
  <si>
    <t>Calle del Misterio 2776</t>
  </si>
  <si>
    <t>Avenida de la Magia 2887</t>
  </si>
  <si>
    <t>Camino de la Ilusión 2998</t>
  </si>
  <si>
    <t>Paseo de los Sueños 3009</t>
  </si>
  <si>
    <t>Calle del Encanto 3120</t>
  </si>
  <si>
    <t>Avenida de los Recuerdos 3231</t>
  </si>
  <si>
    <t>Camino de la Melodía 3342</t>
  </si>
  <si>
    <t>Paseo de la Armonía 3453</t>
  </si>
  <si>
    <t>Calle de la Fantasía 3564</t>
  </si>
  <si>
    <t>Avenida de las Mariposas 3675</t>
  </si>
  <si>
    <t>Camino del Encuentro 3786</t>
  </si>
  <si>
    <t>Paseo de la Serenidad 3897</t>
  </si>
  <si>
    <t>Anna Petrov</t>
  </si>
  <si>
    <t>Isabella Costa</t>
  </si>
  <si>
    <t>Maria Gonzalez</t>
  </si>
  <si>
    <t>Jose Garcia</t>
  </si>
  <si>
    <t>Carla Costa</t>
  </si>
  <si>
    <t>Ana Rodriguez</t>
  </si>
  <si>
    <t>Javier Hernandez</t>
  </si>
  <si>
    <t>Daniel Kim</t>
  </si>
  <si>
    <t>Maria Costa</t>
  </si>
  <si>
    <t>Juan Carlos Silva</t>
  </si>
  <si>
    <t>Fatima Al-Farsi</t>
  </si>
  <si>
    <t>1- CUANTAS ENTRADAS VENDIO LA PROVINCIA DE CORDOBA?</t>
  </si>
  <si>
    <t>Estado Civil</t>
  </si>
  <si>
    <t>casado</t>
  </si>
  <si>
    <t>soltero</t>
  </si>
  <si>
    <t>contar.si</t>
  </si>
  <si>
    <t>suma</t>
  </si>
  <si>
    <t xml:space="preserve">2- monto total de ventas </t>
  </si>
  <si>
    <t>3- entradas vendidas del juego tren fantasma</t>
  </si>
  <si>
    <t>sumar.si</t>
  </si>
  <si>
    <t>sumar.si.conjunto</t>
  </si>
  <si>
    <t>contara</t>
  </si>
  <si>
    <t>Formulas</t>
  </si>
  <si>
    <t xml:space="preserve">Preguntas sobre los datos </t>
  </si>
  <si>
    <t>Resultado</t>
  </si>
  <si>
    <t>contar.si.conjunto</t>
  </si>
  <si>
    <t>promedio</t>
  </si>
  <si>
    <t>promedio.si</t>
  </si>
  <si>
    <t>comision empleado</t>
  </si>
  <si>
    <t>promedio.si.conjunto</t>
  </si>
  <si>
    <t>buscarv</t>
  </si>
  <si>
    <t>Ana Gomez</t>
  </si>
  <si>
    <t>Luis Perez</t>
  </si>
  <si>
    <t>Marta Fernandez</t>
  </si>
  <si>
    <t>Carlos Rodriguez</t>
  </si>
  <si>
    <t>Javier Diaz</t>
  </si>
  <si>
    <t>Martina Rodriguez</t>
  </si>
  <si>
    <t>Lucas Garcia</t>
  </si>
  <si>
    <t>Carlos Diaz</t>
  </si>
  <si>
    <t>Sofia Gonzalez</t>
  </si>
  <si>
    <t>Andres Sanchez</t>
  </si>
  <si>
    <t>Laura Martinez</t>
  </si>
  <si>
    <t>Andrea Ramirez</t>
  </si>
  <si>
    <t>Matias Lopez</t>
  </si>
  <si>
    <t>Valentina Gomez</t>
  </si>
  <si>
    <t>Nicolas Torres</t>
  </si>
  <si>
    <t>Daniela Rodriguez</t>
  </si>
  <si>
    <t>Santiago Perez</t>
  </si>
  <si>
    <t>Abril Martinez</t>
  </si>
  <si>
    <t>Agustin Diaz</t>
  </si>
  <si>
    <t>Lucas Perez</t>
  </si>
  <si>
    <t>Fernando Gomez</t>
  </si>
  <si>
    <t>Valeria Martinez</t>
  </si>
  <si>
    <t>Lucia Diaz</t>
  </si>
  <si>
    <t>Mateo Lopez</t>
  </si>
  <si>
    <t>Emilio Perez</t>
  </si>
  <si>
    <t>Luna Diaz</t>
  </si>
  <si>
    <t>Delfina Diaz</t>
  </si>
  <si>
    <t>Ignacio Lopez</t>
  </si>
  <si>
    <t>Medidas de tendencia central</t>
  </si>
  <si>
    <t>10- Cual es el precio del juego Tren Fantasma?</t>
  </si>
  <si>
    <t>11-Promedio de edades de clientes que compraron entradas</t>
  </si>
  <si>
    <t>mediana</t>
  </si>
  <si>
    <t>moda</t>
  </si>
  <si>
    <t>12- Mediana de las edades</t>
  </si>
  <si>
    <t>13-edades que se repiten mas frecuentemente</t>
  </si>
  <si>
    <t>Año de compra</t>
  </si>
  <si>
    <t>Dia de compra</t>
  </si>
  <si>
    <t>Dias con mas ventas</t>
  </si>
  <si>
    <t>14-Que dia se vendió mas entradas</t>
  </si>
  <si>
    <t>combinadas</t>
  </si>
  <si>
    <t>Formulas Avanzadas</t>
  </si>
  <si>
    <t xml:space="preserve">LO REALIZADO PARA LA 1ERA ENTREGA PROYECTO PARKE DIVERTILANDIA </t>
  </si>
  <si>
    <t>Comprador</t>
  </si>
  <si>
    <t>VOLVER AL README</t>
  </si>
  <si>
    <t xml:space="preserve">se agregaron las siguientes columnas </t>
  </si>
  <si>
    <t>Estado civil</t>
  </si>
  <si>
    <t>Comision Empleado</t>
  </si>
  <si>
    <t>Mes compra</t>
  </si>
  <si>
    <t>Año compra</t>
  </si>
  <si>
    <t>Dia compra</t>
  </si>
  <si>
    <t xml:space="preserve">FORMULA PARA MES COMPRA  </t>
  </si>
  <si>
    <t>TEXTO([@FechaCompra];"mmmm")</t>
  </si>
  <si>
    <t xml:space="preserve">FORMULA PARA AÑO COMPRA  </t>
  </si>
  <si>
    <t>AÑO([@FechaCompra])</t>
  </si>
  <si>
    <t xml:space="preserve">FORMULA PARA DIA COMPRA  </t>
  </si>
  <si>
    <t>SI(G2&lt;&gt;""; SUSTITUIR(SUSTITUIR(
SUSTITUIR(SUSTITUIR(SUSTITUIR(
TEXTO(G2;"dddd");"á";"a");"é";"e");
"í";"i");"ó";"o");"ú";"u");""))</t>
  </si>
  <si>
    <t xml:space="preserve">     -Tambien se agregaron datos para obrener poco mas de 800</t>
  </si>
  <si>
    <t xml:space="preserve">    En la Hoja de PREGUNTAS se encuentran las preguntas surgidas durante los dias y mediante la realizacion de la tabla.
    Luego se utilizará para realizar el dashboard correspondiente. </t>
  </si>
  <si>
    <t>En la Hoja de DATOS-PUROS se encuentran los datos en su estado original.</t>
  </si>
  <si>
    <t xml:space="preserve">                                 En la Hoja de DATOS-MODIFICADOS se encuentran los datos en los cuales se realizaron modificaciones.</t>
  </si>
  <si>
    <t>las columnas fueron agregadas con formulas en relacion a Fecha venta para que a su vez quite la tilde de los dias lo mismo se hizo en la columna de:</t>
  </si>
  <si>
    <t>Empleado venta</t>
  </si>
  <si>
    <t xml:space="preserve">FORMULA PARA EMPLEADO VENTA  </t>
  </si>
  <si>
    <t>FORMULA PARA COMPRADOR</t>
  </si>
  <si>
    <t>SUSTITUIR(SUSTITUIR(SUSTITUIR(SUSTITUIR(SUSTITUIR(SUSTITUIR(H2;"á";"a");"é";"e");"í";"i");"ó";"o");"ú";"u");"ü";"u")</t>
  </si>
  <si>
    <t>SUSTITUIR(SUSTITUIR(SUSTITUIR(SUSTITUIR(SUSTITUIR(SUSTITUIR(B2;"á";"a");"é";"e");"í";"i");"ó";"o");"ú";"u");"ü";"u")</t>
  </si>
  <si>
    <t xml:space="preserve">     solo que en esas columnas se hizo una nueva y luego se copiaron los datos en dicha columna para eliminar la anterior .</t>
  </si>
  <si>
    <t>MEDIDA</t>
  </si>
  <si>
    <t>INDICADOR VENTA</t>
  </si>
  <si>
    <t>Juan Sanchez</t>
  </si>
  <si>
    <t>Esteban Lorson</t>
  </si>
  <si>
    <t>Jose Loral</t>
  </si>
  <si>
    <t>Monica Patel</t>
  </si>
  <si>
    <t>Natalia Volpini</t>
  </si>
  <si>
    <t>MESES</t>
  </si>
  <si>
    <t>EMPLEADOS</t>
  </si>
  <si>
    <t>Cantidad de ventas mensual</t>
  </si>
  <si>
    <t>Cantidad de ventas cuatrimes</t>
  </si>
  <si>
    <t>Indicador mensual</t>
  </si>
  <si>
    <t>Indicador cuatrimestre</t>
  </si>
  <si>
    <t>INDICADOR TACOMETRO</t>
  </si>
  <si>
    <t>Etiquetas de fila</t>
  </si>
  <si>
    <t>VENTAS DE EMPLEADOS</t>
  </si>
  <si>
    <t xml:space="preserve"> </t>
  </si>
  <si>
    <t>Planilla premios</t>
  </si>
  <si>
    <t>&lt;100</t>
  </si>
  <si>
    <t>&lt;200</t>
  </si>
  <si>
    <t>&gt;200</t>
  </si>
  <si>
    <t>Premios</t>
  </si>
  <si>
    <t>perla Silva</t>
  </si>
  <si>
    <t>Mariano Lopez</t>
  </si>
  <si>
    <t xml:space="preserve">Edades </t>
  </si>
  <si>
    <t>FUNCIONES FECHA</t>
  </si>
  <si>
    <t>FECHA</t>
  </si>
  <si>
    <t>DIA</t>
  </si>
  <si>
    <t>MES</t>
  </si>
  <si>
    <t>AÑO</t>
  </si>
  <si>
    <t>DIA NOMBRE</t>
  </si>
  <si>
    <t>MES NOMBRE</t>
  </si>
  <si>
    <t>FECHA COMPLETA</t>
  </si>
  <si>
    <t>D.N.I</t>
  </si>
  <si>
    <t>CUIL</t>
  </si>
  <si>
    <t>20-34678227-5</t>
  </si>
  <si>
    <t>27-25043373-7</t>
  </si>
  <si>
    <t>27-33459367-2</t>
  </si>
  <si>
    <t>20-30652793-5</t>
  </si>
  <si>
    <t>27-27137293-7</t>
  </si>
  <si>
    <t>27-34294909-7</t>
  </si>
  <si>
    <t>27-35887710-2</t>
  </si>
  <si>
    <t>27-34221613-7</t>
  </si>
  <si>
    <t>27-26547859-7</t>
  </si>
  <si>
    <t>27-27707752-7</t>
  </si>
  <si>
    <t>20-25972381-5</t>
  </si>
  <si>
    <t>27-39810617-7</t>
  </si>
  <si>
    <t>27-33175773-7</t>
  </si>
  <si>
    <t>27-25649169-2</t>
  </si>
  <si>
    <t>20-26673605-5</t>
  </si>
  <si>
    <t>27-33498175-7</t>
  </si>
  <si>
    <t>27-32537563-2</t>
  </si>
  <si>
    <t>20-39704517-5</t>
  </si>
  <si>
    <t>20-27186697-2</t>
  </si>
  <si>
    <t>27-34780010-2</t>
  </si>
  <si>
    <t>27-34107521-2</t>
  </si>
  <si>
    <t>20-26941122-5</t>
  </si>
  <si>
    <t>27-29400151-7</t>
  </si>
  <si>
    <t>27-37381230-7</t>
  </si>
  <si>
    <t>27-37977741-7</t>
  </si>
  <si>
    <t>27-34400915-7</t>
  </si>
  <si>
    <t>27-28565335-7</t>
  </si>
  <si>
    <t>27-37472916-2</t>
  </si>
  <si>
    <t>27-35484478-2</t>
  </si>
  <si>
    <t>27-39111781-7</t>
  </si>
  <si>
    <t>20-32459086-2</t>
  </si>
  <si>
    <t>27-34388397-7</t>
  </si>
  <si>
    <t>27-27535017-7</t>
  </si>
  <si>
    <t>27-30580610-2</t>
  </si>
  <si>
    <t>27-32313302-7</t>
  </si>
  <si>
    <t>20-30079514-2</t>
  </si>
  <si>
    <t>27-36482004-7</t>
  </si>
  <si>
    <t>27-30442404-2</t>
  </si>
  <si>
    <t>27-31816316-7</t>
  </si>
  <si>
    <t xml:space="preserve">Funciones de texto </t>
  </si>
  <si>
    <t>texto (izquierda)</t>
  </si>
  <si>
    <t>texto (derecha)</t>
  </si>
  <si>
    <t>texto (concatenar)</t>
  </si>
  <si>
    <t>4- Cuanto se recaudo en el tren fantasma en diciembre</t>
  </si>
  <si>
    <t>5- A cuantas entradas no se les realizo descuentos en juegos</t>
  </si>
  <si>
    <t>6- Cuantas entradas se vendieron</t>
  </si>
  <si>
    <t>comicion empleado</t>
  </si>
  <si>
    <t>COMICIONES</t>
  </si>
  <si>
    <t>Total general</t>
  </si>
  <si>
    <t>venta de empleados</t>
  </si>
  <si>
    <t>grafico ventas empleado</t>
  </si>
  <si>
    <t>comicion</t>
  </si>
  <si>
    <t>Entradas vendidas</t>
  </si>
  <si>
    <t>Ventas por localidad</t>
  </si>
  <si>
    <t xml:space="preserve">      Comición de </t>
  </si>
  <si>
    <t>diciembre</t>
  </si>
  <si>
    <t>Ausentismo</t>
  </si>
  <si>
    <t>Empleados</t>
  </si>
  <si>
    <t>septiembre</t>
  </si>
  <si>
    <t>octubre</t>
  </si>
  <si>
    <t xml:space="preserve">noviembre </t>
  </si>
  <si>
    <t>COMPRADORES</t>
  </si>
  <si>
    <t>NOMBRE</t>
  </si>
  <si>
    <t>CANTIDAD DE VENTAS</t>
  </si>
  <si>
    <t>SEPTIEMBRE</t>
  </si>
  <si>
    <t>OCTUBRE</t>
  </si>
  <si>
    <t>NOVIEMBRE</t>
  </si>
  <si>
    <t>DICIEMBRE</t>
  </si>
  <si>
    <t>EMPLEADO</t>
  </si>
  <si>
    <t>VALOR DIA</t>
  </si>
  <si>
    <t>viernes</t>
  </si>
  <si>
    <t>sabado</t>
  </si>
  <si>
    <t>domingo</t>
  </si>
  <si>
    <t>lunes</t>
  </si>
  <si>
    <t>martes</t>
  </si>
  <si>
    <t>miércoles</t>
  </si>
  <si>
    <t>jueves</t>
  </si>
  <si>
    <t>sábado</t>
  </si>
  <si>
    <t>Dia</t>
  </si>
  <si>
    <t>Tipo</t>
  </si>
  <si>
    <t>vendedor</t>
  </si>
  <si>
    <t>TIPO</t>
  </si>
  <si>
    <t>Dias Trabajados</t>
  </si>
  <si>
    <t>Dias Optimos</t>
  </si>
  <si>
    <t>ventas</t>
  </si>
  <si>
    <t>Promedio de ventas</t>
  </si>
  <si>
    <t>Paseo de la Serenidad 3898</t>
  </si>
  <si>
    <t>Paseo del Cielo 1444</t>
  </si>
  <si>
    <t>miercoles</t>
  </si>
  <si>
    <t>Ana Sanchez</t>
  </si>
  <si>
    <t>Javier Gohan</t>
  </si>
  <si>
    <t>Luis Soles</t>
  </si>
  <si>
    <t>noviembre</t>
  </si>
  <si>
    <t>total</t>
  </si>
  <si>
    <t>comprador +</t>
  </si>
  <si>
    <t>comprador -</t>
  </si>
  <si>
    <t>Loalidades según empleado</t>
  </si>
  <si>
    <t>Ventas por Localidades</t>
  </si>
  <si>
    <t>Calle Primavera 124</t>
  </si>
  <si>
    <t>Avenida del Bosque 457</t>
  </si>
  <si>
    <t>Camino del Sol 790</t>
  </si>
  <si>
    <t>Paseo de la Luna 102</t>
  </si>
  <si>
    <t>Calle Azul 203</t>
  </si>
  <si>
    <t>Avenida de las Flores 304</t>
  </si>
  <si>
    <t>Camino del Arco Iris 405</t>
  </si>
  <si>
    <t>Paseo de la Montaña 506</t>
  </si>
  <si>
    <t>Calle del Río 607</t>
  </si>
  <si>
    <t>Avenida del Mar 708</t>
  </si>
  <si>
    <t>Camino de la Brisa 809</t>
  </si>
  <si>
    <t>Paseo del Alba 910</t>
  </si>
  <si>
    <t>Calle de la Palma 1111</t>
  </si>
  <si>
    <t>Avenida de la Cascada 1222</t>
  </si>
  <si>
    <t>Camino de la Estrella 1333</t>
  </si>
  <si>
    <t>Calle del Viento 1555</t>
  </si>
  <si>
    <t>Avenida del Amanecer 1666</t>
  </si>
  <si>
    <t>Camino del Diamante 1777</t>
  </si>
  <si>
    <t>Paseo de la Aurora 1888</t>
  </si>
  <si>
    <t>Calle de la Sombra 1999</t>
  </si>
  <si>
    <t>20-28877912-3</t>
  </si>
  <si>
    <t>Avenida de la Noche 2010</t>
  </si>
  <si>
    <t>Camino del Crepúsculo 2111</t>
  </si>
  <si>
    <t>Paseo del Ocaso 2222</t>
  </si>
  <si>
    <t>Calle del Silencio 2333</t>
  </si>
  <si>
    <t>Avenida de la Niebla 2444</t>
  </si>
  <si>
    <t>Camino del Sueño 2555</t>
  </si>
  <si>
    <t>Paseo de la Penumbra 2666</t>
  </si>
  <si>
    <t>Calle del Misterio 2777</t>
  </si>
  <si>
    <t>Avenida de la Magia 2888</t>
  </si>
  <si>
    <t>Camino de la Ilusión 2999</t>
  </si>
  <si>
    <t>Paseo de los Sueños 3010</t>
  </si>
  <si>
    <t>Calle del Encanto 3121</t>
  </si>
  <si>
    <t>Avenida de los Recuerdos 3232</t>
  </si>
  <si>
    <t>Camino de la Melodía 3343</t>
  </si>
  <si>
    <t>Paseo de la Armonía 3454</t>
  </si>
  <si>
    <t>Calle de la Fantasía 3565</t>
  </si>
  <si>
    <t>Avenida de las Mariposas 3676</t>
  </si>
  <si>
    <t>meses</t>
  </si>
  <si>
    <t>Mes + se vendio</t>
  </si>
  <si>
    <t>Camino de la Brisa 810</t>
  </si>
  <si>
    <t>Paseo del Alba 911</t>
  </si>
  <si>
    <t>Calle de la Palma 1112</t>
  </si>
  <si>
    <t>Avenida de la Cascada 1223</t>
  </si>
  <si>
    <t>Camino de la Estrella 1334</t>
  </si>
  <si>
    <t>Paseo del Cielo 1445</t>
  </si>
  <si>
    <t>Calle del Viento 1556</t>
  </si>
  <si>
    <t>Avenida del Amanecer 1667</t>
  </si>
  <si>
    <t>Camino del Diamante 1778</t>
  </si>
  <si>
    <t>Paseo de la Aurora 1889</t>
  </si>
  <si>
    <t>Calle de la Sombra 2000</t>
  </si>
  <si>
    <t>Avenida de la Noche 2011</t>
  </si>
  <si>
    <t>Camino del Crepúsculo 2112</t>
  </si>
  <si>
    <t>Paseo del Ocaso 2223</t>
  </si>
  <si>
    <t>Calle del Silencio 2334</t>
  </si>
  <si>
    <t>Avenida de la Niebla 2445</t>
  </si>
  <si>
    <t>Camino del Sueño 2556</t>
  </si>
  <si>
    <t>Paseo de la Penumbra 2667</t>
  </si>
  <si>
    <t>Calle del Misterio 2778</t>
  </si>
  <si>
    <t>Avenida de la Magia 2889</t>
  </si>
  <si>
    <t>Camino de la Ilusión 3000</t>
  </si>
  <si>
    <t>Paseo de los Sueños 3011</t>
  </si>
  <si>
    <t>Calle del Encanto 3122</t>
  </si>
  <si>
    <t>Avenida de los Recuerdos 3233</t>
  </si>
  <si>
    <t>Paseo de la Montaña 507</t>
  </si>
  <si>
    <t>Calle del Río 608</t>
  </si>
  <si>
    <t>Avenida del Mar 709</t>
  </si>
  <si>
    <t>Calle de la Fantasía 3566</t>
  </si>
  <si>
    <t>Avenida de las Mariposas 3677</t>
  </si>
  <si>
    <t>Paseo de la Serenidad 3899</t>
  </si>
  <si>
    <t>Paseo de la Luna 103</t>
  </si>
  <si>
    <t>Calle Azul 204</t>
  </si>
  <si>
    <t>Avenida de las Flores 305</t>
  </si>
  <si>
    <t>Camino del Arco Iris 406</t>
  </si>
  <si>
    <t>Camino de la Brisa 811</t>
  </si>
  <si>
    <t>Paseo del Alba 912</t>
  </si>
  <si>
    <t>Calle de la Palma 1113</t>
  </si>
  <si>
    <t>Avenida de la Cascada 1224</t>
  </si>
  <si>
    <t>Camino de la Estrella 1335</t>
  </si>
  <si>
    <t>Paseo del Cielo 1446</t>
  </si>
  <si>
    <t>Calle del Viento 1557</t>
  </si>
  <si>
    <t>Avenida del Amanecer 1668</t>
  </si>
  <si>
    <t>Camino del Diamante 1779</t>
  </si>
  <si>
    <t>Paseo de la Aurora 1890</t>
  </si>
  <si>
    <t>Calle de la Sombra 2001</t>
  </si>
  <si>
    <t>Avenida de la Noche 2012</t>
  </si>
  <si>
    <t>Camino del Crepúsculo 2113</t>
  </si>
  <si>
    <t>Paseo del Ocaso 2224</t>
  </si>
  <si>
    <t>Calle del Silencio 2335</t>
  </si>
  <si>
    <t>Avenida de la Niebla 2446</t>
  </si>
  <si>
    <t>Camino del Sueño 2557</t>
  </si>
  <si>
    <t>Paseo de la Penumbra 2668</t>
  </si>
  <si>
    <t>Calle del Misterio 2779</t>
  </si>
  <si>
    <t>Avenida de la Magia 2890</t>
  </si>
  <si>
    <t>Camino de la Ilusión 3001</t>
  </si>
  <si>
    <t>Paseo de los Sueños 3012</t>
  </si>
  <si>
    <t>Calle del Encanto 3123</t>
  </si>
  <si>
    <t>Avenida de los Recuerdos 3234</t>
  </si>
  <si>
    <t>Paseo de la Montaña 508</t>
  </si>
  <si>
    <t>Calle del Río 609</t>
  </si>
  <si>
    <t>Avenida del Mar 710</t>
  </si>
  <si>
    <t>Calle de la Fantasía 3567</t>
  </si>
  <si>
    <t>Avenida de las Mariposas 3678</t>
  </si>
  <si>
    <t>Paseo de la Serenidad 3900</t>
  </si>
  <si>
    <t>Paseo de la Luna 104</t>
  </si>
  <si>
    <t>Calle Azul 205</t>
  </si>
  <si>
    <t>Avenida de las Flores 306</t>
  </si>
  <si>
    <t>Camino del Arco Iris 407</t>
  </si>
  <si>
    <t>Camino de la Brisa 812</t>
  </si>
  <si>
    <t>Paseo del Alba 913</t>
  </si>
  <si>
    <t>Calle de la Palma 1114</t>
  </si>
  <si>
    <t>Avenida de la Cascada 1225</t>
  </si>
  <si>
    <t>Camino de la Estrella 1336</t>
  </si>
  <si>
    <t>Paseo del Cielo 1447</t>
  </si>
  <si>
    <t>Calle del Viento 1558</t>
  </si>
  <si>
    <t>Avenida del Amanecer 1669</t>
  </si>
  <si>
    <t>Camino del Diamante 1780</t>
  </si>
  <si>
    <t>Paseo de la Aurora 1891</t>
  </si>
  <si>
    <t>Calle de la Sombra 2002</t>
  </si>
  <si>
    <t>Avenida de la Noche 2013</t>
  </si>
  <si>
    <t>Camino del Crepúsculo 2114</t>
  </si>
  <si>
    <t>Paseo del Ocaso 2225</t>
  </si>
  <si>
    <t>Calle del Silencio 2336</t>
  </si>
  <si>
    <t>Avenida de la Niebla 2447</t>
  </si>
  <si>
    <t>Camino del Sueño 2558</t>
  </si>
  <si>
    <t>Paseo de la Penumbra 2669</t>
  </si>
  <si>
    <t>Calle del Misterio 2780</t>
  </si>
  <si>
    <t>Avenida de la Magia 2891</t>
  </si>
  <si>
    <t>Camino de la Ilusión 3002</t>
  </si>
  <si>
    <t>Paseo de los Sueños 3013</t>
  </si>
  <si>
    <t>Calle del Encanto 3124</t>
  </si>
  <si>
    <t>Avenida de los Recuerdos 3235</t>
  </si>
  <si>
    <t>Paseo de la Montaña 509</t>
  </si>
  <si>
    <t>Calle del Río 610</t>
  </si>
  <si>
    <t>Avenida del Mar 711</t>
  </si>
  <si>
    <t>Calle de la Fantasía 3568</t>
  </si>
  <si>
    <t>Avenida de las Mariposas 3679</t>
  </si>
  <si>
    <t>Paseo de la Serenidad 3901</t>
  </si>
  <si>
    <t>Paseo de la Luna 105</t>
  </si>
  <si>
    <t>Calle Azul 206</t>
  </si>
  <si>
    <t>Avenida de las Flores 307</t>
  </si>
  <si>
    <t>Camino del Arco Iris 408</t>
  </si>
  <si>
    <t>Camino de la Brisa 813</t>
  </si>
  <si>
    <t>Paseo del Alba 914</t>
  </si>
  <si>
    <t>Calle de la Palma 1115</t>
  </si>
  <si>
    <t>Avenida de la Cascada 1226</t>
  </si>
  <si>
    <t>Camino de la Estrella 1337</t>
  </si>
  <si>
    <t>Paseo del Cielo 1448</t>
  </si>
  <si>
    <t>Calle del Viento 1559</t>
  </si>
  <si>
    <t>Avenida del Amanecer 1670</t>
  </si>
  <si>
    <t>Camino del Diamante 1781</t>
  </si>
  <si>
    <t>Paseo de la Aurora 1892</t>
  </si>
  <si>
    <t>Calle de la Sombra 2003</t>
  </si>
  <si>
    <t>Avenida de la Noche 2014</t>
  </si>
  <si>
    <t>Camino del Crepúsculo 2115</t>
  </si>
  <si>
    <t>Paseo del Ocaso 2226</t>
  </si>
  <si>
    <t>Calle del Silencio 2337</t>
  </si>
  <si>
    <t>Avenida de la Niebla 2448</t>
  </si>
  <si>
    <t>Camino del Sueño 2559</t>
  </si>
  <si>
    <t>Paseo de la Penumbra 2670</t>
  </si>
  <si>
    <t>Calle del Misterio 2781</t>
  </si>
  <si>
    <t>Avenida de la Magia 2892</t>
  </si>
  <si>
    <t>Camino de la Ilusión 3003</t>
  </si>
  <si>
    <t>Paseo de los Sueños 3014</t>
  </si>
  <si>
    <t>Calle del Encanto 3125</t>
  </si>
  <si>
    <t>Avenida de los Recuerdos 3236</t>
  </si>
  <si>
    <t>Paseo de la Montaña 510</t>
  </si>
  <si>
    <t>Calle del Río 611</t>
  </si>
  <si>
    <t>Avenida del Mar 712</t>
  </si>
  <si>
    <t>Calle de la Fantasía 3569</t>
  </si>
  <si>
    <t>Avenida de las Mariposas 3680</t>
  </si>
  <si>
    <t>Paseo de la Serenidad 3902</t>
  </si>
  <si>
    <t>Paseo de la Luna 106</t>
  </si>
  <si>
    <t>Calle Azul 207</t>
  </si>
  <si>
    <t>Avenida de las Flores 308</t>
  </si>
  <si>
    <t>Camino del Arco Iris 409</t>
  </si>
  <si>
    <t>Camino de la Brisa 814</t>
  </si>
  <si>
    <t>Paseo del Alba 915</t>
  </si>
  <si>
    <t>Calle de la Palma 1116</t>
  </si>
  <si>
    <t>Avenida de la Cascada 1227</t>
  </si>
  <si>
    <t>Camino de la Estrella 1338</t>
  </si>
  <si>
    <t>Paseo del Cielo 1449</t>
  </si>
  <si>
    <t>Calle del Viento 1560</t>
  </si>
  <si>
    <t>Avenida del Amanecer 1671</t>
  </si>
  <si>
    <t>Camino del Diamante 1782</t>
  </si>
  <si>
    <t>Paseo de la Aurora 1893</t>
  </si>
  <si>
    <t>Calle de la Sombra 2004</t>
  </si>
  <si>
    <t>Avenida de la Noche 2015</t>
  </si>
  <si>
    <t>Camino del Crepúsculo 2116</t>
  </si>
  <si>
    <t>Paseo del Ocaso 2227</t>
  </si>
  <si>
    <t>Calle del Silencio 2338</t>
  </si>
  <si>
    <t>Avenida de la Niebla 2449</t>
  </si>
  <si>
    <t>Camino del Sueño 2560</t>
  </si>
  <si>
    <t>Paseo de la Penumbra 2671</t>
  </si>
  <si>
    <t>Calle del Misterio 2782</t>
  </si>
  <si>
    <t>Avenida de la Magia 2893</t>
  </si>
  <si>
    <t>Camino de la Ilusión 3004</t>
  </si>
  <si>
    <t>Paseo de los Sueños 3015</t>
  </si>
  <si>
    <t>Calle del Encanto 3126</t>
  </si>
  <si>
    <t>Avenida de los Recuerdos 3237</t>
  </si>
  <si>
    <t>Paseo de la Montaña 511</t>
  </si>
  <si>
    <t>Calle del Río 612</t>
  </si>
  <si>
    <t>Avenida del Mar 713</t>
  </si>
  <si>
    <t>Calle de la Fantasía 3570</t>
  </si>
  <si>
    <t>Avenida de las Mariposas 3681</t>
  </si>
  <si>
    <t>Paseo de la Serenidad 3903</t>
  </si>
  <si>
    <t>Paseo de la Luna 107</t>
  </si>
  <si>
    <t>Calle Azul 208</t>
  </si>
  <si>
    <t>Avenida de las Flores 309</t>
  </si>
  <si>
    <t>Camino del Arco Iris 410</t>
  </si>
  <si>
    <t>Camino de la Brisa 815</t>
  </si>
  <si>
    <t>Paseo del Alba 916</t>
  </si>
  <si>
    <t>Calle de la Palma 1117</t>
  </si>
  <si>
    <t>Avenida de la Cascada 1228</t>
  </si>
  <si>
    <t>Camino de la Estrella 1339</t>
  </si>
  <si>
    <t>Paseo del Cielo 1450</t>
  </si>
  <si>
    <t>Calle del Viento 1561</t>
  </si>
  <si>
    <t>Avenida del Amanecer 1672</t>
  </si>
  <si>
    <t>Camino del Diamante 1783</t>
  </si>
  <si>
    <t>Paseo de la Aurora 1894</t>
  </si>
  <si>
    <t>Calle de la Sombra 2005</t>
  </si>
  <si>
    <t>Avenida de la Noche 2016</t>
  </si>
  <si>
    <t>Camino del Crepúsculo 2117</t>
  </si>
  <si>
    <t>Paseo del Ocaso 2228</t>
  </si>
  <si>
    <t>Calle del Silencio 2339</t>
  </si>
  <si>
    <t>Avenida de la Niebla 2450</t>
  </si>
  <si>
    <t>Camino del Sueño 2561</t>
  </si>
  <si>
    <t>Paseo de la Penumbra 2672</t>
  </si>
  <si>
    <t>Calle del Misterio 2783</t>
  </si>
  <si>
    <t>Avenida de la Magia 2894</t>
  </si>
  <si>
    <t>Camino de la Ilusión 3005</t>
  </si>
  <si>
    <t>Paseo de los Sueños 3016</t>
  </si>
  <si>
    <t>Calle del Encanto 3127</t>
  </si>
  <si>
    <t>Avenida de los Recuerdos 3238</t>
  </si>
  <si>
    <t>Paseo de la Montaña 512</t>
  </si>
  <si>
    <t>Calle del Río 613</t>
  </si>
  <si>
    <t>Avenida del Mar 714</t>
  </si>
  <si>
    <t>Calle de la Fantasía 3571</t>
  </si>
  <si>
    <t>Avenida de las Mariposas 3682</t>
  </si>
  <si>
    <t>Paseo de la Serenidad 3904</t>
  </si>
  <si>
    <t>Paseo de la Luna 108</t>
  </si>
  <si>
    <t>Calle Azul 209</t>
  </si>
  <si>
    <t>Avenida de las Flores 310</t>
  </si>
  <si>
    <t>Camino del Arco Iris 411</t>
  </si>
  <si>
    <t>Camino de la Brisa 816</t>
  </si>
  <si>
    <t>Paseo del Alba 917</t>
  </si>
  <si>
    <t>Calle de la Palma 1118</t>
  </si>
  <si>
    <t>Avenida de la Cascada 1229</t>
  </si>
  <si>
    <t>Camino de la Estrella 1340</t>
  </si>
  <si>
    <t>Paseo del Cielo 1451</t>
  </si>
  <si>
    <t>Calle del Viento 1562</t>
  </si>
  <si>
    <t>Avenida del Amanecer 1673</t>
  </si>
  <si>
    <t>Camino del Diamante 1784</t>
  </si>
  <si>
    <t>Paseo de la Aurora 1895</t>
  </si>
  <si>
    <t>Calle de la Sombra 2006</t>
  </si>
  <si>
    <t>Avenida de la Noche 2017</t>
  </si>
  <si>
    <t>Camino del Crepúsculo 2118</t>
  </si>
  <si>
    <t>Paseo del Ocaso 2229</t>
  </si>
  <si>
    <t>Calle del Silencio 2340</t>
  </si>
  <si>
    <t>Avenida de la Niebla 2451</t>
  </si>
  <si>
    <t>Camino del Sueño 2562</t>
  </si>
  <si>
    <t>Paseo de la Penumbra 2673</t>
  </si>
  <si>
    <t>Calle del Misterio 2784</t>
  </si>
  <si>
    <t>Avenida de la Magia 2895</t>
  </si>
  <si>
    <t>Camino de la Ilusión 3006</t>
  </si>
  <si>
    <t>Paseo de los Sueños 3017</t>
  </si>
  <si>
    <t>Calle del Encanto 3128</t>
  </si>
  <si>
    <t>Avenida de los Recuerdos 3239</t>
  </si>
  <si>
    <t>Paseo de la Montaña 513</t>
  </si>
  <si>
    <t>Calle del Río 614</t>
  </si>
  <si>
    <t>Avenida del Mar 715</t>
  </si>
  <si>
    <t>Calle de la Fantasía 3572</t>
  </si>
  <si>
    <t>Avenida de las Mariposas 3683</t>
  </si>
  <si>
    <t>Paseo de la Serenidad 3905</t>
  </si>
  <si>
    <t>Paseo de la Luna 109</t>
  </si>
  <si>
    <t>Calle Azul 210</t>
  </si>
  <si>
    <t>Avenida de las Flores 311</t>
  </si>
  <si>
    <t>Camino del Arco Iris 412</t>
  </si>
  <si>
    <t>Camino de la Brisa 817</t>
  </si>
  <si>
    <t>Paseo del Alba 918</t>
  </si>
  <si>
    <t xml:space="preserve">Empleado  con mas ventas </t>
  </si>
  <si>
    <t xml:space="preserve">       VENTAS DE EMPLEADOS CUATRIMESTRAL</t>
  </si>
  <si>
    <t xml:space="preserve">      COMICION GRAL DE EMPLEADOS EN $</t>
  </si>
  <si>
    <t>SUPERVISORES</t>
  </si>
  <si>
    <t>Pablo</t>
  </si>
  <si>
    <t>Mariano</t>
  </si>
  <si>
    <t>Tren fantasma</t>
  </si>
  <si>
    <t>Autos chocadores</t>
  </si>
  <si>
    <t>Montaña rusa</t>
  </si>
  <si>
    <t>Martillo</t>
  </si>
  <si>
    <t>Espejos Magicos</t>
  </si>
  <si>
    <t>porcentaje</t>
  </si>
  <si>
    <t>Cantidad Ventas</t>
  </si>
  <si>
    <t>SUP CON MAS VENTAS</t>
  </si>
  <si>
    <t>dias</t>
  </si>
  <si>
    <t>7- Cuantas entradas vendio Anna Petrov en noviembre del 2023</t>
  </si>
  <si>
    <t>8- promedio de edades que vendio Anna Rodriguez</t>
  </si>
  <si>
    <t>9- promedio de edades a los cuales se les vendio en septiembre 2023</t>
  </si>
  <si>
    <t>15-como comienza el cuil de Abril Martinez</t>
  </si>
  <si>
    <t>16-como termina el cuil de Abril Martinez</t>
  </si>
  <si>
    <t>17-concatenar dni de Abril Martinez con su cuil</t>
  </si>
  <si>
    <t>Dias de venta</t>
  </si>
  <si>
    <t>JUEGOS</t>
  </si>
  <si>
    <t>juegos</t>
  </si>
  <si>
    <t>Mes que mas se vendio</t>
  </si>
  <si>
    <t>TOTAL</t>
  </si>
  <si>
    <t xml:space="preserve">TOTAL </t>
  </si>
  <si>
    <t xml:space="preserve">          VENTAS POR SUPERVISOR</t>
  </si>
  <si>
    <t>compradores</t>
  </si>
  <si>
    <t>VENTAS DE COMPRADORES POR LOCALIDAD</t>
  </si>
  <si>
    <t>JUEGO con  + ventas</t>
  </si>
  <si>
    <t>Dia con + ventas</t>
  </si>
  <si>
    <t>JUEGO con  - ventas</t>
  </si>
  <si>
    <t>Dias de ventas</t>
  </si>
  <si>
    <t xml:space="preserve">Empleado  con mas comiciones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</si>
</sst>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 #,##0;[Red]\-&quot;$&quot;\ #,##0"/>
    <numFmt numFmtId="44" formatCode="_-&quot;$&quot;\ * #,##0.00_-;\-&quot;$&quot;\ * #,##0.00_-;_-&quot;$&quot;\ * &quot;-&quot;??_-;_-@_-"/>
    <numFmt numFmtId="43" formatCode="_-* #,##0.00_-;\-* #,##0.00_-;_-* &quot;-&quot;??_-;_-@_-"/>
    <numFmt numFmtId="164" formatCode="[$$-2C0A]\ #,##0.00"/>
    <numFmt numFmtId="165" formatCode="[$$-2C0A]\ #,##0.00;\-[$$-2C0A]\ #,##0.00"/>
    <numFmt numFmtId="166" formatCode="_-* #,##0_-;\-* #,##0_-;_-* &quot;-&quot;??_-;_-@_-"/>
    <numFmt numFmtId="167" formatCode="0.0"/>
    <numFmt numFmtId="168" formatCode="0.000000000;[Red]0.000000000"/>
  </numFmts>
  <fonts count="4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name val="Segoe UI"/>
      <family val="2"/>
    </font>
    <font>
      <sz val="11"/>
      <color rgb="FF000000"/>
      <name val="Calibri"/>
      <family val="2"/>
      <scheme val="minor"/>
    </font>
    <font>
      <u/>
      <sz val="11"/>
      <color theme="10"/>
      <name val="Calibri"/>
      <family val="2"/>
      <scheme val="minor"/>
    </font>
    <font>
      <b/>
      <sz val="14"/>
      <color theme="1"/>
      <name val="Calibri"/>
      <family val="2"/>
      <scheme val="minor"/>
    </font>
    <font>
      <b/>
      <sz val="11"/>
      <name val="Calibri"/>
      <family val="2"/>
      <scheme val="minor"/>
    </font>
    <font>
      <b/>
      <sz val="14"/>
      <color theme="0"/>
      <name val="Calibri"/>
      <family val="2"/>
      <scheme val="minor"/>
    </font>
    <font>
      <b/>
      <sz val="12"/>
      <color theme="0"/>
      <name val="Calibri"/>
      <family val="2"/>
      <scheme val="minor"/>
    </font>
    <font>
      <b/>
      <sz val="11"/>
      <color rgb="FF000000"/>
      <name val="Calibri"/>
      <family val="2"/>
      <scheme val="minor"/>
    </font>
    <font>
      <sz val="10"/>
      <color theme="1"/>
      <name val="Segoe UI"/>
      <family val="2"/>
    </font>
    <font>
      <sz val="22"/>
      <color theme="0"/>
      <name val="Calibri"/>
      <family val="2"/>
      <scheme val="minor"/>
    </font>
    <font>
      <sz val="11"/>
      <color theme="9"/>
      <name val="Calibri"/>
      <family val="2"/>
      <scheme val="minor"/>
    </font>
    <font>
      <sz val="11"/>
      <color theme="8" tint="0.59999389629810485"/>
      <name val="Calibri"/>
      <family val="2"/>
      <scheme val="minor"/>
    </font>
    <font>
      <sz val="11"/>
      <color theme="8" tint="0.39997558519241921"/>
      <name val="Calibri"/>
      <family val="2"/>
      <scheme val="minor"/>
    </font>
    <font>
      <sz val="22"/>
      <name val="Calibri"/>
      <family val="2"/>
      <scheme val="minor"/>
    </font>
    <font>
      <sz val="20"/>
      <name val="Calibri"/>
      <family val="2"/>
      <scheme val="minor"/>
    </font>
    <font>
      <sz val="14"/>
      <color theme="1"/>
      <name val="Calibri"/>
      <family val="2"/>
      <scheme val="minor"/>
    </font>
    <font>
      <b/>
      <sz val="14"/>
      <color theme="4"/>
      <name val="Calibri"/>
      <family val="2"/>
      <scheme val="minor"/>
    </font>
    <font>
      <sz val="14"/>
      <color theme="4"/>
      <name val="Calibri"/>
      <family val="2"/>
      <scheme val="minor"/>
    </font>
    <font>
      <b/>
      <sz val="20"/>
      <color theme="0"/>
      <name val="Calibri"/>
      <family val="2"/>
      <scheme val="minor"/>
    </font>
    <font>
      <sz val="8"/>
      <name val="Calibri"/>
      <family val="2"/>
      <scheme val="minor"/>
    </font>
    <font>
      <sz val="11"/>
      <name val="Calibri"/>
      <family val="2"/>
      <scheme val="minor"/>
    </font>
    <font>
      <sz val="8"/>
      <color rgb="FF000000"/>
      <name val="Segoe U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249977111117893"/>
        <bgColor indexed="64"/>
      </patternFill>
    </fill>
    <fill>
      <patternFill patternType="solid">
        <fgColor theme="2"/>
        <bgColor indexed="64"/>
      </patternFill>
    </fill>
    <fill>
      <patternFill patternType="solid">
        <fgColor theme="4"/>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8"/>
      </left>
      <right style="thin">
        <color theme="8"/>
      </right>
      <top style="thin">
        <color theme="8"/>
      </top>
      <bottom style="thin">
        <color theme="8"/>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top/>
      <bottom/>
      <diagonal/>
    </border>
    <border>
      <left style="thin">
        <color indexed="64"/>
      </left>
      <right style="thin">
        <color indexed="64"/>
      </right>
      <top style="thin">
        <color indexed="64"/>
      </top>
      <bottom style="thin">
        <color indexed="64"/>
      </bottom>
      <diagonal/>
    </border>
    <border>
      <left style="thin">
        <color theme="8" tint="0.39997558519241921"/>
      </left>
      <right style="thin">
        <color theme="8" tint="0.39997558519241921"/>
      </right>
      <top/>
      <bottom style="thin">
        <color theme="8" tint="0.39997558519241921"/>
      </bottom>
      <diagonal/>
    </border>
    <border>
      <left style="thin">
        <color theme="8"/>
      </left>
      <right style="thin">
        <color theme="8"/>
      </right>
      <top/>
      <bottom style="thin">
        <color theme="8"/>
      </bottom>
      <diagonal/>
    </border>
    <border>
      <left style="thin">
        <color theme="8"/>
      </left>
      <right/>
      <top style="thin">
        <color theme="8"/>
      </top>
      <bottom/>
      <diagonal/>
    </border>
    <border>
      <left/>
      <right/>
      <top style="thin">
        <color theme="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8"/>
      </left>
      <right/>
      <top style="thin">
        <color theme="8"/>
      </top>
      <bottom style="thin">
        <color theme="8"/>
      </bottom>
      <diagonal/>
    </border>
    <border>
      <left style="thin">
        <color indexed="64"/>
      </left>
      <right/>
      <top/>
      <bottom/>
      <diagonal/>
    </border>
    <border>
      <left/>
      <right style="thin">
        <color theme="8"/>
      </right>
      <top/>
      <bottom style="thin">
        <color theme="8"/>
      </bottom>
      <diagonal/>
    </border>
    <border>
      <left/>
      <right style="thin">
        <color theme="8"/>
      </right>
      <top style="thin">
        <color theme="8"/>
      </top>
      <bottom style="thin">
        <color theme="8"/>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bottom style="thin">
        <color theme="8"/>
      </bottom>
      <diagonal/>
    </border>
    <border>
      <left style="thin">
        <color theme="8"/>
      </left>
      <right style="thin">
        <color theme="8"/>
      </right>
      <top style="thin">
        <color indexed="64"/>
      </top>
      <bottom style="thin">
        <color theme="8"/>
      </bottom>
      <diagonal/>
    </border>
    <border>
      <left style="thin">
        <color theme="8"/>
      </left>
      <right style="thin">
        <color theme="8"/>
      </right>
      <top style="thin">
        <color theme="8"/>
      </top>
      <bottom/>
      <diagonal/>
    </border>
    <border>
      <left/>
      <right style="thin">
        <color theme="8"/>
      </right>
      <top style="thin">
        <color theme="8"/>
      </top>
      <bottom/>
      <diagonal/>
    </border>
    <border>
      <left style="thin">
        <color theme="8" tint="0.39997558519241921"/>
      </left>
      <right style="thin">
        <color theme="8" tint="0.39997558519241921"/>
      </right>
      <top style="thin">
        <color theme="8" tint="0.39997558519241921"/>
      </top>
      <bottom/>
      <diagonal/>
    </border>
    <border>
      <left/>
      <right/>
      <top style="thin">
        <color indexed="64"/>
      </top>
      <bottom/>
      <diagonal/>
    </border>
    <border>
      <left/>
      <right/>
      <top style="thin">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0" fontId="20"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49">
    <xf numFmtId="0" fontId="0" fillId="0" borderId="0" xfId="0"/>
    <xf numFmtId="2" fontId="0" fillId="0" borderId="0" xfId="0" applyNumberFormat="1"/>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center" vertical="center"/>
    </xf>
    <xf numFmtId="0" fontId="18" fillId="0" borderId="0" xfId="0" applyFont="1" applyAlignment="1">
      <alignment horizontal="center" vertical="center"/>
    </xf>
    <xf numFmtId="0" fontId="0" fillId="0" borderId="0" xfId="0" applyFill="1" applyAlignment="1">
      <alignment horizontal="center"/>
    </xf>
    <xf numFmtId="0" fontId="0" fillId="0" borderId="0" xfId="0" applyFill="1"/>
    <xf numFmtId="0" fontId="0" fillId="0" borderId="0" xfId="0" applyNumberFormat="1" applyFill="1" applyAlignment="1">
      <alignment horizontal="center"/>
    </xf>
    <xf numFmtId="164" fontId="0" fillId="0" borderId="0" xfId="42" applyNumberFormat="1" applyFont="1" applyAlignment="1">
      <alignment horizontal="center"/>
    </xf>
    <xf numFmtId="164" fontId="0" fillId="0" borderId="0" xfId="42" applyNumberFormat="1" applyFont="1" applyFill="1" applyAlignment="1">
      <alignment horizontal="center"/>
    </xf>
    <xf numFmtId="164" fontId="0" fillId="0" borderId="0" xfId="42" applyNumberFormat="1" applyFont="1" applyAlignment="1">
      <alignment horizontal="center" vertical="center"/>
    </xf>
    <xf numFmtId="165" fontId="0" fillId="0" borderId="0" xfId="42" applyNumberFormat="1" applyFont="1" applyAlignment="1">
      <alignment horizontal="center"/>
    </xf>
    <xf numFmtId="0" fontId="0" fillId="0" borderId="0" xfId="0" applyFill="1" applyAlignment="1">
      <alignment vertical="center"/>
    </xf>
    <xf numFmtId="0" fontId="0" fillId="34" borderId="10" xfId="0" applyFill="1" applyBorder="1" applyAlignment="1">
      <alignment horizontal="center"/>
    </xf>
    <xf numFmtId="0" fontId="0" fillId="34" borderId="10" xfId="0" applyFont="1" applyFill="1" applyBorder="1" applyAlignment="1">
      <alignment horizontal="center"/>
    </xf>
    <xf numFmtId="0" fontId="0" fillId="35" borderId="10" xfId="0" applyFont="1" applyFill="1" applyBorder="1" applyAlignment="1">
      <alignment horizontal="center"/>
    </xf>
    <xf numFmtId="1" fontId="0" fillId="34" borderId="10" xfId="0" applyNumberFormat="1" applyFill="1" applyBorder="1" applyAlignment="1">
      <alignment horizontal="center"/>
    </xf>
    <xf numFmtId="1" fontId="0" fillId="35" borderId="10" xfId="0" applyNumberFormat="1" applyFill="1" applyBorder="1" applyAlignment="1">
      <alignment horizontal="center"/>
    </xf>
    <xf numFmtId="0" fontId="0" fillId="36" borderId="0" xfId="0" applyFill="1"/>
    <xf numFmtId="0" fontId="0" fillId="36" borderId="0" xfId="0" applyFill="1" applyAlignment="1">
      <alignment horizontal="center"/>
    </xf>
    <xf numFmtId="0" fontId="0" fillId="36" borderId="0" xfId="0" applyFill="1" applyAlignment="1">
      <alignment vertical="center"/>
    </xf>
    <xf numFmtId="0" fontId="0" fillId="36" borderId="0" xfId="0" applyFill="1" applyAlignment="1">
      <alignment horizontal="center" vertical="center"/>
    </xf>
    <xf numFmtId="0" fontId="0" fillId="0" borderId="11" xfId="0" applyBorder="1"/>
    <xf numFmtId="0" fontId="0" fillId="36" borderId="11" xfId="0" applyFill="1" applyBorder="1" applyAlignment="1">
      <alignment horizontal="center"/>
    </xf>
    <xf numFmtId="0" fontId="0" fillId="36" borderId="11" xfId="0" applyFill="1" applyBorder="1"/>
    <xf numFmtId="0" fontId="0" fillId="35" borderId="11" xfId="0" applyFill="1" applyBorder="1" applyAlignment="1">
      <alignment horizontal="center"/>
    </xf>
    <xf numFmtId="0" fontId="0" fillId="35" borderId="11" xfId="0" applyFill="1" applyBorder="1"/>
    <xf numFmtId="0" fontId="20" fillId="0" borderId="0" xfId="43" quotePrefix="1"/>
    <xf numFmtId="0" fontId="0" fillId="33" borderId="0" xfId="0" applyFill="1"/>
    <xf numFmtId="0" fontId="0" fillId="33" borderId="0" xfId="0" applyFill="1" applyAlignment="1">
      <alignment horizontal="center"/>
    </xf>
    <xf numFmtId="0" fontId="25" fillId="36" borderId="0" xfId="0" applyFont="1" applyFill="1" applyBorder="1" applyAlignment="1">
      <alignment horizontal="center" vertical="center"/>
    </xf>
    <xf numFmtId="0" fontId="0" fillId="36" borderId="0" xfId="0" applyFill="1" applyBorder="1"/>
    <xf numFmtId="0" fontId="0" fillId="36" borderId="0" xfId="0" applyFill="1" applyAlignment="1"/>
    <xf numFmtId="0" fontId="0" fillId="33" borderId="0" xfId="0" applyFill="1" applyAlignment="1">
      <alignment horizontal="center" vertical="center"/>
    </xf>
    <xf numFmtId="0" fontId="16" fillId="36" borderId="0" xfId="0" applyFont="1" applyFill="1" applyBorder="1" applyAlignment="1">
      <alignment vertical="center" wrapText="1"/>
    </xf>
    <xf numFmtId="0" fontId="0" fillId="36" borderId="14" xfId="0" applyFill="1" applyBorder="1" applyAlignment="1">
      <alignment horizontal="center"/>
    </xf>
    <xf numFmtId="0" fontId="0" fillId="36" borderId="14" xfId="0" applyFill="1" applyBorder="1"/>
    <xf numFmtId="0" fontId="0" fillId="34" borderId="15" xfId="0" applyFill="1" applyBorder="1" applyAlignment="1">
      <alignment horizontal="center"/>
    </xf>
    <xf numFmtId="0" fontId="24" fillId="33" borderId="13" xfId="0" applyFont="1" applyFill="1" applyBorder="1" applyAlignment="1">
      <alignment horizontal="center" vertical="center"/>
    </xf>
    <xf numFmtId="1" fontId="0" fillId="35" borderId="15" xfId="0" applyNumberFormat="1" applyFill="1" applyBorder="1" applyAlignment="1">
      <alignment horizontal="center"/>
    </xf>
    <xf numFmtId="0" fontId="0" fillId="35" borderId="15" xfId="0" applyFont="1" applyFill="1" applyBorder="1" applyAlignment="1">
      <alignment horizontal="center"/>
    </xf>
    <xf numFmtId="0" fontId="0" fillId="35" borderId="15" xfId="0" applyFill="1" applyBorder="1" applyAlignment="1">
      <alignment horizontal="center"/>
    </xf>
    <xf numFmtId="0" fontId="0" fillId="0" borderId="0" xfId="0" applyFill="1" applyBorder="1"/>
    <xf numFmtId="14" fontId="26" fillId="0" borderId="0" xfId="0" applyNumberFormat="1" applyFont="1" applyAlignment="1">
      <alignment horizontal="center" vertical="center"/>
    </xf>
    <xf numFmtId="0" fontId="0" fillId="37" borderId="0" xfId="0" applyFill="1"/>
    <xf numFmtId="0" fontId="28" fillId="37" borderId="0" xfId="0" applyFont="1" applyFill="1" applyBorder="1" applyAlignment="1">
      <alignment horizontal="center"/>
    </xf>
    <xf numFmtId="0" fontId="27" fillId="37" borderId="0" xfId="0" applyFont="1" applyFill="1" applyAlignment="1">
      <alignment vertical="center"/>
    </xf>
    <xf numFmtId="0" fontId="0" fillId="37" borderId="0" xfId="0" applyFill="1" applyBorder="1"/>
    <xf numFmtId="0" fontId="0" fillId="37" borderId="0" xfId="0" applyFill="1" applyBorder="1" applyAlignment="1">
      <alignment horizontal="center"/>
    </xf>
    <xf numFmtId="0" fontId="13" fillId="33" borderId="13" xfId="0" applyFont="1" applyFill="1" applyBorder="1" applyAlignment="1">
      <alignment horizontal="center"/>
    </xf>
    <xf numFmtId="0" fontId="24" fillId="33" borderId="13" xfId="0" applyFont="1" applyFill="1" applyBorder="1" applyAlignment="1">
      <alignment horizontal="center" vertical="center"/>
    </xf>
    <xf numFmtId="0" fontId="13" fillId="33" borderId="13" xfId="0" applyFont="1" applyFill="1" applyBorder="1" applyAlignment="1">
      <alignment horizontal="center" vertical="center"/>
    </xf>
    <xf numFmtId="0" fontId="0" fillId="34" borderId="13" xfId="0" applyFill="1" applyBorder="1" applyAlignment="1">
      <alignment horizontal="center" vertical="center"/>
    </xf>
    <xf numFmtId="0" fontId="0" fillId="35" borderId="10" xfId="0" applyFill="1" applyBorder="1" applyAlignment="1">
      <alignment horizontal="center"/>
    </xf>
    <xf numFmtId="0" fontId="0" fillId="34" borderId="10" xfId="0" applyFill="1" applyBorder="1" applyAlignment="1">
      <alignment horizontal="center" vertical="center"/>
    </xf>
    <xf numFmtId="14" fontId="0" fillId="34" borderId="10" xfId="0" applyNumberFormat="1" applyFill="1" applyBorder="1" applyAlignment="1">
      <alignment horizontal="center" vertical="center"/>
    </xf>
    <xf numFmtId="0" fontId="0" fillId="35" borderId="10" xfId="0" applyFill="1" applyBorder="1" applyAlignment="1">
      <alignment horizontal="center" vertical="center"/>
    </xf>
    <xf numFmtId="0" fontId="17" fillId="0" borderId="0" xfId="0" applyFont="1"/>
    <xf numFmtId="0" fontId="27" fillId="0" borderId="0" xfId="0" applyFont="1" applyFill="1" applyAlignment="1">
      <alignment vertical="center"/>
    </xf>
    <xf numFmtId="0" fontId="33" fillId="0" borderId="0" xfId="0" applyFont="1" applyAlignment="1">
      <alignment horizontal="left"/>
    </xf>
    <xf numFmtId="0" fontId="13" fillId="33" borderId="0" xfId="0" applyFont="1" applyFill="1" applyBorder="1" applyAlignment="1">
      <alignment horizontal="center" vertical="center"/>
    </xf>
    <xf numFmtId="0" fontId="0" fillId="35" borderId="10" xfId="0" applyFill="1" applyBorder="1"/>
    <xf numFmtId="0" fontId="0" fillId="34" borderId="10" xfId="0" applyFill="1" applyBorder="1"/>
    <xf numFmtId="0" fontId="0" fillId="35" borderId="10" xfId="0" applyNumberFormat="1" applyFill="1" applyBorder="1" applyAlignment="1">
      <alignment horizontal="center"/>
    </xf>
    <xf numFmtId="0" fontId="0" fillId="34" borderId="10" xfId="0" applyNumberFormat="1" applyFill="1" applyBorder="1" applyAlignment="1">
      <alignment horizontal="center"/>
    </xf>
    <xf numFmtId="44" fontId="0" fillId="34" borderId="10" xfId="42" applyFont="1" applyFill="1" applyBorder="1"/>
    <xf numFmtId="0" fontId="30" fillId="34" borderId="10" xfId="0" applyFont="1" applyFill="1" applyBorder="1"/>
    <xf numFmtId="0" fontId="0" fillId="35" borderId="21" xfId="0" applyFill="1" applyBorder="1"/>
    <xf numFmtId="0" fontId="0" fillId="34" borderId="21" xfId="0" applyFill="1" applyBorder="1"/>
    <xf numFmtId="0" fontId="34" fillId="0" borderId="0" xfId="0" applyFont="1" applyAlignment="1">
      <alignment vertical="center"/>
    </xf>
    <xf numFmtId="0" fontId="35" fillId="0" borderId="0" xfId="0" applyFont="1" applyAlignment="1">
      <alignment horizontal="left"/>
    </xf>
    <xf numFmtId="0" fontId="35" fillId="0" borderId="0" xfId="0" applyFont="1" applyAlignment="1">
      <alignment vertical="center"/>
    </xf>
    <xf numFmtId="0" fontId="34" fillId="0" borderId="0" xfId="0" applyFont="1" applyAlignment="1"/>
    <xf numFmtId="0" fontId="34" fillId="0" borderId="0" xfId="0" applyFont="1" applyAlignment="1">
      <alignment horizontal="left"/>
    </xf>
    <xf numFmtId="0" fontId="13" fillId="0" borderId="0" xfId="0" applyFont="1" applyFill="1" applyAlignment="1">
      <alignment vertical="center"/>
    </xf>
    <xf numFmtId="1" fontId="0" fillId="0" borderId="0" xfId="0" applyNumberFormat="1"/>
    <xf numFmtId="1" fontId="0" fillId="39" borderId="10" xfId="0" applyNumberFormat="1" applyFill="1" applyBorder="1"/>
    <xf numFmtId="1" fontId="0" fillId="40" borderId="10" xfId="0" applyNumberFormat="1" applyFill="1" applyBorder="1"/>
    <xf numFmtId="1" fontId="0" fillId="39" borderId="15" xfId="0" applyNumberFormat="1" applyFill="1" applyBorder="1"/>
    <xf numFmtId="1" fontId="13" fillId="33" borderId="13" xfId="0" applyNumberFormat="1" applyFont="1" applyFill="1" applyBorder="1" applyAlignment="1">
      <alignment horizontal="center" vertical="center"/>
    </xf>
    <xf numFmtId="0" fontId="17" fillId="33" borderId="13" xfId="0" applyFont="1" applyFill="1" applyBorder="1" applyAlignment="1">
      <alignment horizontal="center" vertical="center"/>
    </xf>
    <xf numFmtId="0" fontId="17" fillId="33" borderId="13" xfId="0" applyFont="1" applyFill="1" applyBorder="1" applyAlignment="1">
      <alignment horizontal="center"/>
    </xf>
    <xf numFmtId="0" fontId="0" fillId="35" borderId="21" xfId="0" applyFill="1" applyBorder="1" applyAlignment="1">
      <alignment horizontal="center"/>
    </xf>
    <xf numFmtId="0" fontId="0" fillId="34" borderId="21" xfId="0" applyFill="1" applyBorder="1" applyAlignment="1">
      <alignment horizontal="center"/>
    </xf>
    <xf numFmtId="0" fontId="0" fillId="33" borderId="0" xfId="0" applyNumberFormat="1" applyFill="1" applyAlignment="1">
      <alignment horizontal="center"/>
    </xf>
    <xf numFmtId="0" fontId="38" fillId="0" borderId="0" xfId="0" applyFont="1"/>
    <xf numFmtId="0" fontId="0" fillId="35" borderId="0" xfId="0" applyNumberFormat="1" applyFill="1" applyAlignment="1">
      <alignment horizontal="center"/>
    </xf>
    <xf numFmtId="0" fontId="38" fillId="36" borderId="0" xfId="0" applyFont="1" applyFill="1" applyAlignment="1">
      <alignment horizontal="center" vertical="center"/>
    </xf>
    <xf numFmtId="0" fontId="0" fillId="39" borderId="23" xfId="0" applyFill="1" applyBorder="1"/>
    <xf numFmtId="0" fontId="0" fillId="40" borderId="24" xfId="0" applyFill="1" applyBorder="1"/>
    <xf numFmtId="0" fontId="0" fillId="39" borderId="24" xfId="0" applyFill="1" applyBorder="1"/>
    <xf numFmtId="0" fontId="0" fillId="39" borderId="10" xfId="0" applyFill="1" applyBorder="1" applyAlignment="1">
      <alignment horizontal="center"/>
    </xf>
    <xf numFmtId="0" fontId="0" fillId="40" borderId="10" xfId="0" applyFill="1" applyBorder="1" applyAlignment="1">
      <alignment horizontal="center"/>
    </xf>
    <xf numFmtId="0" fontId="13" fillId="33" borderId="25" xfId="0" applyFont="1" applyFill="1" applyBorder="1" applyAlignment="1">
      <alignment horizontal="center" vertical="center"/>
    </xf>
    <xf numFmtId="0" fontId="0" fillId="39" borderId="15" xfId="0" applyFill="1" applyBorder="1" applyAlignment="1">
      <alignment horizontal="center"/>
    </xf>
    <xf numFmtId="0" fontId="0" fillId="34" borderId="0" xfId="0" applyFill="1" applyAlignment="1"/>
    <xf numFmtId="167" fontId="0" fillId="0" borderId="0" xfId="0" applyNumberFormat="1"/>
    <xf numFmtId="0" fontId="0" fillId="34" borderId="0" xfId="0" applyFill="1" applyAlignment="1">
      <alignment horizontal="center"/>
    </xf>
    <xf numFmtId="9" fontId="0" fillId="0" borderId="0" xfId="45" applyFont="1" applyAlignment="1">
      <alignment horizontal="center"/>
    </xf>
    <xf numFmtId="0" fontId="0" fillId="41" borderId="0" xfId="0" applyFill="1"/>
    <xf numFmtId="0" fontId="17" fillId="41" borderId="13" xfId="0" applyFont="1" applyFill="1" applyBorder="1" applyAlignment="1">
      <alignment horizontal="center"/>
    </xf>
    <xf numFmtId="0" fontId="13" fillId="41" borderId="13" xfId="0" applyFont="1" applyFill="1" applyBorder="1" applyAlignment="1">
      <alignment horizontal="center"/>
    </xf>
    <xf numFmtId="0" fontId="0" fillId="42" borderId="0" xfId="0" applyFill="1"/>
    <xf numFmtId="0" fontId="0" fillId="35" borderId="13" xfId="0" applyFill="1" applyBorder="1" applyAlignment="1">
      <alignment horizontal="center"/>
    </xf>
    <xf numFmtId="0" fontId="0" fillId="42" borderId="13" xfId="0" applyFill="1" applyBorder="1" applyAlignment="1">
      <alignment horizontal="center"/>
    </xf>
    <xf numFmtId="0" fontId="0" fillId="0" borderId="13" xfId="0" applyBorder="1" applyAlignment="1">
      <alignment horizontal="center"/>
    </xf>
    <xf numFmtId="9" fontId="0" fillId="35" borderId="13" xfId="45" applyFont="1" applyFill="1" applyBorder="1" applyAlignment="1">
      <alignment horizontal="center"/>
    </xf>
    <xf numFmtId="167" fontId="0" fillId="35" borderId="13" xfId="0" applyNumberFormat="1" applyFill="1" applyBorder="1" applyAlignment="1">
      <alignment horizontal="center"/>
    </xf>
    <xf numFmtId="0" fontId="0" fillId="43" borderId="13" xfId="0" applyFill="1" applyBorder="1" applyAlignment="1">
      <alignment horizontal="center"/>
    </xf>
    <xf numFmtId="1" fontId="0" fillId="44" borderId="13" xfId="0" applyNumberFormat="1" applyFill="1" applyBorder="1" applyAlignment="1">
      <alignment horizontal="center"/>
    </xf>
    <xf numFmtId="167" fontId="0" fillId="0" borderId="0" xfId="0" applyNumberFormat="1" applyAlignment="1">
      <alignment horizontal="center"/>
    </xf>
    <xf numFmtId="0" fontId="0" fillId="34" borderId="13" xfId="0" applyFill="1" applyBorder="1" applyAlignment="1">
      <alignment horizontal="center"/>
    </xf>
    <xf numFmtId="1" fontId="0" fillId="0" borderId="0" xfId="0" applyNumberFormat="1" applyAlignment="1">
      <alignment horizontal="center"/>
    </xf>
    <xf numFmtId="0" fontId="0" fillId="34" borderId="0" xfId="0" applyFill="1"/>
    <xf numFmtId="0" fontId="0" fillId="37" borderId="13" xfId="0" applyFill="1" applyBorder="1" applyAlignment="1">
      <alignment horizontal="center"/>
    </xf>
    <xf numFmtId="0" fontId="17" fillId="41" borderId="19" xfId="0" applyFont="1" applyFill="1" applyBorder="1" applyAlignment="1">
      <alignment horizontal="center"/>
    </xf>
    <xf numFmtId="0" fontId="17" fillId="33" borderId="0" xfId="0" applyFont="1" applyFill="1" applyAlignment="1">
      <alignment horizontal="center"/>
    </xf>
    <xf numFmtId="0" fontId="38" fillId="34" borderId="13" xfId="0" applyFont="1" applyFill="1" applyBorder="1" applyAlignment="1">
      <alignment horizontal="center"/>
    </xf>
    <xf numFmtId="9" fontId="0" fillId="0" borderId="13" xfId="45" applyFont="1" applyFill="1" applyBorder="1" applyAlignment="1">
      <alignment horizontal="center"/>
    </xf>
    <xf numFmtId="0" fontId="14" fillId="41" borderId="13" xfId="0" applyFont="1" applyFill="1" applyBorder="1" applyAlignment="1">
      <alignment horizontal="center"/>
    </xf>
    <xf numFmtId="0" fontId="0" fillId="41" borderId="13" xfId="0" applyFill="1" applyBorder="1" applyAlignment="1">
      <alignment horizontal="center"/>
    </xf>
    <xf numFmtId="167" fontId="0" fillId="34" borderId="0" xfId="0" applyNumberFormat="1" applyFill="1"/>
    <xf numFmtId="9" fontId="0" fillId="34" borderId="0" xfId="45" applyFont="1" applyFill="1" applyAlignment="1">
      <alignment horizontal="center"/>
    </xf>
    <xf numFmtId="0" fontId="38" fillId="41" borderId="13" xfId="0" applyFont="1" applyFill="1" applyBorder="1" applyAlignment="1">
      <alignment horizontal="center"/>
    </xf>
    <xf numFmtId="0" fontId="30" fillId="34" borderId="0" xfId="0" applyFont="1" applyFill="1" applyAlignment="1"/>
    <xf numFmtId="1" fontId="0" fillId="43" borderId="13" xfId="0" applyNumberFormat="1" applyFill="1" applyBorder="1" applyAlignment="1">
      <alignment horizontal="center"/>
    </xf>
    <xf numFmtId="0" fontId="13" fillId="33" borderId="0" xfId="0" applyFont="1" applyFill="1" applyBorder="1" applyAlignment="1">
      <alignment horizontal="center" vertical="center"/>
    </xf>
    <xf numFmtId="0" fontId="0" fillId="42" borderId="0" xfId="0" applyFill="1" applyAlignment="1">
      <alignment horizontal="center"/>
    </xf>
    <xf numFmtId="0" fontId="0" fillId="41" borderId="0" xfId="0" applyFill="1" applyAlignment="1">
      <alignment horizontal="center"/>
    </xf>
    <xf numFmtId="0" fontId="0" fillId="37" borderId="0" xfId="0" applyFill="1" applyAlignment="1">
      <alignment horizontal="center"/>
    </xf>
    <xf numFmtId="0" fontId="17" fillId="0" borderId="0" xfId="0" applyFont="1" applyFill="1" applyBorder="1" applyAlignment="1">
      <alignment horizontal="center" vertical="center"/>
    </xf>
    <xf numFmtId="0" fontId="17" fillId="0" borderId="0" xfId="0" applyFont="1" applyFill="1" applyBorder="1" applyAlignment="1">
      <alignment horizontal="center"/>
    </xf>
    <xf numFmtId="0" fontId="0" fillId="0" borderId="0" xfId="0" applyFill="1" applyBorder="1" applyAlignment="1">
      <alignment horizontal="center"/>
    </xf>
    <xf numFmtId="166" fontId="0" fillId="35" borderId="10" xfId="44" applyNumberFormat="1" applyFont="1" applyFill="1" applyBorder="1" applyAlignment="1">
      <alignment horizontal="center"/>
    </xf>
    <xf numFmtId="166" fontId="0" fillId="0" borderId="0" xfId="44" applyNumberFormat="1" applyFont="1" applyFill="1" applyBorder="1" applyAlignment="1">
      <alignment horizontal="center"/>
    </xf>
    <xf numFmtId="1" fontId="0" fillId="35" borderId="10" xfId="45" applyNumberFormat="1" applyFont="1" applyFill="1" applyBorder="1" applyAlignment="1">
      <alignment horizontal="center"/>
    </xf>
    <xf numFmtId="166" fontId="0" fillId="35" borderId="10" xfId="0" applyNumberFormat="1" applyFill="1" applyBorder="1" applyAlignment="1"/>
    <xf numFmtId="1" fontId="0" fillId="0" borderId="0" xfId="42" applyNumberFormat="1" applyFont="1"/>
    <xf numFmtId="1" fontId="17" fillId="33" borderId="13" xfId="0" applyNumberFormat="1" applyFont="1" applyFill="1" applyBorder="1" applyAlignment="1">
      <alignment horizontal="center" vertical="center"/>
    </xf>
    <xf numFmtId="0" fontId="0" fillId="40" borderId="30" xfId="0" applyFill="1" applyBorder="1" applyAlignment="1">
      <alignment horizontal="center"/>
    </xf>
    <xf numFmtId="0" fontId="0" fillId="40" borderId="31" xfId="0" applyFill="1" applyBorder="1"/>
    <xf numFmtId="1" fontId="0" fillId="40" borderId="30" xfId="0" applyNumberFormat="1" applyFill="1" applyBorder="1"/>
    <xf numFmtId="1" fontId="0" fillId="0" borderId="0" xfId="0" applyNumberFormat="1" applyFill="1" applyBorder="1"/>
    <xf numFmtId="0" fontId="0" fillId="34" borderId="30" xfId="0" applyFill="1" applyBorder="1" applyAlignment="1">
      <alignment horizontal="center"/>
    </xf>
    <xf numFmtId="0" fontId="0" fillId="35" borderId="32" xfId="0" applyFill="1" applyBorder="1"/>
    <xf numFmtId="0" fontId="0" fillId="35" borderId="32" xfId="0" applyFill="1" applyBorder="1" applyAlignment="1">
      <alignment horizontal="center"/>
    </xf>
    <xf numFmtId="0" fontId="0" fillId="34" borderId="30" xfId="0" applyFill="1" applyBorder="1"/>
    <xf numFmtId="0" fontId="0" fillId="35" borderId="24" xfId="0" applyFill="1" applyBorder="1" applyAlignment="1">
      <alignment horizontal="center"/>
    </xf>
    <xf numFmtId="0" fontId="0" fillId="34" borderId="24" xfId="0" applyFill="1" applyBorder="1" applyAlignment="1">
      <alignment horizontal="center"/>
    </xf>
    <xf numFmtId="166" fontId="0" fillId="34" borderId="30" xfId="0" applyNumberFormat="1" applyFill="1" applyBorder="1" applyAlignment="1"/>
    <xf numFmtId="166" fontId="0" fillId="0" borderId="0" xfId="0" applyNumberFormat="1" applyFill="1" applyBorder="1" applyAlignment="1"/>
    <xf numFmtId="0" fontId="17" fillId="0" borderId="0" xfId="0" applyFont="1" applyFill="1" applyBorder="1"/>
    <xf numFmtId="1" fontId="17" fillId="0" borderId="0" xfId="0" applyNumberFormat="1" applyFont="1" applyAlignment="1">
      <alignment horizontal="center"/>
    </xf>
    <xf numFmtId="1" fontId="17" fillId="0" borderId="0" xfId="0" applyNumberFormat="1" applyFont="1"/>
    <xf numFmtId="0" fontId="17" fillId="0" borderId="0" xfId="45" applyNumberFormat="1" applyFont="1" applyAlignment="1">
      <alignment horizontal="center"/>
    </xf>
    <xf numFmtId="0" fontId="13" fillId="33" borderId="0" xfId="0" applyFont="1" applyFill="1" applyAlignment="1">
      <alignment horizontal="center"/>
    </xf>
    <xf numFmtId="0" fontId="0" fillId="34" borderId="31" xfId="0" applyFill="1" applyBorder="1" applyAlignment="1">
      <alignment horizontal="center"/>
    </xf>
    <xf numFmtId="0" fontId="0" fillId="0" borderId="0" xfId="0" applyBorder="1"/>
    <xf numFmtId="0" fontId="13" fillId="33" borderId="19" xfId="0" applyFont="1" applyFill="1" applyBorder="1" applyAlignment="1">
      <alignment horizontal="center"/>
    </xf>
    <xf numFmtId="6" fontId="0" fillId="0" borderId="0" xfId="0" applyNumberFormat="1"/>
    <xf numFmtId="6" fontId="0" fillId="0" borderId="0" xfId="0" applyNumberFormat="1" applyFill="1"/>
    <xf numFmtId="0" fontId="13" fillId="33" borderId="0" xfId="0" applyFont="1" applyFill="1"/>
    <xf numFmtId="9" fontId="0" fillId="0" borderId="0" xfId="45" applyFont="1"/>
    <xf numFmtId="9" fontId="0" fillId="34" borderId="10" xfId="45" applyFont="1" applyFill="1" applyBorder="1"/>
    <xf numFmtId="9" fontId="0" fillId="35" borderId="10" xfId="45" applyFont="1" applyFill="1" applyBorder="1"/>
    <xf numFmtId="0" fontId="31" fillId="0" borderId="0" xfId="0" applyFont="1" applyFill="1" applyAlignment="1">
      <alignment vertical="center"/>
    </xf>
    <xf numFmtId="1" fontId="0" fillId="35" borderId="13" xfId="0" applyNumberFormat="1" applyFill="1" applyBorder="1" applyAlignment="1">
      <alignment horizontal="center" vertical="center"/>
    </xf>
    <xf numFmtId="1" fontId="0" fillId="34" borderId="13" xfId="0" applyNumberFormat="1" applyFill="1" applyBorder="1" applyAlignment="1">
      <alignment horizontal="center" vertical="center"/>
    </xf>
    <xf numFmtId="2" fontId="0" fillId="34" borderId="15" xfId="0" applyNumberFormat="1" applyFill="1" applyBorder="1" applyAlignment="1">
      <alignment horizontal="center"/>
    </xf>
    <xf numFmtId="2" fontId="0" fillId="35" borderId="15" xfId="0" applyNumberFormat="1" applyFill="1" applyBorder="1" applyAlignment="1">
      <alignment horizontal="center"/>
    </xf>
    <xf numFmtId="0" fontId="0" fillId="0" borderId="0" xfId="0" applyNumberFormat="1" applyAlignment="1">
      <alignment horizontal="center" vertical="center"/>
    </xf>
    <xf numFmtId="168" fontId="0" fillId="34" borderId="15" xfId="45" applyNumberFormat="1" applyFont="1" applyFill="1" applyBorder="1" applyAlignment="1">
      <alignment horizontal="center"/>
    </xf>
    <xf numFmtId="0" fontId="0" fillId="0" borderId="0" xfId="0" applyNumberFormat="1"/>
    <xf numFmtId="164" fontId="0" fillId="35" borderId="10" xfId="42" applyNumberFormat="1" applyFont="1" applyFill="1" applyBorder="1" applyAlignment="1">
      <alignment horizontal="center"/>
    </xf>
    <xf numFmtId="164" fontId="0" fillId="34" borderId="10" xfId="42" applyNumberFormat="1" applyFont="1" applyFill="1" applyBorder="1" applyAlignment="1">
      <alignment horizontal="center"/>
    </xf>
    <xf numFmtId="0" fontId="36" fillId="0" borderId="0" xfId="0" applyFont="1" applyFill="1" applyAlignment="1">
      <alignment vertical="center"/>
    </xf>
    <xf numFmtId="0" fontId="17" fillId="33" borderId="0" xfId="0" applyFont="1" applyFill="1" applyBorder="1" applyAlignment="1">
      <alignment horizontal="center"/>
    </xf>
    <xf numFmtId="0" fontId="0" fillId="34" borderId="0" xfId="0" applyFill="1" applyBorder="1" applyAlignment="1">
      <alignment horizontal="center"/>
    </xf>
    <xf numFmtId="0" fontId="0" fillId="35" borderId="0" xfId="0" applyFill="1" applyBorder="1" applyAlignment="1">
      <alignment horizontal="center"/>
    </xf>
    <xf numFmtId="0" fontId="13" fillId="0" borderId="0" xfId="0" applyFont="1" applyFill="1" applyBorder="1" applyAlignment="1">
      <alignment vertical="center"/>
    </xf>
    <xf numFmtId="0" fontId="0" fillId="46" borderId="0" xfId="0" applyFill="1"/>
    <xf numFmtId="0" fontId="13" fillId="45" borderId="13" xfId="0" applyFont="1" applyFill="1" applyBorder="1" applyAlignment="1">
      <alignment horizontal="center"/>
    </xf>
    <xf numFmtId="0" fontId="0" fillId="46" borderId="0" xfId="0" applyFill="1" applyAlignment="1">
      <alignment horizontal="center" vertical="center"/>
    </xf>
    <xf numFmtId="0" fontId="13" fillId="47" borderId="13" xfId="0" applyFont="1" applyFill="1" applyBorder="1" applyAlignment="1">
      <alignment horizontal="center"/>
    </xf>
    <xf numFmtId="0" fontId="0" fillId="35" borderId="29" xfId="0" applyFill="1" applyBorder="1" applyAlignment="1">
      <alignment horizontal="center"/>
    </xf>
    <xf numFmtId="1" fontId="0" fillId="35" borderId="29" xfId="0" applyNumberFormat="1" applyFill="1" applyBorder="1" applyAlignment="1">
      <alignment horizontal="center"/>
    </xf>
    <xf numFmtId="0" fontId="16" fillId="36" borderId="11" xfId="0" applyFont="1" applyFill="1" applyBorder="1" applyAlignment="1">
      <alignment horizontal="center"/>
    </xf>
    <xf numFmtId="0" fontId="16" fillId="35" borderId="12" xfId="0" applyFont="1" applyFill="1" applyBorder="1" applyAlignment="1">
      <alignment horizontal="center"/>
    </xf>
    <xf numFmtId="0" fontId="16" fillId="35" borderId="0" xfId="0" applyFont="1" applyFill="1" applyBorder="1" applyAlignment="1">
      <alignment horizontal="center"/>
    </xf>
    <xf numFmtId="0" fontId="0" fillId="0" borderId="0" xfId="0" applyAlignment="1">
      <alignment horizontal="center"/>
    </xf>
    <xf numFmtId="0" fontId="23" fillId="33" borderId="0" xfId="0" applyFont="1" applyFill="1" applyAlignment="1">
      <alignment horizontal="center" vertical="center"/>
    </xf>
    <xf numFmtId="0" fontId="22" fillId="36" borderId="0" xfId="0" applyFont="1" applyFill="1" applyAlignment="1">
      <alignment horizontal="center" vertical="center"/>
    </xf>
    <xf numFmtId="0" fontId="0" fillId="36" borderId="0" xfId="0" applyFill="1" applyAlignment="1">
      <alignment horizontal="center" vertical="center"/>
    </xf>
    <xf numFmtId="0" fontId="16" fillId="36" borderId="0" xfId="0" applyFont="1" applyFill="1" applyAlignment="1">
      <alignment horizontal="left" vertical="center"/>
    </xf>
    <xf numFmtId="0" fontId="16" fillId="36" borderId="0" xfId="0" applyFont="1" applyFill="1" applyAlignment="1">
      <alignment horizontal="center" vertical="center"/>
    </xf>
    <xf numFmtId="0" fontId="16" fillId="35" borderId="0" xfId="0" applyFont="1" applyFill="1" applyBorder="1" applyAlignment="1">
      <alignment horizontal="center" vertical="center" wrapText="1"/>
    </xf>
    <xf numFmtId="0" fontId="16" fillId="36" borderId="0" xfId="0" applyFont="1" applyFill="1" applyAlignment="1">
      <alignment horizontal="center"/>
    </xf>
    <xf numFmtId="0" fontId="16" fillId="36" borderId="0" xfId="0" applyFont="1" applyFill="1" applyAlignment="1">
      <alignment horizontal="left" wrapText="1"/>
    </xf>
    <xf numFmtId="0" fontId="16" fillId="36" borderId="0" xfId="0" applyFont="1" applyFill="1" applyAlignment="1">
      <alignment horizontal="left"/>
    </xf>
    <xf numFmtId="0" fontId="13" fillId="33" borderId="0" xfId="0" applyFont="1" applyFill="1" applyAlignment="1">
      <alignment horizontal="center"/>
    </xf>
    <xf numFmtId="0" fontId="13" fillId="33" borderId="0" xfId="0" applyFont="1" applyFill="1" applyAlignment="1">
      <alignment horizontal="center" vertical="center"/>
    </xf>
    <xf numFmtId="0" fontId="21" fillId="36" borderId="0" xfId="0" applyFont="1" applyFill="1" applyAlignment="1">
      <alignment horizontal="center" vertical="center"/>
    </xf>
    <xf numFmtId="0" fontId="24" fillId="33" borderId="13" xfId="0" applyFont="1" applyFill="1" applyBorder="1" applyAlignment="1">
      <alignment horizontal="center" vertical="center"/>
    </xf>
    <xf numFmtId="0" fontId="19" fillId="35" borderId="15" xfId="0" applyFont="1" applyFill="1" applyBorder="1" applyAlignment="1">
      <alignment horizontal="left" vertical="center"/>
    </xf>
    <xf numFmtId="0" fontId="19" fillId="34" borderId="15" xfId="0" applyFont="1" applyFill="1" applyBorder="1" applyAlignment="1">
      <alignment horizontal="left" vertical="center"/>
    </xf>
    <xf numFmtId="0" fontId="0" fillId="35" borderId="10" xfId="0" applyFill="1" applyBorder="1" applyAlignment="1">
      <alignment horizontal="left"/>
    </xf>
    <xf numFmtId="0" fontId="21" fillId="36" borderId="0" xfId="0" applyFont="1" applyFill="1" applyBorder="1" applyAlignment="1">
      <alignment horizontal="center" vertical="center"/>
    </xf>
    <xf numFmtId="0" fontId="19" fillId="34" borderId="10" xfId="0" applyFont="1" applyFill="1" applyBorder="1" applyAlignment="1">
      <alignment horizontal="left" vertical="center"/>
    </xf>
    <xf numFmtId="0" fontId="13" fillId="33" borderId="27" xfId="0" applyFont="1" applyFill="1" applyBorder="1" applyAlignment="1">
      <alignment horizontal="center"/>
    </xf>
    <xf numFmtId="0" fontId="13" fillId="33" borderId="25" xfId="0" applyFont="1" applyFill="1" applyBorder="1" applyAlignment="1">
      <alignment horizontal="center"/>
    </xf>
    <xf numFmtId="0" fontId="13" fillId="33" borderId="28" xfId="0" applyFont="1" applyFill="1" applyBorder="1" applyAlignment="1">
      <alignment horizont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0" fillId="35" borderId="0" xfId="0" applyFill="1" applyAlignment="1">
      <alignment horizontal="center"/>
    </xf>
    <xf numFmtId="0" fontId="0" fillId="35" borderId="15" xfId="0" applyFill="1" applyBorder="1" applyAlignment="1">
      <alignment horizontal="left"/>
    </xf>
    <xf numFmtId="0" fontId="31" fillId="33" borderId="0" xfId="0" applyFont="1" applyFill="1" applyAlignment="1">
      <alignment horizontal="left" vertical="center"/>
    </xf>
    <xf numFmtId="0" fontId="0" fillId="37" borderId="0" xfId="0" applyFill="1" applyBorder="1" applyAlignment="1">
      <alignment horizontal="center"/>
    </xf>
    <xf numFmtId="0" fontId="28" fillId="38" borderId="0" xfId="0" applyFont="1" applyFill="1" applyBorder="1" applyAlignment="1">
      <alignment horizontal="center"/>
    </xf>
    <xf numFmtId="0" fontId="31" fillId="33" borderId="0" xfId="0" applyFont="1" applyFill="1" applyAlignment="1">
      <alignment horizontal="center" vertical="center"/>
    </xf>
    <xf numFmtId="0" fontId="32" fillId="33" borderId="0" xfId="0" applyFont="1" applyFill="1" applyAlignment="1">
      <alignment horizontal="left" vertical="center"/>
    </xf>
    <xf numFmtId="0" fontId="36" fillId="33" borderId="0" xfId="0" applyFont="1" applyFill="1" applyAlignment="1">
      <alignment horizontal="center" vertical="center"/>
    </xf>
    <xf numFmtId="0" fontId="0" fillId="35" borderId="13" xfId="0" applyFill="1" applyBorder="1" applyAlignment="1">
      <alignment horizontal="center" vertical="center"/>
    </xf>
    <xf numFmtId="44" fontId="0" fillId="34" borderId="10" xfId="42" applyFont="1" applyFill="1" applyBorder="1" applyAlignment="1">
      <alignment horizontal="center"/>
    </xf>
    <xf numFmtId="44" fontId="0" fillId="34" borderId="21" xfId="42" applyFont="1" applyFill="1" applyBorder="1" applyAlignment="1">
      <alignment horizontal="center"/>
    </xf>
    <xf numFmtId="0" fontId="13" fillId="33" borderId="22" xfId="0" applyFont="1" applyFill="1" applyBorder="1" applyAlignment="1">
      <alignment horizontal="center" vertical="center"/>
    </xf>
    <xf numFmtId="0" fontId="13" fillId="33" borderId="0" xfId="0" applyFont="1" applyFill="1" applyBorder="1" applyAlignment="1">
      <alignment horizontal="center" vertical="center"/>
    </xf>
    <xf numFmtId="0" fontId="17" fillId="33" borderId="0" xfId="0" applyFont="1" applyFill="1" applyAlignment="1">
      <alignment horizontal="center"/>
    </xf>
    <xf numFmtId="0" fontId="13" fillId="33" borderId="13" xfId="0" applyFont="1" applyFill="1" applyBorder="1" applyAlignment="1">
      <alignment horizontal="center" vertical="center"/>
    </xf>
    <xf numFmtId="0" fontId="13" fillId="33" borderId="19" xfId="0" applyFont="1" applyFill="1" applyBorder="1" applyAlignment="1">
      <alignment horizontal="center"/>
    </xf>
    <xf numFmtId="0" fontId="13" fillId="33" borderId="20" xfId="0" applyFont="1" applyFill="1" applyBorder="1" applyAlignment="1">
      <alignment horizontal="center"/>
    </xf>
    <xf numFmtId="0" fontId="33" fillId="34" borderId="13" xfId="0" applyFont="1" applyFill="1" applyBorder="1" applyAlignment="1">
      <alignment horizontal="center" vertical="center"/>
    </xf>
    <xf numFmtId="0" fontId="24" fillId="33" borderId="18" xfId="0" applyFont="1" applyFill="1" applyBorder="1" applyAlignment="1">
      <alignment horizontal="center" vertical="center"/>
    </xf>
    <xf numFmtId="0" fontId="0" fillId="34" borderId="22" xfId="0" applyFill="1" applyBorder="1" applyAlignment="1">
      <alignment horizontal="center"/>
    </xf>
    <xf numFmtId="0" fontId="0" fillId="34" borderId="0" xfId="0" applyFill="1" applyAlignment="1">
      <alignment horizontal="center"/>
    </xf>
    <xf numFmtId="167" fontId="0" fillId="34" borderId="0" xfId="0" applyNumberFormat="1" applyFill="1" applyAlignment="1">
      <alignment horizontal="center"/>
    </xf>
    <xf numFmtId="167" fontId="0" fillId="34" borderId="26" xfId="0" applyNumberFormat="1" applyFill="1" applyBorder="1" applyAlignment="1">
      <alignment horizontal="center"/>
    </xf>
    <xf numFmtId="0" fontId="0" fillId="35" borderId="15" xfId="0" applyNumberFormat="1" applyFill="1" applyBorder="1" applyAlignment="1">
      <alignment horizontal="center"/>
    </xf>
    <xf numFmtId="44" fontId="0" fillId="35" borderId="15" xfId="42" applyFont="1" applyFill="1" applyBorder="1"/>
    <xf numFmtId="0" fontId="29" fillId="35" borderId="15" xfId="0" applyFont="1" applyFill="1" applyBorder="1"/>
    <xf numFmtId="0" fontId="13" fillId="33" borderId="13" xfId="0" applyFont="1" applyFill="1" applyBorder="1" applyAlignment="1">
      <alignment horizontal="center"/>
    </xf>
    <xf numFmtId="0" fontId="0" fillId="35" borderId="30" xfId="0" applyFill="1" applyBorder="1" applyAlignment="1">
      <alignment horizontal="center"/>
    </xf>
    <xf numFmtId="1" fontId="0" fillId="35" borderId="30" xfId="0" applyNumberFormat="1" applyFill="1" applyBorder="1" applyAlignment="1">
      <alignment horizontal="center"/>
    </xf>
    <xf numFmtId="1" fontId="17" fillId="33" borderId="13" xfId="0" applyNumberFormat="1" applyFont="1" applyFill="1" applyBorder="1" applyAlignment="1">
      <alignment horizontal="center"/>
    </xf>
    <xf numFmtId="0" fontId="0" fillId="35" borderId="13" xfId="0" applyFill="1" applyBorder="1" applyAlignment="1">
      <alignment horizontal="center"/>
    </xf>
    <xf numFmtId="0" fontId="0" fillId="35" borderId="20" xfId="0" applyFill="1" applyBorder="1" applyAlignment="1">
      <alignment horizontal="center"/>
    </xf>
    <xf numFmtId="0" fontId="0" fillId="35" borderId="33" xfId="0" applyFill="1" applyBorder="1" applyAlignment="1">
      <alignment horizontal="center"/>
    </xf>
    <xf numFmtId="0" fontId="0" fillId="35" borderId="27" xfId="0" applyFill="1" applyBorder="1" applyAlignment="1">
      <alignment horizontal="center"/>
    </xf>
    <xf numFmtId="0" fontId="0" fillId="35" borderId="34" xfId="0" applyFill="1" applyBorder="1" applyAlignment="1">
      <alignment horizontal="center"/>
    </xf>
  </cellXfs>
  <cellStyles count="46">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ellStyle name="Incorrecto" xfId="7" builtinId="27" customBuiltin="1"/>
    <cellStyle name="Millares" xfId="44" builtinId="3"/>
    <cellStyle name="Moneda" xfId="42" builtinId="4"/>
    <cellStyle name="Neutral" xfId="8" builtinId="28" customBuiltin="1"/>
    <cellStyle name="Normal" xfId="0" builtinId="0"/>
    <cellStyle name="Notas" xfId="15" builtinId="10" customBuiltin="1"/>
    <cellStyle name="Porcentaje" xfId="45"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33">
    <dxf>
      <border>
        <top style="thin">
          <color indexed="64"/>
        </top>
        <horizontal style="thin">
          <color indexed="64"/>
        </horizontal>
      </border>
    </dxf>
    <dxf>
      <border>
        <top style="thin">
          <color indexed="64"/>
        </top>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border>
        <bottom style="thin">
          <color indexed="64"/>
        </bottom>
        <horizontal style="thin">
          <color indexed="64"/>
        </horizontal>
      </border>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numFmt numFmtId="1" formatCode="0"/>
    </dxf>
    <dxf>
      <numFmt numFmtId="1" formatCode="0"/>
    </dxf>
    <dxf>
      <alignment horizontal="center"/>
    </dxf>
    <dxf>
      <alignment horizontal="center"/>
    </dxf>
    <dxf>
      <alignment horizontal="center"/>
    </dxf>
    <dxf>
      <border>
        <left style="thin">
          <color theme="8"/>
        </left>
        <right style="thin">
          <color theme="8"/>
        </right>
        <bottom style="thin">
          <color theme="8"/>
        </bottom>
        <vertical style="thin">
          <color theme="8"/>
        </vertical>
        <horizontal style="thin">
          <color theme="8"/>
        </horizontal>
      </border>
    </dxf>
    <dxf>
      <border>
        <left style="thin">
          <color theme="8"/>
        </left>
        <right style="thin">
          <color theme="8"/>
        </right>
        <vertical style="thin">
          <color theme="8"/>
        </vertical>
        <horizontal style="thin">
          <color theme="8"/>
        </horizontal>
      </border>
    </dxf>
    <dxf>
      <border>
        <left style="thin">
          <color theme="8"/>
        </left>
        <right style="thin">
          <color theme="8"/>
        </right>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alignment horizontal="center"/>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ont>
        <color theme="0"/>
      </font>
    </dxf>
    <dxf>
      <fill>
        <patternFill patternType="solid">
          <bgColor theme="9"/>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font>
        <color theme="0"/>
      </font>
    </dxf>
    <dxf>
      <font>
        <color theme="0"/>
      </font>
    </dxf>
    <dxf>
      <fill>
        <patternFill patternType="solid">
          <bgColor theme="9"/>
        </patternFill>
      </fill>
    </dxf>
    <dxf>
      <fill>
        <patternFill patternType="solid">
          <bgColor theme="9"/>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horizontal="center"/>
    </dxf>
    <dxf>
      <alignment horizontal="cent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alignment horizontal="center"/>
    </dxf>
    <dxf>
      <alignment vertical="center"/>
    </dxf>
    <dxf>
      <alignment vertical="center"/>
    </dxf>
    <dxf>
      <alignment horizontal="center"/>
    </dxf>
    <dxf>
      <fill>
        <patternFill patternType="solid">
          <bgColor theme="8" tint="0.39997558519241921"/>
        </patternFill>
      </fill>
    </dxf>
    <dxf>
      <fill>
        <patternFill patternType="solid">
          <bgColor theme="8" tint="0.39997558519241921"/>
        </patternFill>
      </fill>
    </dxf>
    <dxf>
      <fill>
        <patternFill patternType="solid">
          <bgColor theme="8" tint="0.59999389629810485"/>
        </patternFill>
      </fill>
    </dxf>
    <dxf>
      <fill>
        <patternFill patternType="solid">
          <bgColor theme="8" tint="0.59999389629810485"/>
        </patternFill>
      </fill>
    </dxf>
    <dxf>
      <border>
        <right style="thin">
          <color indexed="64"/>
        </right>
        <bottom style="thin">
          <color indexed="64"/>
        </bottom>
        <vertical style="thin">
          <color indexed="64"/>
        </vertical>
        <horizontal style="thin">
          <color indexed="64"/>
        </horizontal>
      </border>
    </dxf>
    <dxf>
      <border>
        <right style="thin">
          <color indexed="64"/>
        </right>
        <bottom style="thin">
          <color indexed="64"/>
        </bottom>
        <vertical style="thin">
          <color indexed="64"/>
        </vertical>
        <horizontal style="thin">
          <color indexed="64"/>
        </horizontal>
      </border>
    </dxf>
    <dxf>
      <fill>
        <patternFill>
          <bgColor theme="9"/>
        </patternFill>
      </fill>
    </dxf>
    <dxf>
      <fill>
        <patternFill>
          <bgColor theme="9"/>
        </patternFill>
      </fill>
    </dxf>
    <dxf>
      <font>
        <color theme="0"/>
      </font>
    </dxf>
    <dxf>
      <font>
        <color theme="0"/>
      </font>
    </dxf>
    <dxf>
      <border>
        <right style="thin">
          <color indexed="64"/>
        </right>
        <top style="thin">
          <color indexed="64"/>
        </top>
        <bottom style="thin">
          <color indexed="64"/>
        </bottom>
        <horizontal style="thin">
          <color indexed="64"/>
        </horizontal>
      </border>
    </dxf>
    <dxf>
      <border>
        <right style="thin">
          <color indexed="64"/>
        </right>
        <top style="thin">
          <color indexed="64"/>
        </top>
        <bottom style="thin">
          <color indexed="64"/>
        </bottom>
        <horizontal style="thin">
          <color indexed="64"/>
        </horizontal>
      </border>
    </dxf>
    <dxf>
      <fill>
        <patternFill patternType="solid">
          <bgColor theme="8" tint="0.39997558519241921"/>
        </patternFill>
      </fill>
    </dxf>
    <dxf>
      <fill>
        <patternFill patternType="solid">
          <bgColor theme="8" tint="0.39997558519241921"/>
        </patternFill>
      </fill>
    </dxf>
    <dxf>
      <numFmt numFmtId="0" formatCode="Genera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2C0A]\ #,##0.00"/>
      <fill>
        <patternFill patternType="none">
          <fgColor indexed="64"/>
          <bgColor indexed="65"/>
        </patternFill>
      </fill>
      <alignment horizontal="center" vertical="bottom" textRotation="0" wrapText="0" indent="0" justifyLastLine="0" shrinkToFit="0" readingOrder="0"/>
    </dxf>
    <dxf>
      <numFmt numFmtId="164" formatCode="[$$-2C0A]\ #,##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2C0A]\ #,##0.00;\-[$$-2C0A]\ #,##0.00"/>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5"/>
        <color auto="1"/>
        <name val="Segoe UI"/>
        <family val="2"/>
        <scheme val="none"/>
      </font>
      <numFmt numFmtId="0" formatCode="Genera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center" textRotation="0" wrapText="0"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79998168889431442"/>
        </patternFill>
      </fill>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8" tint="0.79998168889431442"/>
        </patternFill>
      </fill>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8" tint="0.79998168889431442"/>
        </patternFill>
      </fill>
    </dxf>
    <dxf>
      <fill>
        <patternFill patternType="solid">
          <fgColor indexed="64"/>
          <bgColor theme="9"/>
        </patternFill>
      </fill>
      <alignment horizontal="center" vertical="center" textRotation="0" wrapText="0" indent="0" justifyLastLine="0" shrinkToFit="0" readingOrder="0"/>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border diagonalUp="0" diagonalDown="0">
        <left style="thin">
          <color theme="8" tint="0.39997558519241921"/>
        </left>
        <right style="thin">
          <color theme="8" tint="0.39997558519241921"/>
        </right>
        <top style="thin">
          <color theme="8" tint="0.39997558519241921"/>
        </top>
        <bottom style="thin">
          <color theme="8" tint="0.39997558519241921"/>
        </bottom>
        <vertical style="thin">
          <color theme="8" tint="0.39997558519241921"/>
        </vertical>
        <horizontal style="thin">
          <color theme="8" tint="0.39997558519241921"/>
        </horizontal>
      </border>
    </dxf>
    <dxf>
      <fill>
        <patternFill patternType="solid">
          <fgColor indexed="64"/>
          <bgColor theme="9"/>
        </patternFill>
      </fill>
      <alignment horizontal="center" vertical="bottom" textRotation="0" wrapText="0" indent="0" justifyLastLine="0" shrinkToFit="0" readingOrder="0"/>
    </dxf>
  </dxfs>
  <tableStyles count="0" defaultTableStyle="TableStyleMedium2" defaultPivotStyle="PivotStyleLight16"/>
  <colors>
    <mruColors>
      <color rgb="FFFF4796"/>
      <color rgb="FFE66A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11/relationships/chartColorStyle" Target="colors5.xml"/><Relationship Id="rId1" Type="http://schemas.microsoft.com/office/2011/relationships/chartStyle" Target="style5.xml"/><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1-47E5-4A26-810A-A8218E3EDD21}"/>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47E5-4A26-810A-A8218E3EDD21}"/>
              </c:ext>
            </c:extLst>
          </c:dPt>
          <c:dPt>
            <c:idx val="2"/>
            <c:bubble3D val="0"/>
            <c:spPr>
              <a:noFill/>
              <a:ln w="19050">
                <a:solidFill>
                  <a:schemeClr val="lt1"/>
                </a:solidFill>
              </a:ln>
              <a:effectLst/>
            </c:spPr>
            <c:extLst>
              <c:ext xmlns:c16="http://schemas.microsoft.com/office/drawing/2014/chart" uri="{C3380CC4-5D6E-409C-BE32-E72D297353CC}">
                <c16:uniqueId val="{00000005-47E5-4A26-810A-A8218E3EDD21}"/>
              </c:ext>
            </c:extLst>
          </c:dPt>
          <c:val>
            <c:numRef>
              <c:f>ANALISIS!$C$3:$C$5</c:f>
              <c:numCache>
                <c:formatCode>General</c:formatCode>
                <c:ptCount val="3"/>
                <c:pt idx="0" formatCode="_-* #,##0_-;\-* #,##0_-;_-* &quot;-&quot;??_-;_-@_-">
                  <c:v>41</c:v>
                </c:pt>
                <c:pt idx="1">
                  <c:v>4</c:v>
                </c:pt>
                <c:pt idx="2" formatCode="_-* #,##0_-;\-* #,##0_-;_-* &quot;-&quot;??_-;_-@_-">
                  <c:v>155</c:v>
                </c:pt>
              </c:numCache>
            </c:numRef>
          </c:val>
          <c:extLst>
            <c:ext xmlns:c16="http://schemas.microsoft.com/office/drawing/2014/chart" uri="{C3380CC4-5D6E-409C-BE32-E72D297353CC}">
              <c16:uniqueId val="{00000006-47E5-4A26-810A-A8218E3EDD21}"/>
            </c:ext>
          </c:extLst>
        </c:ser>
        <c:dLbls>
          <c:showLegendKey val="0"/>
          <c:showVal val="0"/>
          <c:showCatName val="0"/>
          <c:showSerName val="0"/>
          <c:showPercent val="0"/>
          <c:showBubbleSize val="0"/>
          <c:showLeaderLines val="1"/>
        </c:dLbls>
        <c:firstSliceAng val="270"/>
      </c:pieChar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8-47E5-4A26-810A-A8218E3EDD2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A-47E5-4A26-810A-A8218E3EDD21}"/>
              </c:ext>
            </c:extLst>
          </c:dPt>
          <c:dPt>
            <c:idx val="2"/>
            <c:bubble3D val="0"/>
            <c:spPr>
              <a:gradFill>
                <a:gsLst>
                  <a:gs pos="0">
                    <a:srgbClr val="FF0000"/>
                  </a:gs>
                  <a:gs pos="100000">
                    <a:schemeClr val="accent4"/>
                  </a:gs>
                </a:gsLst>
                <a:lin ang="0" scaled="0"/>
              </a:gradFill>
              <a:ln w="19050">
                <a:solidFill>
                  <a:schemeClr val="lt1"/>
                </a:solidFill>
              </a:ln>
              <a:effectLst/>
            </c:spPr>
            <c:extLst>
              <c:ext xmlns:c16="http://schemas.microsoft.com/office/drawing/2014/chart" uri="{C3380CC4-5D6E-409C-BE32-E72D297353CC}">
                <c16:uniqueId val="{0000000C-47E5-4A26-810A-A8218E3EDD2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E-47E5-4A26-810A-A8218E3EDD21}"/>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10-47E5-4A26-810A-A8218E3EDD21}"/>
              </c:ext>
            </c:extLst>
          </c:dPt>
          <c:dPt>
            <c:idx val="5"/>
            <c:bubble3D val="0"/>
            <c:spPr>
              <a:solidFill>
                <a:schemeClr val="accent4"/>
              </a:solidFill>
              <a:ln w="19050">
                <a:solidFill>
                  <a:schemeClr val="lt1"/>
                </a:solidFill>
              </a:ln>
              <a:effectLst/>
            </c:spPr>
            <c:extLst>
              <c:ext xmlns:c16="http://schemas.microsoft.com/office/drawing/2014/chart" uri="{C3380CC4-5D6E-409C-BE32-E72D297353CC}">
                <c16:uniqueId val="{00000012-47E5-4A26-810A-A8218E3EDD21}"/>
              </c:ext>
            </c:extLst>
          </c:dPt>
          <c:dPt>
            <c:idx val="6"/>
            <c:bubble3D val="0"/>
            <c:spPr>
              <a:gradFill>
                <a:gsLst>
                  <a:gs pos="0">
                    <a:schemeClr val="accent4"/>
                  </a:gs>
                  <a:gs pos="100000">
                    <a:schemeClr val="accent6"/>
                  </a:gs>
                </a:gsLst>
                <a:lin ang="0" scaled="0"/>
              </a:gradFill>
              <a:ln w="19050">
                <a:solidFill>
                  <a:schemeClr val="lt1"/>
                </a:solidFill>
              </a:ln>
              <a:effectLst/>
            </c:spPr>
            <c:extLst>
              <c:ext xmlns:c16="http://schemas.microsoft.com/office/drawing/2014/chart" uri="{C3380CC4-5D6E-409C-BE32-E72D297353CC}">
                <c16:uniqueId val="{00000014-47E5-4A26-810A-A8218E3EDD21}"/>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16-47E5-4A26-810A-A8218E3EDD21}"/>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8-47E5-4A26-810A-A8218E3EDD21}"/>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A-47E5-4A26-810A-A8218E3EDD21}"/>
              </c:ext>
            </c:extLst>
          </c:dPt>
          <c:dPt>
            <c:idx val="10"/>
            <c:bubble3D val="0"/>
            <c:spPr>
              <a:noFill/>
              <a:ln w="19050">
                <a:solidFill>
                  <a:schemeClr val="lt1"/>
                </a:solidFill>
              </a:ln>
              <a:effectLst/>
            </c:spPr>
            <c:extLst>
              <c:ext xmlns:c16="http://schemas.microsoft.com/office/drawing/2014/chart" uri="{C3380CC4-5D6E-409C-BE32-E72D297353CC}">
                <c16:uniqueId val="{0000001C-47E5-4A26-810A-A8218E3EDD21}"/>
              </c:ext>
            </c:extLst>
          </c:dPt>
          <c:val>
            <c:numLit>
              <c:formatCode>General</c:formatCode>
              <c:ptCount val="11"/>
              <c:pt idx="0">
                <c:v>1</c:v>
              </c:pt>
              <c:pt idx="1">
                <c:v>1</c:v>
              </c:pt>
              <c:pt idx="2">
                <c:v>1</c:v>
              </c:pt>
              <c:pt idx="3">
                <c:v>1</c:v>
              </c:pt>
              <c:pt idx="4">
                <c:v>1</c:v>
              </c:pt>
              <c:pt idx="5">
                <c:v>1</c:v>
              </c:pt>
              <c:pt idx="6">
                <c:v>1</c:v>
              </c:pt>
              <c:pt idx="7">
                <c:v>1</c:v>
              </c:pt>
              <c:pt idx="8">
                <c:v>1</c:v>
              </c:pt>
              <c:pt idx="9">
                <c:v>1</c:v>
              </c:pt>
              <c:pt idx="10">
                <c:v>10</c:v>
              </c:pt>
            </c:numLit>
          </c:val>
          <c:extLst>
            <c:ext xmlns:c16="http://schemas.microsoft.com/office/drawing/2014/chart" uri="{C3380CC4-5D6E-409C-BE32-E72D297353CC}">
              <c16:uniqueId val="{0000001D-47E5-4A26-810A-A8218E3EDD21}"/>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1-A732-492D-84BA-DE512A8E3F3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A732-492D-84BA-DE512A8E3F33}"/>
              </c:ext>
            </c:extLst>
          </c:dPt>
          <c:dPt>
            <c:idx val="2"/>
            <c:bubble3D val="0"/>
            <c:spPr>
              <a:noFill/>
              <a:ln w="19050">
                <a:solidFill>
                  <a:schemeClr val="lt1"/>
                </a:solidFill>
              </a:ln>
              <a:effectLst/>
            </c:spPr>
            <c:extLst>
              <c:ext xmlns:c16="http://schemas.microsoft.com/office/drawing/2014/chart" uri="{C3380CC4-5D6E-409C-BE32-E72D297353CC}">
                <c16:uniqueId val="{00000005-A732-492D-84BA-DE512A8E3F33}"/>
              </c:ext>
            </c:extLst>
          </c:dPt>
          <c:val>
            <c:numRef>
              <c:f>ANALISIS!$C$9:$C$11</c:f>
              <c:numCache>
                <c:formatCode>General</c:formatCode>
                <c:ptCount val="3"/>
                <c:pt idx="0" formatCode="_-* #,##0_-;\-* #,##0_-;_-* &quot;-&quot;??_-;_-@_-">
                  <c:v>39.125</c:v>
                </c:pt>
                <c:pt idx="1">
                  <c:v>4</c:v>
                </c:pt>
                <c:pt idx="2" formatCode="0">
                  <c:v>156.875</c:v>
                </c:pt>
              </c:numCache>
            </c:numRef>
          </c:val>
          <c:extLst>
            <c:ext xmlns:c16="http://schemas.microsoft.com/office/drawing/2014/chart" uri="{C3380CC4-5D6E-409C-BE32-E72D297353CC}">
              <c16:uniqueId val="{00000006-A732-492D-84BA-DE512A8E3F33}"/>
            </c:ext>
          </c:extLst>
        </c:ser>
        <c:dLbls>
          <c:showLegendKey val="0"/>
          <c:showVal val="0"/>
          <c:showCatName val="0"/>
          <c:showSerName val="0"/>
          <c:showPercent val="0"/>
          <c:showBubbleSize val="0"/>
          <c:showLeaderLines val="1"/>
        </c:dLbls>
        <c:firstSliceAng val="270"/>
      </c:pieChar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8-A732-492D-84BA-DE512A8E3F33}"/>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A-A732-492D-84BA-DE512A8E3F33}"/>
              </c:ext>
            </c:extLst>
          </c:dPt>
          <c:dPt>
            <c:idx val="2"/>
            <c:bubble3D val="0"/>
            <c:spPr>
              <a:gradFill>
                <a:gsLst>
                  <a:gs pos="0">
                    <a:srgbClr val="FF0000"/>
                  </a:gs>
                  <a:gs pos="100000">
                    <a:schemeClr val="accent4"/>
                  </a:gs>
                </a:gsLst>
                <a:lin ang="0" scaled="0"/>
              </a:gradFill>
              <a:ln w="19050">
                <a:solidFill>
                  <a:schemeClr val="lt1"/>
                </a:solidFill>
              </a:ln>
              <a:effectLst/>
            </c:spPr>
            <c:extLst>
              <c:ext xmlns:c16="http://schemas.microsoft.com/office/drawing/2014/chart" uri="{C3380CC4-5D6E-409C-BE32-E72D297353CC}">
                <c16:uniqueId val="{0000000C-A732-492D-84BA-DE512A8E3F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E-A732-492D-84BA-DE512A8E3F33}"/>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10-A732-492D-84BA-DE512A8E3F33}"/>
              </c:ext>
            </c:extLst>
          </c:dPt>
          <c:dPt>
            <c:idx val="5"/>
            <c:bubble3D val="0"/>
            <c:spPr>
              <a:solidFill>
                <a:schemeClr val="accent4"/>
              </a:solidFill>
              <a:ln w="19050">
                <a:solidFill>
                  <a:schemeClr val="lt1"/>
                </a:solidFill>
              </a:ln>
              <a:effectLst/>
            </c:spPr>
            <c:extLst>
              <c:ext xmlns:c16="http://schemas.microsoft.com/office/drawing/2014/chart" uri="{C3380CC4-5D6E-409C-BE32-E72D297353CC}">
                <c16:uniqueId val="{00000012-A732-492D-84BA-DE512A8E3F33}"/>
              </c:ext>
            </c:extLst>
          </c:dPt>
          <c:dPt>
            <c:idx val="6"/>
            <c:bubble3D val="0"/>
            <c:spPr>
              <a:gradFill>
                <a:gsLst>
                  <a:gs pos="0">
                    <a:schemeClr val="accent4"/>
                  </a:gs>
                  <a:gs pos="100000">
                    <a:schemeClr val="accent6"/>
                  </a:gs>
                </a:gsLst>
                <a:lin ang="0" scaled="0"/>
              </a:gradFill>
              <a:ln w="19050">
                <a:solidFill>
                  <a:schemeClr val="lt1"/>
                </a:solidFill>
              </a:ln>
              <a:effectLst/>
            </c:spPr>
            <c:extLst>
              <c:ext xmlns:c16="http://schemas.microsoft.com/office/drawing/2014/chart" uri="{C3380CC4-5D6E-409C-BE32-E72D297353CC}">
                <c16:uniqueId val="{00000014-A732-492D-84BA-DE512A8E3F33}"/>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16-A732-492D-84BA-DE512A8E3F33}"/>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8-A732-492D-84BA-DE512A8E3F33}"/>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A-A732-492D-84BA-DE512A8E3F33}"/>
              </c:ext>
            </c:extLst>
          </c:dPt>
          <c:dPt>
            <c:idx val="10"/>
            <c:bubble3D val="0"/>
            <c:spPr>
              <a:noFill/>
              <a:ln w="19050">
                <a:solidFill>
                  <a:schemeClr val="lt1"/>
                </a:solidFill>
              </a:ln>
              <a:effectLst/>
            </c:spPr>
            <c:extLst>
              <c:ext xmlns:c16="http://schemas.microsoft.com/office/drawing/2014/chart" uri="{C3380CC4-5D6E-409C-BE32-E72D297353CC}">
                <c16:uniqueId val="{0000001C-A732-492D-84BA-DE512A8E3F33}"/>
              </c:ext>
            </c:extLst>
          </c:dPt>
          <c:val>
            <c:numLit>
              <c:formatCode>General</c:formatCode>
              <c:ptCount val="11"/>
              <c:pt idx="0">
                <c:v>1</c:v>
              </c:pt>
              <c:pt idx="1">
                <c:v>1</c:v>
              </c:pt>
              <c:pt idx="2">
                <c:v>1</c:v>
              </c:pt>
              <c:pt idx="3">
                <c:v>1</c:v>
              </c:pt>
              <c:pt idx="4">
                <c:v>1</c:v>
              </c:pt>
              <c:pt idx="5">
                <c:v>1</c:v>
              </c:pt>
              <c:pt idx="6">
                <c:v>1</c:v>
              </c:pt>
              <c:pt idx="7">
                <c:v>1</c:v>
              </c:pt>
              <c:pt idx="8">
                <c:v>1</c:v>
              </c:pt>
              <c:pt idx="9">
                <c:v>1</c:v>
              </c:pt>
              <c:pt idx="10">
                <c:v>10</c:v>
              </c:pt>
            </c:numLit>
          </c:val>
          <c:extLst>
            <c:ext xmlns:c16="http://schemas.microsoft.com/office/drawing/2014/chart" uri="{C3380CC4-5D6E-409C-BE32-E72D297353CC}">
              <c16:uniqueId val="{0000001D-A732-492D-84BA-DE512A8E3F33}"/>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[Proyecto-Final-Marquez-Damian.xlsx]ANALISIS!TablaDinámica1</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gs>
              <a:gs pos="100000">
                <a:schemeClr val="accent5">
                  <a:lumMod val="60000"/>
                  <a:lumOff val="40000"/>
                </a:scheme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ANALISIS!$H$4</c:f>
              <c:strCache>
                <c:ptCount val="1"/>
                <c:pt idx="0">
                  <c:v>Total</c:v>
                </c:pt>
              </c:strCache>
            </c:strRef>
          </c:tx>
          <c:spPr>
            <a:gradFill rotWithShape="1">
              <a:gsLst>
                <a:gs pos="0">
                  <a:schemeClr val="accent1"/>
                </a:gs>
                <a:gs pos="100000">
                  <a:schemeClr val="accent5">
                    <a:lumMod val="60000"/>
                    <a:lumOff val="40000"/>
                  </a:schemeClr>
                </a:gs>
              </a:gsLst>
              <a:lin ang="5400000" scaled="1"/>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ANALISIS!$G$5:$G$24</c:f>
              <c:strCache>
                <c:ptCount val="20"/>
                <c:pt idx="0">
                  <c:v>Ana Gomez</c:v>
                </c:pt>
                <c:pt idx="1">
                  <c:v>Ana Rodriguez</c:v>
                </c:pt>
                <c:pt idx="2">
                  <c:v>Anna Petrov</c:v>
                </c:pt>
                <c:pt idx="3">
                  <c:v>Carla Costa</c:v>
                </c:pt>
                <c:pt idx="4">
                  <c:v>Carlos Rodriguez</c:v>
                </c:pt>
                <c:pt idx="5">
                  <c:v>Daniel Kim</c:v>
                </c:pt>
                <c:pt idx="6">
                  <c:v>Esteban Lorson</c:v>
                </c:pt>
                <c:pt idx="7">
                  <c:v>Fatima Al-Farsi</c:v>
                </c:pt>
                <c:pt idx="8">
                  <c:v>Isabella Costa</c:v>
                </c:pt>
                <c:pt idx="9">
                  <c:v>Javier Diaz</c:v>
                </c:pt>
                <c:pt idx="10">
                  <c:v>Javier Hernandez</c:v>
                </c:pt>
                <c:pt idx="11">
                  <c:v>Jose Garcia</c:v>
                </c:pt>
                <c:pt idx="12">
                  <c:v>Jose Loral</c:v>
                </c:pt>
                <c:pt idx="13">
                  <c:v>Juan Carlos Silva</c:v>
                </c:pt>
                <c:pt idx="14">
                  <c:v>Juan Sanchez</c:v>
                </c:pt>
                <c:pt idx="15">
                  <c:v>Luis Perez</c:v>
                </c:pt>
                <c:pt idx="16">
                  <c:v>Maria Costa</c:v>
                </c:pt>
                <c:pt idx="17">
                  <c:v>Maria Gonzalez</c:v>
                </c:pt>
                <c:pt idx="18">
                  <c:v>Monica Patel</c:v>
                </c:pt>
                <c:pt idx="19">
                  <c:v>Natalia Volpini</c:v>
                </c:pt>
              </c:strCache>
            </c:strRef>
          </c:cat>
          <c:val>
            <c:numRef>
              <c:f>ANALISIS!$H$5:$H$24</c:f>
              <c:numCache>
                <c:formatCode>General</c:formatCode>
                <c:ptCount val="20"/>
                <c:pt idx="0">
                  <c:v>171</c:v>
                </c:pt>
                <c:pt idx="1">
                  <c:v>69</c:v>
                </c:pt>
                <c:pt idx="2">
                  <c:v>69</c:v>
                </c:pt>
                <c:pt idx="3">
                  <c:v>171</c:v>
                </c:pt>
                <c:pt idx="4">
                  <c:v>55</c:v>
                </c:pt>
                <c:pt idx="5">
                  <c:v>55</c:v>
                </c:pt>
                <c:pt idx="6">
                  <c:v>55</c:v>
                </c:pt>
                <c:pt idx="7">
                  <c:v>58</c:v>
                </c:pt>
                <c:pt idx="8">
                  <c:v>110</c:v>
                </c:pt>
                <c:pt idx="9">
                  <c:v>55</c:v>
                </c:pt>
                <c:pt idx="10">
                  <c:v>69</c:v>
                </c:pt>
                <c:pt idx="11">
                  <c:v>55</c:v>
                </c:pt>
                <c:pt idx="12">
                  <c:v>55</c:v>
                </c:pt>
                <c:pt idx="13">
                  <c:v>110</c:v>
                </c:pt>
                <c:pt idx="14">
                  <c:v>110</c:v>
                </c:pt>
                <c:pt idx="15">
                  <c:v>172</c:v>
                </c:pt>
                <c:pt idx="16">
                  <c:v>110</c:v>
                </c:pt>
                <c:pt idx="17">
                  <c:v>69</c:v>
                </c:pt>
                <c:pt idx="18">
                  <c:v>69</c:v>
                </c:pt>
                <c:pt idx="19">
                  <c:v>170</c:v>
                </c:pt>
              </c:numCache>
            </c:numRef>
          </c:val>
          <c:extLst>
            <c:ext xmlns:c16="http://schemas.microsoft.com/office/drawing/2014/chart" uri="{C3380CC4-5D6E-409C-BE32-E72D297353CC}">
              <c16:uniqueId val="{00000006-6B59-4A7C-B3C7-E652F8A9346D}"/>
            </c:ext>
          </c:extLst>
        </c:ser>
        <c:dLbls>
          <c:showLegendKey val="0"/>
          <c:showVal val="0"/>
          <c:showCatName val="0"/>
          <c:showSerName val="0"/>
          <c:showPercent val="0"/>
          <c:showBubbleSize val="0"/>
        </c:dLbls>
        <c:gapWidth val="70"/>
        <c:overlap val="-24"/>
        <c:axId val="2025476479"/>
        <c:axId val="2025473983"/>
      </c:barChart>
      <c:catAx>
        <c:axId val="20254764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25473983"/>
        <c:crosses val="autoZero"/>
        <c:auto val="1"/>
        <c:lblAlgn val="ctr"/>
        <c:lblOffset val="100"/>
        <c:noMultiLvlLbl val="0"/>
      </c:catAx>
      <c:valAx>
        <c:axId val="202547398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25476479"/>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[Proyecto-Final-Marquez-Damian.xlsx]ANALISIS!TablaDinámica5</c:name>
    <c:fmtId val="5"/>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75000"/>
                </a:schemeClr>
              </a:gs>
              <a:gs pos="100000">
                <a:schemeClr val="accent1">
                  <a:lumMod val="60000"/>
                  <a:lumOff val="40000"/>
                </a:schemeClr>
              </a:gs>
            </a:gsLst>
            <a:lin ang="5400000" scaled="1"/>
          </a:gradFill>
          <a:ln>
            <a:noFill/>
          </a:ln>
          <a:effectLst>
            <a:outerShdw blurRad="57150" dist="19050" dir="5400000" algn="ctr" rotWithShape="0">
              <a:srgbClr val="000000">
                <a:alpha val="63000"/>
              </a:srgb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ANALISIS!$M$4</c:f>
              <c:strCache>
                <c:ptCount val="1"/>
                <c:pt idx="0">
                  <c:v>Total</c:v>
                </c:pt>
              </c:strCache>
            </c:strRef>
          </c:tx>
          <c:spPr>
            <a:gradFill rotWithShape="1">
              <a:gsLst>
                <a:gs pos="0">
                  <a:schemeClr val="accent5">
                    <a:lumMod val="75000"/>
                  </a:schemeClr>
                </a:gs>
                <a:gs pos="100000">
                  <a:schemeClr val="accent1">
                    <a:lumMod val="60000"/>
                    <a:lumOff val="40000"/>
                  </a:schemeClr>
                </a:gs>
              </a:gsLst>
              <a:lin ang="5400000" scaled="1"/>
            </a:gradFill>
            <a:ln>
              <a:noFill/>
            </a:ln>
            <a:effectLst>
              <a:outerShdw blurRad="57150" dist="19050" dir="5400000" algn="ctr" rotWithShape="0">
                <a:srgbClr val="000000">
                  <a:alpha val="63000"/>
                </a:srgbClr>
              </a:outerShdw>
            </a:effectLst>
            <a:scene3d>
              <a:camera prst="orthographicFront"/>
              <a:lightRig rig="threePt" dir="t"/>
            </a:scene3d>
            <a:sp3d prstMaterial="matte"/>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ANALISIS!$L$5:$L$25</c:f>
              <c:strCache>
                <c:ptCount val="20"/>
                <c:pt idx="0">
                  <c:v>Ana Gomez</c:v>
                </c:pt>
                <c:pt idx="1">
                  <c:v>Ana Rodriguez</c:v>
                </c:pt>
                <c:pt idx="2">
                  <c:v>Anna Petrov</c:v>
                </c:pt>
                <c:pt idx="3">
                  <c:v>Carla Costa</c:v>
                </c:pt>
                <c:pt idx="4">
                  <c:v>Carlos Rodriguez</c:v>
                </c:pt>
                <c:pt idx="5">
                  <c:v>Daniel Kim</c:v>
                </c:pt>
                <c:pt idx="6">
                  <c:v>Esteban Lorson</c:v>
                </c:pt>
                <c:pt idx="7">
                  <c:v>Fatima Al-Farsi</c:v>
                </c:pt>
                <c:pt idx="8">
                  <c:v>Isabella Costa</c:v>
                </c:pt>
                <c:pt idx="9">
                  <c:v>Javier Diaz</c:v>
                </c:pt>
                <c:pt idx="10">
                  <c:v>Javier Hernandez</c:v>
                </c:pt>
                <c:pt idx="11">
                  <c:v>Jose Garcia</c:v>
                </c:pt>
                <c:pt idx="12">
                  <c:v>Jose Loral</c:v>
                </c:pt>
                <c:pt idx="13">
                  <c:v>Juan Carlos Silva</c:v>
                </c:pt>
                <c:pt idx="14">
                  <c:v>Juan Sanchez</c:v>
                </c:pt>
                <c:pt idx="15">
                  <c:v>Luis Perez</c:v>
                </c:pt>
                <c:pt idx="16">
                  <c:v>Maria Costa</c:v>
                </c:pt>
                <c:pt idx="17">
                  <c:v>Maria Gonzalez</c:v>
                </c:pt>
                <c:pt idx="18">
                  <c:v>Monica Patel</c:v>
                </c:pt>
                <c:pt idx="19">
                  <c:v>Natalia Volpini</c:v>
                </c:pt>
              </c:strCache>
            </c:strRef>
          </c:cat>
          <c:val>
            <c:numRef>
              <c:f>ANALISIS!$M$5:$M$25</c:f>
              <c:numCache>
                <c:formatCode>0</c:formatCode>
                <c:ptCount val="20"/>
                <c:pt idx="0">
                  <c:v>95470</c:v>
                </c:pt>
                <c:pt idx="1">
                  <c:v>39030</c:v>
                </c:pt>
                <c:pt idx="2">
                  <c:v>37210</c:v>
                </c:pt>
                <c:pt idx="3">
                  <c:v>93710</c:v>
                </c:pt>
                <c:pt idx="4">
                  <c:v>27530</c:v>
                </c:pt>
                <c:pt idx="5">
                  <c:v>28860</c:v>
                </c:pt>
                <c:pt idx="6">
                  <c:v>31170</c:v>
                </c:pt>
                <c:pt idx="7">
                  <c:v>30470</c:v>
                </c:pt>
                <c:pt idx="8">
                  <c:v>57640</c:v>
                </c:pt>
                <c:pt idx="9">
                  <c:v>31180</c:v>
                </c:pt>
                <c:pt idx="10">
                  <c:v>35810</c:v>
                </c:pt>
                <c:pt idx="11">
                  <c:v>29050</c:v>
                </c:pt>
                <c:pt idx="12">
                  <c:v>27920</c:v>
                </c:pt>
                <c:pt idx="13">
                  <c:v>57700</c:v>
                </c:pt>
                <c:pt idx="14">
                  <c:v>56820</c:v>
                </c:pt>
                <c:pt idx="15">
                  <c:v>93960</c:v>
                </c:pt>
                <c:pt idx="16">
                  <c:v>58730</c:v>
                </c:pt>
                <c:pt idx="17">
                  <c:v>35780</c:v>
                </c:pt>
                <c:pt idx="18">
                  <c:v>38260</c:v>
                </c:pt>
                <c:pt idx="19">
                  <c:v>91150</c:v>
                </c:pt>
              </c:numCache>
            </c:numRef>
          </c:val>
          <c:extLst>
            <c:ext xmlns:c16="http://schemas.microsoft.com/office/drawing/2014/chart" uri="{C3380CC4-5D6E-409C-BE32-E72D297353CC}">
              <c16:uniqueId val="{00000000-0EF1-436C-A90E-94BC6903ADAA}"/>
            </c:ext>
          </c:extLst>
        </c:ser>
        <c:dLbls>
          <c:dLblPos val="outEnd"/>
          <c:showLegendKey val="0"/>
          <c:showVal val="1"/>
          <c:showCatName val="0"/>
          <c:showSerName val="0"/>
          <c:showPercent val="0"/>
          <c:showBubbleSize val="0"/>
        </c:dLbls>
        <c:gapWidth val="70"/>
        <c:overlap val="-53"/>
        <c:axId val="1467502944"/>
        <c:axId val="1467508768"/>
      </c:barChart>
      <c:catAx>
        <c:axId val="1467502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467508768"/>
        <c:crosses val="autoZero"/>
        <c:auto val="1"/>
        <c:lblAlgn val="ctr"/>
        <c:lblOffset val="100"/>
        <c:noMultiLvlLbl val="0"/>
      </c:catAx>
      <c:valAx>
        <c:axId val="146750876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46750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7827-4B0D-837D-DCC5C2F56235}"/>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7827-4B0D-837D-DCC5C2F56235}"/>
              </c:ext>
            </c:extLst>
          </c:dPt>
          <c:dPt>
            <c:idx val="2"/>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5-7827-4B0D-837D-DCC5C2F56235}"/>
              </c:ext>
            </c:extLst>
          </c:dPt>
          <c:dPt>
            <c:idx val="3"/>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7-7827-4B0D-837D-DCC5C2F56235}"/>
              </c:ext>
            </c:extLst>
          </c:dPt>
          <c:dPt>
            <c:idx val="4"/>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9-7827-4B0D-837D-DCC5C2F56235}"/>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4796"/>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1-7827-4B0D-837D-DCC5C2F56235}"/>
                </c:ext>
              </c:extLst>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3-7827-4B0D-837D-DCC5C2F56235}"/>
                </c:ext>
              </c:extLst>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5-7827-4B0D-837D-DCC5C2F56235}"/>
                </c:ext>
              </c:extLst>
            </c:dLbl>
            <c:dLbl>
              <c:idx val="3"/>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7-7827-4B0D-837D-DCC5C2F56235}"/>
                </c:ext>
              </c:extLst>
            </c:dLbl>
            <c:dLbl>
              <c:idx val="4"/>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s-AR"/>
                </a:p>
              </c:txPr>
              <c:dLblPos val="outEnd"/>
              <c:showLegendKey val="0"/>
              <c:showVal val="1"/>
              <c:showCatName val="0"/>
              <c:showSerName val="0"/>
              <c:showPercent val="0"/>
              <c:showBubbleSize val="0"/>
              <c:extLst>
                <c:ext xmlns:c16="http://schemas.microsoft.com/office/drawing/2014/chart" uri="{C3380CC4-5D6E-409C-BE32-E72D297353CC}">
                  <c16:uniqueId val="{00000009-7827-4B0D-837D-DCC5C2F5623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ANALISIS!$Z$5:$Z$9</c:f>
              <c:numCache>
                <c:formatCode>0%</c:formatCode>
                <c:ptCount val="5"/>
                <c:pt idx="0">
                  <c:v>0.41800000000000004</c:v>
                </c:pt>
                <c:pt idx="1">
                  <c:v>0.48</c:v>
                </c:pt>
                <c:pt idx="2">
                  <c:v>0.223</c:v>
                </c:pt>
                <c:pt idx="3">
                  <c:v>0.44700000000000001</c:v>
                </c:pt>
                <c:pt idx="4">
                  <c:v>0.28900000000000003</c:v>
                </c:pt>
              </c:numCache>
            </c:numRef>
          </c:val>
          <c:extLst>
            <c:ext xmlns:c16="http://schemas.microsoft.com/office/drawing/2014/chart" uri="{C3380CC4-5D6E-409C-BE32-E72D297353CC}">
              <c16:uniqueId val="{0000000A-7827-4B0D-837D-DCC5C2F56235}"/>
            </c:ext>
          </c:extLst>
        </c:ser>
        <c:ser>
          <c:idx val="1"/>
          <c:order val="1"/>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C-7827-4B0D-837D-DCC5C2F56235}"/>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E-7827-4B0D-837D-DCC5C2F56235}"/>
              </c:ext>
            </c:extLst>
          </c:dPt>
          <c:dPt>
            <c:idx val="2"/>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0-7827-4B0D-837D-DCC5C2F56235}"/>
              </c:ext>
            </c:extLst>
          </c:dPt>
          <c:dPt>
            <c:idx val="3"/>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2-7827-4B0D-837D-DCC5C2F56235}"/>
              </c:ext>
            </c:extLst>
          </c:dPt>
          <c:dPt>
            <c:idx val="4"/>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14-7827-4B0D-837D-DCC5C2F56235}"/>
              </c:ext>
            </c:extLst>
          </c:dPt>
          <c:dLbls>
            <c:delete val="1"/>
          </c:dLbls>
          <c:val>
            <c:numRef>
              <c:f>ANALISIS!$AA$5:$AA$9</c:f>
              <c:numCache>
                <c:formatCode>0%</c:formatCode>
                <c:ptCount val="5"/>
                <c:pt idx="0">
                  <c:v>1</c:v>
                </c:pt>
                <c:pt idx="1">
                  <c:v>1</c:v>
                </c:pt>
                <c:pt idx="2">
                  <c:v>1</c:v>
                </c:pt>
                <c:pt idx="3">
                  <c:v>1</c:v>
                </c:pt>
                <c:pt idx="4">
                  <c:v>1</c:v>
                </c:pt>
              </c:numCache>
            </c:numRef>
          </c:val>
          <c:extLst>
            <c:ext xmlns:c16="http://schemas.microsoft.com/office/drawing/2014/chart" uri="{C3380CC4-5D6E-409C-BE32-E72D297353CC}">
              <c16:uniqueId val="{00000015-7827-4B0D-837D-DCC5C2F56235}"/>
            </c:ext>
          </c:extLst>
        </c:ser>
        <c:dLbls>
          <c:dLblPos val="outEnd"/>
          <c:showLegendKey val="0"/>
          <c:showVal val="1"/>
          <c:showCatName val="0"/>
          <c:showSerName val="0"/>
          <c:showPercent val="0"/>
          <c:showBubbleSize val="0"/>
        </c:dLbls>
        <c:gapWidth val="0"/>
        <c:overlap val="100"/>
        <c:axId val="1410911279"/>
        <c:axId val="1410925839"/>
      </c:barChart>
      <c:catAx>
        <c:axId val="1410911279"/>
        <c:scaling>
          <c:orientation val="minMax"/>
        </c:scaling>
        <c:delete val="1"/>
        <c:axPos val="b"/>
        <c:majorTickMark val="none"/>
        <c:minorTickMark val="none"/>
        <c:tickLblPos val="nextTo"/>
        <c:crossAx val="1410925839"/>
        <c:crosses val="autoZero"/>
        <c:auto val="1"/>
        <c:lblAlgn val="ctr"/>
        <c:lblOffset val="100"/>
        <c:noMultiLvlLbl val="0"/>
      </c:catAx>
      <c:valAx>
        <c:axId val="1410925839"/>
        <c:scaling>
          <c:orientation val="minMax"/>
        </c:scaling>
        <c:delete val="1"/>
        <c:axPos val="l"/>
        <c:numFmt formatCode="0%" sourceLinked="1"/>
        <c:majorTickMark val="none"/>
        <c:minorTickMark val="none"/>
        <c:tickLblPos val="nextTo"/>
        <c:crossAx val="1410911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'DASHBOARD-EMPLEADOS'!$S$7:$S$26</c:f>
              <c:strCache>
                <c:ptCount val="20"/>
                <c:pt idx="0">
                  <c:v>Monica Patel</c:v>
                </c:pt>
                <c:pt idx="1">
                  <c:v>Anna Petrov</c:v>
                </c:pt>
                <c:pt idx="2">
                  <c:v>Fatima Al-Farsi</c:v>
                </c:pt>
                <c:pt idx="3">
                  <c:v>Juan Carlos Silva</c:v>
                </c:pt>
                <c:pt idx="4">
                  <c:v>Carla Costa</c:v>
                </c:pt>
                <c:pt idx="5">
                  <c:v>Carlos Rodriguez</c:v>
                </c:pt>
                <c:pt idx="6">
                  <c:v>Daniel Kim</c:v>
                </c:pt>
                <c:pt idx="7">
                  <c:v>Esteban Lorson</c:v>
                </c:pt>
                <c:pt idx="8">
                  <c:v>Javier Diaz</c:v>
                </c:pt>
                <c:pt idx="9">
                  <c:v>Maria Costa</c:v>
                </c:pt>
                <c:pt idx="10">
                  <c:v>Luis Perez</c:v>
                </c:pt>
                <c:pt idx="11">
                  <c:v>Natalia Volpini</c:v>
                </c:pt>
                <c:pt idx="12">
                  <c:v>Isabella Costa</c:v>
                </c:pt>
                <c:pt idx="13">
                  <c:v>Ana Gomez</c:v>
                </c:pt>
                <c:pt idx="14">
                  <c:v>Javier Hernandez</c:v>
                </c:pt>
                <c:pt idx="15">
                  <c:v>Maria Gonzalez</c:v>
                </c:pt>
                <c:pt idx="16">
                  <c:v>Jose Loral</c:v>
                </c:pt>
                <c:pt idx="17">
                  <c:v>Juan Sanchez</c:v>
                </c:pt>
                <c:pt idx="18">
                  <c:v>Ana Rodriguez</c:v>
                </c:pt>
                <c:pt idx="19">
                  <c:v>Jose Garcia</c:v>
                </c:pt>
              </c:strCache>
            </c:strRef>
          </c:cat>
          <c:val>
            <c:numRef>
              <c:f>'DASHBOARD-EMPLEADOS'!$T$7:$T$26</c:f>
              <c:numCache>
                <c:formatCode>General</c:formatCode>
                <c:ptCount val="20"/>
                <c:pt idx="0">
                  <c:v>49</c:v>
                </c:pt>
                <c:pt idx="1">
                  <c:v>38</c:v>
                </c:pt>
                <c:pt idx="2">
                  <c:v>33</c:v>
                </c:pt>
                <c:pt idx="3">
                  <c:v>72</c:v>
                </c:pt>
                <c:pt idx="4">
                  <c:v>100</c:v>
                </c:pt>
                <c:pt idx="5">
                  <c:v>32</c:v>
                </c:pt>
                <c:pt idx="6">
                  <c:v>30</c:v>
                </c:pt>
                <c:pt idx="7">
                  <c:v>23</c:v>
                </c:pt>
                <c:pt idx="8">
                  <c:v>30</c:v>
                </c:pt>
                <c:pt idx="9">
                  <c:v>56</c:v>
                </c:pt>
                <c:pt idx="10">
                  <c:v>84</c:v>
                </c:pt>
                <c:pt idx="11">
                  <c:v>80</c:v>
                </c:pt>
                <c:pt idx="12">
                  <c:v>56</c:v>
                </c:pt>
                <c:pt idx="13">
                  <c:v>108</c:v>
                </c:pt>
                <c:pt idx="14">
                  <c:v>30</c:v>
                </c:pt>
                <c:pt idx="15">
                  <c:v>35</c:v>
                </c:pt>
                <c:pt idx="16">
                  <c:v>35</c:v>
                </c:pt>
                <c:pt idx="17">
                  <c:v>70</c:v>
                </c:pt>
                <c:pt idx="18">
                  <c:v>36</c:v>
                </c:pt>
                <c:pt idx="19">
                  <c:v>35</c:v>
                </c:pt>
              </c:numCache>
            </c:numRef>
          </c:val>
          <c:extLst>
            <c:ext xmlns:c16="http://schemas.microsoft.com/office/drawing/2014/chart" uri="{C3380CC4-5D6E-409C-BE32-E72D297353CC}">
              <c16:uniqueId val="{00000000-7567-4A5F-878D-81DA347F11AF}"/>
            </c:ext>
          </c:extLst>
        </c:ser>
        <c:dLbls>
          <c:showLegendKey val="0"/>
          <c:showVal val="1"/>
          <c:showCatName val="0"/>
          <c:showSerName val="0"/>
          <c:showPercent val="0"/>
          <c:showBubbleSize val="0"/>
        </c:dLbls>
        <c:gapWidth val="150"/>
        <c:shape val="box"/>
        <c:axId val="1799983903"/>
        <c:axId val="1799990143"/>
        <c:axId val="0"/>
      </c:bar3DChart>
      <c:catAx>
        <c:axId val="17999839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s-AR"/>
          </a:p>
        </c:txPr>
        <c:crossAx val="1799990143"/>
        <c:crosses val="autoZero"/>
        <c:auto val="1"/>
        <c:lblAlgn val="ctr"/>
        <c:lblOffset val="100"/>
        <c:noMultiLvlLbl val="0"/>
      </c:catAx>
      <c:valAx>
        <c:axId val="1799990143"/>
        <c:scaling>
          <c:orientation val="minMax"/>
        </c:scaling>
        <c:delete val="1"/>
        <c:axPos val="b"/>
        <c:numFmt formatCode="General" sourceLinked="1"/>
        <c:majorTickMark val="out"/>
        <c:minorTickMark val="none"/>
        <c:tickLblPos val="nextTo"/>
        <c:crossAx val="179998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'DASHBOARD-EMPLEADOS'!$S$7:$S$26</c:f>
              <c:strCache>
                <c:ptCount val="20"/>
                <c:pt idx="0">
                  <c:v>Monica Patel</c:v>
                </c:pt>
                <c:pt idx="1">
                  <c:v>Anna Petrov</c:v>
                </c:pt>
                <c:pt idx="2">
                  <c:v>Fatima Al-Farsi</c:v>
                </c:pt>
                <c:pt idx="3">
                  <c:v>Juan Carlos Silva</c:v>
                </c:pt>
                <c:pt idx="4">
                  <c:v>Carla Costa</c:v>
                </c:pt>
                <c:pt idx="5">
                  <c:v>Carlos Rodriguez</c:v>
                </c:pt>
                <c:pt idx="6">
                  <c:v>Daniel Kim</c:v>
                </c:pt>
                <c:pt idx="7">
                  <c:v>Esteban Lorson</c:v>
                </c:pt>
                <c:pt idx="8">
                  <c:v>Javier Diaz</c:v>
                </c:pt>
                <c:pt idx="9">
                  <c:v>Maria Costa</c:v>
                </c:pt>
                <c:pt idx="10">
                  <c:v>Luis Perez</c:v>
                </c:pt>
                <c:pt idx="11">
                  <c:v>Natalia Volpini</c:v>
                </c:pt>
                <c:pt idx="12">
                  <c:v>Isabella Costa</c:v>
                </c:pt>
                <c:pt idx="13">
                  <c:v>Ana Gomez</c:v>
                </c:pt>
                <c:pt idx="14">
                  <c:v>Javier Hernandez</c:v>
                </c:pt>
                <c:pt idx="15">
                  <c:v>Maria Gonzalez</c:v>
                </c:pt>
                <c:pt idx="16">
                  <c:v>Jose Loral</c:v>
                </c:pt>
                <c:pt idx="17">
                  <c:v>Juan Sanchez</c:v>
                </c:pt>
                <c:pt idx="18">
                  <c:v>Ana Rodriguez</c:v>
                </c:pt>
                <c:pt idx="19">
                  <c:v>Jose Garcia</c:v>
                </c:pt>
              </c:strCache>
            </c:strRef>
          </c:cat>
          <c:val>
            <c:numRef>
              <c:f>'DASHBOARD-EMPLEADOS'!$U$7:$U$26</c:f>
              <c:numCache>
                <c:formatCode>General</c:formatCode>
                <c:ptCount val="20"/>
                <c:pt idx="0">
                  <c:v>20</c:v>
                </c:pt>
                <c:pt idx="1">
                  <c:v>31</c:v>
                </c:pt>
                <c:pt idx="2">
                  <c:v>25</c:v>
                </c:pt>
                <c:pt idx="3">
                  <c:v>38</c:v>
                </c:pt>
                <c:pt idx="4">
                  <c:v>71</c:v>
                </c:pt>
                <c:pt idx="5">
                  <c:v>23</c:v>
                </c:pt>
                <c:pt idx="6">
                  <c:v>25</c:v>
                </c:pt>
                <c:pt idx="7">
                  <c:v>32</c:v>
                </c:pt>
                <c:pt idx="8">
                  <c:v>25</c:v>
                </c:pt>
                <c:pt idx="9">
                  <c:v>54</c:v>
                </c:pt>
                <c:pt idx="10">
                  <c:v>88</c:v>
                </c:pt>
                <c:pt idx="11">
                  <c:v>90</c:v>
                </c:pt>
                <c:pt idx="12">
                  <c:v>54</c:v>
                </c:pt>
                <c:pt idx="13">
                  <c:v>63</c:v>
                </c:pt>
                <c:pt idx="14">
                  <c:v>39</c:v>
                </c:pt>
                <c:pt idx="15">
                  <c:v>34</c:v>
                </c:pt>
                <c:pt idx="16">
                  <c:v>20</c:v>
                </c:pt>
                <c:pt idx="17">
                  <c:v>40</c:v>
                </c:pt>
                <c:pt idx="18">
                  <c:v>33</c:v>
                </c:pt>
                <c:pt idx="19">
                  <c:v>20</c:v>
                </c:pt>
              </c:numCache>
            </c:numRef>
          </c:val>
          <c:extLst>
            <c:ext xmlns:c16="http://schemas.microsoft.com/office/drawing/2014/chart" uri="{C3380CC4-5D6E-409C-BE32-E72D297353CC}">
              <c16:uniqueId val="{00000000-E928-4BC0-BB35-5D50E522FD6B}"/>
            </c:ext>
          </c:extLst>
        </c:ser>
        <c:dLbls>
          <c:showLegendKey val="0"/>
          <c:showVal val="1"/>
          <c:showCatName val="0"/>
          <c:showSerName val="0"/>
          <c:showPercent val="0"/>
          <c:showBubbleSize val="0"/>
        </c:dLbls>
        <c:gapWidth val="150"/>
        <c:shape val="box"/>
        <c:axId val="1800019263"/>
        <c:axId val="1799981823"/>
        <c:axId val="0"/>
      </c:bar3DChart>
      <c:catAx>
        <c:axId val="18000192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s-AR"/>
          </a:p>
        </c:txPr>
        <c:crossAx val="1799981823"/>
        <c:crosses val="autoZero"/>
        <c:auto val="1"/>
        <c:lblAlgn val="ctr"/>
        <c:lblOffset val="100"/>
        <c:noMultiLvlLbl val="0"/>
      </c:catAx>
      <c:valAx>
        <c:axId val="1799981823"/>
        <c:scaling>
          <c:orientation val="minMax"/>
        </c:scaling>
        <c:delete val="1"/>
        <c:axPos val="b"/>
        <c:numFmt formatCode="General" sourceLinked="1"/>
        <c:majorTickMark val="out"/>
        <c:minorTickMark val="none"/>
        <c:tickLblPos val="nextTo"/>
        <c:crossAx val="180001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313834193772165E-2"/>
          <c:y val="4.8611111111111112E-2"/>
          <c:w val="0.89192295895405804"/>
          <c:h val="0.9074074074074074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3D-481F-AB2F-D75CCDEDAE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3D-481F-AB2F-D75CCDEDAE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3D-481F-AB2F-D75CCDEDAE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3D-481F-AB2F-D75CCDEDAE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3D-481F-AB2F-D75CCDEDAE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3D-481F-AB2F-D75CCDEDAEFF}"/>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s-A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ANALISIS!$Y$29:$Y$34</c:f>
              <c:strCache>
                <c:ptCount val="6"/>
                <c:pt idx="0">
                  <c:v>Autos chocadores</c:v>
                </c:pt>
                <c:pt idx="1">
                  <c:v>Campo de Golf</c:v>
                </c:pt>
                <c:pt idx="2">
                  <c:v>Espejos Magicos</c:v>
                </c:pt>
                <c:pt idx="3">
                  <c:v>Martillo</c:v>
                </c:pt>
                <c:pt idx="4">
                  <c:v>Montaña rusa</c:v>
                </c:pt>
                <c:pt idx="5">
                  <c:v>Tren fantasma</c:v>
                </c:pt>
              </c:strCache>
            </c:strRef>
          </c:cat>
          <c:val>
            <c:numRef>
              <c:f>ANALISIS!$Z$29:$Z$34</c:f>
              <c:numCache>
                <c:formatCode>General</c:formatCode>
                <c:ptCount val="6"/>
                <c:pt idx="0">
                  <c:v>357</c:v>
                </c:pt>
                <c:pt idx="1">
                  <c:v>323</c:v>
                </c:pt>
                <c:pt idx="2">
                  <c:v>217</c:v>
                </c:pt>
                <c:pt idx="3">
                  <c:v>285</c:v>
                </c:pt>
                <c:pt idx="4">
                  <c:v>315</c:v>
                </c:pt>
                <c:pt idx="5">
                  <c:v>360</c:v>
                </c:pt>
              </c:numCache>
            </c:numRef>
          </c:val>
          <c:extLst>
            <c:ext xmlns:c16="http://schemas.microsoft.com/office/drawing/2014/chart" uri="{C3380CC4-5D6E-409C-BE32-E72D297353CC}">
              <c16:uniqueId val="{0000000C-8B3D-481F-AB2F-D75CCDEDAEFF}"/>
            </c:ext>
          </c:extLst>
        </c:ser>
        <c:dLbls>
          <c:showLegendKey val="0"/>
          <c:showVal val="1"/>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27000">
                  <a:srgbClr val="A4B0C4"/>
                </a:gs>
                <a:gs pos="0">
                  <a:schemeClr val="bg1">
                    <a:lumMod val="95000"/>
                  </a:schemeClr>
                </a:gs>
                <a:gs pos="100000">
                  <a:schemeClr val="accent1">
                    <a:lumMod val="60000"/>
                  </a:schemeClr>
                </a:gs>
              </a:gsLst>
              <a:path path="shape">
                <a:fillToRect l="50000" t="50000" r="50000" b="50000"/>
              </a:path>
              <a:tileRect/>
            </a:gra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ANALISIS!$V$15:$V$18</c:f>
              <c:strCache>
                <c:ptCount val="4"/>
                <c:pt idx="0">
                  <c:v>septiembre</c:v>
                </c:pt>
                <c:pt idx="1">
                  <c:v>octubre</c:v>
                </c:pt>
                <c:pt idx="2">
                  <c:v>noviembre</c:v>
                </c:pt>
                <c:pt idx="3">
                  <c:v>diciembre</c:v>
                </c:pt>
              </c:strCache>
            </c:strRef>
          </c:cat>
          <c:val>
            <c:numRef>
              <c:f>ANALISIS!$W$15:$W$18</c:f>
              <c:numCache>
                <c:formatCode>General</c:formatCode>
                <c:ptCount val="4"/>
                <c:pt idx="0">
                  <c:v>525</c:v>
                </c:pt>
                <c:pt idx="1">
                  <c:v>415</c:v>
                </c:pt>
                <c:pt idx="2">
                  <c:v>475</c:v>
                </c:pt>
                <c:pt idx="3">
                  <c:v>442</c:v>
                </c:pt>
              </c:numCache>
            </c:numRef>
          </c:val>
          <c:extLst>
            <c:ext xmlns:c16="http://schemas.microsoft.com/office/drawing/2014/chart" uri="{C3380CC4-5D6E-409C-BE32-E72D297353CC}">
              <c16:uniqueId val="{00000000-22E7-4805-9BA3-033F391639EA}"/>
            </c:ext>
          </c:extLst>
        </c:ser>
        <c:dLbls>
          <c:dLblPos val="outEnd"/>
          <c:showLegendKey val="0"/>
          <c:showVal val="1"/>
          <c:showCatName val="0"/>
          <c:showSerName val="0"/>
          <c:showPercent val="0"/>
          <c:showBubbleSize val="0"/>
        </c:dLbls>
        <c:gapWidth val="227"/>
        <c:overlap val="-48"/>
        <c:axId val="319853967"/>
        <c:axId val="319856879"/>
      </c:barChart>
      <c:catAx>
        <c:axId val="319853967"/>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19856879"/>
        <c:crosses val="autoZero"/>
        <c:auto val="1"/>
        <c:lblAlgn val="ctr"/>
        <c:lblOffset val="100"/>
        <c:noMultiLvlLbl val="0"/>
      </c:catAx>
      <c:valAx>
        <c:axId val="319856879"/>
        <c:scaling>
          <c:orientation val="minMax"/>
        </c:scaling>
        <c:delete val="1"/>
        <c:axPos val="b"/>
        <c:numFmt formatCode="General" sourceLinked="1"/>
        <c:majorTickMark val="none"/>
        <c:minorTickMark val="none"/>
        <c:tickLblPos val="nextTo"/>
        <c:crossAx val="31985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'DASHBOARD-COMPRADORES-DIAS'!$N$7:$N$46</c:f>
              <c:strCache>
                <c:ptCount val="40"/>
                <c:pt idx="0">
                  <c:v>Ana Sanchez</c:v>
                </c:pt>
                <c:pt idx="1">
                  <c:v>Carlos Rodriguez</c:v>
                </c:pt>
                <c:pt idx="2">
                  <c:v>Javier Gohan</c:v>
                </c:pt>
                <c:pt idx="3">
                  <c:v>Laura Martinez</c:v>
                </c:pt>
                <c:pt idx="4">
                  <c:v>Leonardo Silva</c:v>
                </c:pt>
                <c:pt idx="5">
                  <c:v>Valentina Gomez</c:v>
                </c:pt>
                <c:pt idx="6">
                  <c:v>Nicolas Torres</c:v>
                </c:pt>
                <c:pt idx="7">
                  <c:v>Daniela Rodriguez</c:v>
                </c:pt>
                <c:pt idx="8">
                  <c:v>Santiago Perez</c:v>
                </c:pt>
                <c:pt idx="9">
                  <c:v>Agustin Diaz</c:v>
                </c:pt>
                <c:pt idx="10">
                  <c:v>Esteban Silva</c:v>
                </c:pt>
                <c:pt idx="11">
                  <c:v>Mariana Silva</c:v>
                </c:pt>
                <c:pt idx="12">
                  <c:v>perla Silva</c:v>
                </c:pt>
                <c:pt idx="13">
                  <c:v>Luna Diaz</c:v>
                </c:pt>
                <c:pt idx="14">
                  <c:v>Agustin Torres</c:v>
                </c:pt>
                <c:pt idx="15">
                  <c:v>Delfina Diaz</c:v>
                </c:pt>
                <c:pt idx="16">
                  <c:v>Ignacio Lopez</c:v>
                </c:pt>
                <c:pt idx="17">
                  <c:v>Catalina Silva</c:v>
                </c:pt>
                <c:pt idx="18">
                  <c:v>Luis Soles</c:v>
                </c:pt>
                <c:pt idx="19">
                  <c:v>Lucia Diaz</c:v>
                </c:pt>
                <c:pt idx="20">
                  <c:v>Martin Silva</c:v>
                </c:pt>
                <c:pt idx="21">
                  <c:v>Antonia Torres</c:v>
                </c:pt>
                <c:pt idx="22">
                  <c:v>Sofia Gonzalez</c:v>
                </c:pt>
                <c:pt idx="23">
                  <c:v>Mariana Torres</c:v>
                </c:pt>
                <c:pt idx="24">
                  <c:v>Matias Lopez</c:v>
                </c:pt>
                <c:pt idx="25">
                  <c:v>Marcos Torres</c:v>
                </c:pt>
                <c:pt idx="26">
                  <c:v>Lucas Garcia</c:v>
                </c:pt>
                <c:pt idx="27">
                  <c:v>Carlos Diaz</c:v>
                </c:pt>
                <c:pt idx="28">
                  <c:v>Andres Sanchez</c:v>
                </c:pt>
                <c:pt idx="29">
                  <c:v>Andrea Ramirez</c:v>
                </c:pt>
                <c:pt idx="30">
                  <c:v>Valeria Martinez</c:v>
                </c:pt>
                <c:pt idx="31">
                  <c:v>Emilio Perez</c:v>
                </c:pt>
                <c:pt idx="32">
                  <c:v>Mateo Lopez</c:v>
                </c:pt>
                <c:pt idx="33">
                  <c:v>Marta Fernandez</c:v>
                </c:pt>
                <c:pt idx="34">
                  <c:v>Mariano Lopez</c:v>
                </c:pt>
                <c:pt idx="35">
                  <c:v>Martina Rodriguez</c:v>
                </c:pt>
                <c:pt idx="36">
                  <c:v>Abril Martinez</c:v>
                </c:pt>
                <c:pt idx="37">
                  <c:v>Melina Torres</c:v>
                </c:pt>
                <c:pt idx="38">
                  <c:v>Lucas Perez</c:v>
                </c:pt>
                <c:pt idx="39">
                  <c:v>Fernando Gomez</c:v>
                </c:pt>
              </c:strCache>
            </c:strRef>
          </c:cat>
          <c:val>
            <c:numRef>
              <c:f>'DASHBOARD-COMPRADORES-DIAS'!$O$7:$O$46</c:f>
              <c:numCache>
                <c:formatCode>General</c:formatCode>
                <c:ptCount val="40"/>
                <c:pt idx="0">
                  <c:v>23</c:v>
                </c:pt>
                <c:pt idx="1">
                  <c:v>30</c:v>
                </c:pt>
                <c:pt idx="2">
                  <c:v>37</c:v>
                </c:pt>
                <c:pt idx="3">
                  <c:v>50</c:v>
                </c:pt>
                <c:pt idx="4">
                  <c:v>29</c:v>
                </c:pt>
                <c:pt idx="5">
                  <c:v>13</c:v>
                </c:pt>
                <c:pt idx="6">
                  <c:v>10</c:v>
                </c:pt>
                <c:pt idx="7">
                  <c:v>16</c:v>
                </c:pt>
                <c:pt idx="8">
                  <c:v>18</c:v>
                </c:pt>
                <c:pt idx="9">
                  <c:v>24</c:v>
                </c:pt>
                <c:pt idx="10">
                  <c:v>28</c:v>
                </c:pt>
                <c:pt idx="11">
                  <c:v>32</c:v>
                </c:pt>
                <c:pt idx="12">
                  <c:v>24</c:v>
                </c:pt>
                <c:pt idx="13">
                  <c:v>23</c:v>
                </c:pt>
                <c:pt idx="14">
                  <c:v>14</c:v>
                </c:pt>
                <c:pt idx="15">
                  <c:v>11</c:v>
                </c:pt>
                <c:pt idx="16">
                  <c:v>21</c:v>
                </c:pt>
                <c:pt idx="17">
                  <c:v>21</c:v>
                </c:pt>
                <c:pt idx="18">
                  <c:v>17</c:v>
                </c:pt>
                <c:pt idx="19">
                  <c:v>37</c:v>
                </c:pt>
                <c:pt idx="20">
                  <c:v>15</c:v>
                </c:pt>
                <c:pt idx="21">
                  <c:v>10</c:v>
                </c:pt>
                <c:pt idx="22">
                  <c:v>40</c:v>
                </c:pt>
                <c:pt idx="23">
                  <c:v>18</c:v>
                </c:pt>
                <c:pt idx="24">
                  <c:v>19</c:v>
                </c:pt>
                <c:pt idx="25">
                  <c:v>37</c:v>
                </c:pt>
                <c:pt idx="26">
                  <c:v>44</c:v>
                </c:pt>
                <c:pt idx="27">
                  <c:v>43</c:v>
                </c:pt>
                <c:pt idx="28">
                  <c:v>44</c:v>
                </c:pt>
                <c:pt idx="29">
                  <c:v>23</c:v>
                </c:pt>
                <c:pt idx="30">
                  <c:v>32</c:v>
                </c:pt>
                <c:pt idx="31">
                  <c:v>20</c:v>
                </c:pt>
                <c:pt idx="32">
                  <c:v>23</c:v>
                </c:pt>
                <c:pt idx="33">
                  <c:v>19</c:v>
                </c:pt>
                <c:pt idx="34">
                  <c:v>30</c:v>
                </c:pt>
                <c:pt idx="35">
                  <c:v>35</c:v>
                </c:pt>
                <c:pt idx="36">
                  <c:v>23</c:v>
                </c:pt>
                <c:pt idx="37">
                  <c:v>22</c:v>
                </c:pt>
                <c:pt idx="38">
                  <c:v>24</c:v>
                </c:pt>
                <c:pt idx="39">
                  <c:v>33</c:v>
                </c:pt>
              </c:numCache>
            </c:numRef>
          </c:val>
          <c:extLst>
            <c:ext xmlns:c16="http://schemas.microsoft.com/office/drawing/2014/chart" uri="{C3380CC4-5D6E-409C-BE32-E72D297353CC}">
              <c16:uniqueId val="{00000000-8D0F-45EC-AE73-E41806632040}"/>
            </c:ext>
          </c:extLst>
        </c:ser>
        <c:dLbls>
          <c:showLegendKey val="0"/>
          <c:showVal val="1"/>
          <c:showCatName val="0"/>
          <c:showSerName val="0"/>
          <c:showPercent val="0"/>
          <c:showBubbleSize val="0"/>
        </c:dLbls>
        <c:gapWidth val="150"/>
        <c:shape val="box"/>
        <c:axId val="1802558543"/>
        <c:axId val="1802554799"/>
        <c:axId val="0"/>
      </c:bar3DChart>
      <c:catAx>
        <c:axId val="18025585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s-AR"/>
          </a:p>
        </c:txPr>
        <c:crossAx val="1802554799"/>
        <c:crosses val="autoZero"/>
        <c:auto val="1"/>
        <c:lblAlgn val="ctr"/>
        <c:lblOffset val="100"/>
        <c:noMultiLvlLbl val="0"/>
      </c:catAx>
      <c:valAx>
        <c:axId val="1802554799"/>
        <c:scaling>
          <c:orientation val="minMax"/>
        </c:scaling>
        <c:delete val="1"/>
        <c:axPos val="b"/>
        <c:numFmt formatCode="General" sourceLinked="1"/>
        <c:majorTickMark val="none"/>
        <c:minorTickMark val="none"/>
        <c:tickLblPos val="nextTo"/>
        <c:crossAx val="180255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'DASHBOARD-COMPRADORES-DIAS'!$N$7:$N$46</c:f>
              <c:strCache>
                <c:ptCount val="40"/>
                <c:pt idx="0">
                  <c:v>Ana Sanchez</c:v>
                </c:pt>
                <c:pt idx="1">
                  <c:v>Carlos Rodriguez</c:v>
                </c:pt>
                <c:pt idx="2">
                  <c:v>Javier Gohan</c:v>
                </c:pt>
                <c:pt idx="3">
                  <c:v>Laura Martinez</c:v>
                </c:pt>
                <c:pt idx="4">
                  <c:v>Leonardo Silva</c:v>
                </c:pt>
                <c:pt idx="5">
                  <c:v>Valentina Gomez</c:v>
                </c:pt>
                <c:pt idx="6">
                  <c:v>Nicolas Torres</c:v>
                </c:pt>
                <c:pt idx="7">
                  <c:v>Daniela Rodriguez</c:v>
                </c:pt>
                <c:pt idx="8">
                  <c:v>Santiago Perez</c:v>
                </c:pt>
                <c:pt idx="9">
                  <c:v>Agustin Diaz</c:v>
                </c:pt>
                <c:pt idx="10">
                  <c:v>Esteban Silva</c:v>
                </c:pt>
                <c:pt idx="11">
                  <c:v>Mariana Silva</c:v>
                </c:pt>
                <c:pt idx="12">
                  <c:v>perla Silva</c:v>
                </c:pt>
                <c:pt idx="13">
                  <c:v>Luna Diaz</c:v>
                </c:pt>
                <c:pt idx="14">
                  <c:v>Agustin Torres</c:v>
                </c:pt>
                <c:pt idx="15">
                  <c:v>Delfina Diaz</c:v>
                </c:pt>
                <c:pt idx="16">
                  <c:v>Ignacio Lopez</c:v>
                </c:pt>
                <c:pt idx="17">
                  <c:v>Catalina Silva</c:v>
                </c:pt>
                <c:pt idx="18">
                  <c:v>Luis Soles</c:v>
                </c:pt>
                <c:pt idx="19">
                  <c:v>Lucia Diaz</c:v>
                </c:pt>
                <c:pt idx="20">
                  <c:v>Martin Silva</c:v>
                </c:pt>
                <c:pt idx="21">
                  <c:v>Antonia Torres</c:v>
                </c:pt>
                <c:pt idx="22">
                  <c:v>Sofia Gonzalez</c:v>
                </c:pt>
                <c:pt idx="23">
                  <c:v>Mariana Torres</c:v>
                </c:pt>
                <c:pt idx="24">
                  <c:v>Matias Lopez</c:v>
                </c:pt>
                <c:pt idx="25">
                  <c:v>Marcos Torres</c:v>
                </c:pt>
                <c:pt idx="26">
                  <c:v>Lucas Garcia</c:v>
                </c:pt>
                <c:pt idx="27">
                  <c:v>Carlos Diaz</c:v>
                </c:pt>
                <c:pt idx="28">
                  <c:v>Andres Sanchez</c:v>
                </c:pt>
                <c:pt idx="29">
                  <c:v>Andrea Ramirez</c:v>
                </c:pt>
                <c:pt idx="30">
                  <c:v>Valeria Martinez</c:v>
                </c:pt>
                <c:pt idx="31">
                  <c:v>Emilio Perez</c:v>
                </c:pt>
                <c:pt idx="32">
                  <c:v>Mateo Lopez</c:v>
                </c:pt>
                <c:pt idx="33">
                  <c:v>Marta Fernandez</c:v>
                </c:pt>
                <c:pt idx="34">
                  <c:v>Mariano Lopez</c:v>
                </c:pt>
                <c:pt idx="35">
                  <c:v>Martina Rodriguez</c:v>
                </c:pt>
                <c:pt idx="36">
                  <c:v>Abril Martinez</c:v>
                </c:pt>
                <c:pt idx="37">
                  <c:v>Melina Torres</c:v>
                </c:pt>
                <c:pt idx="38">
                  <c:v>Lucas Perez</c:v>
                </c:pt>
                <c:pt idx="39">
                  <c:v>Fernando Gomez</c:v>
                </c:pt>
              </c:strCache>
            </c:strRef>
          </c:cat>
          <c:val>
            <c:numRef>
              <c:f>'DASHBOARD-COMPRADORES-DIAS'!$P$7:$P$46</c:f>
              <c:numCache>
                <c:formatCode>General</c:formatCode>
                <c:ptCount val="40"/>
                <c:pt idx="0">
                  <c:v>18</c:v>
                </c:pt>
                <c:pt idx="1">
                  <c:v>15</c:v>
                </c:pt>
                <c:pt idx="2">
                  <c:v>9</c:v>
                </c:pt>
                <c:pt idx="3">
                  <c:v>27</c:v>
                </c:pt>
                <c:pt idx="4">
                  <c:v>22</c:v>
                </c:pt>
                <c:pt idx="5">
                  <c:v>28</c:v>
                </c:pt>
                <c:pt idx="6">
                  <c:v>30</c:v>
                </c:pt>
                <c:pt idx="7">
                  <c:v>26</c:v>
                </c:pt>
                <c:pt idx="8">
                  <c:v>24</c:v>
                </c:pt>
                <c:pt idx="9">
                  <c:v>21</c:v>
                </c:pt>
                <c:pt idx="10">
                  <c:v>13</c:v>
                </c:pt>
                <c:pt idx="11">
                  <c:v>9</c:v>
                </c:pt>
                <c:pt idx="12">
                  <c:v>15</c:v>
                </c:pt>
                <c:pt idx="13">
                  <c:v>20</c:v>
                </c:pt>
                <c:pt idx="14">
                  <c:v>28</c:v>
                </c:pt>
                <c:pt idx="15">
                  <c:v>33</c:v>
                </c:pt>
                <c:pt idx="16">
                  <c:v>27</c:v>
                </c:pt>
                <c:pt idx="17">
                  <c:v>30</c:v>
                </c:pt>
                <c:pt idx="18">
                  <c:v>18</c:v>
                </c:pt>
                <c:pt idx="19">
                  <c:v>16</c:v>
                </c:pt>
                <c:pt idx="20">
                  <c:v>18</c:v>
                </c:pt>
                <c:pt idx="21">
                  <c:v>20</c:v>
                </c:pt>
                <c:pt idx="22">
                  <c:v>26</c:v>
                </c:pt>
                <c:pt idx="23">
                  <c:v>25</c:v>
                </c:pt>
                <c:pt idx="24">
                  <c:v>26</c:v>
                </c:pt>
                <c:pt idx="25">
                  <c:v>18</c:v>
                </c:pt>
                <c:pt idx="26">
                  <c:v>22</c:v>
                </c:pt>
                <c:pt idx="27">
                  <c:v>23</c:v>
                </c:pt>
                <c:pt idx="28">
                  <c:v>30</c:v>
                </c:pt>
                <c:pt idx="29">
                  <c:v>30</c:v>
                </c:pt>
                <c:pt idx="30">
                  <c:v>9</c:v>
                </c:pt>
                <c:pt idx="31">
                  <c:v>23</c:v>
                </c:pt>
                <c:pt idx="32">
                  <c:v>16</c:v>
                </c:pt>
                <c:pt idx="33">
                  <c:v>17</c:v>
                </c:pt>
                <c:pt idx="34">
                  <c:v>17</c:v>
                </c:pt>
                <c:pt idx="35">
                  <c:v>9</c:v>
                </c:pt>
                <c:pt idx="36">
                  <c:v>21</c:v>
                </c:pt>
                <c:pt idx="37">
                  <c:v>21</c:v>
                </c:pt>
                <c:pt idx="38">
                  <c:v>17</c:v>
                </c:pt>
                <c:pt idx="39">
                  <c:v>8</c:v>
                </c:pt>
              </c:numCache>
            </c:numRef>
          </c:val>
          <c:extLst>
            <c:ext xmlns:c16="http://schemas.microsoft.com/office/drawing/2014/chart" uri="{C3380CC4-5D6E-409C-BE32-E72D297353CC}">
              <c16:uniqueId val="{00000000-A5B6-4473-B0C1-DB45E7F5B7B4}"/>
            </c:ext>
          </c:extLst>
        </c:ser>
        <c:dLbls>
          <c:showLegendKey val="0"/>
          <c:showVal val="1"/>
          <c:showCatName val="0"/>
          <c:showSerName val="0"/>
          <c:showPercent val="0"/>
          <c:showBubbleSize val="0"/>
        </c:dLbls>
        <c:gapWidth val="150"/>
        <c:shape val="box"/>
        <c:axId val="1970823759"/>
        <c:axId val="1970833327"/>
        <c:axId val="0"/>
      </c:bar3DChart>
      <c:catAx>
        <c:axId val="1970823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s-AR"/>
          </a:p>
        </c:txPr>
        <c:crossAx val="1970833327"/>
        <c:crosses val="autoZero"/>
        <c:auto val="1"/>
        <c:lblAlgn val="ctr"/>
        <c:lblOffset val="100"/>
        <c:noMultiLvlLbl val="0"/>
      </c:catAx>
      <c:valAx>
        <c:axId val="1970833327"/>
        <c:scaling>
          <c:orientation val="minMax"/>
        </c:scaling>
        <c:delete val="1"/>
        <c:axPos val="b"/>
        <c:numFmt formatCode="General" sourceLinked="1"/>
        <c:majorTickMark val="none"/>
        <c:minorTickMark val="none"/>
        <c:tickLblPos val="nextTo"/>
        <c:crossAx val="19708237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EB49346-6F8F-4A9B-B3D8-BC9C6F3AC1C2}">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L$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firstButton="1" fmlaLink="$AL$1"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fmlaLink="$AL$1"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checked="Checked" firstButton="1" fmlaLink="$AL$1"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hyperlink" Target="#AUSENTISMO!A1"/><Relationship Id="rId13" Type="http://schemas.openxmlformats.org/officeDocument/2006/relationships/image" Target="../media/image2.png"/><Relationship Id="rId3" Type="http://schemas.openxmlformats.org/officeDocument/2006/relationships/hyperlink" Target="#PREGUNTAS!A1"/><Relationship Id="rId7" Type="http://schemas.openxmlformats.org/officeDocument/2006/relationships/hyperlink" Target="#ANALISIS!A1"/><Relationship Id="rId12" Type="http://schemas.openxmlformats.org/officeDocument/2006/relationships/hyperlink" Target="#DICIEMBRE!A1"/><Relationship Id="rId2" Type="http://schemas.openxmlformats.org/officeDocument/2006/relationships/hyperlink" Target="#'DATOS-MODIFICADOS'!A1"/><Relationship Id="rId16" Type="http://schemas.openxmlformats.org/officeDocument/2006/relationships/image" Target="../media/image5.png"/><Relationship Id="rId1" Type="http://schemas.openxmlformats.org/officeDocument/2006/relationships/hyperlink" Target="#'DATOS-PUROS'!A1"/><Relationship Id="rId6" Type="http://schemas.openxmlformats.org/officeDocument/2006/relationships/hyperlink" Target="#'DASHBOARD-COMPRADORES-DIAS'!A1"/><Relationship Id="rId11" Type="http://schemas.openxmlformats.org/officeDocument/2006/relationships/hyperlink" Target="#NOVIEMBRE!A1"/><Relationship Id="rId5" Type="http://schemas.openxmlformats.org/officeDocument/2006/relationships/hyperlink" Target="#'DASHBOARD-EMPLEADOS'!A1"/><Relationship Id="rId15" Type="http://schemas.openxmlformats.org/officeDocument/2006/relationships/image" Target="../media/image4.png"/><Relationship Id="rId10" Type="http://schemas.openxmlformats.org/officeDocument/2006/relationships/hyperlink" Target="#OCTUBRE!A1"/><Relationship Id="rId4" Type="http://schemas.openxmlformats.org/officeDocument/2006/relationships/image" Target="../media/image1.png"/><Relationship Id="rId9" Type="http://schemas.openxmlformats.org/officeDocument/2006/relationships/hyperlink" Target="#SEPTIEMBRE!A1"/><Relationship Id="rId1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2" Type="http://schemas.openxmlformats.org/officeDocument/2006/relationships/hyperlink" Target="#README!A1"/><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hyperlink" Target="#README!A1"/><Relationship Id="rId3" Type="http://schemas.microsoft.com/office/2007/relationships/hdphoto" Target="../media/hdphoto1.wdp"/><Relationship Id="rId7" Type="http://schemas.openxmlformats.org/officeDocument/2006/relationships/image" Target="../media/image10.png"/><Relationship Id="rId12" Type="http://schemas.openxmlformats.org/officeDocument/2006/relationships/chart" Target="../charts/chart5.xml"/><Relationship Id="rId17" Type="http://schemas.openxmlformats.org/officeDocument/2006/relationships/image" Target="../media/image18.svg"/><Relationship Id="rId2" Type="http://schemas.openxmlformats.org/officeDocument/2006/relationships/image" Target="../media/image7.png"/><Relationship Id="rId16" Type="http://schemas.openxmlformats.org/officeDocument/2006/relationships/image" Target="../media/image17.png"/><Relationship Id="rId1" Type="http://schemas.openxmlformats.org/officeDocument/2006/relationships/chart" Target="../charts/chart1.xml"/><Relationship Id="rId6" Type="http://schemas.openxmlformats.org/officeDocument/2006/relationships/chart" Target="../charts/chart2.xml"/><Relationship Id="rId11" Type="http://schemas.openxmlformats.org/officeDocument/2006/relationships/chart" Target="../charts/chart4.xml"/><Relationship Id="rId5" Type="http://schemas.openxmlformats.org/officeDocument/2006/relationships/image" Target="../media/image9.png"/><Relationship Id="rId15" Type="http://schemas.openxmlformats.org/officeDocument/2006/relationships/chart" Target="../charts/chart7.xml"/><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 Id="rId1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30.svg"/><Relationship Id="rId18" Type="http://schemas.microsoft.com/office/2014/relationships/chartEx" Target="../charts/chartEx1.xml"/><Relationship Id="rId26" Type="http://schemas.openxmlformats.org/officeDocument/2006/relationships/image" Target="../media/image36.svg"/><Relationship Id="rId3" Type="http://schemas.openxmlformats.org/officeDocument/2006/relationships/image" Target="../media/image21.png"/><Relationship Id="rId21" Type="http://schemas.openxmlformats.org/officeDocument/2006/relationships/chart" Target="../charts/chart10.xml"/><Relationship Id="rId7" Type="http://schemas.openxmlformats.org/officeDocument/2006/relationships/image" Target="../media/image24.svg"/><Relationship Id="rId12" Type="http://schemas.openxmlformats.org/officeDocument/2006/relationships/image" Target="../media/image29.png"/><Relationship Id="rId17" Type="http://schemas.openxmlformats.org/officeDocument/2006/relationships/image" Target="../media/image34.svg"/><Relationship Id="rId25" Type="http://schemas.openxmlformats.org/officeDocument/2006/relationships/image" Target="../media/image35.png"/><Relationship Id="rId2" Type="http://schemas.openxmlformats.org/officeDocument/2006/relationships/image" Target="../media/image20.svg"/><Relationship Id="rId16" Type="http://schemas.openxmlformats.org/officeDocument/2006/relationships/image" Target="../media/image33.png"/><Relationship Id="rId20" Type="http://schemas.openxmlformats.org/officeDocument/2006/relationships/hyperlink" Target="#README!A1"/><Relationship Id="rId1" Type="http://schemas.openxmlformats.org/officeDocument/2006/relationships/image" Target="../media/image19.png"/><Relationship Id="rId6" Type="http://schemas.openxmlformats.org/officeDocument/2006/relationships/image" Target="../media/image23.png"/><Relationship Id="rId11" Type="http://schemas.openxmlformats.org/officeDocument/2006/relationships/image" Target="../media/image28.svg"/><Relationship Id="rId24" Type="http://schemas.openxmlformats.org/officeDocument/2006/relationships/image" Target="../media/image18.svg"/><Relationship Id="rId5" Type="http://schemas.openxmlformats.org/officeDocument/2006/relationships/chart" Target="../charts/chart8.xml"/><Relationship Id="rId15" Type="http://schemas.openxmlformats.org/officeDocument/2006/relationships/image" Target="../media/image32.svg"/><Relationship Id="rId23" Type="http://schemas.openxmlformats.org/officeDocument/2006/relationships/image" Target="../media/image17.png"/><Relationship Id="rId28" Type="http://schemas.openxmlformats.org/officeDocument/2006/relationships/image" Target="../media/image38.svg"/><Relationship Id="rId10" Type="http://schemas.openxmlformats.org/officeDocument/2006/relationships/image" Target="../media/image27.png"/><Relationship Id="rId19" Type="http://schemas.openxmlformats.org/officeDocument/2006/relationships/chart" Target="../charts/chart9.xml"/><Relationship Id="rId4" Type="http://schemas.openxmlformats.org/officeDocument/2006/relationships/image" Target="../media/image22.svg"/><Relationship Id="rId9" Type="http://schemas.openxmlformats.org/officeDocument/2006/relationships/image" Target="../media/image26.svg"/><Relationship Id="rId14" Type="http://schemas.openxmlformats.org/officeDocument/2006/relationships/image" Target="../media/image31.png"/><Relationship Id="rId22" Type="http://schemas.openxmlformats.org/officeDocument/2006/relationships/chart" Target="../charts/chart11.xml"/><Relationship Id="rId27" Type="http://schemas.openxmlformats.org/officeDocument/2006/relationships/image" Target="../media/image37.png"/></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_rels/drawing10.xml.rels><?xml version="1.0" encoding="UTF-8" standalone="yes"?>
<Relationships xmlns="http://schemas.openxmlformats.org/package/2006/relationships"><Relationship Id="rId1" Type="http://schemas.openxmlformats.org/officeDocument/2006/relationships/hyperlink" Target="#README!A1"/></Relationships>
</file>

<file path=xl/drawings/_rels/drawing11.xml.rels><?xml version="1.0" encoding="UTF-8" standalone="yes"?>
<Relationships xmlns="http://schemas.openxmlformats.org/package/2006/relationships"><Relationship Id="rId1" Type="http://schemas.openxmlformats.org/officeDocument/2006/relationships/hyperlink" Target="#README!A1"/></Relationships>
</file>

<file path=xl/drawings/_rels/drawing12.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180975</xdr:rowOff>
    </xdr:from>
    <xdr:to>
      <xdr:col>15</xdr:col>
      <xdr:colOff>19050</xdr:colOff>
      <xdr:row>52</xdr:row>
      <xdr:rowOff>76200</xdr:rowOff>
    </xdr:to>
    <xdr:sp macro="" textlink="">
      <xdr:nvSpPr>
        <xdr:cNvPr id="10" name="CuadroTexto 9">
          <a:extLst>
            <a:ext uri="{FF2B5EF4-FFF2-40B4-BE49-F238E27FC236}">
              <a16:creationId xmlns:a16="http://schemas.microsoft.com/office/drawing/2014/main" id="{00000000-0008-0000-0000-00000A000000}"/>
            </a:ext>
          </a:extLst>
        </xdr:cNvPr>
        <xdr:cNvSpPr txBox="1"/>
      </xdr:nvSpPr>
      <xdr:spPr>
        <a:xfrm>
          <a:off x="3810000" y="98488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13</xdr:col>
      <xdr:colOff>114300</xdr:colOff>
      <xdr:row>4</xdr:row>
      <xdr:rowOff>186836</xdr:rowOff>
    </xdr:from>
    <xdr:to>
      <xdr:col>14</xdr:col>
      <xdr:colOff>342900</xdr:colOff>
      <xdr:row>6</xdr:row>
      <xdr:rowOff>190499</xdr:rowOff>
    </xdr:to>
    <xdr:sp macro="" textlink="">
      <xdr:nvSpPr>
        <xdr:cNvPr id="7" name="Rectángulo: esquinas redondeadas 6">
          <a:hlinkClick xmlns:r="http://schemas.openxmlformats.org/officeDocument/2006/relationships" r:id="rId1"/>
          <a:extLst>
            <a:ext uri="{FF2B5EF4-FFF2-40B4-BE49-F238E27FC236}">
              <a16:creationId xmlns:a16="http://schemas.microsoft.com/office/drawing/2014/main" id="{00000000-0008-0000-0000-000007000000}"/>
            </a:ext>
          </a:extLst>
        </xdr:cNvPr>
        <xdr:cNvSpPr/>
      </xdr:nvSpPr>
      <xdr:spPr>
        <a:xfrm>
          <a:off x="9258300" y="1066067"/>
          <a:ext cx="9906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VER DATOS</a:t>
          </a:r>
        </a:p>
      </xdr:txBody>
    </xdr:sp>
    <xdr:clientData/>
  </xdr:twoCellAnchor>
  <xdr:twoCellAnchor>
    <xdr:from>
      <xdr:col>13</xdr:col>
      <xdr:colOff>123825</xdr:colOff>
      <xdr:row>8</xdr:row>
      <xdr:rowOff>15386</xdr:rowOff>
    </xdr:from>
    <xdr:to>
      <xdr:col>14</xdr:col>
      <xdr:colOff>352425</xdr:colOff>
      <xdr:row>10</xdr:row>
      <xdr:rowOff>19049</xdr:rowOff>
    </xdr:to>
    <xdr:sp macro="" textlink="">
      <xdr:nvSpPr>
        <xdr:cNvPr id="8" name="Rectángulo: esquinas redondeadas 7">
          <a:hlinkClick xmlns:r="http://schemas.openxmlformats.org/officeDocument/2006/relationships" r:id="rId2"/>
          <a:extLst>
            <a:ext uri="{FF2B5EF4-FFF2-40B4-BE49-F238E27FC236}">
              <a16:creationId xmlns:a16="http://schemas.microsoft.com/office/drawing/2014/main" id="{00000000-0008-0000-0000-000008000000}"/>
            </a:ext>
          </a:extLst>
        </xdr:cNvPr>
        <xdr:cNvSpPr/>
      </xdr:nvSpPr>
      <xdr:spPr>
        <a:xfrm>
          <a:off x="11239500" y="1653686"/>
          <a:ext cx="9906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VER DATOS</a:t>
          </a:r>
        </a:p>
      </xdr:txBody>
    </xdr:sp>
    <xdr:clientData/>
  </xdr:twoCellAnchor>
  <xdr:twoCellAnchor>
    <xdr:from>
      <xdr:col>13</xdr:col>
      <xdr:colOff>104775</xdr:colOff>
      <xdr:row>41</xdr:row>
      <xdr:rowOff>177311</xdr:rowOff>
    </xdr:from>
    <xdr:to>
      <xdr:col>14</xdr:col>
      <xdr:colOff>600075</xdr:colOff>
      <xdr:row>43</xdr:row>
      <xdr:rowOff>180974</xdr:rowOff>
    </xdr:to>
    <xdr:sp macro="" textlink="">
      <xdr:nvSpPr>
        <xdr:cNvPr id="9" name="Rectángulo: esquinas redondeadas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11372850" y="8149736"/>
          <a:ext cx="1257300" cy="384663"/>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PREGUNTAS</a:t>
          </a:r>
        </a:p>
      </xdr:txBody>
    </xdr:sp>
    <xdr:clientData/>
  </xdr:twoCellAnchor>
  <xdr:twoCellAnchor editAs="oneCell">
    <xdr:from>
      <xdr:col>9</xdr:col>
      <xdr:colOff>1142999</xdr:colOff>
      <xdr:row>0</xdr:row>
      <xdr:rowOff>0</xdr:rowOff>
    </xdr:from>
    <xdr:to>
      <xdr:col>11</xdr:col>
      <xdr:colOff>342900</xdr:colOff>
      <xdr:row>3</xdr:row>
      <xdr:rowOff>152401</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58099" y="0"/>
          <a:ext cx="1847851" cy="1847851"/>
        </a:xfrm>
        <a:prstGeom prst="rect">
          <a:avLst/>
        </a:prstGeom>
      </xdr:spPr>
    </xdr:pic>
    <xdr:clientData/>
  </xdr:twoCellAnchor>
  <xdr:twoCellAnchor>
    <xdr:from>
      <xdr:col>5</xdr:col>
      <xdr:colOff>0</xdr:colOff>
      <xdr:row>44</xdr:row>
      <xdr:rowOff>171450</xdr:rowOff>
    </xdr:from>
    <xdr:to>
      <xdr:col>12</xdr:col>
      <xdr:colOff>952500</xdr:colOff>
      <xdr:row>52</xdr:row>
      <xdr:rowOff>66675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810000" y="98393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DASHBOARD-EMPLEADOS encontraremos el informe relacionado a los empleados, respecto a la cantidad de ventas de manera individual, y cuatrimestral, tambien veremos el empleado que mas ventas realizo y el detalle en graficos con las ventas, al igual que las comiciones que el empleado realizo de la misma manera, mensual y cuatrimestral se incluyo un dato sobre el premio en caso de sobrepasar un cierto valor en monto de entradas, de esa manera tambien se puede observar el monto final sumada a las comiciones totales, y las ventas que se relaizo de manera individual en la locadidad mencionada. es un dashboard interactivo se puede verificar el empleado</a:t>
          </a:r>
          <a:r>
            <a:rPr lang="es-AR" sz="1100" b="1" baseline="0"/>
            <a:t> y el mes a analizar debajo muestra el cuatrimestre completo </a:t>
          </a:r>
          <a:endParaRPr lang="es-AR" sz="1100" b="1"/>
        </a:p>
      </xdr:txBody>
    </xdr:sp>
    <xdr:clientData/>
  </xdr:twoCellAnchor>
  <xdr:twoCellAnchor>
    <xdr:from>
      <xdr:col>13</xdr:col>
      <xdr:colOff>104775</xdr:colOff>
      <xdr:row>47</xdr:row>
      <xdr:rowOff>43961</xdr:rowOff>
    </xdr:from>
    <xdr:to>
      <xdr:col>14</xdr:col>
      <xdr:colOff>600075</xdr:colOff>
      <xdr:row>49</xdr:row>
      <xdr:rowOff>161925</xdr:rowOff>
    </xdr:to>
    <xdr:sp macro="" textlink="">
      <xdr:nvSpPr>
        <xdr:cNvPr id="11" name="Rectángulo: esquinas redondeadas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11372850" y="10283336"/>
          <a:ext cx="1257300" cy="498964"/>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DASHBOARD-EMPLEADOS</a:t>
          </a:r>
        </a:p>
      </xdr:txBody>
    </xdr:sp>
    <xdr:clientData/>
  </xdr:twoCellAnchor>
  <xdr:twoCellAnchor>
    <xdr:from>
      <xdr:col>5</xdr:col>
      <xdr:colOff>0</xdr:colOff>
      <xdr:row>53</xdr:row>
      <xdr:rowOff>66675</xdr:rowOff>
    </xdr:from>
    <xdr:to>
      <xdr:col>15</xdr:col>
      <xdr:colOff>19050</xdr:colOff>
      <xdr:row>60</xdr:row>
      <xdr:rowOff>152400</xdr:rowOff>
    </xdr:to>
    <xdr:sp macro="" textlink="">
      <xdr:nvSpPr>
        <xdr:cNvPr id="12" name="CuadroTexto 11">
          <a:extLst>
            <a:ext uri="{FF2B5EF4-FFF2-40B4-BE49-F238E27FC236}">
              <a16:creationId xmlns:a16="http://schemas.microsoft.com/office/drawing/2014/main" id="{00000000-0008-0000-0000-00000C000000}"/>
            </a:ext>
          </a:extLst>
        </xdr:cNvPr>
        <xdr:cNvSpPr txBox="1"/>
      </xdr:nvSpPr>
      <xdr:spPr>
        <a:xfrm>
          <a:off x="3810000" y="114490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0</xdr:colOff>
      <xdr:row>53</xdr:row>
      <xdr:rowOff>57150</xdr:rowOff>
    </xdr:from>
    <xdr:to>
      <xdr:col>12</xdr:col>
      <xdr:colOff>952500</xdr:colOff>
      <xdr:row>60</xdr:row>
      <xdr:rowOff>142875</xdr:rowOff>
    </xdr:to>
    <xdr:sp macro="" textlink="">
      <xdr:nvSpPr>
        <xdr:cNvPr id="13" name="CuadroTexto 12">
          <a:extLst>
            <a:ext uri="{FF2B5EF4-FFF2-40B4-BE49-F238E27FC236}">
              <a16:creationId xmlns:a16="http://schemas.microsoft.com/office/drawing/2014/main" id="{00000000-0008-0000-0000-00000D000000}"/>
            </a:ext>
          </a:extLst>
        </xdr:cNvPr>
        <xdr:cNvSpPr txBox="1"/>
      </xdr:nvSpPr>
      <xdr:spPr>
        <a:xfrm>
          <a:off x="3810000" y="114395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DASHBOARD-COMPRADORES-DIAS encontraremos el informe relacionado a los compradores, como</a:t>
          </a:r>
          <a:r>
            <a:rPr lang="es-AR" sz="1100" b="1" baseline="0"/>
            <a:t> asi tambien los días en los que mas se vendieron para poder tener en cuenta al momento del Marketing publicitario, y enfocarse mas en ciertos dias mas bajos de ventas, como tener en cuenta promociones, obtener el juego que mas se vendió para asi tambien tenerlo en cuenta al momento de lanzar ciertas promociones </a:t>
          </a:r>
          <a:endParaRPr lang="es-AR" sz="1100" b="1"/>
        </a:p>
      </xdr:txBody>
    </xdr:sp>
    <xdr:clientData/>
  </xdr:twoCellAnchor>
  <xdr:twoCellAnchor>
    <xdr:from>
      <xdr:col>13</xdr:col>
      <xdr:colOff>104775</xdr:colOff>
      <xdr:row>55</xdr:row>
      <xdr:rowOff>120160</xdr:rowOff>
    </xdr:from>
    <xdr:to>
      <xdr:col>14</xdr:col>
      <xdr:colOff>600075</xdr:colOff>
      <xdr:row>59</xdr:row>
      <xdr:rowOff>133350</xdr:rowOff>
    </xdr:to>
    <xdr:sp macro="" textlink="">
      <xdr:nvSpPr>
        <xdr:cNvPr id="14" name="Rectángulo: esquinas redondeadas 13">
          <a:hlinkClick xmlns:r="http://schemas.openxmlformats.org/officeDocument/2006/relationships" r:id="rId6"/>
          <a:extLst>
            <a:ext uri="{FF2B5EF4-FFF2-40B4-BE49-F238E27FC236}">
              <a16:creationId xmlns:a16="http://schemas.microsoft.com/office/drawing/2014/main" id="{00000000-0008-0000-0000-00000E000000}"/>
            </a:ext>
          </a:extLst>
        </xdr:cNvPr>
        <xdr:cNvSpPr/>
      </xdr:nvSpPr>
      <xdr:spPr>
        <a:xfrm>
          <a:off x="11372850" y="11883535"/>
          <a:ext cx="1257300" cy="77519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DASHBOARD-COPRADORES-DIAS</a:t>
          </a:r>
        </a:p>
      </xdr:txBody>
    </xdr:sp>
    <xdr:clientData/>
  </xdr:twoCellAnchor>
  <xdr:twoCellAnchor>
    <xdr:from>
      <xdr:col>5</xdr:col>
      <xdr:colOff>9525</xdr:colOff>
      <xdr:row>61</xdr:row>
      <xdr:rowOff>142875</xdr:rowOff>
    </xdr:from>
    <xdr:to>
      <xdr:col>15</xdr:col>
      <xdr:colOff>28575</xdr:colOff>
      <xdr:row>69</xdr:row>
      <xdr:rowOff>38100</xdr:rowOff>
    </xdr:to>
    <xdr:sp macro="" textlink="">
      <xdr:nvSpPr>
        <xdr:cNvPr id="15" name="CuadroTexto 14">
          <a:extLst>
            <a:ext uri="{FF2B5EF4-FFF2-40B4-BE49-F238E27FC236}">
              <a16:creationId xmlns:a16="http://schemas.microsoft.com/office/drawing/2014/main" id="{00000000-0008-0000-0000-00000F000000}"/>
            </a:ext>
          </a:extLst>
        </xdr:cNvPr>
        <xdr:cNvSpPr txBox="1"/>
      </xdr:nvSpPr>
      <xdr:spPr>
        <a:xfrm>
          <a:off x="3819525" y="13049250"/>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9525</xdr:colOff>
      <xdr:row>61</xdr:row>
      <xdr:rowOff>133350</xdr:rowOff>
    </xdr:from>
    <xdr:to>
      <xdr:col>12</xdr:col>
      <xdr:colOff>962025</xdr:colOff>
      <xdr:row>69</xdr:row>
      <xdr:rowOff>28575</xdr:rowOff>
    </xdr:to>
    <xdr:sp macro="" textlink="">
      <xdr:nvSpPr>
        <xdr:cNvPr id="16" name="CuadroTexto 15">
          <a:extLst>
            <a:ext uri="{FF2B5EF4-FFF2-40B4-BE49-F238E27FC236}">
              <a16:creationId xmlns:a16="http://schemas.microsoft.com/office/drawing/2014/main" id="{00000000-0008-0000-0000-000010000000}"/>
            </a:ext>
          </a:extLst>
        </xdr:cNvPr>
        <xdr:cNvSpPr txBox="1"/>
      </xdr:nvSpPr>
      <xdr:spPr>
        <a:xfrm>
          <a:off x="3819525" y="13039725"/>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ANALISIS vamos a encontrar todo lo relacionados</a:t>
          </a:r>
          <a:r>
            <a:rPr lang="es-AR" sz="1100" b="1" baseline="0"/>
            <a:t> a los datos para de ahi extraer el informe del dashboard se ordenó todos los datos mediantes tablas dinámicas y mediante la quita de valores duplicados, se agrego tablas dinamicas para poder extraer de manera dinamica los valores unicos de los empleados y de los compradores para que  a medida que ingresen nuevos compradores la lista automaticamente se agreguen </a:t>
          </a:r>
          <a:endParaRPr lang="es-AR" sz="1100" b="1"/>
        </a:p>
      </xdr:txBody>
    </xdr:sp>
    <xdr:clientData/>
  </xdr:twoCellAnchor>
  <xdr:twoCellAnchor>
    <xdr:from>
      <xdr:col>13</xdr:col>
      <xdr:colOff>114300</xdr:colOff>
      <xdr:row>64</xdr:row>
      <xdr:rowOff>34435</xdr:rowOff>
    </xdr:from>
    <xdr:to>
      <xdr:col>14</xdr:col>
      <xdr:colOff>609600</xdr:colOff>
      <xdr:row>66</xdr:row>
      <xdr:rowOff>104775</xdr:rowOff>
    </xdr:to>
    <xdr:sp macro="" textlink="">
      <xdr:nvSpPr>
        <xdr:cNvPr id="17" name="Rectángulo: esquinas redondeadas 16">
          <a:hlinkClick xmlns:r="http://schemas.openxmlformats.org/officeDocument/2006/relationships" r:id="rId7"/>
          <a:extLst>
            <a:ext uri="{FF2B5EF4-FFF2-40B4-BE49-F238E27FC236}">
              <a16:creationId xmlns:a16="http://schemas.microsoft.com/office/drawing/2014/main" id="{00000000-0008-0000-0000-000011000000}"/>
            </a:ext>
          </a:extLst>
        </xdr:cNvPr>
        <xdr:cNvSpPr/>
      </xdr:nvSpPr>
      <xdr:spPr>
        <a:xfrm>
          <a:off x="11382375" y="13512310"/>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ANALISIS</a:t>
          </a:r>
        </a:p>
      </xdr:txBody>
    </xdr:sp>
    <xdr:clientData/>
  </xdr:twoCellAnchor>
  <xdr:twoCellAnchor>
    <xdr:from>
      <xdr:col>5</xdr:col>
      <xdr:colOff>28575</xdr:colOff>
      <xdr:row>70</xdr:row>
      <xdr:rowOff>19050</xdr:rowOff>
    </xdr:from>
    <xdr:to>
      <xdr:col>15</xdr:col>
      <xdr:colOff>47625</xdr:colOff>
      <xdr:row>77</xdr:row>
      <xdr:rowOff>104775</xdr:rowOff>
    </xdr:to>
    <xdr:sp macro="" textlink="">
      <xdr:nvSpPr>
        <xdr:cNvPr id="18" name="CuadroTexto 17">
          <a:extLst>
            <a:ext uri="{FF2B5EF4-FFF2-40B4-BE49-F238E27FC236}">
              <a16:creationId xmlns:a16="http://schemas.microsoft.com/office/drawing/2014/main" id="{00000000-0008-0000-0000-000012000000}"/>
            </a:ext>
          </a:extLst>
        </xdr:cNvPr>
        <xdr:cNvSpPr txBox="1"/>
      </xdr:nvSpPr>
      <xdr:spPr>
        <a:xfrm>
          <a:off x="3838575" y="1463992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28575</xdr:colOff>
      <xdr:row>70</xdr:row>
      <xdr:rowOff>9525</xdr:rowOff>
    </xdr:from>
    <xdr:to>
      <xdr:col>12</xdr:col>
      <xdr:colOff>981075</xdr:colOff>
      <xdr:row>77</xdr:row>
      <xdr:rowOff>95250</xdr:rowOff>
    </xdr:to>
    <xdr:sp macro="" textlink="">
      <xdr:nvSpPr>
        <xdr:cNvPr id="19" name="CuadroTexto 18">
          <a:extLst>
            <a:ext uri="{FF2B5EF4-FFF2-40B4-BE49-F238E27FC236}">
              <a16:creationId xmlns:a16="http://schemas.microsoft.com/office/drawing/2014/main" id="{00000000-0008-0000-0000-000013000000}"/>
            </a:ext>
          </a:extLst>
        </xdr:cNvPr>
        <xdr:cNvSpPr txBox="1"/>
      </xdr:nvSpPr>
      <xdr:spPr>
        <a:xfrm>
          <a:off x="3838575" y="1463040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AR" sz="1100" b="1"/>
            <a:t>En la hoja AUSENTISMO</a:t>
          </a:r>
          <a:r>
            <a:rPr lang="es-AR" sz="1100" b="1" baseline="0"/>
            <a:t> vamos a ver si el empleado tuvo falta o no segun el dia y el mes dicha tabla se puede obrener de una consulta a la base de datos tambien de forma automatizada </a:t>
          </a:r>
          <a:endParaRPr lang="es-AR" sz="1100" b="1"/>
        </a:p>
      </xdr:txBody>
    </xdr:sp>
    <xdr:clientData/>
  </xdr:twoCellAnchor>
  <xdr:twoCellAnchor>
    <xdr:from>
      <xdr:col>13</xdr:col>
      <xdr:colOff>133350</xdr:colOff>
      <xdr:row>72</xdr:row>
      <xdr:rowOff>101110</xdr:rowOff>
    </xdr:from>
    <xdr:to>
      <xdr:col>14</xdr:col>
      <xdr:colOff>628650</xdr:colOff>
      <xdr:row>74</xdr:row>
      <xdr:rowOff>171450</xdr:rowOff>
    </xdr:to>
    <xdr:sp macro="" textlink="">
      <xdr:nvSpPr>
        <xdr:cNvPr id="20" name="Rectángulo: esquinas redondeadas 19">
          <a:hlinkClick xmlns:r="http://schemas.openxmlformats.org/officeDocument/2006/relationships" r:id="rId8"/>
          <a:extLst>
            <a:ext uri="{FF2B5EF4-FFF2-40B4-BE49-F238E27FC236}">
              <a16:creationId xmlns:a16="http://schemas.microsoft.com/office/drawing/2014/main" id="{00000000-0008-0000-0000-000014000000}"/>
            </a:ext>
          </a:extLst>
        </xdr:cNvPr>
        <xdr:cNvSpPr/>
      </xdr:nvSpPr>
      <xdr:spPr>
        <a:xfrm>
          <a:off x="11401425" y="1510298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AUSENTISMO</a:t>
          </a:r>
        </a:p>
      </xdr:txBody>
    </xdr:sp>
    <xdr:clientData/>
  </xdr:twoCellAnchor>
  <xdr:twoCellAnchor>
    <xdr:from>
      <xdr:col>5</xdr:col>
      <xdr:colOff>38100</xdr:colOff>
      <xdr:row>78</xdr:row>
      <xdr:rowOff>76200</xdr:rowOff>
    </xdr:from>
    <xdr:to>
      <xdr:col>15</xdr:col>
      <xdr:colOff>57150</xdr:colOff>
      <xdr:row>85</xdr:row>
      <xdr:rowOff>161925</xdr:rowOff>
    </xdr:to>
    <xdr:sp macro="" textlink="">
      <xdr:nvSpPr>
        <xdr:cNvPr id="21" name="CuadroTexto 20">
          <a:extLst>
            <a:ext uri="{FF2B5EF4-FFF2-40B4-BE49-F238E27FC236}">
              <a16:creationId xmlns:a16="http://schemas.microsoft.com/office/drawing/2014/main" id="{00000000-0008-0000-0000-000015000000}"/>
            </a:ext>
          </a:extLst>
        </xdr:cNvPr>
        <xdr:cNvSpPr txBox="1"/>
      </xdr:nvSpPr>
      <xdr:spPr>
        <a:xfrm>
          <a:off x="3848100" y="162210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38100</xdr:colOff>
      <xdr:row>78</xdr:row>
      <xdr:rowOff>66675</xdr:rowOff>
    </xdr:from>
    <xdr:to>
      <xdr:col>12</xdr:col>
      <xdr:colOff>990600</xdr:colOff>
      <xdr:row>85</xdr:row>
      <xdr:rowOff>152400</xdr:rowOff>
    </xdr:to>
    <xdr:sp macro="" textlink="">
      <xdr:nvSpPr>
        <xdr:cNvPr id="22" name="CuadroTexto 21">
          <a:extLst>
            <a:ext uri="{FF2B5EF4-FFF2-40B4-BE49-F238E27FC236}">
              <a16:creationId xmlns:a16="http://schemas.microsoft.com/office/drawing/2014/main" id="{00000000-0008-0000-0000-000016000000}"/>
            </a:ext>
          </a:extLst>
        </xdr:cNvPr>
        <xdr:cNvSpPr txBox="1"/>
      </xdr:nvSpPr>
      <xdr:spPr>
        <a:xfrm>
          <a:off x="3848100" y="162115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AR" sz="1100" b="1"/>
            <a:t>En</a:t>
          </a:r>
          <a:r>
            <a:rPr lang="es-AR" sz="1100" b="1" baseline="0"/>
            <a:t> la hoja llamada SEPTIEMBRE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sz="1100" b="1"/>
        </a:p>
      </xdr:txBody>
    </xdr:sp>
    <xdr:clientData/>
  </xdr:twoCellAnchor>
  <xdr:twoCellAnchor>
    <xdr:from>
      <xdr:col>13</xdr:col>
      <xdr:colOff>142875</xdr:colOff>
      <xdr:row>80</xdr:row>
      <xdr:rowOff>158260</xdr:rowOff>
    </xdr:from>
    <xdr:to>
      <xdr:col>14</xdr:col>
      <xdr:colOff>638175</xdr:colOff>
      <xdr:row>83</xdr:row>
      <xdr:rowOff>38100</xdr:rowOff>
    </xdr:to>
    <xdr:sp macro="" textlink="">
      <xdr:nvSpPr>
        <xdr:cNvPr id="23" name="Rectángulo: esquinas redondeadas 22">
          <a:hlinkClick xmlns:r="http://schemas.openxmlformats.org/officeDocument/2006/relationships" r:id="rId9"/>
          <a:extLst>
            <a:ext uri="{FF2B5EF4-FFF2-40B4-BE49-F238E27FC236}">
              <a16:creationId xmlns:a16="http://schemas.microsoft.com/office/drawing/2014/main" id="{00000000-0008-0000-0000-000017000000}"/>
            </a:ext>
          </a:extLst>
        </xdr:cNvPr>
        <xdr:cNvSpPr/>
      </xdr:nvSpPr>
      <xdr:spPr>
        <a:xfrm>
          <a:off x="11410950" y="166841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SEPTIEMBRE</a:t>
          </a:r>
        </a:p>
      </xdr:txBody>
    </xdr:sp>
    <xdr:clientData/>
  </xdr:twoCellAnchor>
  <xdr:twoCellAnchor>
    <xdr:from>
      <xdr:col>5</xdr:col>
      <xdr:colOff>38100</xdr:colOff>
      <xdr:row>86</xdr:row>
      <xdr:rowOff>133350</xdr:rowOff>
    </xdr:from>
    <xdr:to>
      <xdr:col>15</xdr:col>
      <xdr:colOff>57150</xdr:colOff>
      <xdr:row>94</xdr:row>
      <xdr:rowOff>28575</xdr:rowOff>
    </xdr:to>
    <xdr:sp macro="" textlink="">
      <xdr:nvSpPr>
        <xdr:cNvPr id="24" name="CuadroTexto 23">
          <a:extLst>
            <a:ext uri="{FF2B5EF4-FFF2-40B4-BE49-F238E27FC236}">
              <a16:creationId xmlns:a16="http://schemas.microsoft.com/office/drawing/2014/main" id="{00000000-0008-0000-0000-000018000000}"/>
            </a:ext>
          </a:extLst>
        </xdr:cNvPr>
        <xdr:cNvSpPr txBox="1"/>
      </xdr:nvSpPr>
      <xdr:spPr>
        <a:xfrm>
          <a:off x="3848100" y="1780222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38100</xdr:colOff>
      <xdr:row>86</xdr:row>
      <xdr:rowOff>123825</xdr:rowOff>
    </xdr:from>
    <xdr:to>
      <xdr:col>12</xdr:col>
      <xdr:colOff>990600</xdr:colOff>
      <xdr:row>94</xdr:row>
      <xdr:rowOff>19050</xdr:rowOff>
    </xdr:to>
    <xdr:sp macro="" textlink="">
      <xdr:nvSpPr>
        <xdr:cNvPr id="25" name="CuadroTexto 24">
          <a:extLst>
            <a:ext uri="{FF2B5EF4-FFF2-40B4-BE49-F238E27FC236}">
              <a16:creationId xmlns:a16="http://schemas.microsoft.com/office/drawing/2014/main" id="{00000000-0008-0000-0000-000019000000}"/>
            </a:ext>
          </a:extLst>
        </xdr:cNvPr>
        <xdr:cNvSpPr txBox="1"/>
      </xdr:nvSpPr>
      <xdr:spPr>
        <a:xfrm>
          <a:off x="3848100" y="1779270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OCTUBRE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142875</xdr:colOff>
      <xdr:row>89</xdr:row>
      <xdr:rowOff>24910</xdr:rowOff>
    </xdr:from>
    <xdr:to>
      <xdr:col>14</xdr:col>
      <xdr:colOff>638175</xdr:colOff>
      <xdr:row>91</xdr:row>
      <xdr:rowOff>95250</xdr:rowOff>
    </xdr:to>
    <xdr:sp macro="" textlink="">
      <xdr:nvSpPr>
        <xdr:cNvPr id="26" name="Rectángulo: esquinas redondeadas 25">
          <a:hlinkClick xmlns:r="http://schemas.openxmlformats.org/officeDocument/2006/relationships" r:id="rId10"/>
          <a:extLst>
            <a:ext uri="{FF2B5EF4-FFF2-40B4-BE49-F238E27FC236}">
              <a16:creationId xmlns:a16="http://schemas.microsoft.com/office/drawing/2014/main" id="{00000000-0008-0000-0000-00001A000000}"/>
            </a:ext>
          </a:extLst>
        </xdr:cNvPr>
        <xdr:cNvSpPr/>
      </xdr:nvSpPr>
      <xdr:spPr>
        <a:xfrm>
          <a:off x="11410950" y="1826528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OCTUBRE</a:t>
          </a:r>
        </a:p>
      </xdr:txBody>
    </xdr:sp>
    <xdr:clientData/>
  </xdr:twoCellAnchor>
  <xdr:twoCellAnchor>
    <xdr:from>
      <xdr:col>5</xdr:col>
      <xdr:colOff>47625</xdr:colOff>
      <xdr:row>95</xdr:row>
      <xdr:rowOff>0</xdr:rowOff>
    </xdr:from>
    <xdr:to>
      <xdr:col>15</xdr:col>
      <xdr:colOff>66675</xdr:colOff>
      <xdr:row>102</xdr:row>
      <xdr:rowOff>85725</xdr:rowOff>
    </xdr:to>
    <xdr:sp macro="" textlink="">
      <xdr:nvSpPr>
        <xdr:cNvPr id="27" name="CuadroTexto 26">
          <a:extLst>
            <a:ext uri="{FF2B5EF4-FFF2-40B4-BE49-F238E27FC236}">
              <a16:creationId xmlns:a16="http://schemas.microsoft.com/office/drawing/2014/main" id="{00000000-0008-0000-0000-00001B000000}"/>
            </a:ext>
          </a:extLst>
        </xdr:cNvPr>
        <xdr:cNvSpPr txBox="1"/>
      </xdr:nvSpPr>
      <xdr:spPr>
        <a:xfrm>
          <a:off x="3857625" y="193833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47625</xdr:colOff>
      <xdr:row>94</xdr:row>
      <xdr:rowOff>180975</xdr:rowOff>
    </xdr:from>
    <xdr:to>
      <xdr:col>12</xdr:col>
      <xdr:colOff>1000125</xdr:colOff>
      <xdr:row>102</xdr:row>
      <xdr:rowOff>76200</xdr:rowOff>
    </xdr:to>
    <xdr:sp macro="" textlink="">
      <xdr:nvSpPr>
        <xdr:cNvPr id="28" name="CuadroTexto 27">
          <a:extLst>
            <a:ext uri="{FF2B5EF4-FFF2-40B4-BE49-F238E27FC236}">
              <a16:creationId xmlns:a16="http://schemas.microsoft.com/office/drawing/2014/main" id="{00000000-0008-0000-0000-00001C000000}"/>
            </a:ext>
          </a:extLst>
        </xdr:cNvPr>
        <xdr:cNvSpPr txBox="1"/>
      </xdr:nvSpPr>
      <xdr:spPr>
        <a:xfrm>
          <a:off x="3857625" y="193738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NOVIEMBRE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152400</xdr:colOff>
      <xdr:row>97</xdr:row>
      <xdr:rowOff>82060</xdr:rowOff>
    </xdr:from>
    <xdr:to>
      <xdr:col>14</xdr:col>
      <xdr:colOff>647700</xdr:colOff>
      <xdr:row>99</xdr:row>
      <xdr:rowOff>152400</xdr:rowOff>
    </xdr:to>
    <xdr:sp macro="" textlink="">
      <xdr:nvSpPr>
        <xdr:cNvPr id="29" name="Rectángulo: esquinas redondeadas 28">
          <a:hlinkClick xmlns:r="http://schemas.openxmlformats.org/officeDocument/2006/relationships" r:id="rId11"/>
          <a:extLst>
            <a:ext uri="{FF2B5EF4-FFF2-40B4-BE49-F238E27FC236}">
              <a16:creationId xmlns:a16="http://schemas.microsoft.com/office/drawing/2014/main" id="{00000000-0008-0000-0000-00001D000000}"/>
            </a:ext>
          </a:extLst>
        </xdr:cNvPr>
        <xdr:cNvSpPr/>
      </xdr:nvSpPr>
      <xdr:spPr>
        <a:xfrm>
          <a:off x="11420475" y="198464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NOVIEMBRE</a:t>
          </a:r>
        </a:p>
      </xdr:txBody>
    </xdr:sp>
    <xdr:clientData/>
  </xdr:twoCellAnchor>
  <xdr:twoCellAnchor>
    <xdr:from>
      <xdr:col>5</xdr:col>
      <xdr:colOff>66675</xdr:colOff>
      <xdr:row>103</xdr:row>
      <xdr:rowOff>38100</xdr:rowOff>
    </xdr:from>
    <xdr:to>
      <xdr:col>15</xdr:col>
      <xdr:colOff>85725</xdr:colOff>
      <xdr:row>110</xdr:row>
      <xdr:rowOff>123825</xdr:rowOff>
    </xdr:to>
    <xdr:sp macro="" textlink="">
      <xdr:nvSpPr>
        <xdr:cNvPr id="30" name="CuadroTexto 29">
          <a:extLst>
            <a:ext uri="{FF2B5EF4-FFF2-40B4-BE49-F238E27FC236}">
              <a16:creationId xmlns:a16="http://schemas.microsoft.com/office/drawing/2014/main" id="{00000000-0008-0000-0000-00001E000000}"/>
            </a:ext>
          </a:extLst>
        </xdr:cNvPr>
        <xdr:cNvSpPr txBox="1"/>
      </xdr:nvSpPr>
      <xdr:spPr>
        <a:xfrm>
          <a:off x="3876675" y="20945475"/>
          <a:ext cx="9001125" cy="14192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s-AR" sz="1100"/>
        </a:p>
      </xdr:txBody>
    </xdr:sp>
    <xdr:clientData/>
  </xdr:twoCellAnchor>
  <xdr:twoCellAnchor>
    <xdr:from>
      <xdr:col>5</xdr:col>
      <xdr:colOff>66675</xdr:colOff>
      <xdr:row>103</xdr:row>
      <xdr:rowOff>28575</xdr:rowOff>
    </xdr:from>
    <xdr:to>
      <xdr:col>12</xdr:col>
      <xdr:colOff>1019175</xdr:colOff>
      <xdr:row>110</xdr:row>
      <xdr:rowOff>114300</xdr:rowOff>
    </xdr:to>
    <xdr:sp macro="" textlink="">
      <xdr:nvSpPr>
        <xdr:cNvPr id="31" name="CuadroTexto 30">
          <a:extLst>
            <a:ext uri="{FF2B5EF4-FFF2-40B4-BE49-F238E27FC236}">
              <a16:creationId xmlns:a16="http://schemas.microsoft.com/office/drawing/2014/main" id="{00000000-0008-0000-0000-00001F000000}"/>
            </a:ext>
          </a:extLst>
        </xdr:cNvPr>
        <xdr:cNvSpPr txBox="1"/>
      </xdr:nvSpPr>
      <xdr:spPr>
        <a:xfrm>
          <a:off x="3876675" y="20935950"/>
          <a:ext cx="7381875" cy="14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b="1">
              <a:solidFill>
                <a:schemeClr val="dk1"/>
              </a:solidFill>
              <a:effectLst/>
              <a:latin typeface="+mn-lt"/>
              <a:ea typeface="+mn-ea"/>
              <a:cs typeface="+mn-cs"/>
            </a:rPr>
            <a:t>En</a:t>
          </a:r>
          <a:r>
            <a:rPr lang="es-AR" sz="1100" b="1" baseline="0">
              <a:solidFill>
                <a:schemeClr val="dk1"/>
              </a:solidFill>
              <a:effectLst/>
              <a:latin typeface="+mn-lt"/>
              <a:ea typeface="+mn-ea"/>
              <a:cs typeface="+mn-cs"/>
            </a:rPr>
            <a:t> la hoja llamada DICIEMBRE se hizo un control de productividad de los empleados para tener en cuente según los días  trabajados y el ausentismo, a Dias optimos se le resta el ausentimo y se obtiene los días trabajados para poder obtener el promedio de ventas del mes todo esta de manera automatizada de esta forma si los valores en la base de datos cambia a su vez cambiaria en esta hoja </a:t>
          </a:r>
          <a:endParaRPr lang="es-AR">
            <a:effectLst/>
          </a:endParaRPr>
        </a:p>
      </xdr:txBody>
    </xdr:sp>
    <xdr:clientData/>
  </xdr:twoCellAnchor>
  <xdr:twoCellAnchor>
    <xdr:from>
      <xdr:col>13</xdr:col>
      <xdr:colOff>171450</xdr:colOff>
      <xdr:row>105</xdr:row>
      <xdr:rowOff>120160</xdr:rowOff>
    </xdr:from>
    <xdr:to>
      <xdr:col>14</xdr:col>
      <xdr:colOff>666750</xdr:colOff>
      <xdr:row>108</xdr:row>
      <xdr:rowOff>0</xdr:rowOff>
    </xdr:to>
    <xdr:sp macro="" textlink="">
      <xdr:nvSpPr>
        <xdr:cNvPr id="32" name="Rectángulo: esquinas redondeadas 31">
          <a:hlinkClick xmlns:r="http://schemas.openxmlformats.org/officeDocument/2006/relationships" r:id="rId12"/>
          <a:extLst>
            <a:ext uri="{FF2B5EF4-FFF2-40B4-BE49-F238E27FC236}">
              <a16:creationId xmlns:a16="http://schemas.microsoft.com/office/drawing/2014/main" id="{00000000-0008-0000-0000-000020000000}"/>
            </a:ext>
          </a:extLst>
        </xdr:cNvPr>
        <xdr:cNvSpPr/>
      </xdr:nvSpPr>
      <xdr:spPr>
        <a:xfrm>
          <a:off x="11439525" y="21408535"/>
          <a:ext cx="1257300" cy="45134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b="1"/>
            <a:t>DICIEMBRE</a:t>
          </a:r>
        </a:p>
      </xdr:txBody>
    </xdr:sp>
    <xdr:clientData/>
  </xdr:twoCellAnchor>
  <xdr:twoCellAnchor editAs="oneCell">
    <xdr:from>
      <xdr:col>8</xdr:col>
      <xdr:colOff>571501</xdr:colOff>
      <xdr:row>82</xdr:row>
      <xdr:rowOff>19050</xdr:rowOff>
    </xdr:from>
    <xdr:to>
      <xdr:col>12</xdr:col>
      <xdr:colOff>38100</xdr:colOff>
      <xdr:row>85</xdr:row>
      <xdr:rowOff>95249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3"/>
        <a:stretch>
          <a:fillRect/>
        </a:stretch>
      </xdr:blipFill>
      <xdr:spPr>
        <a:xfrm>
          <a:off x="6057901" y="16925925"/>
          <a:ext cx="4219574" cy="647699"/>
        </a:xfrm>
        <a:prstGeom prst="rect">
          <a:avLst/>
        </a:prstGeom>
      </xdr:spPr>
    </xdr:pic>
    <xdr:clientData/>
  </xdr:twoCellAnchor>
  <xdr:twoCellAnchor editAs="oneCell">
    <xdr:from>
      <xdr:col>8</xdr:col>
      <xdr:colOff>590550</xdr:colOff>
      <xdr:row>90</xdr:row>
      <xdr:rowOff>57151</xdr:rowOff>
    </xdr:from>
    <xdr:to>
      <xdr:col>12</xdr:col>
      <xdr:colOff>57150</xdr:colOff>
      <xdr:row>93</xdr:row>
      <xdr:rowOff>107610</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4"/>
        <a:stretch>
          <a:fillRect/>
        </a:stretch>
      </xdr:blipFill>
      <xdr:spPr>
        <a:xfrm>
          <a:off x="6076950" y="18488026"/>
          <a:ext cx="4219575" cy="621959"/>
        </a:xfrm>
        <a:prstGeom prst="rect">
          <a:avLst/>
        </a:prstGeom>
      </xdr:spPr>
    </xdr:pic>
    <xdr:clientData/>
  </xdr:twoCellAnchor>
  <xdr:twoCellAnchor editAs="oneCell">
    <xdr:from>
      <xdr:col>8</xdr:col>
      <xdr:colOff>590551</xdr:colOff>
      <xdr:row>98</xdr:row>
      <xdr:rowOff>95250</xdr:rowOff>
    </xdr:from>
    <xdr:to>
      <xdr:col>12</xdr:col>
      <xdr:colOff>19050</xdr:colOff>
      <xdr:row>101</xdr:row>
      <xdr:rowOff>181391</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5"/>
        <a:stretch>
          <a:fillRect/>
        </a:stretch>
      </xdr:blipFill>
      <xdr:spPr>
        <a:xfrm>
          <a:off x="6076951" y="20050125"/>
          <a:ext cx="4181474" cy="657641"/>
        </a:xfrm>
        <a:prstGeom prst="rect">
          <a:avLst/>
        </a:prstGeom>
      </xdr:spPr>
    </xdr:pic>
    <xdr:clientData/>
  </xdr:twoCellAnchor>
  <xdr:twoCellAnchor editAs="oneCell">
    <xdr:from>
      <xdr:col>8</xdr:col>
      <xdr:colOff>609600</xdr:colOff>
      <xdr:row>106</xdr:row>
      <xdr:rowOff>123825</xdr:rowOff>
    </xdr:from>
    <xdr:to>
      <xdr:col>11</xdr:col>
      <xdr:colOff>1066800</xdr:colOff>
      <xdr:row>110</xdr:row>
      <xdr:rowOff>4762</xdr:rowOff>
    </xdr:to>
    <xdr:pic>
      <xdr:nvPicPr>
        <xdr:cNvPr id="33" name="Imagen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a:stretch>
          <a:fillRect/>
        </a:stretch>
      </xdr:blipFill>
      <xdr:spPr>
        <a:xfrm>
          <a:off x="6096000" y="21602700"/>
          <a:ext cx="4133850" cy="642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2</xdr:row>
      <xdr:rowOff>66675</xdr:rowOff>
    </xdr:from>
    <xdr:to>
      <xdr:col>15</xdr:col>
      <xdr:colOff>742950</xdr:colOff>
      <xdr:row>4</xdr:row>
      <xdr:rowOff>114300</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0668000" y="447675"/>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9525</xdr:colOff>
      <xdr:row>3</xdr:row>
      <xdr:rowOff>57150</xdr:rowOff>
    </xdr:from>
    <xdr:to>
      <xdr:col>22</xdr:col>
      <xdr:colOff>752475</xdr:colOff>
      <xdr:row>5</xdr:row>
      <xdr:rowOff>85725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200-000003000000}"/>
            </a:ext>
          </a:extLst>
        </xdr:cNvPr>
        <xdr:cNvSpPr/>
      </xdr:nvSpPr>
      <xdr:spPr>
        <a:xfrm>
          <a:off x="27622500" y="447675"/>
          <a:ext cx="1504950" cy="428625"/>
        </a:xfrm>
        <a:prstGeom prst="round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22</xdr:col>
      <xdr:colOff>0</xdr:colOff>
      <xdr:row>957</xdr:row>
      <xdr:rowOff>66675</xdr:rowOff>
    </xdr:from>
    <xdr:to>
      <xdr:col>23</xdr:col>
      <xdr:colOff>742950</xdr:colOff>
      <xdr:row>959</xdr:row>
      <xdr:rowOff>114300</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668000" y="447675"/>
          <a:ext cx="1504950" cy="428625"/>
        </a:xfrm>
        <a:prstGeom prst="round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22</xdr:col>
      <xdr:colOff>0</xdr:colOff>
      <xdr:row>968</xdr:row>
      <xdr:rowOff>0</xdr:rowOff>
    </xdr:from>
    <xdr:to>
      <xdr:col>23</xdr:col>
      <xdr:colOff>742950</xdr:colOff>
      <xdr:row>1099</xdr:row>
      <xdr:rowOff>28575</xdr:rowOff>
    </xdr:to>
    <xdr:sp macro="" textlink="">
      <xdr:nvSpPr>
        <xdr:cNvPr id="6" name="Rectángulo: esquinas redondeadas 5">
          <a:hlinkClick xmlns:r="http://schemas.openxmlformats.org/officeDocument/2006/relationships" r:id="rId1"/>
          <a:extLst>
            <a:ext uri="{FF2B5EF4-FFF2-40B4-BE49-F238E27FC236}">
              <a16:creationId xmlns:a16="http://schemas.microsoft.com/office/drawing/2014/main" id="{00000000-0008-0000-0200-000006000000}"/>
            </a:ext>
          </a:extLst>
        </xdr:cNvPr>
        <xdr:cNvSpPr/>
      </xdr:nvSpPr>
      <xdr:spPr>
        <a:xfrm>
          <a:off x="29146500" y="590550"/>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1095374</xdr:colOff>
      <xdr:row>0</xdr:row>
      <xdr:rowOff>0</xdr:rowOff>
    </xdr:from>
    <xdr:to>
      <xdr:col>11</xdr:col>
      <xdr:colOff>38099</xdr:colOff>
      <xdr:row>4</xdr:row>
      <xdr:rowOff>1</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968" b="15172"/>
        <a:stretch/>
      </xdr:blipFill>
      <xdr:spPr>
        <a:xfrm>
          <a:off x="7439024" y="0"/>
          <a:ext cx="1209675" cy="762001"/>
        </a:xfrm>
        <a:prstGeom prst="rect">
          <a:avLst/>
        </a:prstGeom>
      </xdr:spPr>
    </xdr:pic>
    <xdr:clientData/>
  </xdr:twoCellAnchor>
  <xdr:twoCellAnchor>
    <xdr:from>
      <xdr:col>11</xdr:col>
      <xdr:colOff>295275</xdr:colOff>
      <xdr:row>0</xdr:row>
      <xdr:rowOff>66675</xdr:rowOff>
    </xdr:from>
    <xdr:to>
      <xdr:col>15</xdr:col>
      <xdr:colOff>114300</xdr:colOff>
      <xdr:row>3</xdr:row>
      <xdr:rowOff>123826</xdr:rowOff>
    </xdr:to>
    <xdr:sp macro="" textlink="$H$43">
      <xdr:nvSpPr>
        <xdr:cNvPr id="6" name="CuadroTexto 5">
          <a:extLst>
            <a:ext uri="{FF2B5EF4-FFF2-40B4-BE49-F238E27FC236}">
              <a16:creationId xmlns:a16="http://schemas.microsoft.com/office/drawing/2014/main" id="{00000000-0008-0000-0300-000006000000}"/>
            </a:ext>
          </a:extLst>
        </xdr:cNvPr>
        <xdr:cNvSpPr txBox="1"/>
      </xdr:nvSpPr>
      <xdr:spPr>
        <a:xfrm>
          <a:off x="8905875" y="66675"/>
          <a:ext cx="3419475"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EA34742-C3F4-4044-B808-2064E7D21FDE}" type="TxLink">
            <a:rPr lang="en-US" sz="2000" b="0" i="0" u="none" strike="noStrike">
              <a:solidFill>
                <a:schemeClr val="accent5">
                  <a:lumMod val="75000"/>
                </a:schemeClr>
              </a:solidFill>
              <a:latin typeface="Calibri"/>
              <a:ea typeface="Calibri"/>
              <a:cs typeface="Calibri"/>
            </a:rPr>
            <a:pPr/>
            <a:t>viernes 19 de enero del  año 2024</a:t>
          </a:fld>
          <a:endParaRPr lang="es-AR" sz="2000">
            <a:solidFill>
              <a:schemeClr val="accent5">
                <a:lumMod val="75000"/>
              </a:schemeClr>
            </a:solidFill>
          </a:endParaRPr>
        </a:p>
      </xdr:txBody>
    </xdr:sp>
    <xdr:clientData/>
  </xdr:twoCellAnchor>
  <xdr:twoCellAnchor>
    <xdr:from>
      <xdr:col>4</xdr:col>
      <xdr:colOff>19050</xdr:colOff>
      <xdr:row>2</xdr:row>
      <xdr:rowOff>142875</xdr:rowOff>
    </xdr:from>
    <xdr:to>
      <xdr:col>6</xdr:col>
      <xdr:colOff>0</xdr:colOff>
      <xdr:row>4</xdr:row>
      <xdr:rowOff>190500</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00000000-0008-0000-0300-000007000000}"/>
            </a:ext>
          </a:extLst>
        </xdr:cNvPr>
        <xdr:cNvSpPr/>
      </xdr:nvSpPr>
      <xdr:spPr>
        <a:xfrm>
          <a:off x="3362325" y="523875"/>
          <a:ext cx="1504950" cy="428625"/>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456124</xdr:colOff>
      <xdr:row>9</xdr:row>
      <xdr:rowOff>16565</xdr:rowOff>
    </xdr:from>
    <xdr:to>
      <xdr:col>5</xdr:col>
      <xdr:colOff>346500</xdr:colOff>
      <xdr:row>23</xdr:row>
      <xdr:rowOff>36653</xdr:rowOff>
    </xdr:to>
    <xdr:graphicFrame macro="">
      <xdr:nvGraphicFramePr>
        <xdr:cNvPr id="2" name="Gráfico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605874</xdr:colOff>
      <xdr:row>16</xdr:row>
      <xdr:rowOff>81921</xdr:rowOff>
    </xdr:from>
    <xdr:to>
      <xdr:col>4</xdr:col>
      <xdr:colOff>392206</xdr:colOff>
      <xdr:row>18</xdr:row>
      <xdr:rowOff>108197</xdr:rowOff>
    </xdr:to>
    <xdr:sp macro="" textlink="ANALISIS!C6">
      <xdr:nvSpPr>
        <xdr:cNvPr id="3" name="CuadroTexto 2">
          <a:extLst>
            <a:ext uri="{FF2B5EF4-FFF2-40B4-BE49-F238E27FC236}">
              <a16:creationId xmlns:a16="http://schemas.microsoft.com/office/drawing/2014/main" id="{00000000-0008-0000-0400-000003000000}"/>
            </a:ext>
          </a:extLst>
        </xdr:cNvPr>
        <xdr:cNvSpPr txBox="1"/>
      </xdr:nvSpPr>
      <xdr:spPr>
        <a:xfrm>
          <a:off x="1535962" y="2973039"/>
          <a:ext cx="761244"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4E3E76B-F31B-44DD-A6A5-4EE293D846BC}" type="TxLink">
            <a:rPr lang="en-US" sz="2800" b="1" i="0" u="none" strike="noStrike">
              <a:solidFill>
                <a:schemeClr val="accent5">
                  <a:lumMod val="75000"/>
                </a:schemeClr>
              </a:solidFill>
              <a:latin typeface="Calibri"/>
              <a:ea typeface="Calibri"/>
              <a:cs typeface="Calibri"/>
            </a:rPr>
            <a:pPr algn="l"/>
            <a:t>18</a:t>
          </a:fld>
          <a:endParaRPr lang="es-AR" sz="2800" b="1">
            <a:solidFill>
              <a:schemeClr val="accent5">
                <a:lumMod val="75000"/>
              </a:schemeClr>
            </a:solidFill>
          </a:endParaRPr>
        </a:p>
      </xdr:txBody>
    </xdr:sp>
    <xdr:clientData/>
  </xdr:twoCellAnchor>
  <xdr:twoCellAnchor editAs="absolute">
    <xdr:from>
      <xdr:col>4</xdr:col>
      <xdr:colOff>48883</xdr:colOff>
      <xdr:row>19</xdr:row>
      <xdr:rowOff>112752</xdr:rowOff>
    </xdr:from>
    <xdr:to>
      <xdr:col>7</xdr:col>
      <xdr:colOff>457256</xdr:colOff>
      <xdr:row>22</xdr:row>
      <xdr:rowOff>131916</xdr:rowOff>
    </xdr:to>
    <xdr:sp macro="" textlink="$B$8">
      <xdr:nvSpPr>
        <xdr:cNvPr id="4" name="CuadroTexto 3">
          <a:extLst>
            <a:ext uri="{FF2B5EF4-FFF2-40B4-BE49-F238E27FC236}">
              <a16:creationId xmlns:a16="http://schemas.microsoft.com/office/drawing/2014/main" id="{00000000-0008-0000-0400-000004000000}"/>
            </a:ext>
          </a:extLst>
        </xdr:cNvPr>
        <xdr:cNvSpPr txBox="1"/>
      </xdr:nvSpPr>
      <xdr:spPr>
        <a:xfrm>
          <a:off x="1953883" y="3575370"/>
          <a:ext cx="3165020" cy="59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578129-D832-4591-9CC3-8E630FCE3F4A}" type="TxLink">
            <a:rPr lang="en-US" sz="3200" b="0" i="0" u="none" strike="noStrike">
              <a:solidFill>
                <a:schemeClr val="accent5">
                  <a:lumMod val="75000"/>
                </a:schemeClr>
              </a:solidFill>
              <a:latin typeface="Bahnschrift SemiCondensed" panose="020B0502040204020203" pitchFamily="34" charset="0"/>
              <a:ea typeface="Calibri"/>
              <a:cs typeface="Calibri"/>
            </a:rPr>
            <a:pPr algn="ctr"/>
            <a:t>Javier Hernandez</a:t>
          </a:fld>
          <a:endParaRPr lang="en-US" sz="3200" b="0" i="0" u="none" strike="noStrike">
            <a:solidFill>
              <a:schemeClr val="accent5">
                <a:lumMod val="75000"/>
              </a:schemeClr>
            </a:solidFill>
            <a:latin typeface="Bahnschrift SemiCondensed" panose="020B0502040204020203" pitchFamily="34" charset="0"/>
            <a:ea typeface="Calibri"/>
            <a:cs typeface="Calibri"/>
          </a:endParaRPr>
        </a:p>
      </xdr:txBody>
    </xdr:sp>
    <xdr:clientData/>
  </xdr:twoCellAnchor>
  <xdr:twoCellAnchor editAs="absolute">
    <xdr:from>
      <xdr:col>1</xdr:col>
      <xdr:colOff>448517</xdr:colOff>
      <xdr:row>13</xdr:row>
      <xdr:rowOff>126384</xdr:rowOff>
    </xdr:from>
    <xdr:to>
      <xdr:col>2</xdr:col>
      <xdr:colOff>236813</xdr:colOff>
      <xdr:row>15</xdr:row>
      <xdr:rowOff>56880</xdr:rowOff>
    </xdr:to>
    <xdr:sp macro="" textlink="">
      <xdr:nvSpPr>
        <xdr:cNvPr id="5" name="Rectángulo 4">
          <a:extLst>
            <a:ext uri="{FF2B5EF4-FFF2-40B4-BE49-F238E27FC236}">
              <a16:creationId xmlns:a16="http://schemas.microsoft.com/office/drawing/2014/main" id="{00000000-0008-0000-0400-000005000000}"/>
            </a:ext>
          </a:extLst>
        </xdr:cNvPr>
        <xdr:cNvSpPr/>
      </xdr:nvSpPr>
      <xdr:spPr>
        <a:xfrm>
          <a:off x="622452" y="245245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5</a:t>
          </a:r>
        </a:p>
      </xdr:txBody>
    </xdr:sp>
    <xdr:clientData/>
  </xdr:twoCellAnchor>
  <xdr:twoCellAnchor editAs="absolute">
    <xdr:from>
      <xdr:col>1</xdr:col>
      <xdr:colOff>607486</xdr:colOff>
      <xdr:row>11</xdr:row>
      <xdr:rowOff>178554</xdr:rowOff>
    </xdr:from>
    <xdr:to>
      <xdr:col>2</xdr:col>
      <xdr:colOff>395782</xdr:colOff>
      <xdr:row>13</xdr:row>
      <xdr:rowOff>104177</xdr:rowOff>
    </xdr:to>
    <xdr:sp macro="" textlink="">
      <xdr:nvSpPr>
        <xdr:cNvPr id="6" name="Rectángulo 5">
          <a:extLst>
            <a:ext uri="{FF2B5EF4-FFF2-40B4-BE49-F238E27FC236}">
              <a16:creationId xmlns:a16="http://schemas.microsoft.com/office/drawing/2014/main" id="{00000000-0008-0000-0400-000006000000}"/>
            </a:ext>
          </a:extLst>
        </xdr:cNvPr>
        <xdr:cNvSpPr/>
      </xdr:nvSpPr>
      <xdr:spPr>
        <a:xfrm>
          <a:off x="781421" y="2118755"/>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10</a:t>
          </a:r>
        </a:p>
      </xdr:txBody>
    </xdr:sp>
    <xdr:clientData/>
  </xdr:twoCellAnchor>
  <xdr:twoCellAnchor editAs="absolute">
    <xdr:from>
      <xdr:col>2</xdr:col>
      <xdr:colOff>168679</xdr:colOff>
      <xdr:row>10</xdr:row>
      <xdr:rowOff>140454</xdr:rowOff>
    </xdr:from>
    <xdr:to>
      <xdr:col>2</xdr:col>
      <xdr:colOff>718975</xdr:colOff>
      <xdr:row>12</xdr:row>
      <xdr:rowOff>70950</xdr:rowOff>
    </xdr:to>
    <xdr:sp macro="" textlink="">
      <xdr:nvSpPr>
        <xdr:cNvPr id="7" name="Rectángulo 6">
          <a:extLst>
            <a:ext uri="{FF2B5EF4-FFF2-40B4-BE49-F238E27FC236}">
              <a16:creationId xmlns:a16="http://schemas.microsoft.com/office/drawing/2014/main" id="{00000000-0008-0000-0400-000007000000}"/>
            </a:ext>
          </a:extLst>
        </xdr:cNvPr>
        <xdr:cNvSpPr/>
      </xdr:nvSpPr>
      <xdr:spPr>
        <a:xfrm>
          <a:off x="1104614" y="1890155"/>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15</a:t>
          </a:r>
        </a:p>
      </xdr:txBody>
    </xdr:sp>
    <xdr:clientData/>
  </xdr:twoCellAnchor>
  <xdr:twoCellAnchor editAs="absolute">
    <xdr:from>
      <xdr:col>2</xdr:col>
      <xdr:colOff>518148</xdr:colOff>
      <xdr:row>10</xdr:row>
      <xdr:rowOff>45303</xdr:rowOff>
    </xdr:from>
    <xdr:to>
      <xdr:col>4</xdr:col>
      <xdr:colOff>84527</xdr:colOff>
      <xdr:row>11</xdr:row>
      <xdr:rowOff>164228</xdr:rowOff>
    </xdr:to>
    <xdr:sp macro="" textlink="">
      <xdr:nvSpPr>
        <xdr:cNvPr id="8" name="Rectángulo 7">
          <a:extLst>
            <a:ext uri="{FF2B5EF4-FFF2-40B4-BE49-F238E27FC236}">
              <a16:creationId xmlns:a16="http://schemas.microsoft.com/office/drawing/2014/main" id="{00000000-0008-0000-0400-000008000000}"/>
            </a:ext>
          </a:extLst>
        </xdr:cNvPr>
        <xdr:cNvSpPr/>
      </xdr:nvSpPr>
      <xdr:spPr>
        <a:xfrm>
          <a:off x="1454083" y="1792933"/>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20</a:t>
          </a:r>
        </a:p>
      </xdr:txBody>
    </xdr:sp>
    <xdr:clientData/>
  </xdr:twoCellAnchor>
  <xdr:twoCellAnchor editAs="absolute">
    <xdr:from>
      <xdr:col>2</xdr:col>
      <xdr:colOff>900462</xdr:colOff>
      <xdr:row>10</xdr:row>
      <xdr:rowOff>77390</xdr:rowOff>
    </xdr:from>
    <xdr:to>
      <xdr:col>4</xdr:col>
      <xdr:colOff>466841</xdr:colOff>
      <xdr:row>12</xdr:row>
      <xdr:rowOff>7886</xdr:rowOff>
    </xdr:to>
    <xdr:sp macro="" textlink="">
      <xdr:nvSpPr>
        <xdr:cNvPr id="9" name="Rectángulo 8">
          <a:extLst>
            <a:ext uri="{FF2B5EF4-FFF2-40B4-BE49-F238E27FC236}">
              <a16:creationId xmlns:a16="http://schemas.microsoft.com/office/drawing/2014/main" id="{00000000-0008-0000-0400-000009000000}"/>
            </a:ext>
          </a:extLst>
        </xdr:cNvPr>
        <xdr:cNvSpPr/>
      </xdr:nvSpPr>
      <xdr:spPr>
        <a:xfrm>
          <a:off x="1836397" y="1827091"/>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25</a:t>
          </a:r>
        </a:p>
      </xdr:txBody>
    </xdr:sp>
    <xdr:clientData/>
  </xdr:twoCellAnchor>
  <xdr:twoCellAnchor editAs="absolute">
    <xdr:from>
      <xdr:col>4</xdr:col>
      <xdr:colOff>228900</xdr:colOff>
      <xdr:row>11</xdr:row>
      <xdr:rowOff>65567</xdr:rowOff>
    </xdr:from>
    <xdr:to>
      <xdr:col>5</xdr:col>
      <xdr:colOff>108305</xdr:colOff>
      <xdr:row>12</xdr:row>
      <xdr:rowOff>186563</xdr:rowOff>
    </xdr:to>
    <xdr:sp macro="" textlink="">
      <xdr:nvSpPr>
        <xdr:cNvPr id="10" name="Rectángulo 9">
          <a:extLst>
            <a:ext uri="{FF2B5EF4-FFF2-40B4-BE49-F238E27FC236}">
              <a16:creationId xmlns:a16="http://schemas.microsoft.com/office/drawing/2014/main" id="{00000000-0008-0000-0400-00000A000000}"/>
            </a:ext>
          </a:extLst>
        </xdr:cNvPr>
        <xdr:cNvSpPr/>
      </xdr:nvSpPr>
      <xdr:spPr>
        <a:xfrm>
          <a:off x="2148752" y="200576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30</a:t>
          </a:r>
        </a:p>
      </xdr:txBody>
    </xdr:sp>
    <xdr:clientData/>
  </xdr:twoCellAnchor>
  <xdr:twoCellAnchor editAs="absolute">
    <xdr:from>
      <xdr:col>4</xdr:col>
      <xdr:colOff>453559</xdr:colOff>
      <xdr:row>13</xdr:row>
      <xdr:rowOff>1191</xdr:rowOff>
    </xdr:from>
    <xdr:to>
      <xdr:col>5</xdr:col>
      <xdr:colOff>332964</xdr:colOff>
      <xdr:row>14</xdr:row>
      <xdr:rowOff>117314</xdr:rowOff>
    </xdr:to>
    <xdr:sp macro="" textlink="">
      <xdr:nvSpPr>
        <xdr:cNvPr id="11" name="Rectángulo 10">
          <a:extLst>
            <a:ext uri="{FF2B5EF4-FFF2-40B4-BE49-F238E27FC236}">
              <a16:creationId xmlns:a16="http://schemas.microsoft.com/office/drawing/2014/main" id="{00000000-0008-0000-0400-00000B000000}"/>
            </a:ext>
          </a:extLst>
        </xdr:cNvPr>
        <xdr:cNvSpPr/>
      </xdr:nvSpPr>
      <xdr:spPr>
        <a:xfrm>
          <a:off x="2373411" y="2322392"/>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35</a:t>
          </a:r>
        </a:p>
      </xdr:txBody>
    </xdr:sp>
    <xdr:clientData/>
  </xdr:twoCellAnchor>
  <xdr:twoCellAnchor editAs="absolute">
    <xdr:from>
      <xdr:col>4</xdr:col>
      <xdr:colOff>573114</xdr:colOff>
      <xdr:row>14</xdr:row>
      <xdr:rowOff>168425</xdr:rowOff>
    </xdr:from>
    <xdr:to>
      <xdr:col>5</xdr:col>
      <xdr:colOff>452519</xdr:colOff>
      <xdr:row>16</xdr:row>
      <xdr:rowOff>96120</xdr:rowOff>
    </xdr:to>
    <xdr:sp macro="" textlink="">
      <xdr:nvSpPr>
        <xdr:cNvPr id="12" name="Rectángulo 11">
          <a:extLst>
            <a:ext uri="{FF2B5EF4-FFF2-40B4-BE49-F238E27FC236}">
              <a16:creationId xmlns:a16="http://schemas.microsoft.com/office/drawing/2014/main" id="{00000000-0008-0000-0400-00000C000000}"/>
            </a:ext>
          </a:extLst>
        </xdr:cNvPr>
        <xdr:cNvSpPr/>
      </xdr:nvSpPr>
      <xdr:spPr>
        <a:xfrm>
          <a:off x="2492966" y="2684999"/>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40</a:t>
          </a:r>
        </a:p>
      </xdr:txBody>
    </xdr:sp>
    <xdr:clientData/>
  </xdr:twoCellAnchor>
  <xdr:twoCellAnchor editAs="absolute">
    <xdr:from>
      <xdr:col>1</xdr:col>
      <xdr:colOff>364434</xdr:colOff>
      <xdr:row>15</xdr:row>
      <xdr:rowOff>9457</xdr:rowOff>
    </xdr:from>
    <xdr:to>
      <xdr:col>2</xdr:col>
      <xdr:colOff>152730</xdr:colOff>
      <xdr:row>16</xdr:row>
      <xdr:rowOff>127652</xdr:rowOff>
    </xdr:to>
    <xdr:sp macro="" textlink="">
      <xdr:nvSpPr>
        <xdr:cNvPr id="13" name="Rectángulo 12">
          <a:extLst>
            <a:ext uri="{FF2B5EF4-FFF2-40B4-BE49-F238E27FC236}">
              <a16:creationId xmlns:a16="http://schemas.microsoft.com/office/drawing/2014/main" id="{00000000-0008-0000-0400-00000D000000}"/>
            </a:ext>
          </a:extLst>
        </xdr:cNvPr>
        <xdr:cNvSpPr/>
      </xdr:nvSpPr>
      <xdr:spPr>
        <a:xfrm>
          <a:off x="538369" y="2716531"/>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0</a:t>
          </a:r>
        </a:p>
      </xdr:txBody>
    </xdr:sp>
    <xdr:clientData/>
  </xdr:twoCellAnchor>
  <xdr:twoCellAnchor>
    <xdr:from>
      <xdr:col>1</xdr:col>
      <xdr:colOff>8273</xdr:colOff>
      <xdr:row>4</xdr:row>
      <xdr:rowOff>33134</xdr:rowOff>
    </xdr:from>
    <xdr:to>
      <xdr:col>3</xdr:col>
      <xdr:colOff>7249</xdr:colOff>
      <xdr:row>6</xdr:row>
      <xdr:rowOff>215352</xdr:rowOff>
    </xdr:to>
    <xdr:sp macro="" textlink="">
      <xdr:nvSpPr>
        <xdr:cNvPr id="15" name="CuadroTexto 14">
          <a:extLst>
            <a:ext uri="{FF2B5EF4-FFF2-40B4-BE49-F238E27FC236}">
              <a16:creationId xmlns:a16="http://schemas.microsoft.com/office/drawing/2014/main" id="{00000000-0008-0000-0400-00000F000000}"/>
            </a:ext>
          </a:extLst>
        </xdr:cNvPr>
        <xdr:cNvSpPr txBox="1"/>
      </xdr:nvSpPr>
      <xdr:spPr>
        <a:xfrm>
          <a:off x="182208" y="588069"/>
          <a:ext cx="1681369" cy="563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Seleccione Empleado</a:t>
          </a:r>
        </a:p>
      </xdr:txBody>
    </xdr:sp>
    <xdr:clientData/>
  </xdr:twoCellAnchor>
  <xdr:twoCellAnchor>
    <xdr:from>
      <xdr:col>1</xdr:col>
      <xdr:colOff>588056</xdr:colOff>
      <xdr:row>5</xdr:row>
      <xdr:rowOff>46229</xdr:rowOff>
    </xdr:from>
    <xdr:to>
      <xdr:col>2</xdr:col>
      <xdr:colOff>170936</xdr:colOff>
      <xdr:row>6</xdr:row>
      <xdr:rowOff>179729</xdr:rowOff>
    </xdr:to>
    <xdr:pic>
      <xdr:nvPicPr>
        <xdr:cNvPr id="17" name="Imagen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BEBA8EAE-BF5A-486C-A8C5-ECC9F3942E4B}">
              <a14:imgProps xmlns:a14="http://schemas.microsoft.com/office/drawing/2010/main">
                <a14:imgLayer r:embed="rId3">
                  <a14:imgEffect>
                    <a14:saturation sat="400000"/>
                  </a14:imgEffect>
                </a14:imgLayer>
              </a14:imgProps>
            </a:ext>
            <a:ext uri="{28A0092B-C50C-407E-A947-70E740481C1C}">
              <a14:useLocalDpi xmlns:a14="http://schemas.microsoft.com/office/drawing/2010/main" val="0"/>
            </a:ext>
          </a:extLst>
        </a:blip>
        <a:stretch>
          <a:fillRect/>
        </a:stretch>
      </xdr:blipFill>
      <xdr:spPr>
        <a:xfrm>
          <a:off x="761991" y="791664"/>
          <a:ext cx="344880" cy="324000"/>
        </a:xfrm>
        <a:prstGeom prst="rect">
          <a:avLst/>
        </a:prstGeom>
        <a:noFill/>
      </xdr:spPr>
    </xdr:pic>
    <xdr:clientData/>
  </xdr:twoCellAnchor>
  <xdr:twoCellAnchor>
    <xdr:from>
      <xdr:col>4</xdr:col>
      <xdr:colOff>3304</xdr:colOff>
      <xdr:row>4</xdr:row>
      <xdr:rowOff>33837</xdr:rowOff>
    </xdr:from>
    <xdr:to>
      <xdr:col>6</xdr:col>
      <xdr:colOff>11586</xdr:colOff>
      <xdr:row>6</xdr:row>
      <xdr:rowOff>216055</xdr:rowOff>
    </xdr:to>
    <xdr:sp macro="" textlink="">
      <xdr:nvSpPr>
        <xdr:cNvPr id="18" name="CuadroTexto 17">
          <a:extLst>
            <a:ext uri="{FF2B5EF4-FFF2-40B4-BE49-F238E27FC236}">
              <a16:creationId xmlns:a16="http://schemas.microsoft.com/office/drawing/2014/main" id="{00000000-0008-0000-0400-000012000000}"/>
            </a:ext>
          </a:extLst>
        </xdr:cNvPr>
        <xdr:cNvSpPr txBox="1"/>
      </xdr:nvSpPr>
      <xdr:spPr>
        <a:xfrm>
          <a:off x="1913747" y="589008"/>
          <a:ext cx="1679239" cy="563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Seleccione Mes</a:t>
          </a:r>
        </a:p>
      </xdr:txBody>
    </xdr:sp>
    <xdr:clientData/>
  </xdr:twoCellAnchor>
  <xdr:twoCellAnchor>
    <xdr:from>
      <xdr:col>5</xdr:col>
      <xdr:colOff>37697</xdr:colOff>
      <xdr:row>5</xdr:row>
      <xdr:rowOff>49695</xdr:rowOff>
    </xdr:from>
    <xdr:to>
      <xdr:col>5</xdr:col>
      <xdr:colOff>379054</xdr:colOff>
      <xdr:row>6</xdr:row>
      <xdr:rowOff>183195</xdr:rowOff>
    </xdr:to>
    <xdr:pic>
      <xdr:nvPicPr>
        <xdr:cNvPr id="20" name="Imagen 19">
          <a:extLst>
            <a:ext uri="{FF2B5EF4-FFF2-40B4-BE49-F238E27FC236}">
              <a16:creationId xmlns:a16="http://schemas.microsoft.com/office/drawing/2014/main" id="{00000000-0008-0000-0400-000014000000}"/>
            </a:ext>
          </a:extLst>
        </xdr:cNvPr>
        <xdr:cNvPicPr>
          <a:picLocks noChangeAspect="1"/>
        </xdr:cNvPicPr>
      </xdr:nvPicPr>
      <xdr:blipFill rotWithShape="1">
        <a:blip xmlns:r="http://schemas.openxmlformats.org/officeDocument/2006/relationships" r:embed="rId4" cstate="print">
          <a:alphaModFix/>
          <a:duotone>
            <a:schemeClr val="accent6">
              <a:shade val="45000"/>
              <a:satMod val="135000"/>
            </a:schemeClr>
            <a:prstClr val="white"/>
          </a:duotone>
          <a:extLst>
            <a:ext uri="{28A0092B-C50C-407E-A947-70E740481C1C}">
              <a14:useLocalDpi xmlns:a14="http://schemas.microsoft.com/office/drawing/2010/main" val="0"/>
            </a:ext>
          </a:extLst>
        </a:blip>
        <a:srcRect l="17435" t="17653" r="18256" b="25665"/>
        <a:stretch/>
      </xdr:blipFill>
      <xdr:spPr>
        <a:xfrm>
          <a:off x="2609447" y="793836"/>
          <a:ext cx="341357" cy="324000"/>
        </a:xfrm>
        <a:prstGeom prst="rect">
          <a:avLst/>
        </a:prstGeom>
      </xdr:spPr>
    </xdr:pic>
    <xdr:clientData/>
  </xdr:twoCellAnchor>
  <xdr:twoCellAnchor editAs="oneCell">
    <xdr:from>
      <xdr:col>1</xdr:col>
      <xdr:colOff>513522</xdr:colOff>
      <xdr:row>1</xdr:row>
      <xdr:rowOff>24845</xdr:rowOff>
    </xdr:from>
    <xdr:to>
      <xdr:col>2</xdr:col>
      <xdr:colOff>74283</xdr:colOff>
      <xdr:row>3</xdr:row>
      <xdr:rowOff>173671</xdr:rowOff>
    </xdr:to>
    <xdr:pic>
      <xdr:nvPicPr>
        <xdr:cNvPr id="24" name="Imagen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87457" y="215345"/>
          <a:ext cx="322761" cy="322761"/>
        </a:xfrm>
        <a:prstGeom prst="rect">
          <a:avLst/>
        </a:prstGeom>
      </xdr:spPr>
    </xdr:pic>
    <xdr:clientData/>
  </xdr:twoCellAnchor>
  <xdr:twoCellAnchor>
    <xdr:from>
      <xdr:col>6</xdr:col>
      <xdr:colOff>39747</xdr:colOff>
      <xdr:row>4</xdr:row>
      <xdr:rowOff>34073</xdr:rowOff>
    </xdr:from>
    <xdr:to>
      <xdr:col>11</xdr:col>
      <xdr:colOff>8283</xdr:colOff>
      <xdr:row>7</xdr:row>
      <xdr:rowOff>184821</xdr:rowOff>
    </xdr:to>
    <xdr:sp macro="" textlink="">
      <xdr:nvSpPr>
        <xdr:cNvPr id="25" name="CuadroTexto 24">
          <a:extLst>
            <a:ext uri="{FF2B5EF4-FFF2-40B4-BE49-F238E27FC236}">
              <a16:creationId xmlns:a16="http://schemas.microsoft.com/office/drawing/2014/main" id="{00000000-0008-0000-0400-000019000000}"/>
            </a:ext>
          </a:extLst>
        </xdr:cNvPr>
        <xdr:cNvSpPr txBox="1"/>
      </xdr:nvSpPr>
      <xdr:spPr>
        <a:xfrm>
          <a:off x="3621147" y="589244"/>
          <a:ext cx="3696893" cy="77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a:t>Acumulado de Ventas en el Ultimo Cuatimestre</a:t>
          </a:r>
        </a:p>
      </xdr:txBody>
    </xdr:sp>
    <xdr:clientData/>
  </xdr:twoCellAnchor>
  <xdr:twoCellAnchor editAs="absolute">
    <xdr:from>
      <xdr:col>6</xdr:col>
      <xdr:colOff>739446</xdr:colOff>
      <xdr:row>9</xdr:row>
      <xdr:rowOff>8282</xdr:rowOff>
    </xdr:from>
    <xdr:to>
      <xdr:col>9</xdr:col>
      <xdr:colOff>437609</xdr:colOff>
      <xdr:row>23</xdr:row>
      <xdr:rowOff>26728</xdr:rowOff>
    </xdr:to>
    <xdr:graphicFrame macro="">
      <xdr:nvGraphicFramePr>
        <xdr:cNvPr id="37" name="Gráfico 36">
          <a:extLst>
            <a:ext uri="{FF2B5EF4-FFF2-40B4-BE49-F238E27FC236}">
              <a16:creationId xmlns:a16="http://schemas.microsoft.com/office/drawing/2014/main" id="{00000000-0008-0000-04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515593</xdr:colOff>
      <xdr:row>16</xdr:row>
      <xdr:rowOff>65355</xdr:rowOff>
    </xdr:from>
    <xdr:to>
      <xdr:col>8</xdr:col>
      <xdr:colOff>549088</xdr:colOff>
      <xdr:row>18</xdr:row>
      <xdr:rowOff>91631</xdr:rowOff>
    </xdr:to>
    <xdr:sp macro="" textlink="ANALISIS!C12">
      <xdr:nvSpPr>
        <xdr:cNvPr id="38" name="CuadroTexto 37">
          <a:extLst>
            <a:ext uri="{FF2B5EF4-FFF2-40B4-BE49-F238E27FC236}">
              <a16:creationId xmlns:a16="http://schemas.microsoft.com/office/drawing/2014/main" id="{00000000-0008-0000-0400-000026000000}"/>
            </a:ext>
          </a:extLst>
        </xdr:cNvPr>
        <xdr:cNvSpPr txBox="1"/>
      </xdr:nvSpPr>
      <xdr:spPr>
        <a:xfrm>
          <a:off x="5177240" y="2956473"/>
          <a:ext cx="795495" cy="407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FE5BD4D-A6E1-4897-8924-16D4826A3266}" type="TxLink">
            <a:rPr lang="en-US" sz="2800" b="1" i="0" u="none" strike="noStrike">
              <a:solidFill>
                <a:schemeClr val="accent1"/>
              </a:solidFill>
              <a:latin typeface="Calibri"/>
              <a:ea typeface="Calibri"/>
              <a:cs typeface="Calibri"/>
            </a:rPr>
            <a:pPr algn="l"/>
            <a:t>69</a:t>
          </a:fld>
          <a:endParaRPr lang="es-AR" sz="2800" b="1">
            <a:solidFill>
              <a:schemeClr val="accent1"/>
            </a:solidFill>
          </a:endParaRPr>
        </a:p>
      </xdr:txBody>
    </xdr:sp>
    <xdr:clientData/>
  </xdr:twoCellAnchor>
  <xdr:twoCellAnchor editAs="absolute">
    <xdr:from>
      <xdr:col>6</xdr:col>
      <xdr:colOff>665164</xdr:colOff>
      <xdr:row>13</xdr:row>
      <xdr:rowOff>118101</xdr:rowOff>
    </xdr:from>
    <xdr:to>
      <xdr:col>7</xdr:col>
      <xdr:colOff>130439</xdr:colOff>
      <xdr:row>15</xdr:row>
      <xdr:rowOff>48597</xdr:rowOff>
    </xdr:to>
    <xdr:sp macro="" textlink="">
      <xdr:nvSpPr>
        <xdr:cNvPr id="39" name="Rectángulo 38">
          <a:extLst>
            <a:ext uri="{FF2B5EF4-FFF2-40B4-BE49-F238E27FC236}">
              <a16:creationId xmlns:a16="http://schemas.microsoft.com/office/drawing/2014/main" id="{00000000-0008-0000-0400-000027000000}"/>
            </a:ext>
          </a:extLst>
        </xdr:cNvPr>
        <xdr:cNvSpPr/>
      </xdr:nvSpPr>
      <xdr:spPr>
        <a:xfrm>
          <a:off x="4246564" y="2435478"/>
          <a:ext cx="551125"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20</a:t>
          </a:r>
        </a:p>
      </xdr:txBody>
    </xdr:sp>
    <xdr:clientData/>
  </xdr:twoCellAnchor>
  <xdr:twoCellAnchor editAs="absolute">
    <xdr:from>
      <xdr:col>6</xdr:col>
      <xdr:colOff>862233</xdr:colOff>
      <xdr:row>11</xdr:row>
      <xdr:rowOff>170271</xdr:rowOff>
    </xdr:from>
    <xdr:to>
      <xdr:col>7</xdr:col>
      <xdr:colOff>327508</xdr:colOff>
      <xdr:row>13</xdr:row>
      <xdr:rowOff>95894</xdr:rowOff>
    </xdr:to>
    <xdr:sp macro="" textlink="">
      <xdr:nvSpPr>
        <xdr:cNvPr id="40" name="Rectángulo 39">
          <a:extLst>
            <a:ext uri="{FF2B5EF4-FFF2-40B4-BE49-F238E27FC236}">
              <a16:creationId xmlns:a16="http://schemas.microsoft.com/office/drawing/2014/main" id="{00000000-0008-0000-0400-000028000000}"/>
            </a:ext>
          </a:extLst>
        </xdr:cNvPr>
        <xdr:cNvSpPr/>
      </xdr:nvSpPr>
      <xdr:spPr>
        <a:xfrm>
          <a:off x="4443633" y="2103846"/>
          <a:ext cx="551125"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40</a:t>
          </a:r>
        </a:p>
      </xdr:txBody>
    </xdr:sp>
    <xdr:clientData/>
  </xdr:twoCellAnchor>
  <xdr:twoCellAnchor editAs="absolute">
    <xdr:from>
      <xdr:col>7</xdr:col>
      <xdr:colOff>100405</xdr:colOff>
      <xdr:row>10</xdr:row>
      <xdr:rowOff>113121</xdr:rowOff>
    </xdr:from>
    <xdr:to>
      <xdr:col>7</xdr:col>
      <xdr:colOff>650701</xdr:colOff>
      <xdr:row>12</xdr:row>
      <xdr:rowOff>43617</xdr:rowOff>
    </xdr:to>
    <xdr:sp macro="" textlink="">
      <xdr:nvSpPr>
        <xdr:cNvPr id="41" name="Rectángulo 40">
          <a:extLst>
            <a:ext uri="{FF2B5EF4-FFF2-40B4-BE49-F238E27FC236}">
              <a16:creationId xmlns:a16="http://schemas.microsoft.com/office/drawing/2014/main" id="{00000000-0008-0000-0400-000029000000}"/>
            </a:ext>
          </a:extLst>
        </xdr:cNvPr>
        <xdr:cNvSpPr/>
      </xdr:nvSpPr>
      <xdr:spPr>
        <a:xfrm>
          <a:off x="4767655" y="1856196"/>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60</a:t>
          </a:r>
        </a:p>
      </xdr:txBody>
    </xdr:sp>
    <xdr:clientData/>
  </xdr:twoCellAnchor>
  <xdr:twoCellAnchor editAs="absolute">
    <xdr:from>
      <xdr:col>7</xdr:col>
      <xdr:colOff>526074</xdr:colOff>
      <xdr:row>10</xdr:row>
      <xdr:rowOff>17970</xdr:rowOff>
    </xdr:from>
    <xdr:to>
      <xdr:col>8</xdr:col>
      <xdr:colOff>314370</xdr:colOff>
      <xdr:row>11</xdr:row>
      <xdr:rowOff>136895</xdr:rowOff>
    </xdr:to>
    <xdr:sp macro="" textlink="">
      <xdr:nvSpPr>
        <xdr:cNvPr id="42" name="Rectángulo 41">
          <a:extLst>
            <a:ext uri="{FF2B5EF4-FFF2-40B4-BE49-F238E27FC236}">
              <a16:creationId xmlns:a16="http://schemas.microsoft.com/office/drawing/2014/main" id="{00000000-0008-0000-0400-00002A000000}"/>
            </a:ext>
          </a:extLst>
        </xdr:cNvPr>
        <xdr:cNvSpPr/>
      </xdr:nvSpPr>
      <xdr:spPr>
        <a:xfrm>
          <a:off x="5193324" y="1761045"/>
          <a:ext cx="550296"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80</a:t>
          </a:r>
        </a:p>
      </xdr:txBody>
    </xdr:sp>
    <xdr:clientData/>
  </xdr:twoCellAnchor>
  <xdr:twoCellAnchor editAs="absolute">
    <xdr:from>
      <xdr:col>8</xdr:col>
      <xdr:colOff>146388</xdr:colOff>
      <xdr:row>10</xdr:row>
      <xdr:rowOff>50057</xdr:rowOff>
    </xdr:from>
    <xdr:to>
      <xdr:col>8</xdr:col>
      <xdr:colOff>696684</xdr:colOff>
      <xdr:row>11</xdr:row>
      <xdr:rowOff>171053</xdr:rowOff>
    </xdr:to>
    <xdr:sp macro="" textlink="">
      <xdr:nvSpPr>
        <xdr:cNvPr id="43" name="Rectángulo 42">
          <a:extLst>
            <a:ext uri="{FF2B5EF4-FFF2-40B4-BE49-F238E27FC236}">
              <a16:creationId xmlns:a16="http://schemas.microsoft.com/office/drawing/2014/main" id="{00000000-0008-0000-0400-00002B000000}"/>
            </a:ext>
          </a:extLst>
        </xdr:cNvPr>
        <xdr:cNvSpPr/>
      </xdr:nvSpPr>
      <xdr:spPr>
        <a:xfrm>
          <a:off x="5575638" y="1793132"/>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100</a:t>
          </a:r>
        </a:p>
      </xdr:txBody>
    </xdr:sp>
    <xdr:clientData/>
  </xdr:twoCellAnchor>
  <xdr:twoCellAnchor editAs="absolute">
    <xdr:from>
      <xdr:col>8</xdr:col>
      <xdr:colOff>468268</xdr:colOff>
      <xdr:row>11</xdr:row>
      <xdr:rowOff>66809</xdr:rowOff>
    </xdr:from>
    <xdr:to>
      <xdr:col>9</xdr:col>
      <xdr:colOff>256564</xdr:colOff>
      <xdr:row>12</xdr:row>
      <xdr:rowOff>187805</xdr:rowOff>
    </xdr:to>
    <xdr:sp macro="" textlink="">
      <xdr:nvSpPr>
        <xdr:cNvPr id="44" name="Rectángulo 43">
          <a:extLst>
            <a:ext uri="{FF2B5EF4-FFF2-40B4-BE49-F238E27FC236}">
              <a16:creationId xmlns:a16="http://schemas.microsoft.com/office/drawing/2014/main" id="{00000000-0008-0000-0400-00002C000000}"/>
            </a:ext>
          </a:extLst>
        </xdr:cNvPr>
        <xdr:cNvSpPr/>
      </xdr:nvSpPr>
      <xdr:spPr>
        <a:xfrm>
          <a:off x="5897518" y="2000384"/>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120</a:t>
          </a:r>
        </a:p>
      </xdr:txBody>
    </xdr:sp>
    <xdr:clientData/>
  </xdr:twoCellAnchor>
  <xdr:twoCellAnchor editAs="absolute">
    <xdr:from>
      <xdr:col>8</xdr:col>
      <xdr:colOff>683402</xdr:colOff>
      <xdr:row>12</xdr:row>
      <xdr:rowOff>183408</xdr:rowOff>
    </xdr:from>
    <xdr:to>
      <xdr:col>9</xdr:col>
      <xdr:colOff>471698</xdr:colOff>
      <xdr:row>14</xdr:row>
      <xdr:rowOff>109031</xdr:rowOff>
    </xdr:to>
    <xdr:sp macro="" textlink="">
      <xdr:nvSpPr>
        <xdr:cNvPr id="45" name="Rectángulo 44">
          <a:extLst>
            <a:ext uri="{FF2B5EF4-FFF2-40B4-BE49-F238E27FC236}">
              <a16:creationId xmlns:a16="http://schemas.microsoft.com/office/drawing/2014/main" id="{00000000-0008-0000-0400-00002D000000}"/>
            </a:ext>
          </a:extLst>
        </xdr:cNvPr>
        <xdr:cNvSpPr/>
      </xdr:nvSpPr>
      <xdr:spPr>
        <a:xfrm>
          <a:off x="6112652" y="2307483"/>
          <a:ext cx="550296" cy="309425"/>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140</a:t>
          </a:r>
        </a:p>
      </xdr:txBody>
    </xdr:sp>
    <xdr:clientData/>
  </xdr:twoCellAnchor>
  <xdr:twoCellAnchor editAs="absolute">
    <xdr:from>
      <xdr:col>9</xdr:col>
      <xdr:colOff>43098</xdr:colOff>
      <xdr:row>14</xdr:row>
      <xdr:rowOff>160142</xdr:rowOff>
    </xdr:from>
    <xdr:to>
      <xdr:col>9</xdr:col>
      <xdr:colOff>591253</xdr:colOff>
      <xdr:row>16</xdr:row>
      <xdr:rowOff>90638</xdr:rowOff>
    </xdr:to>
    <xdr:sp macro="" textlink="">
      <xdr:nvSpPr>
        <xdr:cNvPr id="46" name="Rectángulo 45">
          <a:extLst>
            <a:ext uri="{FF2B5EF4-FFF2-40B4-BE49-F238E27FC236}">
              <a16:creationId xmlns:a16="http://schemas.microsoft.com/office/drawing/2014/main" id="{00000000-0008-0000-0400-00002E000000}"/>
            </a:ext>
          </a:extLst>
        </xdr:cNvPr>
        <xdr:cNvSpPr/>
      </xdr:nvSpPr>
      <xdr:spPr>
        <a:xfrm>
          <a:off x="6234348" y="2668019"/>
          <a:ext cx="548155"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160</a:t>
          </a:r>
        </a:p>
      </xdr:txBody>
    </xdr:sp>
    <xdr:clientData/>
  </xdr:twoCellAnchor>
  <xdr:twoCellAnchor editAs="absolute">
    <xdr:from>
      <xdr:col>6</xdr:col>
      <xdr:colOff>647756</xdr:colOff>
      <xdr:row>15</xdr:row>
      <xdr:rowOff>1174</xdr:rowOff>
    </xdr:from>
    <xdr:to>
      <xdr:col>7</xdr:col>
      <xdr:colOff>113031</xdr:colOff>
      <xdr:row>16</xdr:row>
      <xdr:rowOff>119369</xdr:rowOff>
    </xdr:to>
    <xdr:sp macro="" textlink="">
      <xdr:nvSpPr>
        <xdr:cNvPr id="47" name="Rectángulo 46">
          <a:extLst>
            <a:ext uri="{FF2B5EF4-FFF2-40B4-BE49-F238E27FC236}">
              <a16:creationId xmlns:a16="http://schemas.microsoft.com/office/drawing/2014/main" id="{00000000-0008-0000-0400-00002F000000}"/>
            </a:ext>
          </a:extLst>
        </xdr:cNvPr>
        <xdr:cNvSpPr/>
      </xdr:nvSpPr>
      <xdr:spPr>
        <a:xfrm>
          <a:off x="4240695" y="2708248"/>
          <a:ext cx="550296" cy="311496"/>
        </a:xfrm>
        <a:prstGeom prst="rect">
          <a:avLst/>
        </a:prstGeom>
        <a:noFill/>
      </xdr:spPr>
      <xdr:txBody>
        <a:bodyPr wrap="square" lIns="91440" tIns="45720" rIns="91440" bIns="45720">
          <a:spAutoFit/>
        </a:bodyPr>
        <a:lstStyle/>
        <a:p>
          <a:pPr algn="ctr"/>
          <a:r>
            <a:rPr lang="es-ES" sz="1400" b="0" cap="none" spc="0">
              <a:ln w="0"/>
              <a:solidFill>
                <a:sysClr val="windowText" lastClr="000000"/>
              </a:solidFill>
              <a:effectLst>
                <a:reflection blurRad="6350" stA="53000" endA="300" endPos="35500" dir="5400000" sy="-90000" algn="bl" rotWithShape="0"/>
              </a:effectLst>
            </a:rPr>
            <a:t>0</a:t>
          </a:r>
        </a:p>
      </xdr:txBody>
    </xdr:sp>
    <xdr:clientData/>
  </xdr:twoCellAnchor>
  <xdr:twoCellAnchor>
    <xdr:from>
      <xdr:col>6</xdr:col>
      <xdr:colOff>745434</xdr:colOff>
      <xdr:row>5</xdr:row>
      <xdr:rowOff>49695</xdr:rowOff>
    </xdr:from>
    <xdr:to>
      <xdr:col>9</xdr:col>
      <xdr:colOff>331304</xdr:colOff>
      <xdr:row>8</xdr:row>
      <xdr:rowOff>16566</xdr:rowOff>
    </xdr:to>
    <xdr:sp macro="" textlink="$B$8">
      <xdr:nvSpPr>
        <xdr:cNvPr id="48" name="CuadroTexto 47">
          <a:extLst>
            <a:ext uri="{FF2B5EF4-FFF2-40B4-BE49-F238E27FC236}">
              <a16:creationId xmlns:a16="http://schemas.microsoft.com/office/drawing/2014/main" id="{00000000-0008-0000-0400-000030000000}"/>
            </a:ext>
          </a:extLst>
        </xdr:cNvPr>
        <xdr:cNvSpPr txBox="1"/>
      </xdr:nvSpPr>
      <xdr:spPr>
        <a:xfrm>
          <a:off x="4331804" y="795130"/>
          <a:ext cx="2194891" cy="588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5F623A-A672-47E0-A1A6-09D17FF313A2}" type="TxLink">
            <a:rPr lang="en-US" sz="2000" b="0" i="0" u="none" strike="noStrike">
              <a:solidFill>
                <a:schemeClr val="accent5">
                  <a:lumMod val="75000"/>
                </a:schemeClr>
              </a:solidFill>
              <a:latin typeface="Calibri"/>
              <a:ea typeface="Calibri"/>
              <a:cs typeface="Calibri"/>
            </a:rPr>
            <a:pPr algn="ctr"/>
            <a:t>Javier Hernandez</a:t>
          </a:fld>
          <a:endParaRPr lang="es-AR" sz="2000">
            <a:solidFill>
              <a:schemeClr val="accent5">
                <a:lumMod val="75000"/>
              </a:schemeClr>
            </a:solidFill>
          </a:endParaRPr>
        </a:p>
      </xdr:txBody>
    </xdr:sp>
    <xdr:clientData/>
  </xdr:twoCellAnchor>
  <xdr:oneCellAnchor>
    <xdr:from>
      <xdr:col>1</xdr:col>
      <xdr:colOff>45528</xdr:colOff>
      <xdr:row>28</xdr:row>
      <xdr:rowOff>74539</xdr:rowOff>
    </xdr:from>
    <xdr:ext cx="438982" cy="438982"/>
    <xdr:pic>
      <xdr:nvPicPr>
        <xdr:cNvPr id="49" name="Imagen 48">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13616" y="4668951"/>
          <a:ext cx="438982" cy="438982"/>
        </a:xfrm>
        <a:prstGeom prst="rect">
          <a:avLst/>
        </a:prstGeom>
      </xdr:spPr>
    </xdr:pic>
    <xdr:clientData/>
  </xdr:oneCellAnchor>
  <xdr:twoCellAnchor>
    <xdr:from>
      <xdr:col>1</xdr:col>
      <xdr:colOff>8284</xdr:colOff>
      <xdr:row>31</xdr:row>
      <xdr:rowOff>89181</xdr:rowOff>
    </xdr:from>
    <xdr:to>
      <xdr:col>11</xdr:col>
      <xdr:colOff>2978</xdr:colOff>
      <xdr:row>45</xdr:row>
      <xdr:rowOff>163724</xdr:rowOff>
    </xdr:to>
    <xdr:graphicFrame macro="">
      <xdr:nvGraphicFramePr>
        <xdr:cNvPr id="50" name="Gráfico 49">
          <a:extLst>
            <a:ext uri="{FF2B5EF4-FFF2-40B4-BE49-F238E27FC236}">
              <a16:creationId xmlns:a16="http://schemas.microsoft.com/office/drawing/2014/main" id="{00000000-0008-0000-04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xdr:col>
      <xdr:colOff>207853</xdr:colOff>
      <xdr:row>8</xdr:row>
      <xdr:rowOff>70387</xdr:rowOff>
    </xdr:from>
    <xdr:to>
      <xdr:col>4</xdr:col>
      <xdr:colOff>523518</xdr:colOff>
      <xdr:row>10</xdr:row>
      <xdr:rowOff>55910</xdr:rowOff>
    </xdr:to>
    <xdr:sp macro="" textlink="$B$8">
      <xdr:nvSpPr>
        <xdr:cNvPr id="54" name="CuadroTexto 53">
          <a:extLst>
            <a:ext uri="{FF2B5EF4-FFF2-40B4-BE49-F238E27FC236}">
              <a16:creationId xmlns:a16="http://schemas.microsoft.com/office/drawing/2014/main" id="{00000000-0008-0000-0400-000036000000}"/>
            </a:ext>
          </a:extLst>
        </xdr:cNvPr>
        <xdr:cNvSpPr txBox="1"/>
      </xdr:nvSpPr>
      <xdr:spPr>
        <a:xfrm>
          <a:off x="1143788" y="1437017"/>
          <a:ext cx="1299582" cy="368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u="none" strike="noStrike">
              <a:solidFill>
                <a:schemeClr val="accent6"/>
              </a:solidFill>
              <a:latin typeface="Bahnschrift SemiCondensed" panose="020B0502040204020203" pitchFamily="34" charset="0"/>
              <a:ea typeface="Calibri"/>
              <a:cs typeface="Calibri"/>
            </a:rPr>
            <a:t>Mensual</a:t>
          </a:r>
        </a:p>
      </xdr:txBody>
    </xdr:sp>
    <xdr:clientData/>
  </xdr:twoCellAnchor>
  <xdr:twoCellAnchor editAs="absolute">
    <xdr:from>
      <xdr:col>6</xdr:col>
      <xdr:colOff>1074270</xdr:colOff>
      <xdr:row>8</xdr:row>
      <xdr:rowOff>65417</xdr:rowOff>
    </xdr:from>
    <xdr:to>
      <xdr:col>9</xdr:col>
      <xdr:colOff>117671</xdr:colOff>
      <xdr:row>10</xdr:row>
      <xdr:rowOff>50940</xdr:rowOff>
    </xdr:to>
    <xdr:sp macro="" textlink="$B$8">
      <xdr:nvSpPr>
        <xdr:cNvPr id="55" name="CuadroTexto 54">
          <a:extLst>
            <a:ext uri="{FF2B5EF4-FFF2-40B4-BE49-F238E27FC236}">
              <a16:creationId xmlns:a16="http://schemas.microsoft.com/office/drawing/2014/main" id="{00000000-0008-0000-0400-000037000000}"/>
            </a:ext>
          </a:extLst>
        </xdr:cNvPr>
        <xdr:cNvSpPr txBox="1"/>
      </xdr:nvSpPr>
      <xdr:spPr>
        <a:xfrm>
          <a:off x="4667209" y="1432047"/>
          <a:ext cx="1652422" cy="368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i="0" u="none" strike="noStrike">
              <a:solidFill>
                <a:schemeClr val="accent6"/>
              </a:solidFill>
              <a:latin typeface="Bahnschrift SemiCondensed" panose="020B0502040204020203" pitchFamily="34" charset="0"/>
              <a:ea typeface="Calibri"/>
              <a:cs typeface="Calibri"/>
            </a:rPr>
            <a:t>Cuatrimestral</a:t>
          </a:r>
        </a:p>
      </xdr:txBody>
    </xdr:sp>
    <xdr:clientData/>
  </xdr:twoCellAnchor>
  <xdr:twoCellAnchor>
    <xdr:from>
      <xdr:col>12</xdr:col>
      <xdr:colOff>1648</xdr:colOff>
      <xdr:row>4</xdr:row>
      <xdr:rowOff>25258</xdr:rowOff>
    </xdr:from>
    <xdr:to>
      <xdr:col>14</xdr:col>
      <xdr:colOff>342900</xdr:colOff>
      <xdr:row>10</xdr:row>
      <xdr:rowOff>65019</xdr:rowOff>
    </xdr:to>
    <xdr:sp macro="" textlink="">
      <xdr:nvSpPr>
        <xdr:cNvPr id="56" name="CuadroTexto 55">
          <a:extLst>
            <a:ext uri="{FF2B5EF4-FFF2-40B4-BE49-F238E27FC236}">
              <a16:creationId xmlns:a16="http://schemas.microsoft.com/office/drawing/2014/main" id="{00000000-0008-0000-0400-000038000000}"/>
            </a:ext>
          </a:extLst>
        </xdr:cNvPr>
        <xdr:cNvSpPr txBox="1"/>
      </xdr:nvSpPr>
      <xdr:spPr>
        <a:xfrm>
          <a:off x="7564498" y="577708"/>
          <a:ext cx="1865252" cy="1278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t>Comición</a:t>
          </a:r>
          <a:r>
            <a:rPr lang="es-AR" sz="1100"/>
            <a:t> </a:t>
          </a:r>
        </a:p>
      </xdr:txBody>
    </xdr:sp>
    <xdr:clientData/>
  </xdr:twoCellAnchor>
  <xdr:twoCellAnchor>
    <xdr:from>
      <xdr:col>11</xdr:col>
      <xdr:colOff>127138</xdr:colOff>
      <xdr:row>5</xdr:row>
      <xdr:rowOff>165239</xdr:rowOff>
    </xdr:from>
    <xdr:to>
      <xdr:col>14</xdr:col>
      <xdr:colOff>541268</xdr:colOff>
      <xdr:row>7</xdr:row>
      <xdr:rowOff>178493</xdr:rowOff>
    </xdr:to>
    <xdr:sp macro="" textlink="$E$8">
      <xdr:nvSpPr>
        <xdr:cNvPr id="57" name="CuadroTexto 56">
          <a:extLst>
            <a:ext uri="{FF2B5EF4-FFF2-40B4-BE49-F238E27FC236}">
              <a16:creationId xmlns:a16="http://schemas.microsoft.com/office/drawing/2014/main" id="{00000000-0008-0000-0400-000039000000}"/>
            </a:ext>
          </a:extLst>
        </xdr:cNvPr>
        <xdr:cNvSpPr txBox="1"/>
      </xdr:nvSpPr>
      <xdr:spPr>
        <a:xfrm>
          <a:off x="7423288" y="908189"/>
          <a:ext cx="2204830" cy="441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34316-657E-4E1E-9A9F-498B2596C660}" type="TxLink">
            <a:rPr lang="en-US" sz="1800" b="1" i="0" u="none" strike="noStrike">
              <a:solidFill>
                <a:schemeClr val="accent5">
                  <a:lumMod val="75000"/>
                </a:schemeClr>
              </a:solidFill>
              <a:latin typeface="Calibri"/>
              <a:ea typeface="Calibri"/>
              <a:cs typeface="Calibri"/>
            </a:rPr>
            <a:pPr algn="ctr"/>
            <a:t>octubre</a:t>
          </a:fld>
          <a:endParaRPr lang="es-AR" sz="1800" b="1">
            <a:solidFill>
              <a:schemeClr val="accent5">
                <a:lumMod val="75000"/>
              </a:schemeClr>
            </a:solidFill>
          </a:endParaRPr>
        </a:p>
      </xdr:txBody>
    </xdr:sp>
    <xdr:clientData/>
  </xdr:twoCellAnchor>
  <xdr:twoCellAnchor>
    <xdr:from>
      <xdr:col>12</xdr:col>
      <xdr:colOff>399222</xdr:colOff>
      <xdr:row>7</xdr:row>
      <xdr:rowOff>166480</xdr:rowOff>
    </xdr:from>
    <xdr:to>
      <xdr:col>14</xdr:col>
      <xdr:colOff>44726</xdr:colOff>
      <xdr:row>9</xdr:row>
      <xdr:rowOff>184702</xdr:rowOff>
    </xdr:to>
    <xdr:sp macro="" textlink="ANALISIS!J6">
      <xdr:nvSpPr>
        <xdr:cNvPr id="58" name="CuadroTexto 57">
          <a:extLst>
            <a:ext uri="{FF2B5EF4-FFF2-40B4-BE49-F238E27FC236}">
              <a16:creationId xmlns:a16="http://schemas.microsoft.com/office/drawing/2014/main" id="{00000000-0008-0000-0400-00003A000000}"/>
            </a:ext>
          </a:extLst>
        </xdr:cNvPr>
        <xdr:cNvSpPr txBox="1"/>
      </xdr:nvSpPr>
      <xdr:spPr>
        <a:xfrm>
          <a:off x="7962072" y="1338055"/>
          <a:ext cx="1169504" cy="399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68086F-7566-4060-BCC3-7628B9AE63AC}" type="TxLink">
            <a:rPr lang="en-US" sz="1400" b="1" i="0" u="none" strike="noStrike">
              <a:solidFill>
                <a:schemeClr val="accent6"/>
              </a:solidFill>
              <a:latin typeface="Calibri"/>
              <a:ea typeface="Calibri"/>
              <a:cs typeface="Calibri"/>
            </a:rPr>
            <a:pPr algn="ctr"/>
            <a:t> $ 956,00 </a:t>
          </a:fld>
          <a:endParaRPr lang="es-AR" sz="1400" b="1">
            <a:solidFill>
              <a:schemeClr val="accent6"/>
            </a:solidFill>
          </a:endParaRPr>
        </a:p>
      </xdr:txBody>
    </xdr:sp>
    <xdr:clientData/>
  </xdr:twoCellAnchor>
  <xdr:twoCellAnchor>
    <xdr:from>
      <xdr:col>14</xdr:col>
      <xdr:colOff>400050</xdr:colOff>
      <xdr:row>4</xdr:row>
      <xdr:rowOff>29813</xdr:rowOff>
    </xdr:from>
    <xdr:to>
      <xdr:col>16</xdr:col>
      <xdr:colOff>761999</xdr:colOff>
      <xdr:row>10</xdr:row>
      <xdr:rowOff>74543</xdr:rowOff>
    </xdr:to>
    <xdr:sp macro="" textlink="">
      <xdr:nvSpPr>
        <xdr:cNvPr id="59" name="CuadroTexto 58">
          <a:extLst>
            <a:ext uri="{FF2B5EF4-FFF2-40B4-BE49-F238E27FC236}">
              <a16:creationId xmlns:a16="http://schemas.microsoft.com/office/drawing/2014/main" id="{00000000-0008-0000-0400-00003B000000}"/>
            </a:ext>
          </a:extLst>
        </xdr:cNvPr>
        <xdr:cNvSpPr txBox="1"/>
      </xdr:nvSpPr>
      <xdr:spPr>
        <a:xfrm>
          <a:off x="9486900" y="582263"/>
          <a:ext cx="1885949" cy="128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100" b="1"/>
            <a:t>Comición</a:t>
          </a:r>
          <a:r>
            <a:rPr lang="es-AR" sz="1100"/>
            <a:t> </a:t>
          </a:r>
          <a:r>
            <a:rPr lang="es-AR" sz="1100" b="1"/>
            <a:t>Cuatrimestral</a:t>
          </a:r>
        </a:p>
      </xdr:txBody>
    </xdr:sp>
    <xdr:clientData/>
  </xdr:twoCellAnchor>
  <xdr:twoCellAnchor>
    <xdr:from>
      <xdr:col>14</xdr:col>
      <xdr:colOff>722244</xdr:colOff>
      <xdr:row>7</xdr:row>
      <xdr:rowOff>167309</xdr:rowOff>
    </xdr:from>
    <xdr:to>
      <xdr:col>16</xdr:col>
      <xdr:colOff>367748</xdr:colOff>
      <xdr:row>9</xdr:row>
      <xdr:rowOff>173935</xdr:rowOff>
    </xdr:to>
    <xdr:sp macro="" textlink="ANALISIS!J5">
      <xdr:nvSpPr>
        <xdr:cNvPr id="60" name="CuadroTexto 59">
          <a:extLst>
            <a:ext uri="{FF2B5EF4-FFF2-40B4-BE49-F238E27FC236}">
              <a16:creationId xmlns:a16="http://schemas.microsoft.com/office/drawing/2014/main" id="{00000000-0008-0000-0400-00003C000000}"/>
            </a:ext>
          </a:extLst>
        </xdr:cNvPr>
        <xdr:cNvSpPr txBox="1"/>
      </xdr:nvSpPr>
      <xdr:spPr>
        <a:xfrm>
          <a:off x="9809094" y="1338884"/>
          <a:ext cx="1169504" cy="387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86C1BC-3CE5-4509-B519-9A93F833F2AB}" type="TxLink">
            <a:rPr lang="en-US" sz="1400" b="1" i="0" u="none" strike="noStrike">
              <a:solidFill>
                <a:schemeClr val="accent6"/>
              </a:solidFill>
              <a:latin typeface="Calibri"/>
              <a:ea typeface="Calibri"/>
              <a:cs typeface="Calibri"/>
            </a:rPr>
            <a:pPr algn="ctr"/>
            <a:t> $ 3.581,00 </a:t>
          </a:fld>
          <a:endParaRPr lang="es-AR" sz="1400" b="1">
            <a:solidFill>
              <a:schemeClr val="accent6"/>
            </a:solidFill>
          </a:endParaRPr>
        </a:p>
      </xdr:txBody>
    </xdr:sp>
    <xdr:clientData/>
  </xdr:twoCellAnchor>
  <xdr:twoCellAnchor>
    <xdr:from>
      <xdr:col>14</xdr:col>
      <xdr:colOff>286163</xdr:colOff>
      <xdr:row>4</xdr:row>
      <xdr:rowOff>188841</xdr:rowOff>
    </xdr:from>
    <xdr:to>
      <xdr:col>18</xdr:col>
      <xdr:colOff>109329</xdr:colOff>
      <xdr:row>8</xdr:row>
      <xdr:rowOff>173935</xdr:rowOff>
    </xdr:to>
    <xdr:sp macro="" textlink="$E$8">
      <xdr:nvSpPr>
        <xdr:cNvPr id="61" name="CuadroTexto 60">
          <a:extLst>
            <a:ext uri="{FF2B5EF4-FFF2-40B4-BE49-F238E27FC236}">
              <a16:creationId xmlns:a16="http://schemas.microsoft.com/office/drawing/2014/main" id="{00000000-0008-0000-0400-00003D000000}"/>
            </a:ext>
          </a:extLst>
        </xdr:cNvPr>
        <xdr:cNvSpPr txBox="1"/>
      </xdr:nvSpPr>
      <xdr:spPr>
        <a:xfrm>
          <a:off x="9374134" y="749135"/>
          <a:ext cx="2198813" cy="791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chemeClr val="accent5">
                  <a:lumMod val="75000"/>
                </a:schemeClr>
              </a:solidFill>
              <a:latin typeface="Calibri"/>
              <a:ea typeface="Calibri"/>
              <a:cs typeface="Calibri"/>
            </a:rPr>
            <a:t>Septiembre</a:t>
          </a:r>
          <a:r>
            <a:rPr lang="en-US" sz="1800" b="1" i="0" u="none" strike="noStrike" baseline="0">
              <a:solidFill>
                <a:schemeClr val="accent5">
                  <a:lumMod val="75000"/>
                </a:schemeClr>
              </a:solidFill>
              <a:latin typeface="Calibri"/>
              <a:ea typeface="Calibri"/>
              <a:cs typeface="Calibri"/>
            </a:rPr>
            <a:t> a </a:t>
          </a:r>
          <a:r>
            <a:rPr lang="en-US" sz="1800" b="1" i="0" u="none" strike="noStrike">
              <a:solidFill>
                <a:schemeClr val="accent5">
                  <a:lumMod val="75000"/>
                </a:schemeClr>
              </a:solidFill>
              <a:latin typeface="Calibri"/>
              <a:ea typeface="Calibri"/>
              <a:cs typeface="Calibri"/>
            </a:rPr>
            <a:t>Diciembre</a:t>
          </a:r>
          <a:endParaRPr lang="es-AR" sz="1800" b="1">
            <a:solidFill>
              <a:schemeClr val="accent5">
                <a:lumMod val="75000"/>
              </a:schemeClr>
            </a:solidFill>
          </a:endParaRPr>
        </a:p>
      </xdr:txBody>
    </xdr:sp>
    <xdr:clientData/>
  </xdr:twoCellAnchor>
  <xdr:twoCellAnchor>
    <xdr:from>
      <xdr:col>11</xdr:col>
      <xdr:colOff>265043</xdr:colOff>
      <xdr:row>10</xdr:row>
      <xdr:rowOff>142456</xdr:rowOff>
    </xdr:from>
    <xdr:to>
      <xdr:col>17</xdr:col>
      <xdr:colOff>9525</xdr:colOff>
      <xdr:row>18</xdr:row>
      <xdr:rowOff>33131</xdr:rowOff>
    </xdr:to>
    <xdr:sp macro="" textlink="">
      <xdr:nvSpPr>
        <xdr:cNvPr id="64" name="CuadroTexto 63">
          <a:extLst>
            <a:ext uri="{FF2B5EF4-FFF2-40B4-BE49-F238E27FC236}">
              <a16:creationId xmlns:a16="http://schemas.microsoft.com/office/drawing/2014/main" id="{00000000-0008-0000-0400-000040000000}"/>
            </a:ext>
          </a:extLst>
        </xdr:cNvPr>
        <xdr:cNvSpPr txBox="1"/>
      </xdr:nvSpPr>
      <xdr:spPr>
        <a:xfrm>
          <a:off x="7561193" y="1933156"/>
          <a:ext cx="3821182" cy="1509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AR" sz="1400" b="1"/>
            <a:t>Premio</a:t>
          </a:r>
        </a:p>
      </xdr:txBody>
    </xdr:sp>
    <xdr:clientData/>
  </xdr:twoCellAnchor>
  <xdr:twoCellAnchor>
    <xdr:from>
      <xdr:col>12</xdr:col>
      <xdr:colOff>107668</xdr:colOff>
      <xdr:row>12</xdr:row>
      <xdr:rowOff>8282</xdr:rowOff>
    </xdr:from>
    <xdr:to>
      <xdr:col>15</xdr:col>
      <xdr:colOff>646039</xdr:colOff>
      <xdr:row>13</xdr:row>
      <xdr:rowOff>115956</xdr:rowOff>
    </xdr:to>
    <xdr:sp macro="" textlink="">
      <xdr:nvSpPr>
        <xdr:cNvPr id="65" name="CuadroTexto 64">
          <a:extLst>
            <a:ext uri="{FF2B5EF4-FFF2-40B4-BE49-F238E27FC236}">
              <a16:creationId xmlns:a16="http://schemas.microsoft.com/office/drawing/2014/main" id="{00000000-0008-0000-0400-000041000000}"/>
            </a:ext>
          </a:extLst>
        </xdr:cNvPr>
        <xdr:cNvSpPr txBox="1"/>
      </xdr:nvSpPr>
      <xdr:spPr>
        <a:xfrm>
          <a:off x="7677972" y="2136912"/>
          <a:ext cx="2824371"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a:t>
          </a:r>
          <a:r>
            <a:rPr lang="es-AR" sz="1100" b="1" baseline="0"/>
            <a:t> es hasta  $99  </a:t>
          </a:r>
          <a:r>
            <a:rPr lang="es-AR" sz="1800" b="1" baseline="0">
              <a:solidFill>
                <a:schemeClr val="accent6"/>
              </a:solidFill>
            </a:rPr>
            <a:t>+ $ </a:t>
          </a:r>
          <a:endParaRPr lang="es-AR" sz="1800" b="1">
            <a:solidFill>
              <a:schemeClr val="accent6"/>
            </a:solidFill>
          </a:endParaRPr>
        </a:p>
      </xdr:txBody>
    </xdr:sp>
    <xdr:clientData/>
  </xdr:twoCellAnchor>
  <xdr:twoCellAnchor>
    <xdr:from>
      <xdr:col>12</xdr:col>
      <xdr:colOff>106008</xdr:colOff>
      <xdr:row>14</xdr:row>
      <xdr:rowOff>23191</xdr:rowOff>
    </xdr:from>
    <xdr:to>
      <xdr:col>15</xdr:col>
      <xdr:colOff>712305</xdr:colOff>
      <xdr:row>15</xdr:row>
      <xdr:rowOff>130865</xdr:rowOff>
    </xdr:to>
    <xdr:sp macro="" textlink="">
      <xdr:nvSpPr>
        <xdr:cNvPr id="67" name="CuadroTexto 66">
          <a:extLst>
            <a:ext uri="{FF2B5EF4-FFF2-40B4-BE49-F238E27FC236}">
              <a16:creationId xmlns:a16="http://schemas.microsoft.com/office/drawing/2014/main" id="{00000000-0008-0000-0400-000043000000}"/>
            </a:ext>
          </a:extLst>
        </xdr:cNvPr>
        <xdr:cNvSpPr txBox="1"/>
      </xdr:nvSpPr>
      <xdr:spPr>
        <a:xfrm>
          <a:off x="7676312" y="2532821"/>
          <a:ext cx="2892297"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 es desde 100 hasta </a:t>
          </a:r>
          <a:r>
            <a:rPr lang="es-AR" sz="1100" b="1" baseline="0"/>
            <a:t>$199 </a:t>
          </a:r>
          <a:r>
            <a:rPr lang="es-AR" sz="1800" b="1" baseline="0">
              <a:solidFill>
                <a:schemeClr val="accent6"/>
              </a:solidFill>
            </a:rPr>
            <a:t>+ $</a:t>
          </a:r>
          <a:endParaRPr lang="es-AR" sz="1800" b="1">
            <a:solidFill>
              <a:schemeClr val="accent6"/>
            </a:solidFill>
          </a:endParaRPr>
        </a:p>
      </xdr:txBody>
    </xdr:sp>
    <xdr:clientData/>
  </xdr:twoCellAnchor>
  <xdr:twoCellAnchor>
    <xdr:from>
      <xdr:col>11</xdr:col>
      <xdr:colOff>255104</xdr:colOff>
      <xdr:row>21</xdr:row>
      <xdr:rowOff>32716</xdr:rowOff>
    </xdr:from>
    <xdr:to>
      <xdr:col>17</xdr:col>
      <xdr:colOff>19049</xdr:colOff>
      <xdr:row>22</xdr:row>
      <xdr:rowOff>163581</xdr:rowOff>
    </xdr:to>
    <xdr:sp macro="" textlink="ANALISIS!J14">
      <xdr:nvSpPr>
        <xdr:cNvPr id="68" name="CuadroTexto 67">
          <a:extLst>
            <a:ext uri="{FF2B5EF4-FFF2-40B4-BE49-F238E27FC236}">
              <a16:creationId xmlns:a16="http://schemas.microsoft.com/office/drawing/2014/main" id="{00000000-0008-0000-0400-000044000000}"/>
            </a:ext>
          </a:extLst>
        </xdr:cNvPr>
        <xdr:cNvSpPr txBox="1"/>
      </xdr:nvSpPr>
      <xdr:spPr>
        <a:xfrm>
          <a:off x="7551254" y="4061791"/>
          <a:ext cx="3840645" cy="368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A11C2E-B4B8-4461-823C-89E1A6680B46}" type="TxLink">
            <a:rPr lang="en-US" sz="2400" b="1" i="0" u="none" strike="noStrike">
              <a:solidFill>
                <a:schemeClr val="accent1"/>
              </a:solidFill>
              <a:latin typeface="Calibri"/>
              <a:ea typeface="Calibri"/>
              <a:cs typeface="Calibri"/>
            </a:rPr>
            <a:pPr algn="ctr"/>
            <a:t> $ 1.456,00 </a:t>
          </a:fld>
          <a:endParaRPr lang="es-AR" sz="2400" b="1">
            <a:solidFill>
              <a:schemeClr val="accent1"/>
            </a:solidFill>
          </a:endParaRPr>
        </a:p>
      </xdr:txBody>
    </xdr:sp>
    <xdr:clientData/>
  </xdr:twoCellAnchor>
  <xdr:twoCellAnchor>
    <xdr:from>
      <xdr:col>12</xdr:col>
      <xdr:colOff>117603</xdr:colOff>
      <xdr:row>16</xdr:row>
      <xdr:rowOff>84481</xdr:rowOff>
    </xdr:from>
    <xdr:to>
      <xdr:col>16</xdr:col>
      <xdr:colOff>140805</xdr:colOff>
      <xdr:row>18</xdr:row>
      <xdr:rowOff>1655</xdr:rowOff>
    </xdr:to>
    <xdr:sp macro="" textlink="">
      <xdr:nvSpPr>
        <xdr:cNvPr id="69" name="CuadroTexto 68">
          <a:extLst>
            <a:ext uri="{FF2B5EF4-FFF2-40B4-BE49-F238E27FC236}">
              <a16:creationId xmlns:a16="http://schemas.microsoft.com/office/drawing/2014/main" id="{00000000-0008-0000-0400-000045000000}"/>
            </a:ext>
          </a:extLst>
        </xdr:cNvPr>
        <xdr:cNvSpPr txBox="1"/>
      </xdr:nvSpPr>
      <xdr:spPr>
        <a:xfrm>
          <a:off x="7687907" y="2975111"/>
          <a:ext cx="3071202" cy="298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AR" sz="1100" b="1"/>
            <a:t>Comición es desde 200 en</a:t>
          </a:r>
          <a:r>
            <a:rPr lang="es-AR" sz="1100" b="1" baseline="0"/>
            <a:t> adelante </a:t>
          </a:r>
          <a:r>
            <a:rPr lang="es-AR" sz="1800" b="1" baseline="0">
              <a:solidFill>
                <a:schemeClr val="accent6"/>
              </a:solidFill>
            </a:rPr>
            <a:t>+ $</a:t>
          </a:r>
          <a:endParaRPr lang="es-AR" sz="1800" b="1">
            <a:solidFill>
              <a:schemeClr val="accent6"/>
            </a:solidFill>
          </a:endParaRPr>
        </a:p>
      </xdr:txBody>
    </xdr:sp>
    <xdr:clientData/>
  </xdr:twoCellAnchor>
  <xdr:twoCellAnchor>
    <xdr:from>
      <xdr:col>11</xdr:col>
      <xdr:colOff>260071</xdr:colOff>
      <xdr:row>18</xdr:row>
      <xdr:rowOff>62947</xdr:rowOff>
    </xdr:from>
    <xdr:to>
      <xdr:col>17</xdr:col>
      <xdr:colOff>19050</xdr:colOff>
      <xdr:row>20</xdr:row>
      <xdr:rowOff>161926</xdr:rowOff>
    </xdr:to>
    <xdr:sp macro="" textlink="ANALISIS!J14">
      <xdr:nvSpPr>
        <xdr:cNvPr id="70" name="CuadroTexto 69">
          <a:extLst>
            <a:ext uri="{FF2B5EF4-FFF2-40B4-BE49-F238E27FC236}">
              <a16:creationId xmlns:a16="http://schemas.microsoft.com/office/drawing/2014/main" id="{00000000-0008-0000-0400-000046000000}"/>
            </a:ext>
          </a:extLst>
        </xdr:cNvPr>
        <xdr:cNvSpPr txBox="1"/>
      </xdr:nvSpPr>
      <xdr:spPr>
        <a:xfrm>
          <a:off x="7556221" y="3472897"/>
          <a:ext cx="3835679" cy="527604"/>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ysClr val="windowText" lastClr="000000"/>
              </a:solidFill>
              <a:latin typeface="Calibri"/>
              <a:ea typeface="Calibri"/>
              <a:cs typeface="Calibri"/>
            </a:rPr>
            <a:t>Total</a:t>
          </a:r>
          <a:r>
            <a:rPr lang="en-US" sz="1600" b="1" i="0" u="none" strike="noStrike" baseline="0">
              <a:solidFill>
                <a:sysClr val="windowText" lastClr="000000"/>
              </a:solidFill>
              <a:latin typeface="Calibri"/>
              <a:ea typeface="Calibri"/>
              <a:cs typeface="Calibri"/>
            </a:rPr>
            <a:t> Comición + premio</a:t>
          </a:r>
          <a:endParaRPr lang="es-AR" sz="1600" b="1">
            <a:solidFill>
              <a:sysClr val="windowText" lastClr="000000"/>
            </a:solidFill>
          </a:endParaRPr>
        </a:p>
      </xdr:txBody>
    </xdr:sp>
    <xdr:clientData/>
  </xdr:twoCellAnchor>
  <xdr:twoCellAnchor editAs="absolute">
    <xdr:from>
      <xdr:col>2</xdr:col>
      <xdr:colOff>400009</xdr:colOff>
      <xdr:row>18</xdr:row>
      <xdr:rowOff>80548</xdr:rowOff>
    </xdr:from>
    <xdr:to>
      <xdr:col>4</xdr:col>
      <xdr:colOff>342958</xdr:colOff>
      <xdr:row>20</xdr:row>
      <xdr:rowOff>24656</xdr:rowOff>
    </xdr:to>
    <xdr:sp macro="" textlink="$B$8">
      <xdr:nvSpPr>
        <xdr:cNvPr id="51" name="CuadroTexto 50">
          <a:extLst>
            <a:ext uri="{FF2B5EF4-FFF2-40B4-BE49-F238E27FC236}">
              <a16:creationId xmlns:a16="http://schemas.microsoft.com/office/drawing/2014/main" id="{00000000-0008-0000-0400-000033000000}"/>
            </a:ext>
          </a:extLst>
        </xdr:cNvPr>
        <xdr:cNvSpPr txBox="1"/>
      </xdr:nvSpPr>
      <xdr:spPr>
        <a:xfrm>
          <a:off x="1330097" y="3352666"/>
          <a:ext cx="917861" cy="325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accent6"/>
              </a:solidFill>
              <a:latin typeface="Bahnschrift SemiCondensed" panose="020B0502040204020203" pitchFamily="34" charset="0"/>
              <a:ea typeface="Calibri"/>
              <a:cs typeface="Calibri"/>
            </a:rPr>
            <a:t>ventas</a:t>
          </a:r>
        </a:p>
      </xdr:txBody>
    </xdr:sp>
    <xdr:clientData/>
  </xdr:twoCellAnchor>
  <xdr:twoCellAnchor editAs="absolute">
    <xdr:from>
      <xdr:col>7</xdr:col>
      <xdr:colOff>386809</xdr:colOff>
      <xdr:row>18</xdr:row>
      <xdr:rowOff>60263</xdr:rowOff>
    </xdr:from>
    <xdr:to>
      <xdr:col>8</xdr:col>
      <xdr:colOff>551675</xdr:colOff>
      <xdr:row>20</xdr:row>
      <xdr:rowOff>6442</xdr:rowOff>
    </xdr:to>
    <xdr:sp macro="" textlink="$B$8">
      <xdr:nvSpPr>
        <xdr:cNvPr id="52" name="CuadroTexto 51">
          <a:extLst>
            <a:ext uri="{FF2B5EF4-FFF2-40B4-BE49-F238E27FC236}">
              <a16:creationId xmlns:a16="http://schemas.microsoft.com/office/drawing/2014/main" id="{00000000-0008-0000-0400-000034000000}"/>
            </a:ext>
          </a:extLst>
        </xdr:cNvPr>
        <xdr:cNvSpPr txBox="1"/>
      </xdr:nvSpPr>
      <xdr:spPr>
        <a:xfrm>
          <a:off x="5048456" y="3332381"/>
          <a:ext cx="926866" cy="32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accent6"/>
              </a:solidFill>
              <a:latin typeface="Bahnschrift SemiCondensed" panose="020B0502040204020203" pitchFamily="34" charset="0"/>
              <a:ea typeface="Calibri"/>
              <a:cs typeface="Calibri"/>
            </a:rPr>
            <a:t>ventas</a:t>
          </a:r>
        </a:p>
      </xdr:txBody>
    </xdr:sp>
    <xdr:clientData/>
  </xdr:twoCellAnchor>
  <xdr:twoCellAnchor editAs="absolute">
    <xdr:from>
      <xdr:col>14</xdr:col>
      <xdr:colOff>188608</xdr:colOff>
      <xdr:row>0</xdr:row>
      <xdr:rowOff>158574</xdr:rowOff>
    </xdr:from>
    <xdr:to>
      <xdr:col>17</xdr:col>
      <xdr:colOff>22411</xdr:colOff>
      <xdr:row>4</xdr:row>
      <xdr:rowOff>5361</xdr:rowOff>
    </xdr:to>
    <xdr:sp macro="" textlink="$B$8">
      <xdr:nvSpPr>
        <xdr:cNvPr id="72" name="CuadroTexto 71">
          <a:extLst>
            <a:ext uri="{FF2B5EF4-FFF2-40B4-BE49-F238E27FC236}">
              <a16:creationId xmlns:a16="http://schemas.microsoft.com/office/drawing/2014/main" id="{00000000-0008-0000-0400-000048000000}"/>
            </a:ext>
          </a:extLst>
        </xdr:cNvPr>
        <xdr:cNvSpPr txBox="1"/>
      </xdr:nvSpPr>
      <xdr:spPr>
        <a:xfrm>
          <a:off x="9276579" y="158574"/>
          <a:ext cx="2119803" cy="407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578129-D832-4591-9CC3-8E630FCE3F4A}" type="TxLink">
            <a:rPr lang="en-US" sz="2200" b="1" i="0" u="none" strike="noStrike">
              <a:solidFill>
                <a:schemeClr val="accent1"/>
              </a:solidFill>
              <a:latin typeface="+mj-lt"/>
              <a:ea typeface="Calibri"/>
              <a:cs typeface="Calibri"/>
            </a:rPr>
            <a:pPr algn="l"/>
            <a:t>Javier Hernandez</a:t>
          </a:fld>
          <a:endParaRPr lang="en-US" sz="2200" b="1" i="0" u="none" strike="noStrike">
            <a:solidFill>
              <a:schemeClr val="accent1"/>
            </a:solidFill>
            <a:latin typeface="+mj-lt"/>
            <a:ea typeface="Calibri"/>
            <a:cs typeface="Calibri"/>
          </a:endParaRPr>
        </a:p>
      </xdr:txBody>
    </xdr:sp>
    <xdr:clientData/>
  </xdr:twoCellAnchor>
  <xdr:twoCellAnchor editAs="oneCell">
    <xdr:from>
      <xdr:col>11</xdr:col>
      <xdr:colOff>256755</xdr:colOff>
      <xdr:row>27</xdr:row>
      <xdr:rowOff>168967</xdr:rowOff>
    </xdr:from>
    <xdr:to>
      <xdr:col>12</xdr:col>
      <xdr:colOff>596342</xdr:colOff>
      <xdr:row>31</xdr:row>
      <xdr:rowOff>11598</xdr:rowOff>
    </xdr:to>
    <xdr:pic>
      <xdr:nvPicPr>
        <xdr:cNvPr id="73" name="Imagen 72">
          <a:extLst>
            <a:ext uri="{FF2B5EF4-FFF2-40B4-BE49-F238E27FC236}">
              <a16:creationId xmlns:a16="http://schemas.microsoft.com/office/drawing/2014/main" id="{00000000-0008-0000-0400-000049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570298" y="4393097"/>
          <a:ext cx="604631" cy="604631"/>
        </a:xfrm>
        <a:prstGeom prst="rect">
          <a:avLst/>
        </a:prstGeom>
      </xdr:spPr>
    </xdr:pic>
    <xdr:clientData/>
  </xdr:twoCellAnchor>
  <xdr:twoCellAnchor editAs="oneCell">
    <xdr:from>
      <xdr:col>11</xdr:col>
      <xdr:colOff>210376</xdr:colOff>
      <xdr:row>0</xdr:row>
      <xdr:rowOff>168964</xdr:rowOff>
    </xdr:from>
    <xdr:to>
      <xdr:col>12</xdr:col>
      <xdr:colOff>362774</xdr:colOff>
      <xdr:row>4</xdr:row>
      <xdr:rowOff>31471</xdr:rowOff>
    </xdr:to>
    <xdr:pic>
      <xdr:nvPicPr>
        <xdr:cNvPr id="74" name="Imagen 73">
          <a:extLst>
            <a:ext uri="{FF2B5EF4-FFF2-40B4-BE49-F238E27FC236}">
              <a16:creationId xmlns:a16="http://schemas.microsoft.com/office/drawing/2014/main" id="{00000000-0008-0000-0400-00004A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523919" y="168964"/>
          <a:ext cx="417442" cy="417442"/>
        </a:xfrm>
        <a:prstGeom prst="rect">
          <a:avLst/>
        </a:prstGeom>
      </xdr:spPr>
    </xdr:pic>
    <xdr:clientData/>
  </xdr:twoCellAnchor>
  <xdr:twoCellAnchor>
    <xdr:from>
      <xdr:col>14</xdr:col>
      <xdr:colOff>347870</xdr:colOff>
      <xdr:row>11</xdr:row>
      <xdr:rowOff>165652</xdr:rowOff>
    </xdr:from>
    <xdr:to>
      <xdr:col>14</xdr:col>
      <xdr:colOff>720587</xdr:colOff>
      <xdr:row>14</xdr:row>
      <xdr:rowOff>41413</xdr:rowOff>
    </xdr:to>
    <xdr:sp macro="" textlink="ANALISIS!K9">
      <xdr:nvSpPr>
        <xdr:cNvPr id="19" name="CuadroTexto 18">
          <a:extLst>
            <a:ext uri="{FF2B5EF4-FFF2-40B4-BE49-F238E27FC236}">
              <a16:creationId xmlns:a16="http://schemas.microsoft.com/office/drawing/2014/main" id="{00000000-0008-0000-0400-000013000000}"/>
            </a:ext>
          </a:extLst>
        </xdr:cNvPr>
        <xdr:cNvSpPr txBox="1"/>
      </xdr:nvSpPr>
      <xdr:spPr>
        <a:xfrm>
          <a:off x="9450457" y="2103782"/>
          <a:ext cx="372717" cy="447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771EE7-6CA3-4396-894E-4572D9CFA63A}" type="TxLink">
            <a:rPr lang="en-US" sz="1800" b="0" i="0" u="none" strike="noStrike">
              <a:solidFill>
                <a:schemeClr val="accent6"/>
              </a:solidFill>
              <a:latin typeface="Calibri"/>
              <a:ea typeface="Calibri"/>
              <a:cs typeface="Calibri"/>
            </a:rPr>
            <a:pPr/>
            <a:t>0</a:t>
          </a:fld>
          <a:endParaRPr lang="es-AR" sz="1800" b="0">
            <a:solidFill>
              <a:schemeClr val="accent6"/>
            </a:solidFill>
          </a:endParaRPr>
        </a:p>
      </xdr:txBody>
    </xdr:sp>
    <xdr:clientData/>
  </xdr:twoCellAnchor>
  <xdr:twoCellAnchor>
    <xdr:from>
      <xdr:col>15</xdr:col>
      <xdr:colOff>144118</xdr:colOff>
      <xdr:row>13</xdr:row>
      <xdr:rowOff>185530</xdr:rowOff>
    </xdr:from>
    <xdr:to>
      <xdr:col>16</xdr:col>
      <xdr:colOff>24848</xdr:colOff>
      <xdr:row>15</xdr:row>
      <xdr:rowOff>149087</xdr:rowOff>
    </xdr:to>
    <xdr:sp macro="" textlink="ANALISIS!K10">
      <xdr:nvSpPr>
        <xdr:cNvPr id="77" name="CuadroTexto 76">
          <a:extLst>
            <a:ext uri="{FF2B5EF4-FFF2-40B4-BE49-F238E27FC236}">
              <a16:creationId xmlns:a16="http://schemas.microsoft.com/office/drawing/2014/main" id="{00000000-0008-0000-0400-00004D000000}"/>
            </a:ext>
          </a:extLst>
        </xdr:cNvPr>
        <xdr:cNvSpPr txBox="1"/>
      </xdr:nvSpPr>
      <xdr:spPr>
        <a:xfrm>
          <a:off x="10008705" y="2504660"/>
          <a:ext cx="642730" cy="344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F24A7E-E6EA-40E7-904E-C5CB9FFA7B8E}" type="TxLink">
            <a:rPr lang="en-US" sz="1800" b="0" i="0" u="none" strike="noStrike">
              <a:solidFill>
                <a:schemeClr val="accent6"/>
              </a:solidFill>
              <a:latin typeface="Calibri"/>
              <a:ea typeface="Calibri"/>
              <a:cs typeface="Calibri"/>
            </a:rPr>
            <a:pPr/>
            <a:t>300</a:t>
          </a:fld>
          <a:endParaRPr lang="es-AR" sz="1800" b="0">
            <a:solidFill>
              <a:schemeClr val="accent6"/>
            </a:solidFill>
          </a:endParaRPr>
        </a:p>
      </xdr:txBody>
    </xdr:sp>
    <xdr:clientData/>
  </xdr:twoCellAnchor>
  <xdr:twoCellAnchor>
    <xdr:from>
      <xdr:col>15</xdr:col>
      <xdr:colOff>221975</xdr:colOff>
      <xdr:row>16</xdr:row>
      <xdr:rowOff>48038</xdr:rowOff>
    </xdr:from>
    <xdr:to>
      <xdr:col>16</xdr:col>
      <xdr:colOff>102705</xdr:colOff>
      <xdr:row>18</xdr:row>
      <xdr:rowOff>11595</xdr:rowOff>
    </xdr:to>
    <xdr:sp macro="" textlink="ANALISIS!K11">
      <xdr:nvSpPr>
        <xdr:cNvPr id="78" name="CuadroTexto 77">
          <a:extLst>
            <a:ext uri="{FF2B5EF4-FFF2-40B4-BE49-F238E27FC236}">
              <a16:creationId xmlns:a16="http://schemas.microsoft.com/office/drawing/2014/main" id="{00000000-0008-0000-0400-00004E000000}"/>
            </a:ext>
          </a:extLst>
        </xdr:cNvPr>
        <xdr:cNvSpPr txBox="1"/>
      </xdr:nvSpPr>
      <xdr:spPr>
        <a:xfrm>
          <a:off x="10086562" y="2938668"/>
          <a:ext cx="642730" cy="344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89A432-F0BF-45E0-A6AC-2998B2C79C27}" type="TxLink">
            <a:rPr lang="en-US" sz="1800" b="0" i="0" u="none" strike="noStrike">
              <a:solidFill>
                <a:schemeClr val="accent6"/>
              </a:solidFill>
              <a:latin typeface="Calibri"/>
              <a:ea typeface="Calibri"/>
              <a:cs typeface="Calibri"/>
            </a:rPr>
            <a:pPr/>
            <a:t>500</a:t>
          </a:fld>
          <a:endParaRPr lang="es-AR" sz="1800" b="0">
            <a:solidFill>
              <a:schemeClr val="accent6"/>
            </a:solidFill>
          </a:endParaRPr>
        </a:p>
      </xdr:txBody>
    </xdr:sp>
    <xdr:clientData/>
  </xdr:twoCellAnchor>
  <xdr:twoCellAnchor>
    <xdr:from>
      <xdr:col>20</xdr:col>
      <xdr:colOff>495295</xdr:colOff>
      <xdr:row>1</xdr:row>
      <xdr:rowOff>56324</xdr:rowOff>
    </xdr:from>
    <xdr:to>
      <xdr:col>21</xdr:col>
      <xdr:colOff>735491</xdr:colOff>
      <xdr:row>3</xdr:row>
      <xdr:rowOff>48041</xdr:rowOff>
    </xdr:to>
    <xdr:sp macro="" textlink="$X$8">
      <xdr:nvSpPr>
        <xdr:cNvPr id="81" name="CuadroTexto 80">
          <a:extLst>
            <a:ext uri="{FF2B5EF4-FFF2-40B4-BE49-F238E27FC236}">
              <a16:creationId xmlns:a16="http://schemas.microsoft.com/office/drawing/2014/main" id="{00000000-0008-0000-0400-000051000000}"/>
            </a:ext>
          </a:extLst>
        </xdr:cNvPr>
        <xdr:cNvSpPr txBox="1"/>
      </xdr:nvSpPr>
      <xdr:spPr>
        <a:xfrm>
          <a:off x="16870012" y="1613454"/>
          <a:ext cx="1002196" cy="372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2165A-8C34-4DD8-843B-AEE110A3A2DC}" type="TxLink">
            <a:rPr lang="en-US" sz="1100" b="0" i="0" u="none" strike="noStrike">
              <a:solidFill>
                <a:srgbClr val="000000"/>
              </a:solidFill>
              <a:latin typeface="Calibri"/>
              <a:ea typeface="Calibri"/>
              <a:cs typeface="Calibri"/>
            </a:rPr>
            <a:pPr/>
            <a:t> </a:t>
          </a:fld>
          <a:endParaRPr lang="es-AR" sz="1600" b="1">
            <a:solidFill>
              <a:schemeClr val="accent1"/>
            </a:solidFill>
          </a:endParaRPr>
        </a:p>
      </xdr:txBody>
    </xdr:sp>
    <xdr:clientData/>
  </xdr:twoCellAnchor>
  <xdr:twoCellAnchor>
    <xdr:from>
      <xdr:col>11</xdr:col>
      <xdr:colOff>256762</xdr:colOff>
      <xdr:row>31</xdr:row>
      <xdr:rowOff>105734</xdr:rowOff>
    </xdr:from>
    <xdr:to>
      <xdr:col>23</xdr:col>
      <xdr:colOff>8283</xdr:colOff>
      <xdr:row>45</xdr:row>
      <xdr:rowOff>181934</xdr:rowOff>
    </xdr:to>
    <xdr:graphicFrame macro="">
      <xdr:nvGraphicFramePr>
        <xdr:cNvPr id="94" name="Gráfico 93">
          <a:extLst>
            <a:ext uri="{FF2B5EF4-FFF2-40B4-BE49-F238E27FC236}">
              <a16:creationId xmlns:a16="http://schemas.microsoft.com/office/drawing/2014/main" id="{00000000-0008-0000-04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84068</xdr:colOff>
      <xdr:row>18</xdr:row>
      <xdr:rowOff>195887</xdr:rowOff>
    </xdr:from>
    <xdr:to>
      <xdr:col>16</xdr:col>
      <xdr:colOff>1242</xdr:colOff>
      <xdr:row>21</xdr:row>
      <xdr:rowOff>18640</xdr:rowOff>
    </xdr:to>
    <xdr:sp macro="" textlink="$E$8">
      <xdr:nvSpPr>
        <xdr:cNvPr id="96" name="CuadroTexto 95">
          <a:extLst>
            <a:ext uri="{FF2B5EF4-FFF2-40B4-BE49-F238E27FC236}">
              <a16:creationId xmlns:a16="http://schemas.microsoft.com/office/drawing/2014/main" id="{00000000-0008-0000-0400-000060000000}"/>
            </a:ext>
          </a:extLst>
        </xdr:cNvPr>
        <xdr:cNvSpPr txBox="1"/>
      </xdr:nvSpPr>
      <xdr:spPr>
        <a:xfrm>
          <a:off x="8408918" y="3605837"/>
          <a:ext cx="2203174" cy="441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34316-657E-4E1E-9A9F-498B2596C660}" type="TxLink">
            <a:rPr lang="en-US" sz="1800" b="1" i="0" u="none" strike="noStrike">
              <a:solidFill>
                <a:schemeClr val="accent5">
                  <a:lumMod val="75000"/>
                </a:schemeClr>
              </a:solidFill>
              <a:latin typeface="Calibri"/>
              <a:ea typeface="Calibri"/>
              <a:cs typeface="Calibri"/>
            </a:rPr>
            <a:pPr algn="ctr"/>
            <a:t>octubre</a:t>
          </a:fld>
          <a:endParaRPr lang="es-AR" sz="1800" b="1">
            <a:solidFill>
              <a:schemeClr val="accent5">
                <a:lumMod val="75000"/>
              </a:schemeClr>
            </a:solidFill>
          </a:endParaRPr>
        </a:p>
      </xdr:txBody>
    </xdr:sp>
    <xdr:clientData/>
  </xdr:twoCellAnchor>
  <xdr:twoCellAnchor>
    <xdr:from>
      <xdr:col>8</xdr:col>
      <xdr:colOff>171450</xdr:colOff>
      <xdr:row>28</xdr:row>
      <xdr:rowOff>28575</xdr:rowOff>
    </xdr:from>
    <xdr:to>
      <xdr:col>10</xdr:col>
      <xdr:colOff>209550</xdr:colOff>
      <xdr:row>30</xdr:row>
      <xdr:rowOff>171450</xdr:rowOff>
    </xdr:to>
    <xdr:sp macro="" textlink="ANALISIS!B23">
      <xdr:nvSpPr>
        <xdr:cNvPr id="71" name="CuadroTexto 70">
          <a:extLst>
            <a:ext uri="{FF2B5EF4-FFF2-40B4-BE49-F238E27FC236}">
              <a16:creationId xmlns:a16="http://schemas.microsoft.com/office/drawing/2014/main" id="{00000000-0008-0000-0400-000047000000}"/>
            </a:ext>
          </a:extLst>
        </xdr:cNvPr>
        <xdr:cNvSpPr txBox="1"/>
      </xdr:nvSpPr>
      <xdr:spPr>
        <a:xfrm>
          <a:off x="5600700" y="4676775"/>
          <a:ext cx="1562100" cy="523875"/>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774D57-10F1-4518-93EB-DB27D2FD3FE3}" type="TxLink">
            <a:rPr lang="en-US" sz="2000" b="0" i="0" u="none" strike="noStrike">
              <a:solidFill>
                <a:schemeClr val="bg1"/>
              </a:solidFill>
              <a:latin typeface="Calibri"/>
              <a:ea typeface="Calibri"/>
              <a:cs typeface="Calibri"/>
            </a:rPr>
            <a:pPr algn="ctr"/>
            <a:t>Luis Perez</a:t>
          </a:fld>
          <a:endParaRPr lang="es-AR" sz="2000">
            <a:solidFill>
              <a:schemeClr val="bg1"/>
            </a:solidFill>
          </a:endParaRPr>
        </a:p>
      </xdr:txBody>
    </xdr:sp>
    <xdr:clientData/>
  </xdr:twoCellAnchor>
  <xdr:twoCellAnchor>
    <xdr:from>
      <xdr:col>19</xdr:col>
      <xdr:colOff>85724</xdr:colOff>
      <xdr:row>28</xdr:row>
      <xdr:rowOff>19051</xdr:rowOff>
    </xdr:from>
    <xdr:to>
      <xdr:col>22</xdr:col>
      <xdr:colOff>657224</xdr:colOff>
      <xdr:row>30</xdr:row>
      <xdr:rowOff>171451</xdr:rowOff>
    </xdr:to>
    <xdr:sp macro="" textlink="ANALISIS!B27">
      <xdr:nvSpPr>
        <xdr:cNvPr id="75" name="CuadroTexto 74">
          <a:extLst>
            <a:ext uri="{FF2B5EF4-FFF2-40B4-BE49-F238E27FC236}">
              <a16:creationId xmlns:a16="http://schemas.microsoft.com/office/drawing/2014/main" id="{00000000-0008-0000-0400-00004B000000}"/>
            </a:ext>
          </a:extLst>
        </xdr:cNvPr>
        <xdr:cNvSpPr txBox="1"/>
      </xdr:nvSpPr>
      <xdr:spPr>
        <a:xfrm>
          <a:off x="12681136" y="5196169"/>
          <a:ext cx="2353235" cy="533400"/>
        </a:xfrm>
        <a:prstGeom prst="rect">
          <a:avLst/>
        </a:prstGeom>
        <a:solidFill>
          <a:schemeClr val="accent5">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8E8CEF-EFB9-47E6-A52C-EA494392D672}" type="TxLink">
            <a:rPr lang="en-US" sz="2000" b="1" i="0" u="none" strike="noStrike">
              <a:solidFill>
                <a:schemeClr val="bg1"/>
              </a:solidFill>
              <a:latin typeface="Calibri"/>
              <a:ea typeface="Calibri"/>
              <a:cs typeface="Calibri"/>
            </a:rPr>
            <a:pPr algn="ctr"/>
            <a:t>Ana Gomez</a:t>
          </a:fld>
          <a:endParaRPr lang="es-AR" sz="2000" b="1">
            <a:solidFill>
              <a:schemeClr val="bg1"/>
            </a:solidFill>
          </a:endParaRPr>
        </a:p>
      </xdr:txBody>
    </xdr:sp>
    <xdr:clientData/>
  </xdr:twoCellAnchor>
  <xdr:oneCellAnchor>
    <xdr:from>
      <xdr:col>24</xdr:col>
      <xdr:colOff>255784</xdr:colOff>
      <xdr:row>28</xdr:row>
      <xdr:rowOff>136905</xdr:rowOff>
    </xdr:from>
    <xdr:ext cx="322761" cy="320276"/>
    <xdr:pic>
      <xdr:nvPicPr>
        <xdr:cNvPr id="80" name="Imagen 79">
          <a:extLst>
            <a:ext uri="{FF2B5EF4-FFF2-40B4-BE49-F238E27FC236}">
              <a16:creationId xmlns:a16="http://schemas.microsoft.com/office/drawing/2014/main" id="{00000000-0008-0000-0400-000050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540608" y="5314023"/>
          <a:ext cx="322761" cy="320276"/>
        </a:xfrm>
        <a:prstGeom prst="rect">
          <a:avLst/>
        </a:prstGeom>
      </xdr:spPr>
    </xdr:pic>
    <xdr:clientData/>
  </xdr:oneCellAnchor>
  <xdr:twoCellAnchor>
    <xdr:from>
      <xdr:col>24</xdr:col>
      <xdr:colOff>8403</xdr:colOff>
      <xdr:row>32</xdr:row>
      <xdr:rowOff>106456</xdr:rowOff>
    </xdr:from>
    <xdr:to>
      <xdr:col>31</xdr:col>
      <xdr:colOff>11206</xdr:colOff>
      <xdr:row>45</xdr:row>
      <xdr:rowOff>181536</xdr:rowOff>
    </xdr:to>
    <xdr:graphicFrame macro="">
      <xdr:nvGraphicFramePr>
        <xdr:cNvPr id="82" name="Gráfico 81">
          <a:extLst>
            <a:ext uri="{FF2B5EF4-FFF2-40B4-BE49-F238E27FC236}">
              <a16:creationId xmlns:a16="http://schemas.microsoft.com/office/drawing/2014/main" id="{00000000-0008-0000-04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273424</xdr:colOff>
      <xdr:row>32</xdr:row>
      <xdr:rowOff>69478</xdr:rowOff>
    </xdr:from>
    <xdr:to>
      <xdr:col>25</xdr:col>
      <xdr:colOff>121025</xdr:colOff>
      <xdr:row>33</xdr:row>
      <xdr:rowOff>107577</xdr:rowOff>
    </xdr:to>
    <xdr:sp macro="" textlink="ANALISIS!Y5">
      <xdr:nvSpPr>
        <xdr:cNvPr id="83" name="CuadroTexto 82">
          <a:extLst>
            <a:ext uri="{FF2B5EF4-FFF2-40B4-BE49-F238E27FC236}">
              <a16:creationId xmlns:a16="http://schemas.microsoft.com/office/drawing/2014/main" id="{00000000-0008-0000-0400-000053000000}"/>
            </a:ext>
          </a:extLst>
        </xdr:cNvPr>
        <xdr:cNvSpPr txBox="1"/>
      </xdr:nvSpPr>
      <xdr:spPr>
        <a:xfrm>
          <a:off x="15558248" y="6053419"/>
          <a:ext cx="1024218" cy="273423"/>
        </a:xfrm>
        <a:prstGeom prst="rect">
          <a:avLst/>
        </a:prstGeom>
        <a:solidFill>
          <a:schemeClr val="bg1"/>
        </a:solidFill>
        <a:ln w="9525" cmpd="sng">
          <a:solidFill>
            <a:srgbClr val="FF4796"/>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89BFDC-6822-4BD0-949F-7B365FF0C40B}" type="TxLink">
            <a:rPr lang="en-US" sz="2000" b="0" i="0" u="none" strike="noStrike">
              <a:solidFill>
                <a:srgbClr val="FF4796"/>
              </a:solidFill>
              <a:latin typeface="Calibri"/>
              <a:ea typeface="Calibri"/>
              <a:cs typeface="Calibri"/>
            </a:rPr>
            <a:pPr algn="ctr"/>
            <a:t>María</a:t>
          </a:fld>
          <a:endParaRPr lang="es-AR" sz="2000">
            <a:solidFill>
              <a:srgbClr val="FF4796"/>
            </a:solidFill>
          </a:endParaRPr>
        </a:p>
      </xdr:txBody>
    </xdr:sp>
    <xdr:clientData/>
  </xdr:twoCellAnchor>
  <xdr:twoCellAnchor>
    <xdr:from>
      <xdr:col>24</xdr:col>
      <xdr:colOff>273424</xdr:colOff>
      <xdr:row>33</xdr:row>
      <xdr:rowOff>117103</xdr:rowOff>
    </xdr:from>
    <xdr:to>
      <xdr:col>25</xdr:col>
      <xdr:colOff>121025</xdr:colOff>
      <xdr:row>34</xdr:row>
      <xdr:rowOff>158004</xdr:rowOff>
    </xdr:to>
    <xdr:sp macro="" textlink="ANALISIS!AB5">
      <xdr:nvSpPr>
        <xdr:cNvPr id="84" name="CuadroTexto 83">
          <a:extLst>
            <a:ext uri="{FF2B5EF4-FFF2-40B4-BE49-F238E27FC236}">
              <a16:creationId xmlns:a16="http://schemas.microsoft.com/office/drawing/2014/main" id="{00000000-0008-0000-0400-000054000000}"/>
            </a:ext>
          </a:extLst>
        </xdr:cNvPr>
        <xdr:cNvSpPr txBox="1"/>
      </xdr:nvSpPr>
      <xdr:spPr>
        <a:xfrm>
          <a:off x="15558248" y="6336368"/>
          <a:ext cx="1024218" cy="276224"/>
        </a:xfrm>
        <a:prstGeom prst="rect">
          <a:avLst/>
        </a:prstGeom>
        <a:solidFill>
          <a:schemeClr val="bg1"/>
        </a:solidFill>
        <a:ln w="9525" cmpd="sng">
          <a:solidFill>
            <a:srgbClr val="FF4796"/>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7466E1-08BB-4BED-8465-D246DB6626C7}" type="TxLink">
            <a:rPr lang="en-US" sz="1100" b="0" i="0" u="none" strike="noStrike">
              <a:solidFill>
                <a:srgbClr val="FF4796"/>
              </a:solidFill>
              <a:latin typeface="Calibri"/>
              <a:ea typeface="Calibri"/>
              <a:cs typeface="Calibri"/>
            </a:rPr>
            <a:pPr algn="ctr"/>
            <a:t>418</a:t>
          </a:fld>
          <a:r>
            <a:rPr lang="en-US" sz="1100" b="0" i="0" u="none" strike="noStrike">
              <a:solidFill>
                <a:srgbClr val="FF4796"/>
              </a:solidFill>
              <a:latin typeface="Calibri"/>
              <a:ea typeface="Calibri"/>
              <a:cs typeface="Calibri"/>
            </a:rPr>
            <a:t> Ventas</a:t>
          </a:r>
          <a:endParaRPr lang="es-AR" sz="2000">
            <a:solidFill>
              <a:srgbClr val="FF4796"/>
            </a:solidFill>
          </a:endParaRPr>
        </a:p>
      </xdr:txBody>
    </xdr:sp>
    <xdr:clientData/>
  </xdr:twoCellAnchor>
  <xdr:twoCellAnchor>
    <xdr:from>
      <xdr:col>25</xdr:col>
      <xdr:colOff>359149</xdr:colOff>
      <xdr:row>32</xdr:row>
      <xdr:rowOff>69478</xdr:rowOff>
    </xdr:from>
    <xdr:to>
      <xdr:col>26</xdr:col>
      <xdr:colOff>206750</xdr:colOff>
      <xdr:row>33</xdr:row>
      <xdr:rowOff>107577</xdr:rowOff>
    </xdr:to>
    <xdr:sp macro="" textlink="ANALISIS!Y6">
      <xdr:nvSpPr>
        <xdr:cNvPr id="85" name="CuadroTexto 84">
          <a:extLst>
            <a:ext uri="{FF2B5EF4-FFF2-40B4-BE49-F238E27FC236}">
              <a16:creationId xmlns:a16="http://schemas.microsoft.com/office/drawing/2014/main" id="{00000000-0008-0000-0400-000055000000}"/>
            </a:ext>
          </a:extLst>
        </xdr:cNvPr>
        <xdr:cNvSpPr txBox="1"/>
      </xdr:nvSpPr>
      <xdr:spPr>
        <a:xfrm>
          <a:off x="16820590" y="6053419"/>
          <a:ext cx="1024219"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1CA779-672C-48A3-8D74-DFDFCA7000C1}" type="TxLink">
            <a:rPr lang="en-US" sz="2000" b="0" i="0" u="none" strike="noStrike">
              <a:solidFill>
                <a:schemeClr val="accent5"/>
              </a:solidFill>
              <a:latin typeface="Calibri"/>
              <a:ea typeface="Calibri"/>
              <a:cs typeface="Calibri"/>
            </a:rPr>
            <a:pPr algn="ctr"/>
            <a:t>Juan</a:t>
          </a:fld>
          <a:endParaRPr lang="es-AR" sz="2000">
            <a:solidFill>
              <a:schemeClr val="accent5"/>
            </a:solidFill>
          </a:endParaRPr>
        </a:p>
      </xdr:txBody>
    </xdr:sp>
    <xdr:clientData/>
  </xdr:twoCellAnchor>
  <xdr:twoCellAnchor>
    <xdr:from>
      <xdr:col>25</xdr:col>
      <xdr:colOff>359149</xdr:colOff>
      <xdr:row>33</xdr:row>
      <xdr:rowOff>117103</xdr:rowOff>
    </xdr:from>
    <xdr:to>
      <xdr:col>26</xdr:col>
      <xdr:colOff>206750</xdr:colOff>
      <xdr:row>34</xdr:row>
      <xdr:rowOff>158004</xdr:rowOff>
    </xdr:to>
    <xdr:sp macro="" textlink="ANALISIS!AB6">
      <xdr:nvSpPr>
        <xdr:cNvPr id="86" name="CuadroTexto 85">
          <a:extLst>
            <a:ext uri="{FF2B5EF4-FFF2-40B4-BE49-F238E27FC236}">
              <a16:creationId xmlns:a16="http://schemas.microsoft.com/office/drawing/2014/main" id="{00000000-0008-0000-0400-000056000000}"/>
            </a:ext>
          </a:extLst>
        </xdr:cNvPr>
        <xdr:cNvSpPr txBox="1"/>
      </xdr:nvSpPr>
      <xdr:spPr>
        <a:xfrm>
          <a:off x="16820590" y="6336368"/>
          <a:ext cx="1024219"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69BD118-197A-4781-8C46-8D713B64167E}" type="TxLink">
            <a:rPr lang="en-US" sz="1100" b="0" i="0" u="none" strike="noStrike">
              <a:solidFill>
                <a:schemeClr val="accent5"/>
              </a:solidFill>
              <a:latin typeface="Calibri"/>
              <a:ea typeface="Calibri"/>
              <a:cs typeface="Calibri"/>
            </a:rPr>
            <a:pPr algn="ctr"/>
            <a:t>480</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26</xdr:col>
      <xdr:colOff>387724</xdr:colOff>
      <xdr:row>32</xdr:row>
      <xdr:rowOff>79003</xdr:rowOff>
    </xdr:from>
    <xdr:to>
      <xdr:col>27</xdr:col>
      <xdr:colOff>130550</xdr:colOff>
      <xdr:row>33</xdr:row>
      <xdr:rowOff>117102</xdr:rowOff>
    </xdr:to>
    <xdr:sp macro="" textlink="ANALISIS!Y7">
      <xdr:nvSpPr>
        <xdr:cNvPr id="87" name="CuadroTexto 86">
          <a:extLst>
            <a:ext uri="{FF2B5EF4-FFF2-40B4-BE49-F238E27FC236}">
              <a16:creationId xmlns:a16="http://schemas.microsoft.com/office/drawing/2014/main" id="{00000000-0008-0000-0400-000057000000}"/>
            </a:ext>
          </a:extLst>
        </xdr:cNvPr>
        <xdr:cNvSpPr txBox="1"/>
      </xdr:nvSpPr>
      <xdr:spPr>
        <a:xfrm>
          <a:off x="18025783" y="6062944"/>
          <a:ext cx="102029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7EAE1B-2772-48A1-BF89-0962DB19DC3E}" type="TxLink">
            <a:rPr lang="en-US" sz="2000" b="0" i="0" u="none" strike="noStrike">
              <a:solidFill>
                <a:schemeClr val="accent5"/>
              </a:solidFill>
              <a:latin typeface="Calibri"/>
              <a:ea typeface="Calibri"/>
              <a:cs typeface="Calibri"/>
            </a:rPr>
            <a:pPr algn="ctr"/>
            <a:t>Pablo</a:t>
          </a:fld>
          <a:endParaRPr lang="es-AR" sz="2000">
            <a:solidFill>
              <a:schemeClr val="accent5"/>
            </a:solidFill>
          </a:endParaRPr>
        </a:p>
      </xdr:txBody>
    </xdr:sp>
    <xdr:clientData/>
  </xdr:twoCellAnchor>
  <xdr:twoCellAnchor>
    <xdr:from>
      <xdr:col>26</xdr:col>
      <xdr:colOff>387724</xdr:colOff>
      <xdr:row>33</xdr:row>
      <xdr:rowOff>126628</xdr:rowOff>
    </xdr:from>
    <xdr:to>
      <xdr:col>27</xdr:col>
      <xdr:colOff>130550</xdr:colOff>
      <xdr:row>34</xdr:row>
      <xdr:rowOff>167529</xdr:rowOff>
    </xdr:to>
    <xdr:sp macro="" textlink="ANALISIS!AB7">
      <xdr:nvSpPr>
        <xdr:cNvPr id="88" name="CuadroTexto 87">
          <a:extLst>
            <a:ext uri="{FF2B5EF4-FFF2-40B4-BE49-F238E27FC236}">
              <a16:creationId xmlns:a16="http://schemas.microsoft.com/office/drawing/2014/main" id="{00000000-0008-0000-0400-000058000000}"/>
            </a:ext>
          </a:extLst>
        </xdr:cNvPr>
        <xdr:cNvSpPr txBox="1"/>
      </xdr:nvSpPr>
      <xdr:spPr>
        <a:xfrm>
          <a:off x="18025783" y="6345893"/>
          <a:ext cx="102029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3D7BBA-71BB-499A-8819-E7439393A0B4}" type="TxLink">
            <a:rPr lang="en-US" sz="1100" b="0" i="0" u="none" strike="noStrike">
              <a:solidFill>
                <a:schemeClr val="accent5"/>
              </a:solidFill>
              <a:latin typeface="Calibri"/>
              <a:ea typeface="Calibri"/>
              <a:cs typeface="Calibri"/>
            </a:rPr>
            <a:pPr algn="ctr"/>
            <a:t>223</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27</xdr:col>
      <xdr:colOff>349624</xdr:colOff>
      <xdr:row>32</xdr:row>
      <xdr:rowOff>88528</xdr:rowOff>
    </xdr:from>
    <xdr:to>
      <xdr:col>28</xdr:col>
      <xdr:colOff>606800</xdr:colOff>
      <xdr:row>33</xdr:row>
      <xdr:rowOff>126627</xdr:rowOff>
    </xdr:to>
    <xdr:sp macro="" textlink="ANALISIS!Y8">
      <xdr:nvSpPr>
        <xdr:cNvPr id="89" name="CuadroTexto 88">
          <a:extLst>
            <a:ext uri="{FF2B5EF4-FFF2-40B4-BE49-F238E27FC236}">
              <a16:creationId xmlns:a16="http://schemas.microsoft.com/office/drawing/2014/main" id="{00000000-0008-0000-0400-000059000000}"/>
            </a:ext>
          </a:extLst>
        </xdr:cNvPr>
        <xdr:cNvSpPr txBox="1"/>
      </xdr:nvSpPr>
      <xdr:spPr>
        <a:xfrm>
          <a:off x="19265153" y="6072469"/>
          <a:ext cx="101917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04C83D-3314-4B97-8E9C-7B7E49218B61}" type="TxLink">
            <a:rPr lang="en-US" sz="1800" b="0" i="0" u="none" strike="noStrike">
              <a:solidFill>
                <a:schemeClr val="accent5"/>
              </a:solidFill>
              <a:latin typeface="Calibri"/>
              <a:ea typeface="Calibri"/>
              <a:cs typeface="Calibri"/>
            </a:rPr>
            <a:pPr algn="ctr"/>
            <a:t>Mariano</a:t>
          </a:fld>
          <a:endParaRPr lang="es-AR" sz="1800">
            <a:solidFill>
              <a:schemeClr val="accent5"/>
            </a:solidFill>
          </a:endParaRPr>
        </a:p>
      </xdr:txBody>
    </xdr:sp>
    <xdr:clientData/>
  </xdr:twoCellAnchor>
  <xdr:twoCellAnchor>
    <xdr:from>
      <xdr:col>27</xdr:col>
      <xdr:colOff>349624</xdr:colOff>
      <xdr:row>33</xdr:row>
      <xdr:rowOff>136153</xdr:rowOff>
    </xdr:from>
    <xdr:to>
      <xdr:col>28</xdr:col>
      <xdr:colOff>606800</xdr:colOff>
      <xdr:row>34</xdr:row>
      <xdr:rowOff>177054</xdr:rowOff>
    </xdr:to>
    <xdr:sp macro="" textlink="ANALISIS!AB8">
      <xdr:nvSpPr>
        <xdr:cNvPr id="90" name="CuadroTexto 89">
          <a:extLst>
            <a:ext uri="{FF2B5EF4-FFF2-40B4-BE49-F238E27FC236}">
              <a16:creationId xmlns:a16="http://schemas.microsoft.com/office/drawing/2014/main" id="{00000000-0008-0000-0400-00005A000000}"/>
            </a:ext>
          </a:extLst>
        </xdr:cNvPr>
        <xdr:cNvSpPr txBox="1"/>
      </xdr:nvSpPr>
      <xdr:spPr>
        <a:xfrm>
          <a:off x="19265153" y="6355418"/>
          <a:ext cx="101917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19CA99F-CE0B-4439-87E3-0B14EE70C8FE}" type="TxLink">
            <a:rPr lang="en-US" sz="1100" b="0" i="0" u="none" strike="noStrike">
              <a:solidFill>
                <a:schemeClr val="accent5"/>
              </a:solidFill>
              <a:latin typeface="Calibri"/>
              <a:ea typeface="Calibri"/>
              <a:cs typeface="Calibri"/>
            </a:rPr>
            <a:pPr algn="ctr"/>
            <a:t>447</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29</xdr:col>
      <xdr:colOff>25774</xdr:colOff>
      <xdr:row>32</xdr:row>
      <xdr:rowOff>98053</xdr:rowOff>
    </xdr:from>
    <xdr:to>
      <xdr:col>30</xdr:col>
      <xdr:colOff>282950</xdr:colOff>
      <xdr:row>33</xdr:row>
      <xdr:rowOff>136152</xdr:rowOff>
    </xdr:to>
    <xdr:sp macro="" textlink="ANALISIS!Y9">
      <xdr:nvSpPr>
        <xdr:cNvPr id="91" name="CuadroTexto 90">
          <a:extLst>
            <a:ext uri="{FF2B5EF4-FFF2-40B4-BE49-F238E27FC236}">
              <a16:creationId xmlns:a16="http://schemas.microsoft.com/office/drawing/2014/main" id="{00000000-0008-0000-0400-00005B000000}"/>
            </a:ext>
          </a:extLst>
        </xdr:cNvPr>
        <xdr:cNvSpPr txBox="1"/>
      </xdr:nvSpPr>
      <xdr:spPr>
        <a:xfrm>
          <a:off x="20465303" y="6081994"/>
          <a:ext cx="1019176" cy="273423"/>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991E9D-003C-4CAE-98E4-7DED183A0F56}" type="TxLink">
            <a:rPr lang="en-US" sz="2000" b="0" i="0" u="none" strike="noStrike">
              <a:solidFill>
                <a:schemeClr val="accent5"/>
              </a:solidFill>
              <a:latin typeface="Calibri"/>
              <a:ea typeface="Calibri"/>
              <a:cs typeface="Calibri"/>
            </a:rPr>
            <a:pPr algn="ctr"/>
            <a:t>Carlos</a:t>
          </a:fld>
          <a:endParaRPr lang="es-AR" sz="2000">
            <a:solidFill>
              <a:schemeClr val="accent5"/>
            </a:solidFill>
          </a:endParaRPr>
        </a:p>
      </xdr:txBody>
    </xdr:sp>
    <xdr:clientData/>
  </xdr:twoCellAnchor>
  <xdr:twoCellAnchor>
    <xdr:from>
      <xdr:col>29</xdr:col>
      <xdr:colOff>25774</xdr:colOff>
      <xdr:row>33</xdr:row>
      <xdr:rowOff>145678</xdr:rowOff>
    </xdr:from>
    <xdr:to>
      <xdr:col>30</xdr:col>
      <xdr:colOff>282950</xdr:colOff>
      <xdr:row>34</xdr:row>
      <xdr:rowOff>186579</xdr:rowOff>
    </xdr:to>
    <xdr:sp macro="" textlink="ANALISIS!AB9">
      <xdr:nvSpPr>
        <xdr:cNvPr id="92" name="CuadroTexto 91">
          <a:extLst>
            <a:ext uri="{FF2B5EF4-FFF2-40B4-BE49-F238E27FC236}">
              <a16:creationId xmlns:a16="http://schemas.microsoft.com/office/drawing/2014/main" id="{00000000-0008-0000-0400-00005C000000}"/>
            </a:ext>
          </a:extLst>
        </xdr:cNvPr>
        <xdr:cNvSpPr txBox="1"/>
      </xdr:nvSpPr>
      <xdr:spPr>
        <a:xfrm>
          <a:off x="20465303" y="6364943"/>
          <a:ext cx="1019176" cy="276224"/>
        </a:xfrm>
        <a:prstGeom prst="rect">
          <a:avLst/>
        </a:prstGeom>
        <a:solidFill>
          <a:schemeClr val="bg1"/>
        </a:solidFill>
        <a:ln w="9525" cmpd="sng">
          <a:solidFill>
            <a:schemeClr val="accent1"/>
          </a:solidFill>
        </a:ln>
        <a:effectLst>
          <a:outerShdw blurRad="50800" dist="38100" dir="2700000" algn="tl" rotWithShape="0">
            <a:prstClr val="black">
              <a:alpha val="28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8C251D-3246-47E0-908F-AAA545521D3A}" type="TxLink">
            <a:rPr lang="en-US" sz="1100" b="0" i="0" u="none" strike="noStrike">
              <a:solidFill>
                <a:schemeClr val="accent5"/>
              </a:solidFill>
              <a:latin typeface="Calibri"/>
              <a:ea typeface="Calibri"/>
              <a:cs typeface="Calibri"/>
            </a:rPr>
            <a:pPr algn="ctr"/>
            <a:t>289</a:t>
          </a:fld>
          <a:r>
            <a:rPr lang="en-US" sz="1100" b="0" i="0" u="none" strike="noStrike">
              <a:solidFill>
                <a:schemeClr val="accent5"/>
              </a:solidFill>
              <a:latin typeface="Calibri"/>
              <a:ea typeface="Calibri"/>
              <a:cs typeface="Calibri"/>
            </a:rPr>
            <a:t> Ventas</a:t>
          </a:r>
          <a:endParaRPr lang="es-AR" sz="2000">
            <a:solidFill>
              <a:schemeClr val="accent5"/>
            </a:solidFill>
          </a:endParaRPr>
        </a:p>
      </xdr:txBody>
    </xdr:sp>
    <xdr:clientData/>
  </xdr:twoCellAnchor>
  <xdr:twoCellAnchor>
    <xdr:from>
      <xdr:col>24</xdr:col>
      <xdr:colOff>920564</xdr:colOff>
      <xdr:row>31</xdr:row>
      <xdr:rowOff>21852</xdr:rowOff>
    </xdr:from>
    <xdr:to>
      <xdr:col>29</xdr:col>
      <xdr:colOff>396689</xdr:colOff>
      <xdr:row>32</xdr:row>
      <xdr:rowOff>138953</xdr:rowOff>
    </xdr:to>
    <xdr:sp macro="" textlink="">
      <xdr:nvSpPr>
        <xdr:cNvPr id="23" name="CuadroTexto 22">
          <a:extLst>
            <a:ext uri="{FF2B5EF4-FFF2-40B4-BE49-F238E27FC236}">
              <a16:creationId xmlns:a16="http://schemas.microsoft.com/office/drawing/2014/main" id="{00000000-0008-0000-0400-000017000000}"/>
            </a:ext>
          </a:extLst>
        </xdr:cNvPr>
        <xdr:cNvSpPr txBox="1"/>
      </xdr:nvSpPr>
      <xdr:spPr>
        <a:xfrm>
          <a:off x="16205388" y="5770470"/>
          <a:ext cx="4630830"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a:solidFill>
                <a:schemeClr val="accent5"/>
              </a:solidFill>
            </a:rPr>
            <a:t>CANTIDAD</a:t>
          </a:r>
          <a:r>
            <a:rPr lang="es-AR" sz="1400" baseline="0">
              <a:solidFill>
                <a:schemeClr val="accent5"/>
              </a:solidFill>
            </a:rPr>
            <a:t> DE VENTAS Y PROMEDIOS POR SUPERVISOR</a:t>
          </a:r>
          <a:endParaRPr lang="es-AR" sz="1400">
            <a:solidFill>
              <a:schemeClr val="accent5"/>
            </a:solidFill>
          </a:endParaRPr>
        </a:p>
      </xdr:txBody>
    </xdr:sp>
    <xdr:clientData/>
  </xdr:twoCellAnchor>
  <xdr:twoCellAnchor>
    <xdr:from>
      <xdr:col>27</xdr:col>
      <xdr:colOff>652740</xdr:colOff>
      <xdr:row>28</xdr:row>
      <xdr:rowOff>48746</xdr:rowOff>
    </xdr:from>
    <xdr:to>
      <xdr:col>29</xdr:col>
      <xdr:colOff>638734</xdr:colOff>
      <xdr:row>30</xdr:row>
      <xdr:rowOff>153521</xdr:rowOff>
    </xdr:to>
    <xdr:sp macro="" textlink="ANALISIS!AD6">
      <xdr:nvSpPr>
        <xdr:cNvPr id="95" name="CuadroTexto 94">
          <a:extLst>
            <a:ext uri="{FF2B5EF4-FFF2-40B4-BE49-F238E27FC236}">
              <a16:creationId xmlns:a16="http://schemas.microsoft.com/office/drawing/2014/main" id="{00000000-0008-0000-0400-00005F000000}"/>
            </a:ext>
          </a:extLst>
        </xdr:cNvPr>
        <xdr:cNvSpPr txBox="1"/>
      </xdr:nvSpPr>
      <xdr:spPr>
        <a:xfrm>
          <a:off x="19568269" y="5225864"/>
          <a:ext cx="1509994" cy="4857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9B76F2-CAF2-4D10-81DC-2FEC1ED56A27}" type="TxLink">
            <a:rPr lang="en-US" sz="2400" b="0" i="0" u="none" strike="noStrike">
              <a:solidFill>
                <a:schemeClr val="bg1"/>
              </a:solidFill>
              <a:latin typeface="Calibri"/>
              <a:ea typeface="Calibri"/>
              <a:cs typeface="Calibri"/>
            </a:rPr>
            <a:pPr algn="ctr"/>
            <a:t>Juan</a:t>
          </a:fld>
          <a:endParaRPr lang="es-AR" sz="2400">
            <a:solidFill>
              <a:schemeClr val="bg1"/>
            </a:solidFill>
          </a:endParaRPr>
        </a:p>
      </xdr:txBody>
    </xdr:sp>
    <xdr:clientData/>
  </xdr:twoCellAnchor>
  <xdr:twoCellAnchor>
    <xdr:from>
      <xdr:col>9</xdr:col>
      <xdr:colOff>438150</xdr:colOff>
      <xdr:row>14</xdr:row>
      <xdr:rowOff>19050</xdr:rowOff>
    </xdr:from>
    <xdr:to>
      <xdr:col>10</xdr:col>
      <xdr:colOff>76200</xdr:colOff>
      <xdr:row>16</xdr:row>
      <xdr:rowOff>123825</xdr:rowOff>
    </xdr:to>
    <xdr:sp macro="" textlink="ANALISIS!D12">
      <xdr:nvSpPr>
        <xdr:cNvPr id="26" name="CuadroTexto 25">
          <a:extLst>
            <a:ext uri="{FF2B5EF4-FFF2-40B4-BE49-F238E27FC236}">
              <a16:creationId xmlns:a16="http://schemas.microsoft.com/office/drawing/2014/main" id="{00000000-0008-0000-0400-00001A000000}"/>
            </a:ext>
          </a:extLst>
        </xdr:cNvPr>
        <xdr:cNvSpPr txBox="1"/>
      </xdr:nvSpPr>
      <xdr:spPr>
        <a:xfrm>
          <a:off x="6629400" y="2571750"/>
          <a:ext cx="4000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6A969C-7F6A-4EDD-B0B9-2D1A999FC4DA}" type="TxLink">
            <a:rPr lang="en-US" sz="2800" b="1" i="0" u="none" strike="noStrike">
              <a:solidFill>
                <a:srgbClr val="00B050"/>
              </a:solidFill>
              <a:latin typeface="Calibri"/>
              <a:ea typeface="Calibri"/>
              <a:cs typeface="Calibri"/>
            </a:rPr>
            <a:pPr/>
            <a:t> </a:t>
          </a:fld>
          <a:endParaRPr lang="es-AR" sz="2800" b="1">
            <a:solidFill>
              <a:srgbClr val="00B050"/>
            </a:solidFill>
          </a:endParaRPr>
        </a:p>
      </xdr:txBody>
    </xdr:sp>
    <xdr:clientData/>
  </xdr:twoCellAnchor>
  <xdr:twoCellAnchor>
    <xdr:from>
      <xdr:col>32</xdr:col>
      <xdr:colOff>0</xdr:colOff>
      <xdr:row>4</xdr:row>
      <xdr:rowOff>56030</xdr:rowOff>
    </xdr:from>
    <xdr:to>
      <xdr:col>33</xdr:col>
      <xdr:colOff>742950</xdr:colOff>
      <xdr:row>8</xdr:row>
      <xdr:rowOff>112059</xdr:rowOff>
    </xdr:to>
    <xdr:sp macro="" textlink="">
      <xdr:nvSpPr>
        <xdr:cNvPr id="79" name="Rectángulo: esquinas redondeadas 78">
          <a:hlinkClick xmlns:r="http://schemas.openxmlformats.org/officeDocument/2006/relationships" r:id="rId13"/>
          <a:extLst>
            <a:ext uri="{FF2B5EF4-FFF2-40B4-BE49-F238E27FC236}">
              <a16:creationId xmlns:a16="http://schemas.microsoft.com/office/drawing/2014/main" id="{00000000-0008-0000-0400-00004F000000}"/>
            </a:ext>
          </a:extLst>
        </xdr:cNvPr>
        <xdr:cNvSpPr/>
      </xdr:nvSpPr>
      <xdr:spPr>
        <a:xfrm>
          <a:off x="22479000" y="616324"/>
          <a:ext cx="1504950" cy="862853"/>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23</xdr:col>
      <xdr:colOff>67235</xdr:colOff>
      <xdr:row>6</xdr:row>
      <xdr:rowOff>11206</xdr:rowOff>
    </xdr:from>
    <xdr:to>
      <xdr:col>26</xdr:col>
      <xdr:colOff>571500</xdr:colOff>
      <xdr:row>27</xdr:row>
      <xdr:rowOff>44822</xdr:rowOff>
    </xdr:to>
    <xdr:graphicFrame macro="">
      <xdr:nvGraphicFramePr>
        <xdr:cNvPr id="14" name="Gráfico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26</xdr:col>
      <xdr:colOff>616323</xdr:colOff>
      <xdr:row>6</xdr:row>
      <xdr:rowOff>11206</xdr:rowOff>
    </xdr:from>
    <xdr:to>
      <xdr:col>30</xdr:col>
      <xdr:colOff>493059</xdr:colOff>
      <xdr:row>27</xdr:row>
      <xdr:rowOff>44172</xdr:rowOff>
    </xdr:to>
    <xdr:graphicFrame macro="">
      <xdr:nvGraphicFramePr>
        <xdr:cNvPr id="16" name="Gráfico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24</xdr:col>
      <xdr:colOff>219634</xdr:colOff>
      <xdr:row>4</xdr:row>
      <xdr:rowOff>72841</xdr:rowOff>
    </xdr:from>
    <xdr:to>
      <xdr:col>26</xdr:col>
      <xdr:colOff>219634</xdr:colOff>
      <xdr:row>6</xdr:row>
      <xdr:rowOff>225241</xdr:rowOff>
    </xdr:to>
    <xdr:sp macro="" textlink="ANALISIS!AH39">
      <xdr:nvSpPr>
        <xdr:cNvPr id="99" name="CuadroTexto 98">
          <a:extLst>
            <a:ext uri="{FF2B5EF4-FFF2-40B4-BE49-F238E27FC236}">
              <a16:creationId xmlns:a16="http://schemas.microsoft.com/office/drawing/2014/main" id="{00000000-0008-0000-0400-000063000000}"/>
            </a:ext>
          </a:extLst>
        </xdr:cNvPr>
        <xdr:cNvSpPr txBox="1"/>
      </xdr:nvSpPr>
      <xdr:spPr>
        <a:xfrm>
          <a:off x="15504458" y="633135"/>
          <a:ext cx="2353235" cy="5334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7949E-A10C-467F-8BC4-0D811AA944E2}" type="TxLink">
            <a:rPr lang="en-US" sz="2000" b="1" i="0" u="none" strike="noStrike">
              <a:solidFill>
                <a:schemeClr val="bg1"/>
              </a:solidFill>
              <a:latin typeface="Calibri"/>
              <a:ea typeface="Calibri"/>
              <a:cs typeface="Calibri"/>
            </a:rPr>
            <a:pPr algn="ctr"/>
            <a:t> </a:t>
          </a:fld>
          <a:r>
            <a:rPr lang="en-US" sz="2000" b="1" i="0" u="none" strike="noStrike">
              <a:solidFill>
                <a:schemeClr val="bg1"/>
              </a:solidFill>
              <a:latin typeface="Calibri"/>
              <a:ea typeface="Calibri"/>
              <a:cs typeface="Calibri"/>
            </a:rPr>
            <a:t>CORDOBA</a:t>
          </a:r>
          <a:endParaRPr lang="es-AR" sz="2000" b="1">
            <a:solidFill>
              <a:schemeClr val="bg1"/>
            </a:solidFill>
          </a:endParaRPr>
        </a:p>
      </xdr:txBody>
    </xdr:sp>
    <xdr:clientData/>
  </xdr:twoCellAnchor>
  <xdr:twoCellAnchor>
    <xdr:from>
      <xdr:col>26</xdr:col>
      <xdr:colOff>1122829</xdr:colOff>
      <xdr:row>4</xdr:row>
      <xdr:rowOff>57153</xdr:rowOff>
    </xdr:from>
    <xdr:to>
      <xdr:col>29</xdr:col>
      <xdr:colOff>674594</xdr:colOff>
      <xdr:row>6</xdr:row>
      <xdr:rowOff>209553</xdr:rowOff>
    </xdr:to>
    <xdr:sp macro="" textlink="ANALISIS!AH39">
      <xdr:nvSpPr>
        <xdr:cNvPr id="100" name="CuadroTexto 99">
          <a:extLst>
            <a:ext uri="{FF2B5EF4-FFF2-40B4-BE49-F238E27FC236}">
              <a16:creationId xmlns:a16="http://schemas.microsoft.com/office/drawing/2014/main" id="{00000000-0008-0000-0400-000064000000}"/>
            </a:ext>
          </a:extLst>
        </xdr:cNvPr>
        <xdr:cNvSpPr txBox="1"/>
      </xdr:nvSpPr>
      <xdr:spPr>
        <a:xfrm>
          <a:off x="18760888" y="617447"/>
          <a:ext cx="2353235" cy="5334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7949E-A10C-467F-8BC4-0D811AA944E2}" type="TxLink">
            <a:rPr lang="en-US" sz="2000" b="1" i="0" u="none" strike="noStrike">
              <a:solidFill>
                <a:schemeClr val="bg1"/>
              </a:solidFill>
              <a:latin typeface="Calibri"/>
              <a:ea typeface="Calibri"/>
              <a:cs typeface="Calibri"/>
            </a:rPr>
            <a:pPr algn="l"/>
            <a:t> </a:t>
          </a:fld>
          <a:r>
            <a:rPr lang="en-US" sz="2000" b="1" i="0" u="none" strike="noStrike">
              <a:solidFill>
                <a:schemeClr val="bg1"/>
              </a:solidFill>
              <a:latin typeface="Calibri"/>
              <a:ea typeface="Calibri"/>
              <a:cs typeface="Calibri"/>
            </a:rPr>
            <a:t>BUENOS</a:t>
          </a:r>
          <a:r>
            <a:rPr lang="en-US" sz="2000" b="1" i="0" u="none" strike="noStrike" baseline="0">
              <a:solidFill>
                <a:schemeClr val="bg1"/>
              </a:solidFill>
              <a:latin typeface="Calibri"/>
              <a:ea typeface="Calibri"/>
              <a:cs typeface="Calibri"/>
            </a:rPr>
            <a:t> AIRES</a:t>
          </a:r>
          <a:endParaRPr lang="es-AR" sz="2000" b="1">
            <a:solidFill>
              <a:schemeClr val="bg1"/>
            </a:solidFill>
          </a:endParaRPr>
        </a:p>
      </xdr:txBody>
    </xdr:sp>
    <xdr:clientData/>
  </xdr:twoCellAnchor>
  <xdr:twoCellAnchor editAs="oneCell">
    <xdr:from>
      <xdr:col>25</xdr:col>
      <xdr:colOff>806823</xdr:colOff>
      <xdr:row>4</xdr:row>
      <xdr:rowOff>56030</xdr:rowOff>
    </xdr:from>
    <xdr:to>
      <xdr:col>26</xdr:col>
      <xdr:colOff>197223</xdr:colOff>
      <xdr:row>7</xdr:row>
      <xdr:rowOff>6724</xdr:rowOff>
    </xdr:to>
    <xdr:pic>
      <xdr:nvPicPr>
        <xdr:cNvPr id="27" name="Gráfico 26" descr="Gráfico de barras con relleno sólido">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268264" y="616324"/>
          <a:ext cx="567018" cy="567018"/>
        </a:xfrm>
        <a:prstGeom prst="rect">
          <a:avLst/>
        </a:prstGeom>
      </xdr:spPr>
    </xdr:pic>
    <xdr:clientData/>
  </xdr:twoCellAnchor>
  <xdr:twoCellAnchor editAs="oneCell">
    <xdr:from>
      <xdr:col>29</xdr:col>
      <xdr:colOff>85164</xdr:colOff>
      <xdr:row>4</xdr:row>
      <xdr:rowOff>40342</xdr:rowOff>
    </xdr:from>
    <xdr:to>
      <xdr:col>29</xdr:col>
      <xdr:colOff>652182</xdr:colOff>
      <xdr:row>6</xdr:row>
      <xdr:rowOff>226360</xdr:rowOff>
    </xdr:to>
    <xdr:pic>
      <xdr:nvPicPr>
        <xdr:cNvPr id="101" name="Gráfico 100" descr="Gráfico de barras con relleno sólido">
          <a:extLst>
            <a:ext uri="{FF2B5EF4-FFF2-40B4-BE49-F238E27FC236}">
              <a16:creationId xmlns:a16="http://schemas.microsoft.com/office/drawing/2014/main" id="{00000000-0008-0000-0400-000065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524693" y="600636"/>
          <a:ext cx="567018" cy="5670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5</xdr:row>
      <xdr:rowOff>92767</xdr:rowOff>
    </xdr:from>
    <xdr:to>
      <xdr:col>7</xdr:col>
      <xdr:colOff>19050</xdr:colOff>
      <xdr:row>11</xdr:row>
      <xdr:rowOff>45141</xdr:rowOff>
    </xdr:to>
    <xdr:sp macro="" textlink="">
      <xdr:nvSpPr>
        <xdr:cNvPr id="4" name="CuadroTexto 3">
          <a:extLst>
            <a:ext uri="{FF2B5EF4-FFF2-40B4-BE49-F238E27FC236}">
              <a16:creationId xmlns:a16="http://schemas.microsoft.com/office/drawing/2014/main" id="{00000000-0008-0000-0500-000004000000}"/>
            </a:ext>
          </a:extLst>
        </xdr:cNvPr>
        <xdr:cNvSpPr txBox="1"/>
      </xdr:nvSpPr>
      <xdr:spPr>
        <a:xfrm>
          <a:off x="752475" y="1024560"/>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146599</xdr:colOff>
      <xdr:row>5</xdr:row>
      <xdr:rowOff>181803</xdr:rowOff>
    </xdr:from>
    <xdr:to>
      <xdr:col>6</xdr:col>
      <xdr:colOff>899074</xdr:colOff>
      <xdr:row>9</xdr:row>
      <xdr:rowOff>181802</xdr:rowOff>
    </xdr:to>
    <xdr:sp macro="" textlink="ANALISIS!V4">
      <xdr:nvSpPr>
        <xdr:cNvPr id="7" name="CuadroTexto 6">
          <a:extLst>
            <a:ext uri="{FF2B5EF4-FFF2-40B4-BE49-F238E27FC236}">
              <a16:creationId xmlns:a16="http://schemas.microsoft.com/office/drawing/2014/main" id="{00000000-0008-0000-0500-000007000000}"/>
            </a:ext>
          </a:extLst>
        </xdr:cNvPr>
        <xdr:cNvSpPr txBox="1"/>
      </xdr:nvSpPr>
      <xdr:spPr>
        <a:xfrm>
          <a:off x="4898746" y="1113596"/>
          <a:ext cx="1922393" cy="745434"/>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D3FDA5-AE62-4B32-8EA0-1B8E8ED84AE5}" type="TxLink">
            <a:rPr lang="en-US" sz="1800" b="1" i="0" u="none" strike="noStrike">
              <a:solidFill>
                <a:schemeClr val="accent5">
                  <a:lumMod val="75000"/>
                </a:schemeClr>
              </a:solidFill>
              <a:latin typeface="Calibri"/>
              <a:ea typeface="Calibri"/>
              <a:cs typeface="Calibri"/>
            </a:rPr>
            <a:pPr algn="ctr"/>
            <a:t>Laura Martinez</a:t>
          </a:fld>
          <a:endParaRPr lang="es-AR" sz="1800" b="1">
            <a:solidFill>
              <a:schemeClr val="accent5">
                <a:lumMod val="75000"/>
              </a:schemeClr>
            </a:solidFill>
          </a:endParaRPr>
        </a:p>
      </xdr:txBody>
    </xdr:sp>
    <xdr:clientData/>
  </xdr:twoCellAnchor>
  <xdr:twoCellAnchor>
    <xdr:from>
      <xdr:col>2</xdr:col>
      <xdr:colOff>462996</xdr:colOff>
      <xdr:row>6</xdr:row>
      <xdr:rowOff>53005</xdr:rowOff>
    </xdr:from>
    <xdr:to>
      <xdr:col>4</xdr:col>
      <xdr:colOff>663021</xdr:colOff>
      <xdr:row>9</xdr:row>
      <xdr:rowOff>182213</xdr:rowOff>
    </xdr:to>
    <xdr:sp macro="" textlink="">
      <xdr:nvSpPr>
        <xdr:cNvPr id="8" name="CuadroTexto 7">
          <a:extLst>
            <a:ext uri="{FF2B5EF4-FFF2-40B4-BE49-F238E27FC236}">
              <a16:creationId xmlns:a16="http://schemas.microsoft.com/office/drawing/2014/main" id="{00000000-0008-0000-0500-000008000000}"/>
            </a:ext>
          </a:extLst>
        </xdr:cNvPr>
        <xdr:cNvSpPr txBox="1"/>
      </xdr:nvSpPr>
      <xdr:spPr>
        <a:xfrm>
          <a:off x="1995279" y="1171157"/>
          <a:ext cx="2467389" cy="68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a:solidFill>
                <a:schemeClr val="accent5">
                  <a:lumMod val="75000"/>
                </a:schemeClr>
              </a:solidFill>
            </a:rPr>
            <a:t>COMPRADOR</a:t>
          </a:r>
          <a:r>
            <a:rPr lang="es-AR" sz="1800" b="1" baseline="0">
              <a:solidFill>
                <a:schemeClr val="accent5">
                  <a:lumMod val="75000"/>
                </a:schemeClr>
              </a:solidFill>
            </a:rPr>
            <a:t> QUE MAS COMPRO</a:t>
          </a:r>
          <a:endParaRPr lang="es-AR" sz="1800" b="1">
            <a:solidFill>
              <a:schemeClr val="accent5">
                <a:lumMod val="75000"/>
              </a:schemeClr>
            </a:solidFill>
          </a:endParaRPr>
        </a:p>
      </xdr:txBody>
    </xdr:sp>
    <xdr:clientData/>
  </xdr:twoCellAnchor>
  <xdr:twoCellAnchor editAs="oneCell">
    <xdr:from>
      <xdr:col>1</xdr:col>
      <xdr:colOff>129622</xdr:colOff>
      <xdr:row>5</xdr:row>
      <xdr:rowOff>153638</xdr:rowOff>
    </xdr:from>
    <xdr:to>
      <xdr:col>2</xdr:col>
      <xdr:colOff>282022</xdr:colOff>
      <xdr:row>10</xdr:row>
      <xdr:rowOff>119678</xdr:rowOff>
    </xdr:to>
    <xdr:pic>
      <xdr:nvPicPr>
        <xdr:cNvPr id="3" name="Gráfico 2" descr="Crecimiento empresarial con relleno sólido">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95763" y="1085431"/>
          <a:ext cx="918542" cy="897834"/>
        </a:xfrm>
        <a:prstGeom prst="rect">
          <a:avLst/>
        </a:prstGeom>
      </xdr:spPr>
    </xdr:pic>
    <xdr:clientData/>
  </xdr:twoCellAnchor>
  <xdr:twoCellAnchor>
    <xdr:from>
      <xdr:col>0</xdr:col>
      <xdr:colOff>742950</xdr:colOff>
      <xdr:row>20</xdr:row>
      <xdr:rowOff>56322</xdr:rowOff>
    </xdr:from>
    <xdr:to>
      <xdr:col>7</xdr:col>
      <xdr:colOff>9525</xdr:colOff>
      <xdr:row>26</xdr:row>
      <xdr:rowOff>8697</xdr:rowOff>
    </xdr:to>
    <xdr:sp macro="" textlink="">
      <xdr:nvSpPr>
        <xdr:cNvPr id="9" name="CuadroTexto 8">
          <a:extLst>
            <a:ext uri="{FF2B5EF4-FFF2-40B4-BE49-F238E27FC236}">
              <a16:creationId xmlns:a16="http://schemas.microsoft.com/office/drawing/2014/main" id="{00000000-0008-0000-0500-000009000000}"/>
            </a:ext>
          </a:extLst>
        </xdr:cNvPr>
        <xdr:cNvSpPr txBox="1"/>
      </xdr:nvSpPr>
      <xdr:spPr>
        <a:xfrm>
          <a:off x="742950" y="3783496"/>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161925</xdr:colOff>
      <xdr:row>20</xdr:row>
      <xdr:rowOff>141216</xdr:rowOff>
    </xdr:from>
    <xdr:to>
      <xdr:col>6</xdr:col>
      <xdr:colOff>914400</xdr:colOff>
      <xdr:row>24</xdr:row>
      <xdr:rowOff>141216</xdr:rowOff>
    </xdr:to>
    <xdr:sp macro="" textlink="ANALISIS!AB31">
      <xdr:nvSpPr>
        <xdr:cNvPr id="10" name="CuadroTexto 9">
          <a:extLst>
            <a:ext uri="{FF2B5EF4-FFF2-40B4-BE49-F238E27FC236}">
              <a16:creationId xmlns:a16="http://schemas.microsoft.com/office/drawing/2014/main" id="{00000000-0008-0000-0500-00000A000000}"/>
            </a:ext>
          </a:extLst>
        </xdr:cNvPr>
        <xdr:cNvSpPr txBox="1"/>
      </xdr:nvSpPr>
      <xdr:spPr>
        <a:xfrm>
          <a:off x="4914072" y="3868390"/>
          <a:ext cx="1922393" cy="74543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628398-3FD6-46A0-AA34-EF71AE8F3D0D}" type="TxLink">
            <a:rPr lang="en-US" sz="1800" b="1" i="0" u="none" strike="noStrike">
              <a:solidFill>
                <a:schemeClr val="accent1"/>
              </a:solidFill>
              <a:latin typeface="Calibri"/>
              <a:ea typeface="Calibri"/>
              <a:cs typeface="Calibri"/>
            </a:rPr>
            <a:pPr algn="ctr"/>
            <a:t>Tren fantasma</a:t>
          </a:fld>
          <a:endParaRPr lang="es-AR" sz="1800" b="1">
            <a:solidFill>
              <a:schemeClr val="accent1"/>
            </a:solidFill>
          </a:endParaRPr>
        </a:p>
      </xdr:txBody>
    </xdr:sp>
    <xdr:clientData/>
  </xdr:twoCellAnchor>
  <xdr:twoCellAnchor>
    <xdr:from>
      <xdr:col>2</xdr:col>
      <xdr:colOff>380999</xdr:colOff>
      <xdr:row>21</xdr:row>
      <xdr:rowOff>37273</xdr:rowOff>
    </xdr:from>
    <xdr:to>
      <xdr:col>4</xdr:col>
      <xdr:colOff>581024</xdr:colOff>
      <xdr:row>24</xdr:row>
      <xdr:rowOff>170623</xdr:rowOff>
    </xdr:to>
    <xdr:sp macro="" textlink="">
      <xdr:nvSpPr>
        <xdr:cNvPr id="11" name="CuadroTexto 10">
          <a:extLst>
            <a:ext uri="{FF2B5EF4-FFF2-40B4-BE49-F238E27FC236}">
              <a16:creationId xmlns:a16="http://schemas.microsoft.com/office/drawing/2014/main" id="{00000000-0008-0000-0500-00000B000000}"/>
            </a:ext>
          </a:extLst>
        </xdr:cNvPr>
        <xdr:cNvSpPr txBox="1"/>
      </xdr:nvSpPr>
      <xdr:spPr>
        <a:xfrm>
          <a:off x="1913282" y="3950806"/>
          <a:ext cx="2467389" cy="69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a:solidFill>
                <a:schemeClr val="accent5">
                  <a:lumMod val="75000"/>
                </a:schemeClr>
              </a:solidFill>
            </a:rPr>
            <a:t>JUEGO</a:t>
          </a:r>
          <a:r>
            <a:rPr lang="es-AR" sz="1800" b="1" baseline="0">
              <a:solidFill>
                <a:schemeClr val="accent5">
                  <a:lumMod val="75000"/>
                </a:schemeClr>
              </a:solidFill>
            </a:rPr>
            <a:t> QUE MAS VENDIO</a:t>
          </a:r>
          <a:endParaRPr lang="es-AR" sz="1800" b="1">
            <a:solidFill>
              <a:schemeClr val="accent5">
                <a:lumMod val="75000"/>
              </a:schemeClr>
            </a:solidFill>
          </a:endParaRPr>
        </a:p>
      </xdr:txBody>
    </xdr:sp>
    <xdr:clientData/>
  </xdr:twoCellAnchor>
  <xdr:twoCellAnchor editAs="oneCell">
    <xdr:from>
      <xdr:col>1</xdr:col>
      <xdr:colOff>47625</xdr:colOff>
      <xdr:row>20</xdr:row>
      <xdr:rowOff>114302</xdr:rowOff>
    </xdr:from>
    <xdr:to>
      <xdr:col>2</xdr:col>
      <xdr:colOff>200025</xdr:colOff>
      <xdr:row>25</xdr:row>
      <xdr:rowOff>76202</xdr:rowOff>
    </xdr:to>
    <xdr:pic>
      <xdr:nvPicPr>
        <xdr:cNvPr id="13" name="Gráfico 12" descr="Marketing con relleno sólido">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3766" y="3841476"/>
          <a:ext cx="918542" cy="893693"/>
        </a:xfrm>
        <a:prstGeom prst="rect">
          <a:avLst/>
        </a:prstGeom>
      </xdr:spPr>
    </xdr:pic>
    <xdr:clientData/>
  </xdr:twoCellAnchor>
  <xdr:twoCellAnchor>
    <xdr:from>
      <xdr:col>0</xdr:col>
      <xdr:colOff>752475</xdr:colOff>
      <xdr:row>32</xdr:row>
      <xdr:rowOff>130455</xdr:rowOff>
    </xdr:from>
    <xdr:to>
      <xdr:col>3</xdr:col>
      <xdr:colOff>1257299</xdr:colOff>
      <xdr:row>47</xdr:row>
      <xdr:rowOff>20296</xdr:rowOff>
    </xdr:to>
    <xdr:graphicFrame macro="">
      <xdr:nvGraphicFramePr>
        <xdr:cNvPr id="14" name="Gráfico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252620</xdr:colOff>
      <xdr:row>34</xdr:row>
      <xdr:rowOff>16983</xdr:rowOff>
    </xdr:from>
    <xdr:to>
      <xdr:col>5</xdr:col>
      <xdr:colOff>670892</xdr:colOff>
      <xdr:row>35</xdr:row>
      <xdr:rowOff>36033</xdr:rowOff>
    </xdr:to>
    <xdr:sp macro="" textlink="ANALISIS!AB31">
      <xdr:nvSpPr>
        <xdr:cNvPr id="20" name="CuadroTexto 19">
          <a:extLst>
            <a:ext uri="{FF2B5EF4-FFF2-40B4-BE49-F238E27FC236}">
              <a16:creationId xmlns:a16="http://schemas.microsoft.com/office/drawing/2014/main" id="{00000000-0008-0000-0500-000014000000}"/>
            </a:ext>
          </a:extLst>
        </xdr:cNvPr>
        <xdr:cNvSpPr txBox="1"/>
      </xdr:nvSpPr>
      <xdr:spPr>
        <a:xfrm>
          <a:off x="4052267" y="6353179"/>
          <a:ext cx="1370772" cy="205408"/>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2"/>
              </a:solidFill>
            </a:rPr>
            <a:t>Campo</a:t>
          </a:r>
          <a:r>
            <a:rPr lang="es-AR" sz="1200" b="1" baseline="0">
              <a:solidFill>
                <a:schemeClr val="accent2"/>
              </a:solidFill>
            </a:rPr>
            <a:t> de golf</a:t>
          </a:r>
          <a:endParaRPr lang="es-AR" sz="1200" b="1">
            <a:solidFill>
              <a:schemeClr val="accent2"/>
            </a:solidFill>
          </a:endParaRPr>
        </a:p>
      </xdr:txBody>
    </xdr:sp>
    <xdr:clientData/>
  </xdr:twoCellAnchor>
  <xdr:twoCellAnchor editAs="oneCell">
    <xdr:from>
      <xdr:col>3</xdr:col>
      <xdr:colOff>1366217</xdr:colOff>
      <xdr:row>33</xdr:row>
      <xdr:rowOff>141221</xdr:rowOff>
    </xdr:from>
    <xdr:to>
      <xdr:col>4</xdr:col>
      <xdr:colOff>192157</xdr:colOff>
      <xdr:row>35</xdr:row>
      <xdr:rowOff>93596</xdr:rowOff>
    </xdr:to>
    <xdr:pic>
      <xdr:nvPicPr>
        <xdr:cNvPr id="12" name="Gráfico 11" descr="Planta con relleno sólido">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64641" y="6291058"/>
          <a:ext cx="327163" cy="325092"/>
        </a:xfrm>
        <a:prstGeom prst="rect">
          <a:avLst/>
        </a:prstGeom>
      </xdr:spPr>
    </xdr:pic>
    <xdr:clientData/>
  </xdr:twoCellAnchor>
  <xdr:twoCellAnchor editAs="oneCell">
    <xdr:from>
      <xdr:col>3</xdr:col>
      <xdr:colOff>1372015</xdr:colOff>
      <xdr:row>35</xdr:row>
      <xdr:rowOff>166069</xdr:rowOff>
    </xdr:from>
    <xdr:to>
      <xdr:col>4</xdr:col>
      <xdr:colOff>197955</xdr:colOff>
      <xdr:row>37</xdr:row>
      <xdr:rowOff>118443</xdr:rowOff>
    </xdr:to>
    <xdr:pic>
      <xdr:nvPicPr>
        <xdr:cNvPr id="18" name="Gráfico 17" descr="Planta con relleno sólido">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670439" y="6688623"/>
          <a:ext cx="327163" cy="325092"/>
        </a:xfrm>
        <a:prstGeom prst="rect">
          <a:avLst/>
        </a:prstGeom>
      </xdr:spPr>
    </xdr:pic>
    <xdr:clientData/>
  </xdr:twoCellAnchor>
  <xdr:twoCellAnchor editAs="oneCell">
    <xdr:from>
      <xdr:col>3</xdr:col>
      <xdr:colOff>1383605</xdr:colOff>
      <xdr:row>37</xdr:row>
      <xdr:rowOff>177670</xdr:rowOff>
    </xdr:from>
    <xdr:to>
      <xdr:col>4</xdr:col>
      <xdr:colOff>209545</xdr:colOff>
      <xdr:row>39</xdr:row>
      <xdr:rowOff>130046</xdr:rowOff>
    </xdr:to>
    <xdr:pic>
      <xdr:nvPicPr>
        <xdr:cNvPr id="23" name="Gráfico 22" descr="Planta con relleno sólido">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682029" y="7072942"/>
          <a:ext cx="327163" cy="325093"/>
        </a:xfrm>
        <a:prstGeom prst="rect">
          <a:avLst/>
        </a:prstGeom>
      </xdr:spPr>
    </xdr:pic>
    <xdr:clientData/>
  </xdr:twoCellAnchor>
  <xdr:twoCellAnchor editAs="oneCell">
    <xdr:from>
      <xdr:col>3</xdr:col>
      <xdr:colOff>1386919</xdr:colOff>
      <xdr:row>40</xdr:row>
      <xdr:rowOff>52599</xdr:rowOff>
    </xdr:from>
    <xdr:to>
      <xdr:col>4</xdr:col>
      <xdr:colOff>212859</xdr:colOff>
      <xdr:row>42</xdr:row>
      <xdr:rowOff>4974</xdr:rowOff>
    </xdr:to>
    <xdr:pic>
      <xdr:nvPicPr>
        <xdr:cNvPr id="24" name="Gráfico 23" descr="Planta con relleno sólido">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685343" y="7506947"/>
          <a:ext cx="327163" cy="325092"/>
        </a:xfrm>
        <a:prstGeom prst="rect">
          <a:avLst/>
        </a:prstGeom>
      </xdr:spPr>
    </xdr:pic>
    <xdr:clientData/>
  </xdr:twoCellAnchor>
  <xdr:twoCellAnchor>
    <xdr:from>
      <xdr:col>4</xdr:col>
      <xdr:colOff>264209</xdr:colOff>
      <xdr:row>36</xdr:row>
      <xdr:rowOff>45149</xdr:rowOff>
    </xdr:from>
    <xdr:to>
      <xdr:col>5</xdr:col>
      <xdr:colOff>682481</xdr:colOff>
      <xdr:row>37</xdr:row>
      <xdr:rowOff>64199</xdr:rowOff>
    </xdr:to>
    <xdr:sp macro="" textlink="ANALISIS!AB31">
      <xdr:nvSpPr>
        <xdr:cNvPr id="25" name="CuadroTexto 24">
          <a:extLst>
            <a:ext uri="{FF2B5EF4-FFF2-40B4-BE49-F238E27FC236}">
              <a16:creationId xmlns:a16="http://schemas.microsoft.com/office/drawing/2014/main" id="{00000000-0008-0000-0500-000019000000}"/>
            </a:ext>
          </a:extLst>
        </xdr:cNvPr>
        <xdr:cNvSpPr txBox="1"/>
      </xdr:nvSpPr>
      <xdr:spPr>
        <a:xfrm>
          <a:off x="4063856" y="6754062"/>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1"/>
              </a:solidFill>
            </a:rPr>
            <a:t>Autos</a:t>
          </a:r>
          <a:r>
            <a:rPr lang="es-AR" sz="1200" b="1" baseline="0">
              <a:solidFill>
                <a:schemeClr val="accent1"/>
              </a:solidFill>
            </a:rPr>
            <a:t> chocadores</a:t>
          </a:r>
          <a:endParaRPr lang="es-AR" sz="1200" b="1">
            <a:solidFill>
              <a:schemeClr val="accent1"/>
            </a:solidFill>
          </a:endParaRPr>
        </a:p>
      </xdr:txBody>
    </xdr:sp>
    <xdr:clientData/>
  </xdr:twoCellAnchor>
  <xdr:twoCellAnchor>
    <xdr:from>
      <xdr:col>4</xdr:col>
      <xdr:colOff>275799</xdr:colOff>
      <xdr:row>38</xdr:row>
      <xdr:rowOff>65033</xdr:rowOff>
    </xdr:from>
    <xdr:to>
      <xdr:col>5</xdr:col>
      <xdr:colOff>694071</xdr:colOff>
      <xdr:row>39</xdr:row>
      <xdr:rowOff>84083</xdr:rowOff>
    </xdr:to>
    <xdr:sp macro="" textlink="ANALISIS!AB31">
      <xdr:nvSpPr>
        <xdr:cNvPr id="26" name="CuadroTexto 25">
          <a:extLst>
            <a:ext uri="{FF2B5EF4-FFF2-40B4-BE49-F238E27FC236}">
              <a16:creationId xmlns:a16="http://schemas.microsoft.com/office/drawing/2014/main" id="{00000000-0008-0000-0500-00001A000000}"/>
            </a:ext>
          </a:extLst>
        </xdr:cNvPr>
        <xdr:cNvSpPr txBox="1"/>
      </xdr:nvSpPr>
      <xdr:spPr>
        <a:xfrm>
          <a:off x="4075446" y="7146663"/>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a:solidFill>
                <a:schemeClr val="accent6"/>
              </a:solidFill>
            </a:rPr>
            <a:t>Tren</a:t>
          </a:r>
          <a:r>
            <a:rPr lang="es-AR" sz="1200" b="1" baseline="0">
              <a:solidFill>
                <a:schemeClr val="accent6"/>
              </a:solidFill>
            </a:rPr>
            <a:t> Fantasma</a:t>
          </a:r>
          <a:endParaRPr lang="es-AR" sz="1200" b="1">
            <a:solidFill>
              <a:schemeClr val="accent6"/>
            </a:solidFill>
          </a:endParaRPr>
        </a:p>
      </xdr:txBody>
    </xdr:sp>
    <xdr:clientData/>
  </xdr:twoCellAnchor>
  <xdr:twoCellAnchor>
    <xdr:from>
      <xdr:col>4</xdr:col>
      <xdr:colOff>270830</xdr:colOff>
      <xdr:row>40</xdr:row>
      <xdr:rowOff>105616</xdr:rowOff>
    </xdr:from>
    <xdr:to>
      <xdr:col>5</xdr:col>
      <xdr:colOff>689102</xdr:colOff>
      <xdr:row>41</xdr:row>
      <xdr:rowOff>124665</xdr:rowOff>
    </xdr:to>
    <xdr:sp macro="" textlink="ANALISIS!AB31">
      <xdr:nvSpPr>
        <xdr:cNvPr id="27" name="CuadroTexto 26">
          <a:extLst>
            <a:ext uri="{FF2B5EF4-FFF2-40B4-BE49-F238E27FC236}">
              <a16:creationId xmlns:a16="http://schemas.microsoft.com/office/drawing/2014/main" id="{00000000-0008-0000-0500-00001B000000}"/>
            </a:ext>
          </a:extLst>
        </xdr:cNvPr>
        <xdr:cNvSpPr txBox="1"/>
      </xdr:nvSpPr>
      <xdr:spPr>
        <a:xfrm>
          <a:off x="4070477" y="7559964"/>
          <a:ext cx="1370772" cy="205408"/>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accent5"/>
              </a:solidFill>
            </a:rPr>
            <a:t>Montaña rusa</a:t>
          </a:r>
          <a:endParaRPr lang="es-AR" sz="1200" b="1">
            <a:solidFill>
              <a:schemeClr val="accent5"/>
            </a:solidFill>
          </a:endParaRPr>
        </a:p>
      </xdr:txBody>
    </xdr:sp>
    <xdr:clientData/>
  </xdr:twoCellAnchor>
  <xdr:twoCellAnchor editAs="oneCell">
    <xdr:from>
      <xdr:col>3</xdr:col>
      <xdr:colOff>1381945</xdr:colOff>
      <xdr:row>42</xdr:row>
      <xdr:rowOff>101474</xdr:rowOff>
    </xdr:from>
    <xdr:to>
      <xdr:col>4</xdr:col>
      <xdr:colOff>207885</xdr:colOff>
      <xdr:row>44</xdr:row>
      <xdr:rowOff>57990</xdr:rowOff>
    </xdr:to>
    <xdr:pic>
      <xdr:nvPicPr>
        <xdr:cNvPr id="28" name="Gráfico 27" descr="Planta con relleno sólido">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680369" y="7928539"/>
          <a:ext cx="327163" cy="329234"/>
        </a:xfrm>
        <a:prstGeom prst="rect">
          <a:avLst/>
        </a:prstGeom>
      </xdr:spPr>
    </xdr:pic>
    <xdr:clientData/>
  </xdr:twoCellAnchor>
  <xdr:twoCellAnchor>
    <xdr:from>
      <xdr:col>4</xdr:col>
      <xdr:colOff>274138</xdr:colOff>
      <xdr:row>42</xdr:row>
      <xdr:rowOff>183471</xdr:rowOff>
    </xdr:from>
    <xdr:to>
      <xdr:col>5</xdr:col>
      <xdr:colOff>692410</xdr:colOff>
      <xdr:row>44</xdr:row>
      <xdr:rowOff>16162</xdr:rowOff>
    </xdr:to>
    <xdr:sp macro="" textlink="ANALISIS!AB31">
      <xdr:nvSpPr>
        <xdr:cNvPr id="29" name="CuadroTexto 28">
          <a:extLst>
            <a:ext uri="{FF2B5EF4-FFF2-40B4-BE49-F238E27FC236}">
              <a16:creationId xmlns:a16="http://schemas.microsoft.com/office/drawing/2014/main" id="{00000000-0008-0000-0500-00001D000000}"/>
            </a:ext>
          </a:extLst>
        </xdr:cNvPr>
        <xdr:cNvSpPr txBox="1"/>
      </xdr:nvSpPr>
      <xdr:spPr>
        <a:xfrm>
          <a:off x="4073785" y="8010536"/>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bg2">
                  <a:lumMod val="75000"/>
                </a:schemeClr>
              </a:solidFill>
            </a:rPr>
            <a:t>Espejos magicos</a:t>
          </a:r>
          <a:endParaRPr lang="es-AR" sz="1200" b="1">
            <a:solidFill>
              <a:schemeClr val="bg2">
                <a:lumMod val="75000"/>
              </a:schemeClr>
            </a:solidFill>
          </a:endParaRPr>
        </a:p>
      </xdr:txBody>
    </xdr:sp>
    <xdr:clientData/>
  </xdr:twoCellAnchor>
  <xdr:twoCellAnchor editAs="oneCell">
    <xdr:from>
      <xdr:col>3</xdr:col>
      <xdr:colOff>1393538</xdr:colOff>
      <xdr:row>44</xdr:row>
      <xdr:rowOff>154487</xdr:rowOff>
    </xdr:from>
    <xdr:to>
      <xdr:col>4</xdr:col>
      <xdr:colOff>219478</xdr:colOff>
      <xdr:row>46</xdr:row>
      <xdr:rowOff>106863</xdr:rowOff>
    </xdr:to>
    <xdr:pic>
      <xdr:nvPicPr>
        <xdr:cNvPr id="30" name="Gráfico 29" descr="Planta con relleno sólido">
          <a:extLst>
            <a:ext uri="{FF2B5EF4-FFF2-40B4-BE49-F238E27FC236}">
              <a16:creationId xmlns:a16="http://schemas.microsoft.com/office/drawing/2014/main" id="{00000000-0008-0000-0500-00001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691962" y="8354270"/>
          <a:ext cx="327163" cy="325093"/>
        </a:xfrm>
        <a:prstGeom prst="rect">
          <a:avLst/>
        </a:prstGeom>
      </xdr:spPr>
    </xdr:pic>
    <xdr:clientData/>
  </xdr:twoCellAnchor>
  <xdr:twoCellAnchor>
    <xdr:from>
      <xdr:col>4</xdr:col>
      <xdr:colOff>285728</xdr:colOff>
      <xdr:row>45</xdr:row>
      <xdr:rowOff>25277</xdr:rowOff>
    </xdr:from>
    <xdr:to>
      <xdr:col>5</xdr:col>
      <xdr:colOff>704000</xdr:colOff>
      <xdr:row>46</xdr:row>
      <xdr:rowOff>44327</xdr:rowOff>
    </xdr:to>
    <xdr:sp macro="" textlink="ANALISIS!AB31">
      <xdr:nvSpPr>
        <xdr:cNvPr id="31" name="CuadroTexto 30">
          <a:extLst>
            <a:ext uri="{FF2B5EF4-FFF2-40B4-BE49-F238E27FC236}">
              <a16:creationId xmlns:a16="http://schemas.microsoft.com/office/drawing/2014/main" id="{00000000-0008-0000-0500-00001F000000}"/>
            </a:ext>
          </a:extLst>
        </xdr:cNvPr>
        <xdr:cNvSpPr txBox="1"/>
      </xdr:nvSpPr>
      <xdr:spPr>
        <a:xfrm>
          <a:off x="4085375" y="8411418"/>
          <a:ext cx="1370772" cy="205409"/>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200" b="1" baseline="0">
              <a:solidFill>
                <a:schemeClr val="accent4"/>
              </a:solidFill>
            </a:rPr>
            <a:t>Espejos magicos</a:t>
          </a:r>
          <a:endParaRPr lang="es-AR" sz="1200" b="1">
            <a:solidFill>
              <a:schemeClr val="accent4"/>
            </a:solidFill>
          </a:endParaRPr>
        </a:p>
      </xdr:txBody>
    </xdr:sp>
    <xdr:clientData/>
  </xdr:twoCellAnchor>
  <xdr:twoCellAnchor>
    <xdr:from>
      <xdr:col>8</xdr:col>
      <xdr:colOff>0</xdr:colOff>
      <xdr:row>5</xdr:row>
      <xdr:rowOff>66261</xdr:rowOff>
    </xdr:from>
    <xdr:to>
      <xdr:col>12</xdr:col>
      <xdr:colOff>8283</xdr:colOff>
      <xdr:row>25</xdr:row>
      <xdr:rowOff>51767</xdr:rowOff>
    </xdr:to>
    <mc:AlternateContent xmlns:mc="http://schemas.openxmlformats.org/markup-compatibility/2006">
      <mc:Choice xmlns:cx1="http://schemas.microsoft.com/office/drawing/2015/9/8/chartex" Requires="cx1">
        <xdr:graphicFrame macro="">
          <xdr:nvGraphicFramePr>
            <xdr:cNvPr id="32" name="Gráfico 31">
              <a:extLst>
                <a:ext uri="{FF2B5EF4-FFF2-40B4-BE49-F238E27FC236}">
                  <a16:creationId xmlns:a16="http://schemas.microsoft.com/office/drawing/2014/main" id="{00000000-0008-0000-0500-00002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305675" y="1018761"/>
              <a:ext cx="3056283" cy="3795506"/>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8</xdr:col>
      <xdr:colOff>2901</xdr:colOff>
      <xdr:row>25</xdr:row>
      <xdr:rowOff>109330</xdr:rowOff>
    </xdr:from>
    <xdr:to>
      <xdr:col>10</xdr:col>
      <xdr:colOff>403365</xdr:colOff>
      <xdr:row>27</xdr:row>
      <xdr:rowOff>124239</xdr:rowOff>
    </xdr:to>
    <xdr:sp macro="" textlink="ANALISIS!AB18">
      <xdr:nvSpPr>
        <xdr:cNvPr id="33" name="CuadroTexto 32">
          <a:extLst>
            <a:ext uri="{FF2B5EF4-FFF2-40B4-BE49-F238E27FC236}">
              <a16:creationId xmlns:a16="http://schemas.microsoft.com/office/drawing/2014/main" id="{00000000-0008-0000-0500-000021000000}"/>
            </a:ext>
          </a:extLst>
        </xdr:cNvPr>
        <xdr:cNvSpPr txBox="1"/>
      </xdr:nvSpPr>
      <xdr:spPr>
        <a:xfrm>
          <a:off x="7312303" y="476829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6B4005-6339-4DD7-9F6F-16E2814BF528}" type="TxLink">
            <a:rPr lang="en-US" sz="2000" b="1" i="0" u="none" strike="noStrike">
              <a:solidFill>
                <a:schemeClr val="accent1"/>
              </a:solidFill>
              <a:latin typeface="Calibri"/>
              <a:ea typeface="Calibri"/>
              <a:cs typeface="Calibri"/>
            </a:rPr>
            <a:pPr algn="ctr"/>
            <a:t>sabado</a:t>
          </a:fld>
          <a:r>
            <a:rPr lang="en-US" sz="2000" b="1" i="0" u="none" strike="noStrike">
              <a:solidFill>
                <a:schemeClr val="accent1"/>
              </a:solidFill>
              <a:latin typeface="Calibri"/>
              <a:ea typeface="Calibri"/>
              <a:cs typeface="Calibri"/>
            </a:rPr>
            <a:t>  </a:t>
          </a:r>
          <a:r>
            <a:rPr lang="en-US" sz="2400" b="1" i="0" u="none" strike="noStrike">
              <a:solidFill>
                <a:schemeClr val="accent6"/>
              </a:solidFill>
              <a:latin typeface="Calibri"/>
              <a:ea typeface="Calibri"/>
              <a:cs typeface="Calibri"/>
            </a:rPr>
            <a:t>+</a:t>
          </a:r>
          <a:endParaRPr lang="es-AR" sz="2400" b="1">
            <a:solidFill>
              <a:schemeClr val="accent6"/>
            </a:solidFill>
          </a:endParaRPr>
        </a:p>
      </xdr:txBody>
    </xdr:sp>
    <xdr:clientData/>
  </xdr:twoCellAnchor>
  <xdr:twoCellAnchor>
    <xdr:from>
      <xdr:col>8</xdr:col>
      <xdr:colOff>465900</xdr:colOff>
      <xdr:row>6</xdr:row>
      <xdr:rowOff>2897</xdr:rowOff>
    </xdr:from>
    <xdr:to>
      <xdr:col>9</xdr:col>
      <xdr:colOff>428627</xdr:colOff>
      <xdr:row>7</xdr:row>
      <xdr:rowOff>84895</xdr:rowOff>
    </xdr:to>
    <xdr:sp macro="" textlink="ANALISIS!Z22">
      <xdr:nvSpPr>
        <xdr:cNvPr id="34" name="CuadroTexto 33">
          <a:extLst>
            <a:ext uri="{FF2B5EF4-FFF2-40B4-BE49-F238E27FC236}">
              <a16:creationId xmlns:a16="http://schemas.microsoft.com/office/drawing/2014/main" id="{00000000-0008-0000-0500-000022000000}"/>
            </a:ext>
          </a:extLst>
        </xdr:cNvPr>
        <xdr:cNvSpPr txBox="1"/>
      </xdr:nvSpPr>
      <xdr:spPr>
        <a:xfrm>
          <a:off x="7775302" y="1121049"/>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21155A-D7FE-4C69-AB36-BD41947E9E2C}" type="TxLink">
            <a:rPr lang="en-US" sz="1100" b="1" i="0" u="none" strike="noStrike">
              <a:solidFill>
                <a:schemeClr val="tx1"/>
              </a:solidFill>
              <a:latin typeface="Calibri"/>
              <a:ea typeface="Calibri"/>
              <a:cs typeface="Calibri"/>
            </a:rPr>
            <a:pPr algn="ctr"/>
            <a:t>444</a:t>
          </a:fld>
          <a:endParaRPr lang="es-AR" sz="1600" b="1">
            <a:solidFill>
              <a:schemeClr val="tx1"/>
            </a:solidFill>
          </a:endParaRPr>
        </a:p>
      </xdr:txBody>
    </xdr:sp>
    <xdr:clientData/>
  </xdr:twoCellAnchor>
  <xdr:twoCellAnchor>
    <xdr:from>
      <xdr:col>9</xdr:col>
      <xdr:colOff>438154</xdr:colOff>
      <xdr:row>14</xdr:row>
      <xdr:rowOff>76612</xdr:rowOff>
    </xdr:from>
    <xdr:to>
      <xdr:col>10</xdr:col>
      <xdr:colOff>400881</xdr:colOff>
      <xdr:row>15</xdr:row>
      <xdr:rowOff>158611</xdr:rowOff>
    </xdr:to>
    <xdr:sp macro="" textlink="ANALISIS!Z18">
      <xdr:nvSpPr>
        <xdr:cNvPr id="35" name="CuadroTexto 34">
          <a:extLst>
            <a:ext uri="{FF2B5EF4-FFF2-40B4-BE49-F238E27FC236}">
              <a16:creationId xmlns:a16="http://schemas.microsoft.com/office/drawing/2014/main" id="{00000000-0008-0000-0500-000023000000}"/>
            </a:ext>
          </a:extLst>
        </xdr:cNvPr>
        <xdr:cNvSpPr txBox="1"/>
      </xdr:nvSpPr>
      <xdr:spPr>
        <a:xfrm>
          <a:off x="8513697" y="2685634"/>
          <a:ext cx="728869"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6914C6-BEF2-498D-97D2-40582CFD4289}" type="TxLink">
            <a:rPr lang="en-US" sz="1100" b="0" i="0" u="none" strike="noStrike">
              <a:solidFill>
                <a:schemeClr val="tx1"/>
              </a:solidFill>
              <a:latin typeface="Calibri"/>
              <a:ea typeface="Calibri"/>
              <a:cs typeface="Calibri"/>
            </a:rPr>
            <a:pPr algn="ctr"/>
            <a:t>246</a:t>
          </a:fld>
          <a:endParaRPr lang="es-AR" sz="1600" b="1">
            <a:solidFill>
              <a:schemeClr val="tx1"/>
            </a:solidFill>
          </a:endParaRPr>
        </a:p>
      </xdr:txBody>
    </xdr:sp>
    <xdr:clientData/>
  </xdr:twoCellAnchor>
  <xdr:twoCellAnchor>
    <xdr:from>
      <xdr:col>9</xdr:col>
      <xdr:colOff>410407</xdr:colOff>
      <xdr:row>19</xdr:row>
      <xdr:rowOff>127550</xdr:rowOff>
    </xdr:from>
    <xdr:to>
      <xdr:col>10</xdr:col>
      <xdr:colOff>373133</xdr:colOff>
      <xdr:row>21</xdr:row>
      <xdr:rowOff>23189</xdr:rowOff>
    </xdr:to>
    <xdr:sp macro="" textlink="ANALISIS!Z19">
      <xdr:nvSpPr>
        <xdr:cNvPr id="36" name="CuadroTexto 35">
          <a:extLst>
            <a:ext uri="{FF2B5EF4-FFF2-40B4-BE49-F238E27FC236}">
              <a16:creationId xmlns:a16="http://schemas.microsoft.com/office/drawing/2014/main" id="{00000000-0008-0000-0500-000024000000}"/>
            </a:ext>
          </a:extLst>
        </xdr:cNvPr>
        <xdr:cNvSpPr txBox="1"/>
      </xdr:nvSpPr>
      <xdr:spPr>
        <a:xfrm>
          <a:off x="8485950" y="3668365"/>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BE13B1-ECA0-46F8-90E7-8AAE7F55EEDE}" type="TxLink">
            <a:rPr lang="en-US" sz="1100" b="0" i="0" u="none" strike="noStrike">
              <a:solidFill>
                <a:schemeClr val="tx1"/>
              </a:solidFill>
              <a:latin typeface="Calibri"/>
              <a:ea typeface="Calibri"/>
              <a:cs typeface="Calibri"/>
            </a:rPr>
            <a:pPr algn="ctr"/>
            <a:t>254</a:t>
          </a:fld>
          <a:endParaRPr lang="es-AR" sz="1600" b="1">
            <a:solidFill>
              <a:schemeClr val="tx1"/>
            </a:solidFill>
          </a:endParaRPr>
        </a:p>
      </xdr:txBody>
    </xdr:sp>
    <xdr:clientData/>
  </xdr:twoCellAnchor>
  <xdr:twoCellAnchor>
    <xdr:from>
      <xdr:col>11</xdr:col>
      <xdr:colOff>12012</xdr:colOff>
      <xdr:row>14</xdr:row>
      <xdr:rowOff>170204</xdr:rowOff>
    </xdr:from>
    <xdr:to>
      <xdr:col>11</xdr:col>
      <xdr:colOff>740880</xdr:colOff>
      <xdr:row>16</xdr:row>
      <xdr:rowOff>65844</xdr:rowOff>
    </xdr:to>
    <xdr:sp macro="" textlink="ANALISIS!Z20">
      <xdr:nvSpPr>
        <xdr:cNvPr id="37" name="CuadroTexto 36">
          <a:extLst>
            <a:ext uri="{FF2B5EF4-FFF2-40B4-BE49-F238E27FC236}">
              <a16:creationId xmlns:a16="http://schemas.microsoft.com/office/drawing/2014/main" id="{00000000-0008-0000-0500-000025000000}"/>
            </a:ext>
          </a:extLst>
        </xdr:cNvPr>
        <xdr:cNvSpPr txBox="1"/>
      </xdr:nvSpPr>
      <xdr:spPr>
        <a:xfrm>
          <a:off x="9619838" y="2779226"/>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B5FCDE-7789-43C8-BE63-F748241E4934}" type="TxLink">
            <a:rPr lang="en-US" sz="1100" b="0" i="0" u="none" strike="noStrike">
              <a:solidFill>
                <a:schemeClr val="tx1"/>
              </a:solidFill>
              <a:latin typeface="Calibri"/>
              <a:ea typeface="Calibri"/>
              <a:cs typeface="Calibri"/>
            </a:rPr>
            <a:pPr algn="ctr"/>
            <a:t>225</a:t>
          </a:fld>
          <a:endParaRPr lang="es-AR" sz="1600" b="1">
            <a:solidFill>
              <a:schemeClr val="tx1"/>
            </a:solidFill>
          </a:endParaRPr>
        </a:p>
      </xdr:txBody>
    </xdr:sp>
    <xdr:clientData/>
  </xdr:twoCellAnchor>
  <xdr:twoCellAnchor>
    <xdr:from>
      <xdr:col>8</xdr:col>
      <xdr:colOff>106432</xdr:colOff>
      <xdr:row>14</xdr:row>
      <xdr:rowOff>181800</xdr:rowOff>
    </xdr:from>
    <xdr:to>
      <xdr:col>9</xdr:col>
      <xdr:colOff>69160</xdr:colOff>
      <xdr:row>16</xdr:row>
      <xdr:rowOff>77440</xdr:rowOff>
    </xdr:to>
    <xdr:sp macro="" textlink="ANALISIS!Z21">
      <xdr:nvSpPr>
        <xdr:cNvPr id="38" name="CuadroTexto 37">
          <a:extLst>
            <a:ext uri="{FF2B5EF4-FFF2-40B4-BE49-F238E27FC236}">
              <a16:creationId xmlns:a16="http://schemas.microsoft.com/office/drawing/2014/main" id="{00000000-0008-0000-0500-000026000000}"/>
            </a:ext>
          </a:extLst>
        </xdr:cNvPr>
        <xdr:cNvSpPr txBox="1"/>
      </xdr:nvSpPr>
      <xdr:spPr>
        <a:xfrm>
          <a:off x="7415834" y="2790822"/>
          <a:ext cx="728869"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8A6B36-4DE0-4EF6-890B-E419BD2B9815}" type="TxLink">
            <a:rPr lang="en-US" sz="1100" b="0" i="0" u="none" strike="noStrike">
              <a:solidFill>
                <a:schemeClr val="tx1"/>
              </a:solidFill>
              <a:latin typeface="Calibri"/>
              <a:ea typeface="Calibri"/>
              <a:cs typeface="Calibri"/>
            </a:rPr>
            <a:pPr algn="ctr"/>
            <a:t>280</a:t>
          </a:fld>
          <a:endParaRPr lang="es-AR" sz="1600" b="1">
            <a:solidFill>
              <a:schemeClr val="tx1"/>
            </a:solidFill>
          </a:endParaRPr>
        </a:p>
      </xdr:txBody>
    </xdr:sp>
    <xdr:clientData/>
  </xdr:twoCellAnchor>
  <xdr:twoCellAnchor>
    <xdr:from>
      <xdr:col>10</xdr:col>
      <xdr:colOff>399639</xdr:colOff>
      <xdr:row>5</xdr:row>
      <xdr:rowOff>183044</xdr:rowOff>
    </xdr:from>
    <xdr:to>
      <xdr:col>11</xdr:col>
      <xdr:colOff>362366</xdr:colOff>
      <xdr:row>7</xdr:row>
      <xdr:rowOff>78683</xdr:rowOff>
    </xdr:to>
    <xdr:sp macro="" textlink="ANALISIS!Z23">
      <xdr:nvSpPr>
        <xdr:cNvPr id="39" name="CuadroTexto 38">
          <a:extLst>
            <a:ext uri="{FF2B5EF4-FFF2-40B4-BE49-F238E27FC236}">
              <a16:creationId xmlns:a16="http://schemas.microsoft.com/office/drawing/2014/main" id="{00000000-0008-0000-0500-000027000000}"/>
            </a:ext>
          </a:extLst>
        </xdr:cNvPr>
        <xdr:cNvSpPr txBox="1"/>
      </xdr:nvSpPr>
      <xdr:spPr>
        <a:xfrm>
          <a:off x="9241324" y="1114837"/>
          <a:ext cx="728868" cy="26835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AAF321-0C5A-4267-AC08-A057A83B2DF4}" type="TxLink">
            <a:rPr lang="en-US" sz="1100" b="0" i="0" u="none" strike="noStrike">
              <a:solidFill>
                <a:schemeClr val="tx1"/>
              </a:solidFill>
              <a:latin typeface="Calibri"/>
              <a:ea typeface="Calibri"/>
              <a:cs typeface="Calibri"/>
            </a:rPr>
            <a:pPr algn="ctr"/>
            <a:t>408</a:t>
          </a:fld>
          <a:endParaRPr lang="es-AR" sz="1600" b="1">
            <a:solidFill>
              <a:schemeClr val="tx1"/>
            </a:solidFill>
          </a:endParaRPr>
        </a:p>
      </xdr:txBody>
    </xdr:sp>
    <xdr:clientData/>
  </xdr:twoCellAnchor>
  <xdr:twoCellAnchor>
    <xdr:from>
      <xdr:col>7</xdr:col>
      <xdr:colOff>115957</xdr:colOff>
      <xdr:row>34</xdr:row>
      <xdr:rowOff>51770</xdr:rowOff>
    </xdr:from>
    <xdr:to>
      <xdr:col>12</xdr:col>
      <xdr:colOff>8283</xdr:colOff>
      <xdr:row>44</xdr:row>
      <xdr:rowOff>167727</xdr:rowOff>
    </xdr:to>
    <xdr:graphicFrame macro="">
      <xdr:nvGraphicFramePr>
        <xdr:cNvPr id="40" name="Gráfico 39">
          <a:extLst>
            <a:ext uri="{FF2B5EF4-FFF2-40B4-BE49-F238E27FC236}">
              <a16:creationId xmlns:a16="http://schemas.microsoft.com/office/drawing/2014/main" id="{00000000-0008-0000-05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633622</xdr:colOff>
      <xdr:row>45</xdr:row>
      <xdr:rowOff>15326</xdr:rowOff>
    </xdr:from>
    <xdr:to>
      <xdr:col>11</xdr:col>
      <xdr:colOff>267945</xdr:colOff>
      <xdr:row>47</xdr:row>
      <xdr:rowOff>30235</xdr:rowOff>
    </xdr:to>
    <xdr:sp macro="" textlink="ANALISIS!V22">
      <xdr:nvSpPr>
        <xdr:cNvPr id="41" name="CuadroTexto 40">
          <a:extLst>
            <a:ext uri="{FF2B5EF4-FFF2-40B4-BE49-F238E27FC236}">
              <a16:creationId xmlns:a16="http://schemas.microsoft.com/office/drawing/2014/main" id="{00000000-0008-0000-0500-000029000000}"/>
            </a:ext>
          </a:extLst>
        </xdr:cNvPr>
        <xdr:cNvSpPr txBox="1"/>
      </xdr:nvSpPr>
      <xdr:spPr>
        <a:xfrm>
          <a:off x="8015497" y="840146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82FF8B-2E5F-464D-99BA-6BB51EE13BC4}" type="TxLink">
            <a:rPr lang="en-US" sz="1800" b="1" i="0" u="none" strike="noStrike">
              <a:solidFill>
                <a:schemeClr val="accent1"/>
              </a:solidFill>
              <a:latin typeface="Calibri"/>
              <a:ea typeface="Calibri"/>
              <a:cs typeface="Calibri"/>
            </a:rPr>
            <a:pPr algn="ctr"/>
            <a:t>septiembre</a:t>
          </a:fld>
          <a:endParaRPr lang="es-AR" sz="1800" b="1">
            <a:solidFill>
              <a:schemeClr val="accent1"/>
            </a:solidFill>
          </a:endParaRPr>
        </a:p>
      </xdr:txBody>
    </xdr:sp>
    <xdr:clientData/>
  </xdr:twoCellAnchor>
  <xdr:twoCellAnchor>
    <xdr:from>
      <xdr:col>2</xdr:col>
      <xdr:colOff>93178</xdr:colOff>
      <xdr:row>0</xdr:row>
      <xdr:rowOff>103533</xdr:rowOff>
    </xdr:from>
    <xdr:to>
      <xdr:col>3</xdr:col>
      <xdr:colOff>836129</xdr:colOff>
      <xdr:row>2</xdr:row>
      <xdr:rowOff>78686</xdr:rowOff>
    </xdr:to>
    <xdr:sp macro="" textlink="">
      <xdr:nvSpPr>
        <xdr:cNvPr id="42" name="Rectángulo: esquinas redondeadas 41">
          <a:hlinkClick xmlns:r="http://schemas.openxmlformats.org/officeDocument/2006/relationships" r:id="rId20"/>
          <a:extLst>
            <a:ext uri="{FF2B5EF4-FFF2-40B4-BE49-F238E27FC236}">
              <a16:creationId xmlns:a16="http://schemas.microsoft.com/office/drawing/2014/main" id="{00000000-0008-0000-0500-00002A000000}"/>
            </a:ext>
          </a:extLst>
        </xdr:cNvPr>
        <xdr:cNvSpPr/>
      </xdr:nvSpPr>
      <xdr:spPr>
        <a:xfrm>
          <a:off x="1625461" y="103533"/>
          <a:ext cx="1509092" cy="347870"/>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5</xdr:col>
      <xdr:colOff>721413</xdr:colOff>
      <xdr:row>8</xdr:row>
      <xdr:rowOff>126311</xdr:rowOff>
    </xdr:from>
    <xdr:to>
      <xdr:col>6</xdr:col>
      <xdr:colOff>364435</xdr:colOff>
      <xdr:row>10</xdr:row>
      <xdr:rowOff>147843</xdr:rowOff>
    </xdr:to>
    <xdr:sp macro="" textlink="ANALISIS!V6">
      <xdr:nvSpPr>
        <xdr:cNvPr id="43" name="CuadroTexto 42">
          <a:extLst>
            <a:ext uri="{FF2B5EF4-FFF2-40B4-BE49-F238E27FC236}">
              <a16:creationId xmlns:a16="http://schemas.microsoft.com/office/drawing/2014/main" id="{00000000-0008-0000-0500-00002B000000}"/>
            </a:ext>
          </a:extLst>
        </xdr:cNvPr>
        <xdr:cNvSpPr txBox="1"/>
      </xdr:nvSpPr>
      <xdr:spPr>
        <a:xfrm>
          <a:off x="5473560" y="1617181"/>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898103-77BF-44D8-B2F4-945D082CCBBE}" type="TxLink">
            <a:rPr lang="en-US" sz="2000" b="1" i="0" u="none" strike="noStrike">
              <a:solidFill>
                <a:schemeClr val="accent2"/>
              </a:solidFill>
              <a:latin typeface="Calibri"/>
              <a:ea typeface="Calibri"/>
              <a:cs typeface="Calibri"/>
            </a:rPr>
            <a:pPr algn="ctr"/>
            <a:t>77</a:t>
          </a:fld>
          <a:endParaRPr lang="es-AR" sz="2000" b="1">
            <a:solidFill>
              <a:schemeClr val="accent2"/>
            </a:solidFill>
          </a:endParaRPr>
        </a:p>
      </xdr:txBody>
    </xdr:sp>
    <xdr:clientData/>
  </xdr:twoCellAnchor>
  <xdr:twoCellAnchor>
    <xdr:from>
      <xdr:col>5</xdr:col>
      <xdr:colOff>741291</xdr:colOff>
      <xdr:row>23</xdr:row>
      <xdr:rowOff>117198</xdr:rowOff>
    </xdr:from>
    <xdr:to>
      <xdr:col>6</xdr:col>
      <xdr:colOff>384313</xdr:colOff>
      <xdr:row>25</xdr:row>
      <xdr:rowOff>138730</xdr:rowOff>
    </xdr:to>
    <xdr:sp macro="" textlink="ANALISIS!AB33">
      <xdr:nvSpPr>
        <xdr:cNvPr id="44" name="CuadroTexto 43">
          <a:extLst>
            <a:ext uri="{FF2B5EF4-FFF2-40B4-BE49-F238E27FC236}">
              <a16:creationId xmlns:a16="http://schemas.microsoft.com/office/drawing/2014/main" id="{00000000-0008-0000-0500-00002C000000}"/>
            </a:ext>
          </a:extLst>
        </xdr:cNvPr>
        <xdr:cNvSpPr txBox="1"/>
      </xdr:nvSpPr>
      <xdr:spPr>
        <a:xfrm>
          <a:off x="5493438" y="4403448"/>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7D6B42-80C6-4A97-A56C-8E4531A39D92}" type="TxLink">
            <a:rPr lang="en-US" sz="1800" b="1" i="0" u="none" strike="noStrike">
              <a:solidFill>
                <a:schemeClr val="accent2"/>
              </a:solidFill>
              <a:latin typeface="Calibri"/>
              <a:ea typeface="Calibri"/>
              <a:cs typeface="Calibri"/>
            </a:rPr>
            <a:pPr algn="ctr"/>
            <a:t>360</a:t>
          </a:fld>
          <a:endParaRPr lang="es-AR" sz="1800" b="1">
            <a:solidFill>
              <a:schemeClr val="accent2"/>
            </a:solidFill>
          </a:endParaRPr>
        </a:p>
      </xdr:txBody>
    </xdr:sp>
    <xdr:clientData/>
  </xdr:twoCellAnchor>
  <xdr:twoCellAnchor>
    <xdr:from>
      <xdr:col>17</xdr:col>
      <xdr:colOff>90073</xdr:colOff>
      <xdr:row>8</xdr:row>
      <xdr:rowOff>134590</xdr:rowOff>
    </xdr:from>
    <xdr:to>
      <xdr:col>22</xdr:col>
      <xdr:colOff>51766</xdr:colOff>
      <xdr:row>47</xdr:row>
      <xdr:rowOff>10352</xdr:rowOff>
    </xdr:to>
    <xdr:graphicFrame macro="">
      <xdr:nvGraphicFramePr>
        <xdr:cNvPr id="2" name="Gráfico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22</xdr:col>
      <xdr:colOff>121133</xdr:colOff>
      <xdr:row>8</xdr:row>
      <xdr:rowOff>129621</xdr:rowOff>
    </xdr:from>
    <xdr:to>
      <xdr:col>26</xdr:col>
      <xdr:colOff>672962</xdr:colOff>
      <xdr:row>47</xdr:row>
      <xdr:rowOff>10353</xdr:rowOff>
    </xdr:to>
    <xdr:graphicFrame macro="">
      <xdr:nvGraphicFramePr>
        <xdr:cNvPr id="15" name="Gráfico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20707</xdr:colOff>
      <xdr:row>6</xdr:row>
      <xdr:rowOff>167092</xdr:rowOff>
    </xdr:from>
    <xdr:to>
      <xdr:col>21</xdr:col>
      <xdr:colOff>75518</xdr:colOff>
      <xdr:row>9</xdr:row>
      <xdr:rowOff>141416</xdr:rowOff>
    </xdr:to>
    <xdr:sp macro="" textlink="ANALISIS!AH39">
      <xdr:nvSpPr>
        <xdr:cNvPr id="47" name="CuadroTexto 46">
          <a:extLst>
            <a:ext uri="{FF2B5EF4-FFF2-40B4-BE49-F238E27FC236}">
              <a16:creationId xmlns:a16="http://schemas.microsoft.com/office/drawing/2014/main" id="{00000000-0008-0000-0500-00002F000000}"/>
            </a:ext>
          </a:extLst>
        </xdr:cNvPr>
        <xdr:cNvSpPr txBox="1"/>
      </xdr:nvSpPr>
      <xdr:spPr>
        <a:xfrm>
          <a:off x="14981169" y="1285244"/>
          <a:ext cx="2353235" cy="5334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7949E-A10C-467F-8BC4-0D811AA944E2}" type="TxLink">
            <a:rPr lang="en-US" sz="2000" b="1" i="0" u="none" strike="noStrike">
              <a:solidFill>
                <a:schemeClr val="bg1"/>
              </a:solidFill>
              <a:latin typeface="Calibri"/>
              <a:ea typeface="Calibri"/>
              <a:cs typeface="Calibri"/>
            </a:rPr>
            <a:pPr algn="ctr"/>
            <a:t> </a:t>
          </a:fld>
          <a:r>
            <a:rPr lang="en-US" sz="2000" b="1" i="0" u="none" strike="noStrike">
              <a:solidFill>
                <a:schemeClr val="bg1"/>
              </a:solidFill>
              <a:latin typeface="Calibri"/>
              <a:ea typeface="Calibri"/>
              <a:cs typeface="Calibri"/>
            </a:rPr>
            <a:t>CORDOBA</a:t>
          </a:r>
          <a:endParaRPr lang="es-AR" sz="2000" b="1">
            <a:solidFill>
              <a:schemeClr val="bg1"/>
            </a:solidFill>
          </a:endParaRPr>
        </a:p>
      </xdr:txBody>
    </xdr:sp>
    <xdr:clientData/>
  </xdr:twoCellAnchor>
  <xdr:twoCellAnchor>
    <xdr:from>
      <xdr:col>23</xdr:col>
      <xdr:colOff>26213</xdr:colOff>
      <xdr:row>6</xdr:row>
      <xdr:rowOff>141051</xdr:rowOff>
    </xdr:from>
    <xdr:to>
      <xdr:col>26</xdr:col>
      <xdr:colOff>81024</xdr:colOff>
      <xdr:row>9</xdr:row>
      <xdr:rowOff>115375</xdr:rowOff>
    </xdr:to>
    <xdr:sp macro="" textlink="ANALISIS!AH39">
      <xdr:nvSpPr>
        <xdr:cNvPr id="48" name="CuadroTexto 47">
          <a:extLst>
            <a:ext uri="{FF2B5EF4-FFF2-40B4-BE49-F238E27FC236}">
              <a16:creationId xmlns:a16="http://schemas.microsoft.com/office/drawing/2014/main" id="{00000000-0008-0000-0500-000030000000}"/>
            </a:ext>
          </a:extLst>
        </xdr:cNvPr>
        <xdr:cNvSpPr txBox="1"/>
      </xdr:nvSpPr>
      <xdr:spPr>
        <a:xfrm>
          <a:off x="18817381" y="1259203"/>
          <a:ext cx="2353235" cy="5334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AD7949E-A10C-467F-8BC4-0D811AA944E2}" type="TxLink">
            <a:rPr lang="en-US" sz="2000" b="1" i="0" u="none" strike="noStrike">
              <a:solidFill>
                <a:schemeClr val="bg1"/>
              </a:solidFill>
              <a:latin typeface="Calibri"/>
              <a:ea typeface="Calibri"/>
              <a:cs typeface="Calibri"/>
            </a:rPr>
            <a:pPr algn="l"/>
            <a:t> </a:t>
          </a:fld>
          <a:r>
            <a:rPr lang="en-US" sz="2000" b="1" i="0" u="none" strike="noStrike">
              <a:solidFill>
                <a:schemeClr val="bg1"/>
              </a:solidFill>
              <a:latin typeface="Calibri"/>
              <a:ea typeface="Calibri"/>
              <a:cs typeface="Calibri"/>
            </a:rPr>
            <a:t>BUENOS</a:t>
          </a:r>
          <a:r>
            <a:rPr lang="en-US" sz="2000" b="1" i="0" u="none" strike="noStrike" baseline="0">
              <a:solidFill>
                <a:schemeClr val="bg1"/>
              </a:solidFill>
              <a:latin typeface="Calibri"/>
              <a:ea typeface="Calibri"/>
              <a:cs typeface="Calibri"/>
            </a:rPr>
            <a:t> AIRES</a:t>
          </a:r>
          <a:endParaRPr lang="es-AR" sz="2000" b="1">
            <a:solidFill>
              <a:schemeClr val="bg1"/>
            </a:solidFill>
          </a:endParaRPr>
        </a:p>
      </xdr:txBody>
    </xdr:sp>
    <xdr:clientData/>
  </xdr:twoCellAnchor>
  <xdr:twoCellAnchor editAs="oneCell">
    <xdr:from>
      <xdr:col>20</xdr:col>
      <xdr:colOff>252230</xdr:colOff>
      <xdr:row>6</xdr:row>
      <xdr:rowOff>150281</xdr:rowOff>
    </xdr:from>
    <xdr:to>
      <xdr:col>21</xdr:col>
      <xdr:colOff>53106</xdr:colOff>
      <xdr:row>9</xdr:row>
      <xdr:rowOff>158223</xdr:rowOff>
    </xdr:to>
    <xdr:pic>
      <xdr:nvPicPr>
        <xdr:cNvPr id="49" name="Gráfico 48" descr="Gráfico de barras con relleno sólido">
          <a:extLst>
            <a:ext uri="{FF2B5EF4-FFF2-40B4-BE49-F238E27FC236}">
              <a16:creationId xmlns:a16="http://schemas.microsoft.com/office/drawing/2014/main" id="{00000000-0008-0000-0500-00003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744975" y="1268433"/>
          <a:ext cx="567018" cy="567018"/>
        </a:xfrm>
        <a:prstGeom prst="rect">
          <a:avLst/>
        </a:prstGeom>
      </xdr:spPr>
    </xdr:pic>
    <xdr:clientData/>
  </xdr:twoCellAnchor>
  <xdr:twoCellAnchor editAs="oneCell">
    <xdr:from>
      <xdr:col>25</xdr:col>
      <xdr:colOff>257735</xdr:colOff>
      <xdr:row>6</xdr:row>
      <xdr:rowOff>124240</xdr:rowOff>
    </xdr:from>
    <xdr:to>
      <xdr:col>26</xdr:col>
      <xdr:colOff>58612</xdr:colOff>
      <xdr:row>9</xdr:row>
      <xdr:rowOff>132182</xdr:rowOff>
    </xdr:to>
    <xdr:pic>
      <xdr:nvPicPr>
        <xdr:cNvPr id="50" name="Gráfico 49" descr="Gráfico de barras con relleno sólido">
          <a:extLst>
            <a:ext uri="{FF2B5EF4-FFF2-40B4-BE49-F238E27FC236}">
              <a16:creationId xmlns:a16="http://schemas.microsoft.com/office/drawing/2014/main" id="{00000000-0008-0000-0500-000032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0581186" y="1242392"/>
          <a:ext cx="567018" cy="567018"/>
        </a:xfrm>
        <a:prstGeom prst="rect">
          <a:avLst/>
        </a:prstGeom>
      </xdr:spPr>
    </xdr:pic>
    <xdr:clientData/>
  </xdr:twoCellAnchor>
  <xdr:twoCellAnchor>
    <xdr:from>
      <xdr:col>1</xdr:col>
      <xdr:colOff>4145</xdr:colOff>
      <xdr:row>11</xdr:row>
      <xdr:rowOff>89877</xdr:rowOff>
    </xdr:from>
    <xdr:to>
      <xdr:col>7</xdr:col>
      <xdr:colOff>36861</xdr:colOff>
      <xdr:row>17</xdr:row>
      <xdr:rowOff>42252</xdr:rowOff>
    </xdr:to>
    <xdr:sp macro="" textlink="">
      <xdr:nvSpPr>
        <xdr:cNvPr id="51" name="CuadroTexto 50">
          <a:extLst>
            <a:ext uri="{FF2B5EF4-FFF2-40B4-BE49-F238E27FC236}">
              <a16:creationId xmlns:a16="http://schemas.microsoft.com/office/drawing/2014/main" id="{00000000-0008-0000-0500-000033000000}"/>
            </a:ext>
          </a:extLst>
        </xdr:cNvPr>
        <xdr:cNvSpPr txBox="1"/>
      </xdr:nvSpPr>
      <xdr:spPr>
        <a:xfrm>
          <a:off x="770286" y="2139823"/>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164410</xdr:colOff>
      <xdr:row>11</xdr:row>
      <xdr:rowOff>178913</xdr:rowOff>
    </xdr:from>
    <xdr:to>
      <xdr:col>6</xdr:col>
      <xdr:colOff>916885</xdr:colOff>
      <xdr:row>15</xdr:row>
      <xdr:rowOff>178913</xdr:rowOff>
    </xdr:to>
    <xdr:sp macro="" textlink="ANALISIS!V4">
      <xdr:nvSpPr>
        <xdr:cNvPr id="52" name="CuadroTexto 51">
          <a:extLst>
            <a:ext uri="{FF2B5EF4-FFF2-40B4-BE49-F238E27FC236}">
              <a16:creationId xmlns:a16="http://schemas.microsoft.com/office/drawing/2014/main" id="{00000000-0008-0000-0500-000034000000}"/>
            </a:ext>
          </a:extLst>
        </xdr:cNvPr>
        <xdr:cNvSpPr txBox="1"/>
      </xdr:nvSpPr>
      <xdr:spPr>
        <a:xfrm>
          <a:off x="4916557" y="2228859"/>
          <a:ext cx="1922393" cy="745434"/>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D3FDA5-AE62-4B32-8EA0-1B8E8ED84AE5}" type="TxLink">
            <a:rPr lang="en-US" sz="1800" b="1" i="0" u="none" strike="noStrike">
              <a:solidFill>
                <a:schemeClr val="accent5">
                  <a:lumMod val="75000"/>
                </a:schemeClr>
              </a:solidFill>
              <a:latin typeface="Calibri"/>
              <a:ea typeface="Calibri"/>
              <a:cs typeface="Calibri"/>
            </a:rPr>
            <a:pPr algn="ctr"/>
            <a:t>Laura Martinez</a:t>
          </a:fld>
          <a:endParaRPr lang="es-AR" sz="1800" b="1">
            <a:solidFill>
              <a:schemeClr val="accent5">
                <a:lumMod val="75000"/>
              </a:schemeClr>
            </a:solidFill>
          </a:endParaRPr>
        </a:p>
      </xdr:txBody>
    </xdr:sp>
    <xdr:clientData/>
  </xdr:twoCellAnchor>
  <xdr:twoCellAnchor>
    <xdr:from>
      <xdr:col>2</xdr:col>
      <xdr:colOff>480807</xdr:colOff>
      <xdr:row>12</xdr:row>
      <xdr:rowOff>50116</xdr:rowOff>
    </xdr:from>
    <xdr:to>
      <xdr:col>4</xdr:col>
      <xdr:colOff>680832</xdr:colOff>
      <xdr:row>15</xdr:row>
      <xdr:rowOff>179324</xdr:rowOff>
    </xdr:to>
    <xdr:sp macro="" textlink="">
      <xdr:nvSpPr>
        <xdr:cNvPr id="53" name="CuadroTexto 52">
          <a:extLst>
            <a:ext uri="{FF2B5EF4-FFF2-40B4-BE49-F238E27FC236}">
              <a16:creationId xmlns:a16="http://schemas.microsoft.com/office/drawing/2014/main" id="{00000000-0008-0000-0500-000035000000}"/>
            </a:ext>
          </a:extLst>
        </xdr:cNvPr>
        <xdr:cNvSpPr txBox="1"/>
      </xdr:nvSpPr>
      <xdr:spPr>
        <a:xfrm>
          <a:off x="2013090" y="2286420"/>
          <a:ext cx="2467389" cy="68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u="sng">
              <a:solidFill>
                <a:schemeClr val="accent5">
                  <a:lumMod val="75000"/>
                </a:schemeClr>
              </a:solidFill>
            </a:rPr>
            <a:t>COMPRADOR</a:t>
          </a:r>
          <a:r>
            <a:rPr lang="es-AR" sz="1800" b="1" u="sng" baseline="0">
              <a:solidFill>
                <a:schemeClr val="accent5">
                  <a:lumMod val="75000"/>
                </a:schemeClr>
              </a:solidFill>
            </a:rPr>
            <a:t> QUE MENOS COMPRO</a:t>
          </a:r>
          <a:endParaRPr lang="es-AR" sz="1800" b="1" u="sng">
            <a:solidFill>
              <a:schemeClr val="accent5">
                <a:lumMod val="75000"/>
              </a:schemeClr>
            </a:solidFill>
          </a:endParaRPr>
        </a:p>
      </xdr:txBody>
    </xdr:sp>
    <xdr:clientData/>
  </xdr:twoCellAnchor>
  <xdr:twoCellAnchor editAs="oneCell">
    <xdr:from>
      <xdr:col>1</xdr:col>
      <xdr:colOff>147433</xdr:colOff>
      <xdr:row>11</xdr:row>
      <xdr:rowOff>150748</xdr:rowOff>
    </xdr:from>
    <xdr:to>
      <xdr:col>2</xdr:col>
      <xdr:colOff>299833</xdr:colOff>
      <xdr:row>16</xdr:row>
      <xdr:rowOff>116789</xdr:rowOff>
    </xdr:to>
    <xdr:pic>
      <xdr:nvPicPr>
        <xdr:cNvPr id="54" name="Gráfico 53" descr="Crecimiento empresarial con relleno sólido">
          <a:extLst>
            <a:ext uri="{FF2B5EF4-FFF2-40B4-BE49-F238E27FC236}">
              <a16:creationId xmlns:a16="http://schemas.microsoft.com/office/drawing/2014/main" id="{00000000-0008-0000-0500-000036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13574" y="2200694"/>
          <a:ext cx="918542" cy="897834"/>
        </a:xfrm>
        <a:prstGeom prst="rect">
          <a:avLst/>
        </a:prstGeom>
      </xdr:spPr>
    </xdr:pic>
    <xdr:clientData/>
  </xdr:twoCellAnchor>
  <xdr:twoCellAnchor>
    <xdr:from>
      <xdr:col>5</xdr:col>
      <xdr:colOff>739224</xdr:colOff>
      <xdr:row>14</xdr:row>
      <xdr:rowOff>123422</xdr:rowOff>
    </xdr:from>
    <xdr:to>
      <xdr:col>6</xdr:col>
      <xdr:colOff>382246</xdr:colOff>
      <xdr:row>16</xdr:row>
      <xdr:rowOff>144954</xdr:rowOff>
    </xdr:to>
    <xdr:sp macro="" textlink="ANALISIS!V12">
      <xdr:nvSpPr>
        <xdr:cNvPr id="55" name="CuadroTexto 54">
          <a:extLst>
            <a:ext uri="{FF2B5EF4-FFF2-40B4-BE49-F238E27FC236}">
              <a16:creationId xmlns:a16="http://schemas.microsoft.com/office/drawing/2014/main" id="{00000000-0008-0000-0500-000037000000}"/>
            </a:ext>
          </a:extLst>
        </xdr:cNvPr>
        <xdr:cNvSpPr txBox="1"/>
      </xdr:nvSpPr>
      <xdr:spPr>
        <a:xfrm>
          <a:off x="5491371" y="2732444"/>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EABA53-C2E5-4466-9A1D-558E6E9D904E}" type="TxLink">
            <a:rPr lang="en-US" sz="1800" b="1" i="0" u="none" strike="noStrike">
              <a:solidFill>
                <a:srgbClr val="FF0000"/>
              </a:solidFill>
              <a:latin typeface="Calibri"/>
              <a:ea typeface="Calibri"/>
              <a:cs typeface="Calibri"/>
            </a:rPr>
            <a:pPr algn="ctr"/>
            <a:t>30</a:t>
          </a:fld>
          <a:endParaRPr lang="es-AR" sz="1800" b="1">
            <a:solidFill>
              <a:srgbClr val="FF0000"/>
            </a:solidFill>
          </a:endParaRPr>
        </a:p>
      </xdr:txBody>
    </xdr:sp>
    <xdr:clientData/>
  </xdr:twoCellAnchor>
  <xdr:twoCellAnchor>
    <xdr:from>
      <xdr:col>0</xdr:col>
      <xdr:colOff>760761</xdr:colOff>
      <xdr:row>26</xdr:row>
      <xdr:rowOff>74132</xdr:rowOff>
    </xdr:from>
    <xdr:to>
      <xdr:col>7</xdr:col>
      <xdr:colOff>27336</xdr:colOff>
      <xdr:row>32</xdr:row>
      <xdr:rowOff>26507</xdr:rowOff>
    </xdr:to>
    <xdr:sp macro="" textlink="">
      <xdr:nvSpPr>
        <xdr:cNvPr id="56" name="CuadroTexto 55">
          <a:extLst>
            <a:ext uri="{FF2B5EF4-FFF2-40B4-BE49-F238E27FC236}">
              <a16:creationId xmlns:a16="http://schemas.microsoft.com/office/drawing/2014/main" id="{00000000-0008-0000-0500-000038000000}"/>
            </a:ext>
          </a:extLst>
        </xdr:cNvPr>
        <xdr:cNvSpPr txBox="1"/>
      </xdr:nvSpPr>
      <xdr:spPr>
        <a:xfrm>
          <a:off x="760761" y="4919458"/>
          <a:ext cx="6462091" cy="107052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5</xdr:col>
      <xdr:colOff>179736</xdr:colOff>
      <xdr:row>26</xdr:row>
      <xdr:rowOff>159026</xdr:rowOff>
    </xdr:from>
    <xdr:to>
      <xdr:col>6</xdr:col>
      <xdr:colOff>932211</xdr:colOff>
      <xdr:row>30</xdr:row>
      <xdr:rowOff>159026</xdr:rowOff>
    </xdr:to>
    <xdr:sp macro="" textlink="ANALISIS!AB37">
      <xdr:nvSpPr>
        <xdr:cNvPr id="57" name="CuadroTexto 56">
          <a:extLst>
            <a:ext uri="{FF2B5EF4-FFF2-40B4-BE49-F238E27FC236}">
              <a16:creationId xmlns:a16="http://schemas.microsoft.com/office/drawing/2014/main" id="{00000000-0008-0000-0500-000039000000}"/>
            </a:ext>
          </a:extLst>
        </xdr:cNvPr>
        <xdr:cNvSpPr txBox="1"/>
      </xdr:nvSpPr>
      <xdr:spPr>
        <a:xfrm>
          <a:off x="4931883" y="5004352"/>
          <a:ext cx="1922393" cy="74543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FFD39F-A2DE-4FB1-8D52-A61ADAB214A3}" type="TxLink">
            <a:rPr lang="en-US" sz="1800" b="1" i="0" u="none" strike="noStrike">
              <a:solidFill>
                <a:schemeClr val="accent1"/>
              </a:solidFill>
              <a:latin typeface="Calibri"/>
              <a:ea typeface="Calibri"/>
              <a:cs typeface="Calibri"/>
            </a:rPr>
            <a:pPr algn="ctr"/>
            <a:t>Espejos Magicos</a:t>
          </a:fld>
          <a:endParaRPr lang="es-AR" sz="1800" b="1">
            <a:solidFill>
              <a:schemeClr val="accent1"/>
            </a:solidFill>
          </a:endParaRPr>
        </a:p>
      </xdr:txBody>
    </xdr:sp>
    <xdr:clientData/>
  </xdr:twoCellAnchor>
  <xdr:twoCellAnchor>
    <xdr:from>
      <xdr:col>2</xdr:col>
      <xdr:colOff>398810</xdr:colOff>
      <xdr:row>27</xdr:row>
      <xdr:rowOff>55083</xdr:rowOff>
    </xdr:from>
    <xdr:to>
      <xdr:col>4</xdr:col>
      <xdr:colOff>598835</xdr:colOff>
      <xdr:row>31</xdr:row>
      <xdr:rowOff>2074</xdr:rowOff>
    </xdr:to>
    <xdr:sp macro="" textlink="">
      <xdr:nvSpPr>
        <xdr:cNvPr id="58" name="CuadroTexto 57">
          <a:extLst>
            <a:ext uri="{FF2B5EF4-FFF2-40B4-BE49-F238E27FC236}">
              <a16:creationId xmlns:a16="http://schemas.microsoft.com/office/drawing/2014/main" id="{00000000-0008-0000-0500-00003A000000}"/>
            </a:ext>
          </a:extLst>
        </xdr:cNvPr>
        <xdr:cNvSpPr txBox="1"/>
      </xdr:nvSpPr>
      <xdr:spPr>
        <a:xfrm>
          <a:off x="1931093" y="5086768"/>
          <a:ext cx="2467389" cy="69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800" b="1" u="sng">
              <a:solidFill>
                <a:schemeClr val="accent5">
                  <a:lumMod val="75000"/>
                </a:schemeClr>
              </a:solidFill>
            </a:rPr>
            <a:t>JUEGO</a:t>
          </a:r>
          <a:r>
            <a:rPr lang="es-AR" sz="1800" b="1" u="sng" baseline="0">
              <a:solidFill>
                <a:schemeClr val="accent5">
                  <a:lumMod val="75000"/>
                </a:schemeClr>
              </a:solidFill>
            </a:rPr>
            <a:t> QUE MENOS VENDIO</a:t>
          </a:r>
          <a:endParaRPr lang="es-AR" sz="1800" b="1" u="sng">
            <a:solidFill>
              <a:schemeClr val="accent5">
                <a:lumMod val="75000"/>
              </a:schemeClr>
            </a:solidFill>
          </a:endParaRPr>
        </a:p>
      </xdr:txBody>
    </xdr:sp>
    <xdr:clientData/>
  </xdr:twoCellAnchor>
  <xdr:twoCellAnchor editAs="oneCell">
    <xdr:from>
      <xdr:col>1</xdr:col>
      <xdr:colOff>65436</xdr:colOff>
      <xdr:row>26</xdr:row>
      <xdr:rowOff>132112</xdr:rowOff>
    </xdr:from>
    <xdr:to>
      <xdr:col>2</xdr:col>
      <xdr:colOff>217836</xdr:colOff>
      <xdr:row>31</xdr:row>
      <xdr:rowOff>94011</xdr:rowOff>
    </xdr:to>
    <xdr:pic>
      <xdr:nvPicPr>
        <xdr:cNvPr id="59" name="Gráfico 58" descr="Marketing con relleno sólido">
          <a:extLst>
            <a:ext uri="{FF2B5EF4-FFF2-40B4-BE49-F238E27FC236}">
              <a16:creationId xmlns:a16="http://schemas.microsoft.com/office/drawing/2014/main" id="{00000000-0008-0000-0500-00003B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831577" y="4977438"/>
          <a:ext cx="918542" cy="893693"/>
        </a:xfrm>
        <a:prstGeom prst="rect">
          <a:avLst/>
        </a:prstGeom>
      </xdr:spPr>
    </xdr:pic>
    <xdr:clientData/>
  </xdr:twoCellAnchor>
  <xdr:twoCellAnchor>
    <xdr:from>
      <xdr:col>5</xdr:col>
      <xdr:colOff>759102</xdr:colOff>
      <xdr:row>29</xdr:row>
      <xdr:rowOff>135008</xdr:rowOff>
    </xdr:from>
    <xdr:to>
      <xdr:col>6</xdr:col>
      <xdr:colOff>402124</xdr:colOff>
      <xdr:row>31</xdr:row>
      <xdr:rowOff>156539</xdr:rowOff>
    </xdr:to>
    <xdr:sp macro="" textlink="ANALISIS!AB39">
      <xdr:nvSpPr>
        <xdr:cNvPr id="60" name="CuadroTexto 59">
          <a:extLst>
            <a:ext uri="{FF2B5EF4-FFF2-40B4-BE49-F238E27FC236}">
              <a16:creationId xmlns:a16="http://schemas.microsoft.com/office/drawing/2014/main" id="{00000000-0008-0000-0500-00003C000000}"/>
            </a:ext>
          </a:extLst>
        </xdr:cNvPr>
        <xdr:cNvSpPr txBox="1"/>
      </xdr:nvSpPr>
      <xdr:spPr>
        <a:xfrm>
          <a:off x="5511249" y="5539410"/>
          <a:ext cx="812940" cy="394249"/>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2C5826-98B5-42A6-AB35-9C4A2B98EBB3}" type="TxLink">
            <a:rPr lang="en-US" sz="1800" b="1" i="0" u="none" strike="noStrike">
              <a:solidFill>
                <a:srgbClr val="FF0000"/>
              </a:solidFill>
              <a:latin typeface="Calibri"/>
              <a:ea typeface="Calibri"/>
              <a:cs typeface="Calibri"/>
            </a:rPr>
            <a:pPr algn="ctr"/>
            <a:t>217</a:t>
          </a:fld>
          <a:endParaRPr lang="es-AR" sz="1800" b="1">
            <a:solidFill>
              <a:srgbClr val="FF0000"/>
            </a:solidFill>
          </a:endParaRPr>
        </a:p>
      </xdr:txBody>
    </xdr:sp>
    <xdr:clientData/>
  </xdr:twoCellAnchor>
  <xdr:twoCellAnchor>
    <xdr:from>
      <xdr:col>8</xdr:col>
      <xdr:colOff>6</xdr:colOff>
      <xdr:row>28</xdr:row>
      <xdr:rowOff>23604</xdr:rowOff>
    </xdr:from>
    <xdr:to>
      <xdr:col>10</xdr:col>
      <xdr:colOff>400470</xdr:colOff>
      <xdr:row>30</xdr:row>
      <xdr:rowOff>38513</xdr:rowOff>
    </xdr:to>
    <xdr:sp macro="" textlink="ANALISIS!AB23">
      <xdr:nvSpPr>
        <xdr:cNvPr id="61" name="CuadroTexto 60">
          <a:extLst>
            <a:ext uri="{FF2B5EF4-FFF2-40B4-BE49-F238E27FC236}">
              <a16:creationId xmlns:a16="http://schemas.microsoft.com/office/drawing/2014/main" id="{00000000-0008-0000-0500-00003D000000}"/>
            </a:ext>
          </a:extLst>
        </xdr:cNvPr>
        <xdr:cNvSpPr txBox="1"/>
      </xdr:nvSpPr>
      <xdr:spPr>
        <a:xfrm>
          <a:off x="7309408" y="5241647"/>
          <a:ext cx="193274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F13277-C353-4376-BB17-7D1E46510FD5}" type="TxLink">
            <a:rPr lang="en-US" sz="2000" b="1" i="0" u="none" strike="noStrike">
              <a:solidFill>
                <a:schemeClr val="accent1"/>
              </a:solidFill>
              <a:latin typeface="Calibri"/>
              <a:ea typeface="Calibri"/>
              <a:cs typeface="Calibri"/>
            </a:rPr>
            <a:pPr algn="ctr"/>
            <a:t>jueves</a:t>
          </a:fld>
          <a:r>
            <a:rPr lang="en-US" sz="2000" b="1" i="0" u="none" strike="noStrike">
              <a:solidFill>
                <a:schemeClr val="accent1"/>
              </a:solidFill>
              <a:latin typeface="Calibri"/>
              <a:ea typeface="Calibri"/>
              <a:cs typeface="Calibri"/>
            </a:rPr>
            <a:t>  </a:t>
          </a:r>
          <a:r>
            <a:rPr lang="en-US" sz="2400" b="1" i="0" u="none" strike="noStrike">
              <a:solidFill>
                <a:srgbClr val="FF0000"/>
              </a:solidFill>
              <a:latin typeface="Calibri"/>
              <a:ea typeface="Calibri"/>
              <a:cs typeface="Calibri"/>
            </a:rPr>
            <a:t>-</a:t>
          </a:r>
          <a:endParaRPr lang="es-AR" sz="2400" b="1">
            <a:solidFill>
              <a:srgbClr val="FF0000"/>
            </a:solidFill>
          </a:endParaRPr>
        </a:p>
      </xdr:txBody>
    </xdr:sp>
    <xdr:clientData/>
  </xdr:twoCellAnchor>
  <xdr:twoCellAnchor>
    <xdr:from>
      <xdr:col>10</xdr:col>
      <xdr:colOff>496962</xdr:colOff>
      <xdr:row>25</xdr:row>
      <xdr:rowOff>127138</xdr:rowOff>
    </xdr:from>
    <xdr:to>
      <xdr:col>12</xdr:col>
      <xdr:colOff>20707</xdr:colOff>
      <xdr:row>27</xdr:row>
      <xdr:rowOff>142047</xdr:rowOff>
    </xdr:to>
    <xdr:sp macro="" textlink="ANALISIS!AB20">
      <xdr:nvSpPr>
        <xdr:cNvPr id="62" name="CuadroTexto 61">
          <a:extLst>
            <a:ext uri="{FF2B5EF4-FFF2-40B4-BE49-F238E27FC236}">
              <a16:creationId xmlns:a16="http://schemas.microsoft.com/office/drawing/2014/main" id="{00000000-0008-0000-0500-00003E000000}"/>
            </a:ext>
          </a:extLst>
        </xdr:cNvPr>
        <xdr:cNvSpPr txBox="1"/>
      </xdr:nvSpPr>
      <xdr:spPr>
        <a:xfrm>
          <a:off x="9338647" y="4786105"/>
          <a:ext cx="105602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ABAA40-16D8-49B2-AAA2-8AC4FC8E98FB}" type="TxLink">
            <a:rPr lang="en-US" sz="1800" b="1" i="0" u="none" strike="noStrike">
              <a:solidFill>
                <a:schemeClr val="accent6"/>
              </a:solidFill>
              <a:latin typeface="Calibri"/>
              <a:ea typeface="Calibri"/>
              <a:cs typeface="Calibri"/>
            </a:rPr>
            <a:pPr algn="ctr"/>
            <a:t>444</a:t>
          </a:fld>
          <a:endParaRPr lang="es-AR" sz="1800" b="1">
            <a:solidFill>
              <a:schemeClr val="accent6"/>
            </a:solidFill>
          </a:endParaRPr>
        </a:p>
      </xdr:txBody>
    </xdr:sp>
    <xdr:clientData/>
  </xdr:twoCellAnchor>
  <xdr:twoCellAnchor>
    <xdr:from>
      <xdr:col>10</xdr:col>
      <xdr:colOff>504418</xdr:colOff>
      <xdr:row>28</xdr:row>
      <xdr:rowOff>31060</xdr:rowOff>
    </xdr:from>
    <xdr:to>
      <xdr:col>12</xdr:col>
      <xdr:colOff>28163</xdr:colOff>
      <xdr:row>30</xdr:row>
      <xdr:rowOff>45969</xdr:rowOff>
    </xdr:to>
    <xdr:sp macro="" textlink="ANALISIS!AB25">
      <xdr:nvSpPr>
        <xdr:cNvPr id="63" name="CuadroTexto 62">
          <a:extLst>
            <a:ext uri="{FF2B5EF4-FFF2-40B4-BE49-F238E27FC236}">
              <a16:creationId xmlns:a16="http://schemas.microsoft.com/office/drawing/2014/main" id="{00000000-0008-0000-0500-00003F000000}"/>
            </a:ext>
          </a:extLst>
        </xdr:cNvPr>
        <xdr:cNvSpPr txBox="1"/>
      </xdr:nvSpPr>
      <xdr:spPr>
        <a:xfrm>
          <a:off x="9346103" y="5249103"/>
          <a:ext cx="1056027" cy="387627"/>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391EF5-C001-498C-99C4-9E053463D702}" type="TxLink">
            <a:rPr lang="en-US" sz="1800" b="1" i="0" u="none" strike="noStrike">
              <a:solidFill>
                <a:srgbClr val="FF0000"/>
              </a:solidFill>
              <a:latin typeface="Calibri"/>
              <a:ea typeface="Calibri"/>
              <a:cs typeface="Calibri"/>
            </a:rPr>
            <a:pPr algn="ctr"/>
            <a:t>225</a:t>
          </a:fld>
          <a:endParaRPr lang="es-AR" sz="18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571500</xdr:colOff>
      <xdr:row>31</xdr:row>
      <xdr:rowOff>0</xdr:rowOff>
    </xdr:from>
    <xdr:to>
      <xdr:col>2</xdr:col>
      <xdr:colOff>228600</xdr:colOff>
      <xdr:row>32</xdr:row>
      <xdr:rowOff>165652</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1333500" y="622935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466725</xdr:colOff>
      <xdr:row>29</xdr:row>
      <xdr:rowOff>47625</xdr:rowOff>
    </xdr:from>
    <xdr:to>
      <xdr:col>2</xdr:col>
      <xdr:colOff>342900</xdr:colOff>
      <xdr:row>30</xdr:row>
      <xdr:rowOff>95250</xdr:rowOff>
    </xdr:to>
    <xdr:sp macro="" textlink="">
      <xdr:nvSpPr>
        <xdr:cNvPr id="3" name="CuadroTexto 2">
          <a:extLst>
            <a:ext uri="{FF2B5EF4-FFF2-40B4-BE49-F238E27FC236}">
              <a16:creationId xmlns:a16="http://schemas.microsoft.com/office/drawing/2014/main" id="{00000000-0008-0000-0600-000003000000}"/>
            </a:ext>
          </a:extLst>
        </xdr:cNvPr>
        <xdr:cNvSpPr txBox="1"/>
      </xdr:nvSpPr>
      <xdr:spPr>
        <a:xfrm>
          <a:off x="1228725" y="5895975"/>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752475</xdr:colOff>
      <xdr:row>2</xdr:row>
      <xdr:rowOff>123825</xdr:rowOff>
    </xdr:from>
    <xdr:to>
      <xdr:col>8</xdr:col>
      <xdr:colOff>733425</xdr:colOff>
      <xdr:row>4</xdr:row>
      <xdr:rowOff>98977</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5667375" y="50482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6</xdr:col>
      <xdr:colOff>628650</xdr:colOff>
      <xdr:row>1</xdr:row>
      <xdr:rowOff>0</xdr:rowOff>
    </xdr:from>
    <xdr:to>
      <xdr:col>9</xdr:col>
      <xdr:colOff>66675</xdr:colOff>
      <xdr:row>2</xdr:row>
      <xdr:rowOff>47625</xdr:rowOff>
    </xdr:to>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5543550" y="1905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37</xdr:col>
      <xdr:colOff>219075</xdr:colOff>
      <xdr:row>1</xdr:row>
      <xdr:rowOff>9525</xdr:rowOff>
    </xdr:from>
    <xdr:to>
      <xdr:col>37</xdr:col>
      <xdr:colOff>1238250</xdr:colOff>
      <xdr:row>3</xdr:row>
      <xdr:rowOff>171450</xdr:rowOff>
    </xdr:to>
    <xdr:sp macro="" textlink="">
      <xdr:nvSpPr>
        <xdr:cNvPr id="2" name="CuadroTexto 1">
          <a:extLst>
            <a:ext uri="{FF2B5EF4-FFF2-40B4-BE49-F238E27FC236}">
              <a16:creationId xmlns:a16="http://schemas.microsoft.com/office/drawing/2014/main" id="{00000000-0008-0000-0800-000002000000}"/>
            </a:ext>
          </a:extLst>
        </xdr:cNvPr>
        <xdr:cNvSpPr txBox="1"/>
      </xdr:nvSpPr>
      <xdr:spPr>
        <a:xfrm>
          <a:off x="29194125" y="200025"/>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32</xdr:col>
      <xdr:colOff>733425</xdr:colOff>
      <xdr:row>0</xdr:row>
      <xdr:rowOff>161924</xdr:rowOff>
    </xdr:from>
    <xdr:to>
      <xdr:col>34</xdr:col>
      <xdr:colOff>123826</xdr:colOff>
      <xdr:row>4</xdr:row>
      <xdr:rowOff>57149</xdr:rowOff>
    </xdr:to>
    <xdr:sp macro="" textlink="">
      <xdr:nvSpPr>
        <xdr:cNvPr id="4" name="CuadroTexto 3">
          <a:extLst>
            <a:ext uri="{FF2B5EF4-FFF2-40B4-BE49-F238E27FC236}">
              <a16:creationId xmlns:a16="http://schemas.microsoft.com/office/drawing/2014/main" id="{00000000-0008-0000-0800-000004000000}"/>
            </a:ext>
          </a:extLst>
        </xdr:cNvPr>
        <xdr:cNvSpPr txBox="1"/>
      </xdr:nvSpPr>
      <xdr:spPr>
        <a:xfrm>
          <a:off x="25460325" y="161924"/>
          <a:ext cx="1133476"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34</xdr:col>
      <xdr:colOff>152400</xdr:colOff>
      <xdr:row>1</xdr:row>
      <xdr:rowOff>47625</xdr:rowOff>
    </xdr:from>
    <xdr:to>
      <xdr:col>34</xdr:col>
      <xdr:colOff>733425</xdr:colOff>
      <xdr:row>3</xdr:row>
      <xdr:rowOff>142875</xdr:rowOff>
    </xdr:to>
    <xdr:sp macro="" textlink="$AH$3">
      <xdr:nvSpPr>
        <xdr:cNvPr id="5" name="CuadroTexto 4">
          <a:extLst>
            <a:ext uri="{FF2B5EF4-FFF2-40B4-BE49-F238E27FC236}">
              <a16:creationId xmlns:a16="http://schemas.microsoft.com/office/drawing/2014/main" id="{00000000-0008-0000-0800-000005000000}"/>
            </a:ext>
          </a:extLst>
        </xdr:cNvPr>
        <xdr:cNvSpPr txBox="1"/>
      </xdr:nvSpPr>
      <xdr:spPr>
        <a:xfrm>
          <a:off x="26622375" y="238125"/>
          <a:ext cx="5810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D4B1E5A-0AA9-4EBB-85E1-0A7A572D0783}" type="TxLink">
            <a:rPr lang="en-US" sz="2800" b="1" i="0" u="none" strike="noStrike">
              <a:solidFill>
                <a:srgbClr val="7030A0"/>
              </a:solidFill>
              <a:latin typeface="Calibri"/>
              <a:ea typeface="Calibri"/>
              <a:cs typeface="Calibri"/>
            </a:rPr>
            <a:pPr algn="l"/>
            <a:t>26</a:t>
          </a:fld>
          <a:endParaRPr lang="es-AR" sz="2800" b="1">
            <a:solidFill>
              <a:srgbClr val="7030A0"/>
            </a:solidFill>
          </a:endParaRPr>
        </a:p>
      </xdr:txBody>
    </xdr:sp>
    <xdr:clientData/>
  </xdr:twoCellAnchor>
  <xdr:twoCellAnchor>
    <xdr:from>
      <xdr:col>34</xdr:col>
      <xdr:colOff>590550</xdr:colOff>
      <xdr:row>0</xdr:row>
      <xdr:rowOff>180975</xdr:rowOff>
    </xdr:from>
    <xdr:to>
      <xdr:col>36</xdr:col>
      <xdr:colOff>0</xdr:colOff>
      <xdr:row>4</xdr:row>
      <xdr:rowOff>28575</xdr:rowOff>
    </xdr:to>
    <xdr:sp macro="" textlink="">
      <xdr:nvSpPr>
        <xdr:cNvPr id="7" name="CuadroTexto 6">
          <a:extLst>
            <a:ext uri="{FF2B5EF4-FFF2-40B4-BE49-F238E27FC236}">
              <a16:creationId xmlns:a16="http://schemas.microsoft.com/office/drawing/2014/main" id="{00000000-0008-0000-0800-000007000000}"/>
            </a:ext>
          </a:extLst>
        </xdr:cNvPr>
        <xdr:cNvSpPr txBox="1"/>
      </xdr:nvSpPr>
      <xdr:spPr>
        <a:xfrm>
          <a:off x="27060525" y="180975"/>
          <a:ext cx="115252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35</xdr:col>
      <xdr:colOff>828675</xdr:colOff>
      <xdr:row>1</xdr:row>
      <xdr:rowOff>47625</xdr:rowOff>
    </xdr:from>
    <xdr:to>
      <xdr:col>36</xdr:col>
      <xdr:colOff>695325</xdr:colOff>
      <xdr:row>3</xdr:row>
      <xdr:rowOff>142875</xdr:rowOff>
    </xdr:to>
    <xdr:sp macro="" textlink="$AK$26">
      <xdr:nvSpPr>
        <xdr:cNvPr id="8" name="CuadroTexto 7">
          <a:extLst>
            <a:ext uri="{FF2B5EF4-FFF2-40B4-BE49-F238E27FC236}">
              <a16:creationId xmlns:a16="http://schemas.microsoft.com/office/drawing/2014/main" id="{00000000-0008-0000-0800-000008000000}"/>
            </a:ext>
          </a:extLst>
        </xdr:cNvPr>
        <xdr:cNvSpPr txBox="1"/>
      </xdr:nvSpPr>
      <xdr:spPr>
        <a:xfrm>
          <a:off x="28060650" y="238125"/>
          <a:ext cx="8477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0299AA-8D31-4655-9E2D-E3912B4C0811}" type="TxLink">
            <a:rPr lang="en-US" sz="2800" b="1" i="0" u="none" strike="noStrike">
              <a:solidFill>
                <a:srgbClr val="7030A0"/>
              </a:solidFill>
              <a:latin typeface="Calibri"/>
              <a:ea typeface="Calibri"/>
              <a:cs typeface="Calibri"/>
            </a:rPr>
            <a:pPr algn="ctr"/>
            <a:t>525</a:t>
          </a:fld>
          <a:endParaRPr lang="es-AR" sz="2800" b="1">
            <a:solidFill>
              <a:srgbClr val="7030A0"/>
            </a:solidFill>
          </a:endParaRPr>
        </a:p>
      </xdr:txBody>
    </xdr:sp>
    <xdr:clientData/>
  </xdr:twoCellAnchor>
  <mc:AlternateContent xmlns:mc="http://schemas.openxmlformats.org/markup-compatibility/2006">
    <mc:Choice xmlns:a14="http://schemas.microsoft.com/office/drawing/2010/main" Requires="a14">
      <xdr:twoCellAnchor editAs="oneCell">
        <xdr:from>
          <xdr:col>37</xdr:col>
          <xdr:colOff>200025</xdr:colOff>
          <xdr:row>1</xdr:row>
          <xdr:rowOff>19050</xdr:rowOff>
        </xdr:from>
        <xdr:to>
          <xdr:col>37</xdr:col>
          <xdr:colOff>1238250</xdr:colOff>
          <xdr:row>2</xdr:row>
          <xdr:rowOff>104775</xdr:rowOff>
        </xdr:to>
        <xdr:sp macro="" textlink="">
          <xdr:nvSpPr>
            <xdr:cNvPr id="7169" name="Option Button 1" hidden="1">
              <a:extLst>
                <a:ext uri="{63B3BB69-23CF-44E3-9099-C40C66FF867C}">
                  <a14:compatExt spid="_x0000_s7169"/>
                </a:ext>
                <a:ext uri="{FF2B5EF4-FFF2-40B4-BE49-F238E27FC236}">
                  <a16:creationId xmlns:a16="http://schemas.microsoft.com/office/drawing/2014/main" id="{00000000-0008-0000-08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209550</xdr:colOff>
          <xdr:row>2</xdr:row>
          <xdr:rowOff>47625</xdr:rowOff>
        </xdr:from>
        <xdr:to>
          <xdr:col>37</xdr:col>
          <xdr:colOff>1247775</xdr:colOff>
          <xdr:row>3</xdr:row>
          <xdr:rowOff>133350</xdr:rowOff>
        </xdr:to>
        <xdr:sp macro="" textlink="">
          <xdr:nvSpPr>
            <xdr:cNvPr id="7171" name="Option Button 3" hidden="1">
              <a:extLst>
                <a:ext uri="{63B3BB69-23CF-44E3-9099-C40C66FF867C}">
                  <a14:compatExt spid="_x0000_s7171"/>
                </a:ext>
                <a:ext uri="{FF2B5EF4-FFF2-40B4-BE49-F238E27FC236}">
                  <a16:creationId xmlns:a16="http://schemas.microsoft.com/office/drawing/2014/main" id="{00000000-0008-0000-08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85725</xdr:colOff>
      <xdr:row>27</xdr:row>
      <xdr:rowOff>161925</xdr:rowOff>
    </xdr:from>
    <xdr:to>
      <xdr:col>2</xdr:col>
      <xdr:colOff>485775</xdr:colOff>
      <xdr:row>29</xdr:row>
      <xdr:rowOff>137077</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800-000009000000}"/>
            </a:ext>
          </a:extLst>
        </xdr:cNvPr>
        <xdr:cNvSpPr/>
      </xdr:nvSpPr>
      <xdr:spPr>
        <a:xfrm>
          <a:off x="847725" y="530542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0" name="CuadroTexto 9">
          <a:extLst>
            <a:ext uri="{FF2B5EF4-FFF2-40B4-BE49-F238E27FC236}">
              <a16:creationId xmlns:a16="http://schemas.microsoft.com/office/drawing/2014/main" id="{00000000-0008-0000-0800-00000A000000}"/>
            </a:ext>
          </a:extLst>
        </xdr:cNvPr>
        <xdr:cNvSpPr txBox="1"/>
      </xdr:nvSpPr>
      <xdr:spPr>
        <a:xfrm>
          <a:off x="762000"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38</xdr:col>
      <xdr:colOff>219075</xdr:colOff>
      <xdr:row>1</xdr:row>
      <xdr:rowOff>19050</xdr:rowOff>
    </xdr:from>
    <xdr:to>
      <xdr:col>38</xdr:col>
      <xdr:colOff>1238250</xdr:colOff>
      <xdr:row>3</xdr:row>
      <xdr:rowOff>180975</xdr:rowOff>
    </xdr:to>
    <xdr:sp macro="" textlink="">
      <xdr:nvSpPr>
        <xdr:cNvPr id="9" name="CuadroTexto 8">
          <a:extLst>
            <a:ext uri="{FF2B5EF4-FFF2-40B4-BE49-F238E27FC236}">
              <a16:creationId xmlns:a16="http://schemas.microsoft.com/office/drawing/2014/main" id="{00000000-0008-0000-0900-000009000000}"/>
            </a:ext>
          </a:extLst>
        </xdr:cNvPr>
        <xdr:cNvSpPr txBox="1"/>
      </xdr:nvSpPr>
      <xdr:spPr>
        <a:xfrm>
          <a:off x="30022800"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xdr:twoCellAnchor>
    <xdr:from>
      <xdr:col>33</xdr:col>
      <xdr:colOff>609600</xdr:colOff>
      <xdr:row>0</xdr:row>
      <xdr:rowOff>161924</xdr:rowOff>
    </xdr:from>
    <xdr:to>
      <xdr:col>35</xdr:col>
      <xdr:colOff>371475</xdr:colOff>
      <xdr:row>4</xdr:row>
      <xdr:rowOff>76200</xdr:rowOff>
    </xdr:to>
    <xdr:sp macro="" textlink="">
      <xdr:nvSpPr>
        <xdr:cNvPr id="4" name="CuadroTexto 3">
          <a:extLst>
            <a:ext uri="{FF2B5EF4-FFF2-40B4-BE49-F238E27FC236}">
              <a16:creationId xmlns:a16="http://schemas.microsoft.com/office/drawing/2014/main" id="{00000000-0008-0000-0900-000004000000}"/>
            </a:ext>
          </a:extLst>
        </xdr:cNvPr>
        <xdr:cNvSpPr txBox="1"/>
      </xdr:nvSpPr>
      <xdr:spPr>
        <a:xfrm>
          <a:off x="25955625" y="161924"/>
          <a:ext cx="1428750" cy="676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35</xdr:col>
      <xdr:colOff>304800</xdr:colOff>
      <xdr:row>1</xdr:row>
      <xdr:rowOff>57150</xdr:rowOff>
    </xdr:from>
    <xdr:to>
      <xdr:col>35</xdr:col>
      <xdr:colOff>885825</xdr:colOff>
      <xdr:row>3</xdr:row>
      <xdr:rowOff>152400</xdr:rowOff>
    </xdr:to>
    <xdr:sp macro="" textlink="$AI$3">
      <xdr:nvSpPr>
        <xdr:cNvPr id="5" name="CuadroTexto 4">
          <a:extLst>
            <a:ext uri="{FF2B5EF4-FFF2-40B4-BE49-F238E27FC236}">
              <a16:creationId xmlns:a16="http://schemas.microsoft.com/office/drawing/2014/main" id="{00000000-0008-0000-0900-000005000000}"/>
            </a:ext>
          </a:extLst>
        </xdr:cNvPr>
        <xdr:cNvSpPr txBox="1"/>
      </xdr:nvSpPr>
      <xdr:spPr>
        <a:xfrm>
          <a:off x="27317700" y="247650"/>
          <a:ext cx="58102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782B9B-6E04-42FE-AE3A-15A0C382941D}" type="TxLink">
            <a:rPr lang="en-US" sz="2800" b="1" i="0" u="none" strike="noStrike">
              <a:solidFill>
                <a:srgbClr val="7030A0"/>
              </a:solidFill>
              <a:latin typeface="Calibri"/>
              <a:ea typeface="Calibri"/>
              <a:cs typeface="Calibri"/>
            </a:rPr>
            <a:pPr algn="ctr"/>
            <a:t>26</a:t>
          </a:fld>
          <a:endParaRPr lang="es-AR" sz="2800" b="1">
            <a:solidFill>
              <a:srgbClr val="7030A0"/>
            </a:solidFill>
          </a:endParaRPr>
        </a:p>
      </xdr:txBody>
    </xdr:sp>
    <xdr:clientData/>
  </xdr:twoCellAnchor>
  <xdr:twoCellAnchor>
    <xdr:from>
      <xdr:col>35</xdr:col>
      <xdr:colOff>704850</xdr:colOff>
      <xdr:row>0</xdr:row>
      <xdr:rowOff>161925</xdr:rowOff>
    </xdr:from>
    <xdr:to>
      <xdr:col>37</xdr:col>
      <xdr:colOff>142875</xdr:colOff>
      <xdr:row>4</xdr:row>
      <xdr:rowOff>85725</xdr:rowOff>
    </xdr:to>
    <xdr:sp macro="" textlink="">
      <xdr:nvSpPr>
        <xdr:cNvPr id="7" name="CuadroTexto 6">
          <a:extLst>
            <a:ext uri="{FF2B5EF4-FFF2-40B4-BE49-F238E27FC236}">
              <a16:creationId xmlns:a16="http://schemas.microsoft.com/office/drawing/2014/main" id="{00000000-0008-0000-0900-000007000000}"/>
            </a:ext>
          </a:extLst>
        </xdr:cNvPr>
        <xdr:cNvSpPr txBox="1"/>
      </xdr:nvSpPr>
      <xdr:spPr>
        <a:xfrm>
          <a:off x="27717750" y="161925"/>
          <a:ext cx="13239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36</xdr:col>
      <xdr:colOff>923925</xdr:colOff>
      <xdr:row>1</xdr:row>
      <xdr:rowOff>57150</xdr:rowOff>
    </xdr:from>
    <xdr:to>
      <xdr:col>37</xdr:col>
      <xdr:colOff>723900</xdr:colOff>
      <xdr:row>3</xdr:row>
      <xdr:rowOff>152400</xdr:rowOff>
    </xdr:to>
    <xdr:sp macro="" textlink="$AL$26">
      <xdr:nvSpPr>
        <xdr:cNvPr id="8" name="CuadroTexto 7">
          <a:extLst>
            <a:ext uri="{FF2B5EF4-FFF2-40B4-BE49-F238E27FC236}">
              <a16:creationId xmlns:a16="http://schemas.microsoft.com/office/drawing/2014/main" id="{00000000-0008-0000-0900-000008000000}"/>
            </a:ext>
          </a:extLst>
        </xdr:cNvPr>
        <xdr:cNvSpPr txBox="1"/>
      </xdr:nvSpPr>
      <xdr:spPr>
        <a:xfrm>
          <a:off x="28841700" y="247650"/>
          <a:ext cx="781050"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618CED-B0C3-494F-A339-FCDD2D446993}" type="TxLink">
            <a:rPr lang="en-US" sz="2800" b="1" i="0" u="none" strike="noStrike">
              <a:solidFill>
                <a:srgbClr val="7030A0"/>
              </a:solidFill>
              <a:latin typeface="Calibri"/>
              <a:ea typeface="Calibri"/>
              <a:cs typeface="Calibri"/>
            </a:rPr>
            <a:pPr algn="ctr"/>
            <a:t>415</a:t>
          </a:fld>
          <a:endParaRPr lang="es-AR" sz="2800" b="1">
            <a:solidFill>
              <a:srgbClr val="7030A0"/>
            </a:solidFill>
          </a:endParaRPr>
        </a:p>
      </xdr:txBody>
    </xdr:sp>
    <xdr:clientData/>
  </xdr:twoCellAnchor>
  <mc:AlternateContent xmlns:mc="http://schemas.openxmlformats.org/markup-compatibility/2006">
    <mc:Choice xmlns:a14="http://schemas.microsoft.com/office/drawing/2010/main" Requires="a14">
      <xdr:twoCellAnchor editAs="oneCell">
        <xdr:from>
          <xdr:col>38</xdr:col>
          <xdr:colOff>238125</xdr:colOff>
          <xdr:row>1</xdr:row>
          <xdr:rowOff>9525</xdr:rowOff>
        </xdr:from>
        <xdr:to>
          <xdr:col>39</xdr:col>
          <xdr:colOff>19050</xdr:colOff>
          <xdr:row>2</xdr:row>
          <xdr:rowOff>95250</xdr:rowOff>
        </xdr:to>
        <xdr:sp macro="" textlink="">
          <xdr:nvSpPr>
            <xdr:cNvPr id="8193" name="Option Button 1" hidden="1">
              <a:extLst>
                <a:ext uri="{63B3BB69-23CF-44E3-9099-C40C66FF867C}">
                  <a14:compatExt spid="_x0000_s8193"/>
                </a:ext>
                <a:ext uri="{FF2B5EF4-FFF2-40B4-BE49-F238E27FC236}">
                  <a16:creationId xmlns:a16="http://schemas.microsoft.com/office/drawing/2014/main" id="{00000000-0008-0000-09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238125</xdr:colOff>
          <xdr:row>2</xdr:row>
          <xdr:rowOff>28575</xdr:rowOff>
        </xdr:from>
        <xdr:to>
          <xdr:col>39</xdr:col>
          <xdr:colOff>19050</xdr:colOff>
          <xdr:row>3</xdr:row>
          <xdr:rowOff>114300</xdr:rowOff>
        </xdr:to>
        <xdr:sp macro="" textlink="">
          <xdr:nvSpPr>
            <xdr:cNvPr id="8194" name="Option Button 2" hidden="1">
              <a:extLst>
                <a:ext uri="{63B3BB69-23CF-44E3-9099-C40C66FF867C}">
                  <a14:compatExt spid="_x0000_s8194"/>
                </a:ext>
                <a:ext uri="{FF2B5EF4-FFF2-40B4-BE49-F238E27FC236}">
                  <a16:creationId xmlns:a16="http://schemas.microsoft.com/office/drawing/2014/main" id="{00000000-0008-0000-09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85725</xdr:colOff>
      <xdr:row>27</xdr:row>
      <xdr:rowOff>152400</xdr:rowOff>
    </xdr:from>
    <xdr:to>
      <xdr:col>2</xdr:col>
      <xdr:colOff>485775</xdr:colOff>
      <xdr:row>29</xdr:row>
      <xdr:rowOff>127552</xdr:rowOff>
    </xdr:to>
    <xdr:sp macro="" textlink="">
      <xdr:nvSpPr>
        <xdr:cNvPr id="11" name="Rectángulo: esquinas redondeadas 10">
          <a:hlinkClick xmlns:r="http://schemas.openxmlformats.org/officeDocument/2006/relationships" r:id="rId1"/>
          <a:extLst>
            <a:ext uri="{FF2B5EF4-FFF2-40B4-BE49-F238E27FC236}">
              <a16:creationId xmlns:a16="http://schemas.microsoft.com/office/drawing/2014/main" id="{00000000-0008-0000-0900-00000B000000}"/>
            </a:ext>
          </a:extLst>
        </xdr:cNvPr>
        <xdr:cNvSpPr/>
      </xdr:nvSpPr>
      <xdr:spPr>
        <a:xfrm>
          <a:off x="704850" y="529590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2" name="CuadroTexto 11">
          <a:extLst>
            <a:ext uri="{FF2B5EF4-FFF2-40B4-BE49-F238E27FC236}">
              <a16:creationId xmlns:a16="http://schemas.microsoft.com/office/drawing/2014/main" id="{00000000-0008-0000-0900-00000C000000}"/>
            </a:ext>
          </a:extLst>
        </xdr:cNvPr>
        <xdr:cNvSpPr txBox="1"/>
      </xdr:nvSpPr>
      <xdr:spPr>
        <a:xfrm>
          <a:off x="619125"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32</xdr:col>
      <xdr:colOff>685800</xdr:colOff>
      <xdr:row>0</xdr:row>
      <xdr:rowOff>142874</xdr:rowOff>
    </xdr:from>
    <xdr:to>
      <xdr:col>34</xdr:col>
      <xdr:colOff>304801</xdr:colOff>
      <xdr:row>4</xdr:row>
      <xdr:rowOff>38099</xdr:rowOff>
    </xdr:to>
    <xdr:sp macro="" textlink="">
      <xdr:nvSpPr>
        <xdr:cNvPr id="4" name="CuadroTexto 3">
          <a:extLst>
            <a:ext uri="{FF2B5EF4-FFF2-40B4-BE49-F238E27FC236}">
              <a16:creationId xmlns:a16="http://schemas.microsoft.com/office/drawing/2014/main" id="{00000000-0008-0000-0A00-000004000000}"/>
            </a:ext>
          </a:extLst>
        </xdr:cNvPr>
        <xdr:cNvSpPr txBox="1"/>
      </xdr:nvSpPr>
      <xdr:spPr>
        <a:xfrm>
          <a:off x="25412700" y="142874"/>
          <a:ext cx="1228726"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34</xdr:col>
      <xdr:colOff>342900</xdr:colOff>
      <xdr:row>1</xdr:row>
      <xdr:rowOff>57150</xdr:rowOff>
    </xdr:from>
    <xdr:to>
      <xdr:col>35</xdr:col>
      <xdr:colOff>171450</xdr:colOff>
      <xdr:row>3</xdr:row>
      <xdr:rowOff>152400</xdr:rowOff>
    </xdr:to>
    <xdr:sp macro="" textlink="$AH$3">
      <xdr:nvSpPr>
        <xdr:cNvPr id="5" name="CuadroTexto 4">
          <a:extLst>
            <a:ext uri="{FF2B5EF4-FFF2-40B4-BE49-F238E27FC236}">
              <a16:creationId xmlns:a16="http://schemas.microsoft.com/office/drawing/2014/main" id="{00000000-0008-0000-0A00-000005000000}"/>
            </a:ext>
          </a:extLst>
        </xdr:cNvPr>
        <xdr:cNvSpPr txBox="1"/>
      </xdr:nvSpPr>
      <xdr:spPr>
        <a:xfrm>
          <a:off x="26679525" y="247650"/>
          <a:ext cx="6000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15DE109-1EF0-4305-A010-ABE86E48B49A}" type="TxLink">
            <a:rPr lang="en-US" sz="2800" b="1" i="0" u="none" strike="noStrike">
              <a:solidFill>
                <a:srgbClr val="7030A0"/>
              </a:solidFill>
              <a:latin typeface="Calibri"/>
              <a:ea typeface="Calibri"/>
              <a:cs typeface="Calibri"/>
            </a:rPr>
            <a:pPr algn="l"/>
            <a:t>26</a:t>
          </a:fld>
          <a:endParaRPr lang="es-AR" sz="2800" b="1">
            <a:solidFill>
              <a:srgbClr val="7030A0"/>
            </a:solidFill>
          </a:endParaRPr>
        </a:p>
      </xdr:txBody>
    </xdr:sp>
    <xdr:clientData/>
  </xdr:twoCellAnchor>
  <xdr:twoCellAnchor>
    <xdr:from>
      <xdr:col>34</xdr:col>
      <xdr:colOff>752475</xdr:colOff>
      <xdr:row>0</xdr:row>
      <xdr:rowOff>142874</xdr:rowOff>
    </xdr:from>
    <xdr:to>
      <xdr:col>36</xdr:col>
      <xdr:colOff>304800</xdr:colOff>
      <xdr:row>4</xdr:row>
      <xdr:rowOff>57149</xdr:rowOff>
    </xdr:to>
    <xdr:sp macro="" textlink="">
      <xdr:nvSpPr>
        <xdr:cNvPr id="7" name="CuadroTexto 6">
          <a:extLst>
            <a:ext uri="{FF2B5EF4-FFF2-40B4-BE49-F238E27FC236}">
              <a16:creationId xmlns:a16="http://schemas.microsoft.com/office/drawing/2014/main" id="{00000000-0008-0000-0A00-000007000000}"/>
            </a:ext>
          </a:extLst>
        </xdr:cNvPr>
        <xdr:cNvSpPr txBox="1"/>
      </xdr:nvSpPr>
      <xdr:spPr>
        <a:xfrm>
          <a:off x="27089100" y="142874"/>
          <a:ext cx="13049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36</xdr:col>
      <xdr:colOff>66675</xdr:colOff>
      <xdr:row>1</xdr:row>
      <xdr:rowOff>66675</xdr:rowOff>
    </xdr:from>
    <xdr:to>
      <xdr:col>37</xdr:col>
      <xdr:colOff>104775</xdr:colOff>
      <xdr:row>3</xdr:row>
      <xdr:rowOff>161925</xdr:rowOff>
    </xdr:to>
    <xdr:sp macro="" textlink="$AK$26">
      <xdr:nvSpPr>
        <xdr:cNvPr id="8" name="CuadroTexto 7">
          <a:extLst>
            <a:ext uri="{FF2B5EF4-FFF2-40B4-BE49-F238E27FC236}">
              <a16:creationId xmlns:a16="http://schemas.microsoft.com/office/drawing/2014/main" id="{00000000-0008-0000-0A00-000008000000}"/>
            </a:ext>
          </a:extLst>
        </xdr:cNvPr>
        <xdr:cNvSpPr txBox="1"/>
      </xdr:nvSpPr>
      <xdr:spPr>
        <a:xfrm>
          <a:off x="28155900" y="257175"/>
          <a:ext cx="7524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EA6E74-7CF6-446F-BB8E-4ED822F4CF45}" type="TxLink">
            <a:rPr lang="en-US" sz="2400" b="1" i="0" u="none" strike="noStrike">
              <a:solidFill>
                <a:srgbClr val="7030A0"/>
              </a:solidFill>
              <a:latin typeface="Calibri"/>
              <a:ea typeface="Calibri"/>
              <a:cs typeface="Calibri"/>
            </a:rPr>
            <a:pPr algn="ctr"/>
            <a:t>475</a:t>
          </a:fld>
          <a:endParaRPr lang="es-AR" sz="2400" b="1">
            <a:solidFill>
              <a:srgbClr val="7030A0"/>
            </a:solidFill>
          </a:endParaRPr>
        </a:p>
      </xdr:txBody>
    </xdr:sp>
    <xdr:clientData/>
  </xdr:twoCellAnchor>
  <xdr:twoCellAnchor>
    <xdr:from>
      <xdr:col>37</xdr:col>
      <xdr:colOff>219075</xdr:colOff>
      <xdr:row>1</xdr:row>
      <xdr:rowOff>19050</xdr:rowOff>
    </xdr:from>
    <xdr:to>
      <xdr:col>37</xdr:col>
      <xdr:colOff>1238250</xdr:colOff>
      <xdr:row>3</xdr:row>
      <xdr:rowOff>180975</xdr:rowOff>
    </xdr:to>
    <xdr:sp macro="" textlink="">
      <xdr:nvSpPr>
        <xdr:cNvPr id="6" name="CuadroTexto 5">
          <a:extLst>
            <a:ext uri="{FF2B5EF4-FFF2-40B4-BE49-F238E27FC236}">
              <a16:creationId xmlns:a16="http://schemas.microsoft.com/office/drawing/2014/main" id="{00000000-0008-0000-0A00-000006000000}"/>
            </a:ext>
          </a:extLst>
        </xdr:cNvPr>
        <xdr:cNvSpPr txBox="1"/>
      </xdr:nvSpPr>
      <xdr:spPr>
        <a:xfrm>
          <a:off x="29022675"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mc:AlternateContent xmlns:mc="http://schemas.openxmlformats.org/markup-compatibility/2006">
    <mc:Choice xmlns:a14="http://schemas.microsoft.com/office/drawing/2010/main" Requires="a14">
      <xdr:twoCellAnchor editAs="oneCell">
        <xdr:from>
          <xdr:col>37</xdr:col>
          <xdr:colOff>247650</xdr:colOff>
          <xdr:row>1</xdr:row>
          <xdr:rowOff>9525</xdr:rowOff>
        </xdr:from>
        <xdr:to>
          <xdr:col>38</xdr:col>
          <xdr:colOff>28575</xdr:colOff>
          <xdr:row>2</xdr:row>
          <xdr:rowOff>95250</xdr:rowOff>
        </xdr:to>
        <xdr:sp macro="" textlink="">
          <xdr:nvSpPr>
            <xdr:cNvPr id="9218" name="Option Button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247650</xdr:colOff>
          <xdr:row>2</xdr:row>
          <xdr:rowOff>47625</xdr:rowOff>
        </xdr:from>
        <xdr:to>
          <xdr:col>38</xdr:col>
          <xdr:colOff>28575</xdr:colOff>
          <xdr:row>3</xdr:row>
          <xdr:rowOff>133350</xdr:rowOff>
        </xdr:to>
        <xdr:sp macro="" textlink="">
          <xdr:nvSpPr>
            <xdr:cNvPr id="9219" name="Option Button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xdr:twoCellAnchor>
    <xdr:from>
      <xdr:col>1</xdr:col>
      <xdr:colOff>95250</xdr:colOff>
      <xdr:row>28</xdr:row>
      <xdr:rowOff>19050</xdr:rowOff>
    </xdr:from>
    <xdr:to>
      <xdr:col>2</xdr:col>
      <xdr:colOff>495300</xdr:colOff>
      <xdr:row>29</xdr:row>
      <xdr:rowOff>184702</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A00-000009000000}"/>
            </a:ext>
          </a:extLst>
        </xdr:cNvPr>
        <xdr:cNvSpPr/>
      </xdr:nvSpPr>
      <xdr:spPr>
        <a:xfrm>
          <a:off x="857250" y="5353050"/>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19050</xdr:colOff>
      <xdr:row>26</xdr:row>
      <xdr:rowOff>47625</xdr:rowOff>
    </xdr:from>
    <xdr:to>
      <xdr:col>2</xdr:col>
      <xdr:colOff>638175</xdr:colOff>
      <xdr:row>27</xdr:row>
      <xdr:rowOff>95250</xdr:rowOff>
    </xdr:to>
    <xdr:sp macro="" textlink="">
      <xdr:nvSpPr>
        <xdr:cNvPr id="10" name="CuadroTexto 9">
          <a:extLst>
            <a:ext uri="{FF2B5EF4-FFF2-40B4-BE49-F238E27FC236}">
              <a16:creationId xmlns:a16="http://schemas.microsoft.com/office/drawing/2014/main" id="{00000000-0008-0000-0A00-00000A000000}"/>
            </a:ext>
          </a:extLst>
        </xdr:cNvPr>
        <xdr:cNvSpPr txBox="1"/>
      </xdr:nvSpPr>
      <xdr:spPr>
        <a:xfrm>
          <a:off x="781050" y="5000625"/>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33</xdr:col>
      <xdr:colOff>600076</xdr:colOff>
      <xdr:row>0</xdr:row>
      <xdr:rowOff>123824</xdr:rowOff>
    </xdr:from>
    <xdr:to>
      <xdr:col>35</xdr:col>
      <xdr:colOff>419101</xdr:colOff>
      <xdr:row>4</xdr:row>
      <xdr:rowOff>38099</xdr:rowOff>
    </xdr:to>
    <xdr:sp macro="" textlink="">
      <xdr:nvSpPr>
        <xdr:cNvPr id="4" name="CuadroTexto 3">
          <a:extLst>
            <a:ext uri="{FF2B5EF4-FFF2-40B4-BE49-F238E27FC236}">
              <a16:creationId xmlns:a16="http://schemas.microsoft.com/office/drawing/2014/main" id="{00000000-0008-0000-0B00-000004000000}"/>
            </a:ext>
          </a:extLst>
        </xdr:cNvPr>
        <xdr:cNvSpPr txBox="1"/>
      </xdr:nvSpPr>
      <xdr:spPr>
        <a:xfrm>
          <a:off x="26022301" y="123824"/>
          <a:ext cx="142875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Dias</a:t>
          </a:r>
          <a:r>
            <a:rPr lang="es-AR" sz="1600" b="1" baseline="0">
              <a:solidFill>
                <a:schemeClr val="tx1">
                  <a:lumMod val="65000"/>
                  <a:lumOff val="35000"/>
                </a:schemeClr>
              </a:solidFill>
            </a:rPr>
            <a:t> Trabajados</a:t>
          </a:r>
          <a:endParaRPr lang="es-AR" sz="1600" b="1">
            <a:solidFill>
              <a:schemeClr val="tx1">
                <a:lumMod val="65000"/>
                <a:lumOff val="35000"/>
              </a:schemeClr>
            </a:solidFill>
          </a:endParaRPr>
        </a:p>
      </xdr:txBody>
    </xdr:sp>
    <xdr:clientData/>
  </xdr:twoCellAnchor>
  <xdr:twoCellAnchor>
    <xdr:from>
      <xdr:col>35</xdr:col>
      <xdr:colOff>304801</xdr:colOff>
      <xdr:row>1</xdr:row>
      <xdr:rowOff>47625</xdr:rowOff>
    </xdr:from>
    <xdr:to>
      <xdr:col>36</xdr:col>
      <xdr:colOff>133351</xdr:colOff>
      <xdr:row>3</xdr:row>
      <xdr:rowOff>142875</xdr:rowOff>
    </xdr:to>
    <xdr:sp macro="" textlink="$AI$3">
      <xdr:nvSpPr>
        <xdr:cNvPr id="5" name="CuadroTexto 4">
          <a:extLst>
            <a:ext uri="{FF2B5EF4-FFF2-40B4-BE49-F238E27FC236}">
              <a16:creationId xmlns:a16="http://schemas.microsoft.com/office/drawing/2014/main" id="{00000000-0008-0000-0B00-000005000000}"/>
            </a:ext>
          </a:extLst>
        </xdr:cNvPr>
        <xdr:cNvSpPr txBox="1"/>
      </xdr:nvSpPr>
      <xdr:spPr>
        <a:xfrm>
          <a:off x="27336751" y="238125"/>
          <a:ext cx="600075"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D46D8D-40C6-42AA-95FE-56BB18E7F15A}" type="TxLink">
            <a:rPr lang="en-US" sz="2800" b="1" i="0" u="none" strike="noStrike">
              <a:solidFill>
                <a:srgbClr val="7030A0"/>
              </a:solidFill>
              <a:latin typeface="Calibri"/>
              <a:ea typeface="Calibri"/>
              <a:cs typeface="Calibri"/>
            </a:rPr>
            <a:pPr algn="l"/>
            <a:t>27</a:t>
          </a:fld>
          <a:endParaRPr lang="es-AR" sz="2800" b="1">
            <a:solidFill>
              <a:srgbClr val="7030A0"/>
            </a:solidFill>
          </a:endParaRPr>
        </a:p>
      </xdr:txBody>
    </xdr:sp>
    <xdr:clientData/>
  </xdr:twoCellAnchor>
  <xdr:twoCellAnchor>
    <xdr:from>
      <xdr:col>36</xdr:col>
      <xdr:colOff>114300</xdr:colOff>
      <xdr:row>0</xdr:row>
      <xdr:rowOff>104775</xdr:rowOff>
    </xdr:from>
    <xdr:to>
      <xdr:col>37</xdr:col>
      <xdr:colOff>190500</xdr:colOff>
      <xdr:row>4</xdr:row>
      <xdr:rowOff>104775</xdr:rowOff>
    </xdr:to>
    <xdr:sp macro="" textlink="">
      <xdr:nvSpPr>
        <xdr:cNvPr id="7" name="CuadroTexto 6">
          <a:extLst>
            <a:ext uri="{FF2B5EF4-FFF2-40B4-BE49-F238E27FC236}">
              <a16:creationId xmlns:a16="http://schemas.microsoft.com/office/drawing/2014/main" id="{00000000-0008-0000-0B00-000007000000}"/>
            </a:ext>
          </a:extLst>
        </xdr:cNvPr>
        <xdr:cNvSpPr txBox="1"/>
      </xdr:nvSpPr>
      <xdr:spPr>
        <a:xfrm>
          <a:off x="27917775" y="104775"/>
          <a:ext cx="1057275"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600" b="1">
              <a:solidFill>
                <a:schemeClr val="tx1">
                  <a:lumMod val="65000"/>
                  <a:lumOff val="35000"/>
                </a:schemeClr>
              </a:solidFill>
            </a:rPr>
            <a:t>Ventas totales</a:t>
          </a:r>
        </a:p>
      </xdr:txBody>
    </xdr:sp>
    <xdr:clientData/>
  </xdr:twoCellAnchor>
  <xdr:twoCellAnchor>
    <xdr:from>
      <xdr:col>37</xdr:col>
      <xdr:colOff>47626</xdr:colOff>
      <xdr:row>1</xdr:row>
      <xdr:rowOff>57150</xdr:rowOff>
    </xdr:from>
    <xdr:to>
      <xdr:col>38</xdr:col>
      <xdr:colOff>57150</xdr:colOff>
      <xdr:row>3</xdr:row>
      <xdr:rowOff>152400</xdr:rowOff>
    </xdr:to>
    <xdr:sp macro="" textlink="$AL$26">
      <xdr:nvSpPr>
        <xdr:cNvPr id="8" name="CuadroTexto 7">
          <a:extLst>
            <a:ext uri="{FF2B5EF4-FFF2-40B4-BE49-F238E27FC236}">
              <a16:creationId xmlns:a16="http://schemas.microsoft.com/office/drawing/2014/main" id="{00000000-0008-0000-0B00-000008000000}"/>
            </a:ext>
          </a:extLst>
        </xdr:cNvPr>
        <xdr:cNvSpPr txBox="1"/>
      </xdr:nvSpPr>
      <xdr:spPr>
        <a:xfrm>
          <a:off x="28832176" y="247650"/>
          <a:ext cx="771524" cy="476250"/>
        </a:xfrm>
        <a:prstGeom prst="rect">
          <a:avLst/>
        </a:prstGeom>
        <a:solidFill>
          <a:schemeClr val="accent5">
            <a:lumMod val="40000"/>
            <a:lumOff val="60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351D5A6-962F-4E32-AFE7-3489563AE952}" type="TxLink">
            <a:rPr lang="en-US" sz="2800" b="1" i="0" u="none" strike="noStrike">
              <a:solidFill>
                <a:srgbClr val="7030A0"/>
              </a:solidFill>
              <a:latin typeface="Calibri"/>
              <a:ea typeface="Calibri"/>
              <a:cs typeface="Calibri"/>
            </a:rPr>
            <a:pPr algn="l"/>
            <a:t>442</a:t>
          </a:fld>
          <a:endParaRPr lang="es-AR" sz="2800" b="1">
            <a:solidFill>
              <a:srgbClr val="7030A0"/>
            </a:solidFill>
          </a:endParaRPr>
        </a:p>
      </xdr:txBody>
    </xdr:sp>
    <xdr:clientData/>
  </xdr:twoCellAnchor>
  <xdr:twoCellAnchor>
    <xdr:from>
      <xdr:col>38</xdr:col>
      <xdr:colOff>219075</xdr:colOff>
      <xdr:row>1</xdr:row>
      <xdr:rowOff>19050</xdr:rowOff>
    </xdr:from>
    <xdr:to>
      <xdr:col>38</xdr:col>
      <xdr:colOff>1238250</xdr:colOff>
      <xdr:row>3</xdr:row>
      <xdr:rowOff>180975</xdr:rowOff>
    </xdr:to>
    <xdr:sp macro="" textlink="">
      <xdr:nvSpPr>
        <xdr:cNvPr id="6" name="CuadroTexto 5">
          <a:extLst>
            <a:ext uri="{FF2B5EF4-FFF2-40B4-BE49-F238E27FC236}">
              <a16:creationId xmlns:a16="http://schemas.microsoft.com/office/drawing/2014/main" id="{00000000-0008-0000-0B00-000006000000}"/>
            </a:ext>
          </a:extLst>
        </xdr:cNvPr>
        <xdr:cNvSpPr txBox="1"/>
      </xdr:nvSpPr>
      <xdr:spPr>
        <a:xfrm>
          <a:off x="29765625" y="209550"/>
          <a:ext cx="1019175" cy="542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AR" sz="1100"/>
        </a:p>
      </xdr:txBody>
    </xdr:sp>
    <xdr:clientData/>
  </xdr:twoCellAnchor>
  <mc:AlternateContent xmlns:mc="http://schemas.openxmlformats.org/markup-compatibility/2006">
    <mc:Choice xmlns:a14="http://schemas.microsoft.com/office/drawing/2010/main" Requires="a14">
      <xdr:twoCellAnchor editAs="oneCell">
        <xdr:from>
          <xdr:col>38</xdr:col>
          <xdr:colOff>266700</xdr:colOff>
          <xdr:row>0</xdr:row>
          <xdr:rowOff>180975</xdr:rowOff>
        </xdr:from>
        <xdr:to>
          <xdr:col>39</xdr:col>
          <xdr:colOff>47625</xdr:colOff>
          <xdr:row>2</xdr:row>
          <xdr:rowOff>76200</xdr:rowOff>
        </xdr:to>
        <xdr:sp macro="" textlink="">
          <xdr:nvSpPr>
            <xdr:cNvPr id="10241" name="Option Button 1" hidden="1">
              <a:extLst>
                <a:ext uri="{63B3BB69-23CF-44E3-9099-C40C66FF867C}">
                  <a14:compatExt spid="_x0000_s10241"/>
                </a:ext>
                <a:ext uri="{FF2B5EF4-FFF2-40B4-BE49-F238E27FC236}">
                  <a16:creationId xmlns:a16="http://schemas.microsoft.com/office/drawing/2014/main" id="{00000000-0008-0000-0B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Mostrar barras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266700</xdr:colOff>
          <xdr:row>2</xdr:row>
          <xdr:rowOff>9525</xdr:rowOff>
        </xdr:from>
        <xdr:to>
          <xdr:col>39</xdr:col>
          <xdr:colOff>47625</xdr:colOff>
          <xdr:row>3</xdr:row>
          <xdr:rowOff>95250</xdr:rowOff>
        </xdr:to>
        <xdr:sp macro="" textlink="">
          <xdr:nvSpPr>
            <xdr:cNvPr id="10242" name="Option Button 2" hidden="1">
              <a:extLst>
                <a:ext uri="{63B3BB69-23CF-44E3-9099-C40C66FF867C}">
                  <a14:compatExt spid="_x0000_s10242"/>
                </a:ext>
                <a:ext uri="{FF2B5EF4-FFF2-40B4-BE49-F238E27FC236}">
                  <a16:creationId xmlns:a16="http://schemas.microsoft.com/office/drawing/2014/main" id="{00000000-0008-0000-0B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AR" sz="800" b="0" i="0" u="none" strike="noStrike" baseline="0">
                  <a:solidFill>
                    <a:srgbClr val="000000"/>
                  </a:solidFill>
                  <a:latin typeface="Segoe UI"/>
                  <a:cs typeface="Segoe UI"/>
                </a:rPr>
                <a:t>Oultrar barras</a:t>
              </a:r>
            </a:p>
          </xdr:txBody>
        </xdr:sp>
        <xdr:clientData/>
      </xdr:twoCellAnchor>
    </mc:Choice>
    <mc:Fallback/>
  </mc:AlternateContent>
  <xdr:twoCellAnchor>
    <xdr:from>
      <xdr:col>1</xdr:col>
      <xdr:colOff>66675</xdr:colOff>
      <xdr:row>27</xdr:row>
      <xdr:rowOff>180975</xdr:rowOff>
    </xdr:from>
    <xdr:to>
      <xdr:col>2</xdr:col>
      <xdr:colOff>466725</xdr:colOff>
      <xdr:row>29</xdr:row>
      <xdr:rowOff>156127</xdr:rowOff>
    </xdr:to>
    <xdr:sp macro="" textlink="">
      <xdr:nvSpPr>
        <xdr:cNvPr id="9" name="Rectángulo: esquinas redondeadas 8">
          <a:hlinkClick xmlns:r="http://schemas.openxmlformats.org/officeDocument/2006/relationships" r:id="rId1"/>
          <a:extLst>
            <a:ext uri="{FF2B5EF4-FFF2-40B4-BE49-F238E27FC236}">
              <a16:creationId xmlns:a16="http://schemas.microsoft.com/office/drawing/2014/main" id="{00000000-0008-0000-0B00-000009000000}"/>
            </a:ext>
          </a:extLst>
        </xdr:cNvPr>
        <xdr:cNvSpPr/>
      </xdr:nvSpPr>
      <xdr:spPr>
        <a:xfrm>
          <a:off x="762000" y="5324475"/>
          <a:ext cx="1504950" cy="356152"/>
        </a:xfrm>
        <a:prstGeom prst="round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1">
              <a:solidFill>
                <a:schemeClr val="bg1"/>
              </a:solidFill>
            </a:rPr>
            <a:t>README</a:t>
          </a:r>
        </a:p>
      </xdr:txBody>
    </xdr:sp>
    <xdr:clientData/>
  </xdr:twoCellAnchor>
  <xdr:twoCellAnchor>
    <xdr:from>
      <xdr:col>1</xdr:col>
      <xdr:colOff>0</xdr:colOff>
      <xdr:row>26</xdr:row>
      <xdr:rowOff>0</xdr:rowOff>
    </xdr:from>
    <xdr:to>
      <xdr:col>2</xdr:col>
      <xdr:colOff>619125</xdr:colOff>
      <xdr:row>27</xdr:row>
      <xdr:rowOff>47625</xdr:rowOff>
    </xdr:to>
    <xdr:sp macro="" textlink="">
      <xdr:nvSpPr>
        <xdr:cNvPr id="10" name="CuadroTexto 9">
          <a:extLst>
            <a:ext uri="{FF2B5EF4-FFF2-40B4-BE49-F238E27FC236}">
              <a16:creationId xmlns:a16="http://schemas.microsoft.com/office/drawing/2014/main" id="{00000000-0008-0000-0B00-00000A000000}"/>
            </a:ext>
          </a:extLst>
        </xdr:cNvPr>
        <xdr:cNvSpPr txBox="1"/>
      </xdr:nvSpPr>
      <xdr:spPr>
        <a:xfrm>
          <a:off x="695325" y="4953000"/>
          <a:ext cx="1724025" cy="238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1100" b="1">
              <a:solidFill>
                <a:schemeClr val="bg1"/>
              </a:solidFill>
            </a:rPr>
            <a:t>VOLVER AL README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305.584837268521" createdVersion="7" refreshedVersion="7" minRefreshableVersion="3" recordCount="1857" xr:uid="{8E967120-60C3-4A45-8142-3BDE0E7FBE63}">
  <cacheSource type="worksheet">
    <worksheetSource name="DATOS"/>
  </cacheSource>
  <cacheFields count="19">
    <cacheField name="IDEntrada" numFmtId="1">
      <sharedItems containsSemiMixedTypes="0" containsString="0" containsNumber="1" minValue="1" maxValue="1867.81935554796"/>
    </cacheField>
    <cacheField name="Comprador" numFmtId="0">
      <sharedItems count="40">
        <s v="Ana Sanchez"/>
        <s v="Carlos Rodriguez"/>
        <s v="Javier Gohan"/>
        <s v="Laura Martinez"/>
        <s v="Leonardo Silva"/>
        <s v="Valentina Gomez"/>
        <s v="Nicolas Torres"/>
        <s v="Daniela Rodriguez"/>
        <s v="Santiago Perez"/>
        <s v="Agustin Diaz"/>
        <s v="Esteban Silva"/>
        <s v="Mariana Silva"/>
        <s v="perla Silva"/>
        <s v="Luna Diaz"/>
        <s v="Agustin Torres"/>
        <s v="Delfina Diaz"/>
        <s v="Ignacio Lopez"/>
        <s v="Catalina Silva"/>
        <s v="Luis Soles"/>
        <s v="Lucia Diaz"/>
        <s v="Martin Silva"/>
        <s v="Antonia Torres"/>
        <s v="Sofia Gonzalez"/>
        <s v="Mariana Torres"/>
        <s v="Matias Lopez"/>
        <s v="Marcos Torres"/>
        <s v="Lucas Garcia"/>
        <s v="Carlos Diaz"/>
        <s v="Andres Sanchez"/>
        <s v="Andrea Ramirez"/>
        <s v="Valeria Martinez"/>
        <s v="Emilio Perez"/>
        <s v="Mateo Lopez"/>
        <s v="Marta Fernandez"/>
        <s v="Mariano Lopez"/>
        <s v="Martina Rodriguez"/>
        <s v="Abril Martinez"/>
        <s v="Melina Torres"/>
        <s v="Lucas Perez"/>
        <s v="Fernando Gomez"/>
      </sharedItems>
    </cacheField>
    <cacheField name="Edad" numFmtId="1">
      <sharedItems containsSemiMixedTypes="0" containsString="0" containsNumber="1" minValue="18" maxValue="52"/>
    </cacheField>
    <cacheField name="Estado Civil" numFmtId="0">
      <sharedItems/>
    </cacheField>
    <cacheField name="Direccion" numFmtId="0">
      <sharedItems/>
    </cacheField>
    <cacheField name="D.N.I" numFmtId="1">
      <sharedItems containsSemiMixedTypes="0" containsString="0" containsNumber="1" minValue="25004145" maxValue="39917033"/>
    </cacheField>
    <cacheField name="CUIL" numFmtId="0">
      <sharedItems/>
    </cacheField>
    <cacheField name="CorreoElectronico" numFmtId="0">
      <sharedItems/>
    </cacheField>
    <cacheField name="FechaCompra" numFmtId="14">
      <sharedItems containsSemiMixedTypes="0" containsNonDate="0" containsDate="1" containsString="0" minDate="2023-09-01T00:00:00" maxDate="2024-01-01T00:00:00"/>
    </cacheField>
    <cacheField name="EmpleadoVenta" numFmtId="0">
      <sharedItems containsBlank="1" count="102">
        <s v="Monica Patel"/>
        <s v="Anna Petrov"/>
        <s v="Fatima Al-Farsi"/>
        <s v="Juan Carlos Silva"/>
        <s v="Carla Costa"/>
        <s v="Carlos Rodriguez"/>
        <s v="Daniel Kim"/>
        <s v="Esteban Lorson"/>
        <s v="Javier Diaz"/>
        <s v="Maria Costa"/>
        <s v="Luis Perez"/>
        <s v="Natalia Volpini"/>
        <s v="Isabella Costa"/>
        <s v="Ana Gomez"/>
        <s v="Javier Hernandez"/>
        <s v="Maria Gonzalez"/>
        <s v="Jose Loral"/>
        <s v="Juan Sanchez"/>
        <s v="Ana Rodriguez"/>
        <s v="Jose Garcia"/>
        <m u="1"/>
        <s v="Fórmula20" f="1"/>
        <s v="Lucas Garcia" u="1" f="1"/>
        <s v="Fórmula51" f="1"/>
        <s v="Fórmula50" f="1"/>
        <s v="Martin lopez" u="1" f="1"/>
        <s v="Andres Sanchez" u="1" f="1"/>
        <s v="Elena Petrova" u="1" f="1"/>
        <s v="Julia Ivanova" u="1" f="1"/>
        <s v="Fórmula39" f="1"/>
        <s v="Fórmula38" f="1"/>
        <s v="Fórmula37" f="1"/>
        <s v="Fórmula36" f="1"/>
        <s v="Fórmula3" f="1"/>
        <s v="Fórmula35" f="1"/>
        <s v="Fórmula66" f="1"/>
        <s v="Fórmula34" f="1"/>
        <s v="Fórmula6" f="1"/>
        <s v="Fórmula65" f="1"/>
        <s v="Laura Martinez" u="1" f="1"/>
        <s v="Fórmula33" f="1"/>
        <s v="Fórmula64" f="1"/>
        <s v="Fórmula9" f="1"/>
        <s v="Fórmula32" f="1"/>
        <s v="Fórmula63" f="1"/>
        <s v="Fórmula31" f="1"/>
        <s v="Fórmula62" f="1"/>
        <s v="Ingrid Svensson" u="1" f="1"/>
        <s v="Fórmula30" f="1"/>
        <s v="Fórmula61" f="1"/>
        <s v="Ivan Marquez" u="1" f="1"/>
        <s v="Fórmula60" f="1"/>
        <s v="Luca Rossi" u="1" f="1"/>
        <s v="Fórmula19" f="1"/>
        <s v="Fórmula18" f="1"/>
        <s v="Fórmula49" f="1"/>
        <s v="Fórmula17" f="1"/>
        <s v="Fórmula48" f="1"/>
        <s v="Fórmula16" f="1"/>
        <s v="Fórmula1" f="1"/>
        <s v="Fórmula47" f="1"/>
        <s v="Fórmula15" f="1"/>
        <s v="Emilio Lopez" u="1" f="1"/>
        <s v="Fórmula46" f="1"/>
        <s v="Fórmula14" f="1"/>
        <s v="Fórmula4" f="1"/>
        <s v="Fórmula45" f="1"/>
        <s v="Fórmula13" f="1"/>
        <s v="Fórmula44" f="1"/>
        <s v="Fórmula7" f="1"/>
        <s v="Fórmula12" f="1"/>
        <s v="Fórmula43" f="1"/>
        <s v="Fórmula11" f="1"/>
        <s v="Fórmula42" f="1"/>
        <s v="Fórmula10" f="1"/>
        <s v="Fórmula41" f="1"/>
        <s v="Fórmula40" f="1"/>
        <s v="Juan Carlos Lopez" u="1" f="1"/>
        <s v="Carlos Diaz" u="1" f="1"/>
        <s v="Carlos Silva" u="1" f="1"/>
        <s v="Fórmula29" f="1"/>
        <s v="Fórmula28" f="1"/>
        <s v="Fórmula59" f="1"/>
        <s v="Fórmula27" f="1"/>
        <s v="Fórmula58" f="1"/>
        <s v="Fórmula26" f="1"/>
        <s v="Diego Hernandez" u="1" f="1"/>
        <s v="Fórmula2" f="1"/>
        <s v="Fórmula57" f="1"/>
        <s v="Fórmula25" f="1"/>
        <s v="Fórmula56" f="1"/>
        <s v="Fórmula24" f="1"/>
        <s v="Fórmula5" f="1"/>
        <s v="Fórmula55" f="1"/>
        <s v="Fórmula23" f="1"/>
        <s v="Fórmula54" f="1"/>
        <s v="Fórmula8" f="1"/>
        <s v="Fórmula22" f="1"/>
        <s v="Antonio Rossi" u="1" f="1"/>
        <s v="Fórmula53" f="1"/>
        <s v="Fórmula21" f="1"/>
        <s v="Fórmula52" f="1"/>
      </sharedItems>
    </cacheField>
    <cacheField name="Juego" numFmtId="0">
      <sharedItems count="6">
        <s v="Autos chocadores"/>
        <s v="Campo de Golf"/>
        <s v="Espejos Magicos"/>
        <s v="Martillo"/>
        <s v="Montaña rusa"/>
        <s v="Tren fantasma"/>
      </sharedItems>
    </cacheField>
    <cacheField name="PrecioJuego" numFmtId="6">
      <sharedItems containsSemiMixedTypes="0" containsString="0" containsNumber="1" containsInteger="1" minValue="350" maxValue="640"/>
    </cacheField>
    <cacheField name="Supervisor" numFmtId="0">
      <sharedItems count="19">
        <s v="María"/>
        <s v="Juan"/>
        <s v="Pablo"/>
        <s v="Mariano"/>
        <s v="Carlos"/>
        <s v="Sofía" u="1"/>
        <s v="filo" u="1"/>
        <s v="Lucas" u="1"/>
        <s v="Javier" u="1"/>
        <s v="maratonio" u="1"/>
        <s v="Laura" u="1"/>
        <s v="Luis" u="1"/>
        <s v="ferguson" u="1"/>
        <s v="Andrés" u="1"/>
        <s v="Marta" u="1"/>
        <s v="lotus" u="1"/>
        <s v="parto" u="1"/>
        <s v="Damian" u="1"/>
        <s v="Ana" u="1"/>
      </sharedItems>
    </cacheField>
    <cacheField name="Localidad" numFmtId="0">
      <sharedItems/>
    </cacheField>
    <cacheField name="DescuentoJuego" numFmtId="164">
      <sharedItems containsSemiMixedTypes="0" containsString="0" containsNumber="1" minValue="0" maxValue="66"/>
    </cacheField>
    <cacheField name="comision empleado" numFmtId="164">
      <sharedItems containsSemiMixedTypes="0" containsString="0" containsNumber="1" containsInteger="1" minValue="350" maxValue="640"/>
    </cacheField>
    <cacheField name="Mes Compra" numFmtId="0">
      <sharedItems/>
    </cacheField>
    <cacheField name="Año de compra" numFmtId="0">
      <sharedItems containsSemiMixedTypes="0" containsString="0" containsNumber="1" containsInteger="1" minValue="2023" maxValue="2023"/>
    </cacheField>
    <cacheField name="Dia de compra" numFmtId="0">
      <sharedItems/>
    </cacheField>
  </cacheFields>
  <calculatedItems count="66">
    <calculatedItem>
      <pivotArea cacheIndex="1" outline="0" fieldPosition="0">
        <references count="1">
          <reference field="9" count="1">
            <x v="59"/>
          </reference>
        </references>
      </pivotArea>
    </calculatedItem>
    <calculatedItem>
      <pivotArea cacheIndex="1" outline="0" fieldPosition="0">
        <references count="1">
          <reference field="9" count="1">
            <x v="87"/>
          </reference>
        </references>
      </pivotArea>
    </calculatedItem>
    <calculatedItem>
      <pivotArea cacheIndex="1" outline="0" fieldPosition="0">
        <references count="1">
          <reference field="9" count="1">
            <x v="33"/>
          </reference>
        </references>
      </pivotArea>
    </calculatedItem>
    <calculatedItem>
      <pivotArea cacheIndex="1" outline="0" fieldPosition="0">
        <references count="1">
          <reference field="9" count="1">
            <x v="65"/>
          </reference>
        </references>
      </pivotArea>
    </calculatedItem>
    <calculatedItem>
      <pivotArea cacheIndex="1" outline="0" fieldPosition="0">
        <references count="1">
          <reference field="9" count="1">
            <x v="92"/>
          </reference>
        </references>
      </pivotArea>
    </calculatedItem>
    <calculatedItem>
      <pivotArea cacheIndex="1" outline="0" fieldPosition="0">
        <references count="1">
          <reference field="9" count="1">
            <x v="37"/>
          </reference>
        </references>
      </pivotArea>
    </calculatedItem>
    <calculatedItem>
      <pivotArea cacheIndex="1" outline="0" fieldPosition="0">
        <references count="1">
          <reference field="9" count="1">
            <x v="69"/>
          </reference>
        </references>
      </pivotArea>
    </calculatedItem>
    <calculatedItem>
      <pivotArea cacheIndex="1" outline="0" fieldPosition="0">
        <references count="1">
          <reference field="9" count="1">
            <x v="96"/>
          </reference>
        </references>
      </pivotArea>
    </calculatedItem>
    <calculatedItem>
      <pivotArea cacheIndex="1" outline="0" fieldPosition="0">
        <references count="1">
          <reference field="9" count="1">
            <x v="42"/>
          </reference>
        </references>
      </pivotArea>
    </calculatedItem>
    <calculatedItem>
      <pivotArea cacheIndex="1" outline="0" fieldPosition="0">
        <references count="1">
          <reference field="9" count="1">
            <x v="74"/>
          </reference>
        </references>
      </pivotArea>
    </calculatedItem>
    <calculatedItem>
      <pivotArea cacheIndex="1" outline="0" fieldPosition="0">
        <references count="1">
          <reference field="9" count="1">
            <x v="72"/>
          </reference>
        </references>
      </pivotArea>
    </calculatedItem>
    <calculatedItem>
      <pivotArea cacheIndex="1" outline="0" fieldPosition="0">
        <references count="1">
          <reference field="9" count="1">
            <x v="70"/>
          </reference>
        </references>
      </pivotArea>
    </calculatedItem>
    <calculatedItem>
      <pivotArea cacheIndex="1" outline="0" fieldPosition="0">
        <references count="1">
          <reference field="9" count="1">
            <x v="67"/>
          </reference>
        </references>
      </pivotArea>
    </calculatedItem>
    <calculatedItem>
      <pivotArea cacheIndex="1" outline="0" fieldPosition="0">
        <references count="1">
          <reference field="9" count="1">
            <x v="64"/>
          </reference>
        </references>
      </pivotArea>
    </calculatedItem>
    <calculatedItem>
      <pivotArea cacheIndex="1" outline="0" fieldPosition="0">
        <references count="1">
          <reference field="9" count="1">
            <x v="61"/>
          </reference>
        </references>
      </pivotArea>
    </calculatedItem>
    <calculatedItem>
      <pivotArea cacheIndex="1" outline="0" fieldPosition="0">
        <references count="1">
          <reference field="9" count="1">
            <x v="58"/>
          </reference>
        </references>
      </pivotArea>
    </calculatedItem>
    <calculatedItem>
      <pivotArea cacheIndex="1" outline="0" fieldPosition="0">
        <references count="1">
          <reference field="9" count="1">
            <x v="56"/>
          </reference>
        </references>
      </pivotArea>
    </calculatedItem>
    <calculatedItem>
      <pivotArea cacheIndex="1" outline="0" fieldPosition="0">
        <references count="1">
          <reference field="9" count="1">
            <x v="54"/>
          </reference>
        </references>
      </pivotArea>
    </calculatedItem>
    <calculatedItem>
      <pivotArea cacheIndex="1" outline="0" fieldPosition="0">
        <references count="1">
          <reference field="9" count="1">
            <x v="53"/>
          </reference>
        </references>
      </pivotArea>
    </calculatedItem>
    <calculatedItem>
      <pivotArea cacheIndex="1" outline="0" fieldPosition="0">
        <references count="1">
          <reference field="9" count="1">
            <x v="21"/>
          </reference>
        </references>
      </pivotArea>
    </calculatedItem>
    <calculatedItem>
      <pivotArea cacheIndex="1" outline="0" fieldPosition="0">
        <references count="1">
          <reference field="9" count="1">
            <x v="100"/>
          </reference>
        </references>
      </pivotArea>
    </calculatedItem>
    <calculatedItem>
      <pivotArea cacheIndex="1" outline="0" fieldPosition="0">
        <references count="1">
          <reference field="9" count="1">
            <x v="97"/>
          </reference>
        </references>
      </pivotArea>
    </calculatedItem>
    <calculatedItem>
      <pivotArea cacheIndex="1" outline="0" fieldPosition="0">
        <references count="1">
          <reference field="9" count="1">
            <x v="94"/>
          </reference>
        </references>
      </pivotArea>
    </calculatedItem>
    <calculatedItem>
      <pivotArea cacheIndex="1" outline="0" fieldPosition="0">
        <references count="1">
          <reference field="9" count="1">
            <x v="91"/>
          </reference>
        </references>
      </pivotArea>
    </calculatedItem>
    <calculatedItem>
      <pivotArea cacheIndex="1" outline="0" fieldPosition="0">
        <references count="1">
          <reference field="9" count="1">
            <x v="89"/>
          </reference>
        </references>
      </pivotArea>
    </calculatedItem>
    <calculatedItem>
      <pivotArea cacheIndex="1" outline="0" fieldPosition="0">
        <references count="1">
          <reference field="9" count="1">
            <x v="85"/>
          </reference>
        </references>
      </pivotArea>
    </calculatedItem>
    <calculatedItem>
      <pivotArea cacheIndex="1" outline="0" fieldPosition="0">
        <references count="1">
          <reference field="9" count="1">
            <x v="83"/>
          </reference>
        </references>
      </pivotArea>
    </calculatedItem>
    <calculatedItem>
      <pivotArea cacheIndex="1" outline="0" fieldPosition="0">
        <references count="1">
          <reference field="9" count="1">
            <x v="81"/>
          </reference>
        </references>
      </pivotArea>
    </calculatedItem>
    <calculatedItem>
      <pivotArea cacheIndex="1" outline="0" fieldPosition="0">
        <references count="1">
          <reference field="9" count="1">
            <x v="80"/>
          </reference>
        </references>
      </pivotArea>
    </calculatedItem>
    <calculatedItem>
      <pivotArea cacheIndex="1" outline="0" fieldPosition="0">
        <references count="1">
          <reference field="9" count="1">
            <x v="48"/>
          </reference>
        </references>
      </pivotArea>
    </calculatedItem>
    <calculatedItem>
      <pivotArea cacheIndex="1" outline="0" fieldPosition="0">
        <references count="1">
          <reference field="9" count="1">
            <x v="45"/>
          </reference>
        </references>
      </pivotArea>
    </calculatedItem>
    <calculatedItem>
      <pivotArea cacheIndex="1" outline="0" fieldPosition="0">
        <references count="1">
          <reference field="9" count="1">
            <x v="43"/>
          </reference>
        </references>
      </pivotArea>
    </calculatedItem>
    <calculatedItem>
      <pivotArea cacheIndex="1" outline="0" fieldPosition="0">
        <references count="1">
          <reference field="9" count="1">
            <x v="40"/>
          </reference>
        </references>
      </pivotArea>
    </calculatedItem>
    <calculatedItem>
      <pivotArea cacheIndex="1" outline="0" fieldPosition="0">
        <references count="1">
          <reference field="9" count="1">
            <x v="36"/>
          </reference>
        </references>
      </pivotArea>
    </calculatedItem>
    <calculatedItem>
      <pivotArea cacheIndex="1" outline="0" fieldPosition="0">
        <references count="1">
          <reference field="9" count="1">
            <x v="34"/>
          </reference>
        </references>
      </pivotArea>
    </calculatedItem>
    <calculatedItem>
      <pivotArea cacheIndex="1" outline="0" fieldPosition="0">
        <references count="1">
          <reference field="9" count="1">
            <x v="32"/>
          </reference>
        </references>
      </pivotArea>
    </calculatedItem>
    <calculatedItem>
      <pivotArea cacheIndex="1" outline="0" fieldPosition="0">
        <references count="1">
          <reference field="9" count="1">
            <x v="31"/>
          </reference>
        </references>
      </pivotArea>
    </calculatedItem>
    <calculatedItem>
      <pivotArea cacheIndex="1" outline="0" fieldPosition="0">
        <references count="1">
          <reference field="9" count="1">
            <x v="30"/>
          </reference>
        </references>
      </pivotArea>
    </calculatedItem>
    <calculatedItem>
      <pivotArea cacheIndex="1" outline="0" fieldPosition="0">
        <references count="1">
          <reference field="9" count="1">
            <x v="29"/>
          </reference>
        </references>
      </pivotArea>
    </calculatedItem>
    <calculatedItem>
      <pivotArea cacheIndex="1" outline="0" fieldPosition="0">
        <references count="1">
          <reference field="9" count="1">
            <x v="76"/>
          </reference>
        </references>
      </pivotArea>
    </calculatedItem>
    <calculatedItem>
      <pivotArea cacheIndex="1" outline="0" fieldPosition="0">
        <references count="1">
          <reference field="9" count="1">
            <x v="75"/>
          </reference>
        </references>
      </pivotArea>
    </calculatedItem>
    <calculatedItem>
      <pivotArea cacheIndex="1" outline="0" fieldPosition="0">
        <references count="1">
          <reference field="9" count="1">
            <x v="73"/>
          </reference>
        </references>
      </pivotArea>
    </calculatedItem>
    <calculatedItem>
      <pivotArea cacheIndex="1" outline="0" fieldPosition="0">
        <references count="1">
          <reference field="9" count="1">
            <x v="71"/>
          </reference>
        </references>
      </pivotArea>
    </calculatedItem>
    <calculatedItem>
      <pivotArea cacheIndex="1" outline="0" fieldPosition="0">
        <references count="1">
          <reference field="9" count="1">
            <x v="68"/>
          </reference>
        </references>
      </pivotArea>
    </calculatedItem>
    <calculatedItem>
      <pivotArea cacheIndex="1" outline="0" fieldPosition="0">
        <references count="1">
          <reference field="9" count="1">
            <x v="66"/>
          </reference>
        </references>
      </pivotArea>
    </calculatedItem>
    <calculatedItem>
      <pivotArea cacheIndex="1" outline="0" fieldPosition="0">
        <references count="1">
          <reference field="9" count="1">
            <x v="63"/>
          </reference>
        </references>
      </pivotArea>
    </calculatedItem>
    <calculatedItem>
      <pivotArea cacheIndex="1" outline="0" fieldPosition="0">
        <references count="1">
          <reference field="9" count="1">
            <x v="60"/>
          </reference>
        </references>
      </pivotArea>
    </calculatedItem>
    <calculatedItem>
      <pivotArea cacheIndex="1" outline="0" fieldPosition="0">
        <references count="1">
          <reference field="9" count="1">
            <x v="57"/>
          </reference>
        </references>
      </pivotArea>
    </calculatedItem>
    <calculatedItem>
      <pivotArea cacheIndex="1" outline="0" fieldPosition="0">
        <references count="1">
          <reference field="9" count="1">
            <x v="55"/>
          </reference>
        </references>
      </pivotArea>
    </calculatedItem>
    <calculatedItem>
      <pivotArea cacheIndex="1" outline="0" fieldPosition="0">
        <references count="1">
          <reference field="9" count="1">
            <x v="24"/>
          </reference>
        </references>
      </pivotArea>
    </calculatedItem>
    <calculatedItem>
      <pivotArea cacheIndex="1" outline="0" fieldPosition="0">
        <references count="1">
          <reference field="9" count="1">
            <x v="23"/>
          </reference>
        </references>
      </pivotArea>
    </calculatedItem>
    <calculatedItem>
      <pivotArea cacheIndex="1" outline="0" fieldPosition="0">
        <references count="1">
          <reference field="9" count="1">
            <x v="101"/>
          </reference>
        </references>
      </pivotArea>
    </calculatedItem>
    <calculatedItem>
      <pivotArea cacheIndex="1" outline="0" fieldPosition="0">
        <references count="1">
          <reference field="9" count="1">
            <x v="99"/>
          </reference>
        </references>
      </pivotArea>
    </calculatedItem>
    <calculatedItem>
      <pivotArea cacheIndex="1" outline="0" fieldPosition="0">
        <references count="1">
          <reference field="9" count="1">
            <x v="95"/>
          </reference>
        </references>
      </pivotArea>
    </calculatedItem>
    <calculatedItem>
      <pivotArea cacheIndex="1" outline="0" fieldPosition="0">
        <references count="1">
          <reference field="9" count="1">
            <x v="93"/>
          </reference>
        </references>
      </pivotArea>
    </calculatedItem>
    <calculatedItem>
      <pivotArea cacheIndex="1" outline="0" fieldPosition="0">
        <references count="1">
          <reference field="9" count="1">
            <x v="90"/>
          </reference>
        </references>
      </pivotArea>
    </calculatedItem>
    <calculatedItem>
      <pivotArea cacheIndex="1" outline="0" fieldPosition="0">
        <references count="1">
          <reference field="9" count="1">
            <x v="88"/>
          </reference>
        </references>
      </pivotArea>
    </calculatedItem>
    <calculatedItem>
      <pivotArea cacheIndex="1" outline="0" fieldPosition="0">
        <references count="1">
          <reference field="9" count="1">
            <x v="84"/>
          </reference>
        </references>
      </pivotArea>
    </calculatedItem>
    <calculatedItem>
      <pivotArea cacheIndex="1" outline="0" fieldPosition="0">
        <references count="1">
          <reference field="9" count="1">
            <x v="82"/>
          </reference>
        </references>
      </pivotArea>
    </calculatedItem>
    <calculatedItem>
      <pivotArea cacheIndex="1" outline="0" fieldPosition="0">
        <references count="1">
          <reference field="9" count="1">
            <x v="51"/>
          </reference>
        </references>
      </pivotArea>
    </calculatedItem>
    <calculatedItem>
      <pivotArea cacheIndex="1" outline="0" fieldPosition="0">
        <references count="1">
          <reference field="9" count="1">
            <x v="49"/>
          </reference>
        </references>
      </pivotArea>
    </calculatedItem>
    <calculatedItem>
      <pivotArea cacheIndex="1" outline="0" fieldPosition="0">
        <references count="1">
          <reference field="9" count="1">
            <x v="46"/>
          </reference>
        </references>
      </pivotArea>
    </calculatedItem>
    <calculatedItem>
      <pivotArea cacheIndex="1" outline="0" fieldPosition="0">
        <references count="1">
          <reference field="9" count="1">
            <x v="44"/>
          </reference>
        </references>
      </pivotArea>
    </calculatedItem>
    <calculatedItem>
      <pivotArea cacheIndex="1" outline="0" fieldPosition="0">
        <references count="1">
          <reference field="9" count="1">
            <x v="41"/>
          </reference>
        </references>
      </pivotArea>
    </calculatedItem>
    <calculatedItem>
      <pivotArea cacheIndex="1" outline="0" fieldPosition="0">
        <references count="1">
          <reference field="9" count="1">
            <x v="38"/>
          </reference>
        </references>
      </pivotArea>
    </calculatedItem>
    <calculatedItem>
      <pivotArea cacheIndex="1" outline="0" fieldPosition="0">
        <references count="1">
          <reference field="9" count="1">
            <x v="35"/>
          </reference>
        </references>
      </pivotArea>
    </calculatedItem>
  </calculatedItems>
  <extLst>
    <ext xmlns:x14="http://schemas.microsoft.com/office/spreadsheetml/2009/9/main" uri="{725AE2AE-9491-48be-B2B4-4EB974FC3084}">
      <x14:pivotCacheDefinition pivotCacheId="1904427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7">
  <r>
    <n v="2"/>
    <x v="0"/>
    <n v="35"/>
    <s v="soltero"/>
    <s v="Avenida del Bosque 456"/>
    <n v="34678227"/>
    <s v="20-34678227-5"/>
    <s v="luis@example.com"/>
    <d v="2023-09-05T00:00:00"/>
    <x v="0"/>
    <x v="0"/>
    <n v="550"/>
    <x v="0"/>
    <s v="Buenos Aires"/>
    <n v="5"/>
    <n v="550"/>
    <s v="septiembre"/>
    <n v="2023"/>
    <s v="martes"/>
  </r>
  <r>
    <n v="4"/>
    <x v="1"/>
    <n v="40"/>
    <s v="casado"/>
    <s v="Paseo de la Luna 101"/>
    <n v="33459367"/>
    <s v="27-33459367-2"/>
    <s v="carlos@example.com"/>
    <d v="2023-09-03T00:00:00"/>
    <x v="1"/>
    <x v="0"/>
    <n v="550"/>
    <x v="1"/>
    <s v="Buenos Aires"/>
    <n v="0"/>
    <n v="550"/>
    <s v="septiembre"/>
    <n v="2023"/>
    <s v="domingo"/>
  </r>
  <r>
    <n v="6"/>
    <x v="2"/>
    <n v="22"/>
    <s v="casado"/>
    <s v="Avenida de las Flores 303"/>
    <n v="27137293"/>
    <s v="27-27137293-7"/>
    <s v="javier@example.com"/>
    <d v="2023-09-03T00:00:00"/>
    <x v="2"/>
    <x v="0"/>
    <n v="550"/>
    <x v="2"/>
    <s v="Buenos Aires"/>
    <n v="8"/>
    <n v="550"/>
    <s v="septiembre"/>
    <n v="2023"/>
    <s v="domingo"/>
  </r>
  <r>
    <n v="12"/>
    <x v="3"/>
    <n v="37"/>
    <s v="soltero"/>
    <s v="Paseo del Alba 909"/>
    <n v="35887710"/>
    <s v="27-35887710-2"/>
    <s v="laura@example.com"/>
    <d v="2023-10-06T00:00:00"/>
    <x v="3"/>
    <x v="0"/>
    <n v="550"/>
    <x v="3"/>
    <s v="Buenos Aires"/>
    <n v="5"/>
    <n v="550"/>
    <s v="octubre"/>
    <n v="2023"/>
    <s v="viernes"/>
  </r>
  <r>
    <n v="14"/>
    <x v="4"/>
    <n v="27"/>
    <s v="casado"/>
    <s v="Avenida de la Cascada 1221"/>
    <n v="34221613"/>
    <s v="27-34221613-7"/>
    <s v="leonardo@example.com"/>
    <d v="2023-10-12T00:00:00"/>
    <x v="4"/>
    <x v="0"/>
    <n v="550"/>
    <x v="1"/>
    <s v="Buenos Aires"/>
    <n v="5"/>
    <n v="550"/>
    <s v="octubre"/>
    <n v="2023"/>
    <s v="jueves"/>
  </r>
  <r>
    <n v="17"/>
    <x v="5"/>
    <n v="18"/>
    <s v="soltero"/>
    <s v="Calle del Viento 1554"/>
    <n v="26547859"/>
    <s v="27-26547859-7"/>
    <s v="valentina@example.com"/>
    <d v="2023-10-24T00:00:00"/>
    <x v="5"/>
    <x v="0"/>
    <n v="550"/>
    <x v="2"/>
    <s v="Buenos Aires"/>
    <n v="8"/>
    <n v="550"/>
    <s v="octubre"/>
    <n v="2023"/>
    <s v="martes"/>
  </r>
  <r>
    <n v="18"/>
    <x v="6"/>
    <n v="28"/>
    <s v="casado"/>
    <s v="Avenida del Amanecer 1665"/>
    <n v="27707752"/>
    <s v="27-27707752-7"/>
    <s v="nicolas@example.com"/>
    <d v="2023-10-25T00:00:00"/>
    <x v="6"/>
    <x v="0"/>
    <n v="550"/>
    <x v="2"/>
    <s v="Buenos Aires"/>
    <n v="10"/>
    <n v="550"/>
    <s v="octubre"/>
    <n v="2023"/>
    <s v="miercoles"/>
  </r>
  <r>
    <n v="19"/>
    <x v="7"/>
    <n v="26"/>
    <s v="soltero"/>
    <s v="Camino del Diamante 1776"/>
    <n v="25972381"/>
    <s v="20-25972381-5"/>
    <s v="daniela@example.com"/>
    <d v="2023-10-28T00:00:00"/>
    <x v="7"/>
    <x v="0"/>
    <n v="550"/>
    <x v="2"/>
    <s v="Buenos Aires"/>
    <n v="5"/>
    <n v="550"/>
    <s v="octubre"/>
    <n v="2023"/>
    <s v="sabado"/>
  </r>
  <r>
    <n v="20"/>
    <x v="8"/>
    <n v="44"/>
    <s v="soltero"/>
    <s v="Paseo de la Aurora 1887"/>
    <n v="39810617"/>
    <s v="27-39810617-7"/>
    <s v="santiago@example.com"/>
    <d v="2023-10-29T00:00:00"/>
    <x v="8"/>
    <x v="0"/>
    <n v="550"/>
    <x v="4"/>
    <s v="Buenos Aires"/>
    <n v="15"/>
    <n v="550"/>
    <s v="octubre"/>
    <n v="2023"/>
    <s v="domingo"/>
  </r>
  <r>
    <n v="22"/>
    <x v="9"/>
    <n v="18"/>
    <s v="casado"/>
    <s v="Avenida de la Noche 2009"/>
    <n v="33175773"/>
    <s v="27-33175773-7"/>
    <s v="agustin@example.com"/>
    <d v="2023-11-05T00:00:00"/>
    <x v="0"/>
    <x v="0"/>
    <n v="550"/>
    <x v="0"/>
    <s v="Buenos Aires"/>
    <n v="8"/>
    <n v="550"/>
    <s v="noviembre"/>
    <n v="2023"/>
    <s v="domingo"/>
  </r>
  <r>
    <n v="24"/>
    <x v="10"/>
    <n v="30"/>
    <s v="soltero"/>
    <s v="Paseo del Ocaso 2221"/>
    <n v="26673605"/>
    <s v="20-26673605-5"/>
    <s v="esteban@example.com"/>
    <d v="2023-11-12T00:00:00"/>
    <x v="1"/>
    <x v="0"/>
    <n v="550"/>
    <x v="1"/>
    <s v="Buenos Aires"/>
    <n v="5"/>
    <n v="550"/>
    <s v="noviembre"/>
    <n v="2023"/>
    <s v="domingo"/>
  </r>
  <r>
    <n v="26"/>
    <x v="11"/>
    <n v="29"/>
    <s v="casado"/>
    <s v="Avenida de la Niebla 2443"/>
    <n v="32537563"/>
    <s v="27-32537563-2"/>
    <s v="mariana@example.com"/>
    <d v="2023-11-18T00:00:00"/>
    <x v="2"/>
    <x v="0"/>
    <n v="550"/>
    <x v="2"/>
    <s v="Buenos Aires"/>
    <n v="8"/>
    <n v="550"/>
    <s v="noviembre"/>
    <n v="2023"/>
    <s v="sabado"/>
  </r>
  <r>
    <n v="32"/>
    <x v="12"/>
    <n v="30"/>
    <s v="casado"/>
    <s v="Paseo de los Sueños 3009"/>
    <n v="27186697"/>
    <s v="20-27186697-2"/>
    <s v="andrea@example.com"/>
    <d v="2023-12-06T00:00:00"/>
    <x v="3"/>
    <x v="0"/>
    <n v="550"/>
    <x v="3"/>
    <s v="Buenos Aires"/>
    <n v="10"/>
    <n v="550"/>
    <s v="diciembre"/>
    <n v="2023"/>
    <s v="miercoles"/>
  </r>
  <r>
    <n v="34"/>
    <x v="13"/>
    <n v="52"/>
    <s v="soltero"/>
    <s v="Avenida de los Recuerdos 3231"/>
    <n v="34780010"/>
    <s v="27-34780010-2"/>
    <s v="luna@example.com"/>
    <d v="2023-12-12T00:00:00"/>
    <x v="4"/>
    <x v="0"/>
    <n v="550"/>
    <x v="1"/>
    <s v="Buenos Aires"/>
    <n v="15"/>
    <n v="550"/>
    <s v="diciembre"/>
    <n v="2023"/>
    <s v="martes"/>
  </r>
  <r>
    <n v="37"/>
    <x v="14"/>
    <n v="28"/>
    <s v="soltero"/>
    <s v="Calle de la Fantasía 3564"/>
    <n v="34107521"/>
    <s v="27-34107521-2"/>
    <s v="agustin@example.com"/>
    <d v="2023-12-23T00:00:00"/>
    <x v="5"/>
    <x v="0"/>
    <n v="550"/>
    <x v="2"/>
    <s v="Buenos Aires"/>
    <n v="10"/>
    <n v="550"/>
    <s v="diciembre"/>
    <n v="2023"/>
    <s v="sabado"/>
  </r>
  <r>
    <n v="38"/>
    <x v="15"/>
    <n v="30"/>
    <s v="casado"/>
    <s v="Avenida de las Mariposas 3675"/>
    <n v="26941122"/>
    <s v="20-26941122-5"/>
    <s v="delfina@example.com"/>
    <d v="2023-12-24T00:00:00"/>
    <x v="6"/>
    <x v="0"/>
    <n v="550"/>
    <x v="2"/>
    <s v="Buenos Aires"/>
    <n v="5"/>
    <n v="550"/>
    <s v="diciembre"/>
    <n v="2023"/>
    <s v="domingo"/>
  </r>
  <r>
    <n v="39"/>
    <x v="16"/>
    <n v="38"/>
    <s v="casado"/>
    <s v="Camino del Encuentro 3786"/>
    <n v="29400151"/>
    <s v="27-29400151-7"/>
    <s v="ignacio@example.com"/>
    <d v="2023-12-28T00:00:00"/>
    <x v="7"/>
    <x v="0"/>
    <n v="550"/>
    <x v="2"/>
    <s v="Buenos Aires"/>
    <n v="15"/>
    <n v="550"/>
    <s v="diciembre"/>
    <n v="2023"/>
    <s v="jueves"/>
  </r>
  <r>
    <n v="40"/>
    <x v="17"/>
    <n v="35"/>
    <s v="casado"/>
    <s v="Paseo de la Serenidad 3897"/>
    <n v="37381230"/>
    <s v="27-37381230-7"/>
    <s v="catalina@example.com"/>
    <d v="2023-12-30T00:00:00"/>
    <x v="8"/>
    <x v="0"/>
    <n v="550"/>
    <x v="4"/>
    <s v="Buenos Aires"/>
    <n v="0"/>
    <n v="550"/>
    <s v="diciembre"/>
    <n v="2023"/>
    <s v="sabado"/>
  </r>
  <r>
    <n v="42"/>
    <x v="18"/>
    <n v="35"/>
    <s v="soltero"/>
    <s v="Avenida del Bosque 456"/>
    <n v="37977741"/>
    <s v="27-37977741-7"/>
    <s v="luis@example.com"/>
    <d v="2023-09-05T00:00:00"/>
    <x v="0"/>
    <x v="0"/>
    <n v="550"/>
    <x v="0"/>
    <s v="Buenos Aires"/>
    <n v="10"/>
    <n v="550"/>
    <s v="septiembre"/>
    <n v="2023"/>
    <s v="martes"/>
  </r>
  <r>
    <n v="44"/>
    <x v="1"/>
    <n v="40"/>
    <s v="casado"/>
    <s v="Paseo de la Luna 101"/>
    <n v="35867339"/>
    <s v="27-35867339-7"/>
    <s v="carlos@example.com"/>
    <d v="2023-09-12T00:00:00"/>
    <x v="1"/>
    <x v="0"/>
    <n v="550"/>
    <x v="1"/>
    <s v="Buenos Aires"/>
    <n v="0"/>
    <n v="550"/>
    <s v="septiembre"/>
    <n v="2023"/>
    <s v="martes"/>
  </r>
  <r>
    <n v="46"/>
    <x v="2"/>
    <n v="22"/>
    <s v="casado"/>
    <s v="Avenida de las Flores 303"/>
    <n v="33086581"/>
    <s v="20-33086581-5"/>
    <s v="javier@example.com"/>
    <d v="2023-09-03T00:00:00"/>
    <x v="2"/>
    <x v="0"/>
    <n v="550"/>
    <x v="2"/>
    <s v="Buenos Aires"/>
    <n v="10"/>
    <n v="550"/>
    <s v="septiembre"/>
    <n v="2023"/>
    <s v="domingo"/>
  </r>
  <r>
    <n v="52"/>
    <x v="3"/>
    <n v="37"/>
    <s v="soltero"/>
    <s v="Paseo del Alba 909"/>
    <n v="30107122"/>
    <s v="20-30107122-5"/>
    <s v="laura@example.com"/>
    <d v="2023-10-06T00:00:00"/>
    <x v="3"/>
    <x v="1"/>
    <n v="350"/>
    <x v="3"/>
    <s v="Buenos Aires"/>
    <n v="5"/>
    <n v="350"/>
    <s v="octubre"/>
    <n v="2023"/>
    <s v="viernes"/>
  </r>
  <r>
    <n v="54"/>
    <x v="4"/>
    <n v="27"/>
    <s v="casado"/>
    <s v="Avenida de la Cascada 1221"/>
    <n v="35718658"/>
    <s v="20-35718658-2"/>
    <s v="leonardo@example.com"/>
    <d v="2023-10-12T00:00:00"/>
    <x v="4"/>
    <x v="1"/>
    <n v="350"/>
    <x v="1"/>
    <s v="Buenos Aires"/>
    <n v="0"/>
    <n v="350"/>
    <s v="octubre"/>
    <n v="2023"/>
    <s v="jueves"/>
  </r>
  <r>
    <n v="57"/>
    <x v="5"/>
    <n v="18"/>
    <s v="soltero"/>
    <s v="Calle del Viento 1554"/>
    <n v="28403128"/>
    <s v="20-28403128-5"/>
    <s v="valentina@example.com"/>
    <d v="2023-10-26T00:00:00"/>
    <x v="5"/>
    <x v="1"/>
    <n v="350"/>
    <x v="2"/>
    <s v="Buenos Aires"/>
    <n v="15"/>
    <n v="350"/>
    <s v="octubre"/>
    <n v="2023"/>
    <s v="jueves"/>
  </r>
  <r>
    <n v="58"/>
    <x v="6"/>
    <n v="28"/>
    <s v="casado"/>
    <s v="Avenida del Amanecer 1665"/>
    <n v="31495958"/>
    <s v="27-31495958-7"/>
    <s v="nicolas@example.com"/>
    <d v="2023-10-25T00:00:00"/>
    <x v="6"/>
    <x v="1"/>
    <n v="350"/>
    <x v="2"/>
    <s v="Buenos Aires"/>
    <n v="0"/>
    <n v="350"/>
    <s v="octubre"/>
    <n v="2023"/>
    <s v="miercoles"/>
  </r>
  <r>
    <n v="59"/>
    <x v="7"/>
    <n v="26"/>
    <s v="soltero"/>
    <s v="Camino del Diamante 1776"/>
    <n v="33827315"/>
    <s v="27-33827315-2"/>
    <s v="daniela@example.com"/>
    <d v="2023-10-28T00:00:00"/>
    <x v="7"/>
    <x v="1"/>
    <n v="350"/>
    <x v="2"/>
    <s v="Buenos Aires"/>
    <n v="8"/>
    <n v="350"/>
    <s v="octubre"/>
    <n v="2023"/>
    <s v="sabado"/>
  </r>
  <r>
    <n v="60"/>
    <x v="8"/>
    <n v="44"/>
    <s v="soltero"/>
    <s v="Paseo de la Aurora 1887"/>
    <n v="37338666"/>
    <s v="20-37338666-5"/>
    <s v="santiago@example.com"/>
    <d v="2023-10-31T00:00:00"/>
    <x v="8"/>
    <x v="1"/>
    <n v="350"/>
    <x v="4"/>
    <s v="Buenos Aires"/>
    <n v="10"/>
    <n v="350"/>
    <s v="octubre"/>
    <n v="2023"/>
    <s v="martes"/>
  </r>
  <r>
    <n v="62"/>
    <x v="9"/>
    <n v="18"/>
    <s v="casado"/>
    <s v="Avenida de la Noche 2009"/>
    <n v="33341710"/>
    <s v="27-33341710-7"/>
    <s v="agustin@example.com"/>
    <d v="2023-11-05T00:00:00"/>
    <x v="0"/>
    <x v="1"/>
    <n v="350"/>
    <x v="0"/>
    <s v="Buenos Aires"/>
    <n v="15"/>
    <n v="350"/>
    <s v="noviembre"/>
    <n v="2023"/>
    <s v="domingo"/>
  </r>
  <r>
    <n v="64"/>
    <x v="10"/>
    <n v="30"/>
    <s v="soltero"/>
    <s v="Paseo del Ocaso 2221"/>
    <n v="35602435"/>
    <s v="27-35602435-7"/>
    <s v="esteban@example.com"/>
    <d v="2023-11-12T00:00:00"/>
    <x v="1"/>
    <x v="1"/>
    <n v="350"/>
    <x v="1"/>
    <s v="Buenos Aires"/>
    <n v="10"/>
    <n v="350"/>
    <s v="noviembre"/>
    <n v="2023"/>
    <s v="domingo"/>
  </r>
  <r>
    <n v="66"/>
    <x v="11"/>
    <n v="29"/>
    <s v="casado"/>
    <s v="Avenida de la Niebla 2443"/>
    <n v="33648815"/>
    <s v="27-33648815-7"/>
    <s v="mariana@example.com"/>
    <d v="2023-11-19T00:00:00"/>
    <x v="9"/>
    <x v="1"/>
    <n v="350"/>
    <x v="0"/>
    <s v="Buenos Aires"/>
    <n v="15"/>
    <n v="350"/>
    <s v="noviembre"/>
    <n v="2023"/>
    <s v="domingo"/>
  </r>
  <r>
    <n v="72"/>
    <x v="12"/>
    <n v="30"/>
    <s v="casado"/>
    <s v="Paseo de los Sueños 3009"/>
    <n v="26510133"/>
    <s v="27-26510133-7"/>
    <s v="andrea@example.com"/>
    <d v="2023-12-06T00:00:00"/>
    <x v="10"/>
    <x v="1"/>
    <n v="350"/>
    <x v="3"/>
    <s v="Buenos Aires"/>
    <n v="0"/>
    <n v="350"/>
    <s v="diciembre"/>
    <n v="2023"/>
    <s v="miercoles"/>
  </r>
  <r>
    <n v="74"/>
    <x v="13"/>
    <n v="52"/>
    <s v="soltero"/>
    <s v="Avenida de los Recuerdos 3231"/>
    <n v="33072206"/>
    <s v="20-33072206-5"/>
    <s v="luna@example.com"/>
    <d v="2023-12-12T00:00:00"/>
    <x v="9"/>
    <x v="1"/>
    <n v="350"/>
    <x v="0"/>
    <s v="Buenos Aires"/>
    <n v="5"/>
    <n v="350"/>
    <s v="diciembre"/>
    <n v="2023"/>
    <s v="martes"/>
  </r>
  <r>
    <n v="77"/>
    <x v="14"/>
    <n v="28"/>
    <s v="soltero"/>
    <s v="Calle de la Fantasía 3564"/>
    <n v="27160012"/>
    <s v="27-27160012-7"/>
    <s v="agustin@example.com"/>
    <d v="2023-12-23T00:00:00"/>
    <x v="3"/>
    <x v="1"/>
    <n v="350"/>
    <x v="3"/>
    <s v="Buenos Aires"/>
    <n v="10"/>
    <n v="350"/>
    <s v="diciembre"/>
    <n v="2023"/>
    <s v="sabado"/>
  </r>
  <r>
    <n v="78"/>
    <x v="15"/>
    <n v="30"/>
    <s v="casado"/>
    <s v="Avenida de las Mariposas 3675"/>
    <n v="28319146"/>
    <s v="27-28319146-2"/>
    <s v="delfina@example.com"/>
    <d v="2023-12-24T00:00:00"/>
    <x v="11"/>
    <x v="1"/>
    <n v="350"/>
    <x v="0"/>
    <s v="Buenos Aires"/>
    <n v="10"/>
    <n v="350"/>
    <s v="diciembre"/>
    <n v="2023"/>
    <s v="domingo"/>
  </r>
  <r>
    <n v="79"/>
    <x v="16"/>
    <n v="38"/>
    <s v="casado"/>
    <s v="Camino del Encuentro 3786"/>
    <n v="34190822"/>
    <s v="20-34190822-5"/>
    <s v="ignacio@example.com"/>
    <d v="2023-12-28T00:00:00"/>
    <x v="4"/>
    <x v="1"/>
    <n v="350"/>
    <x v="1"/>
    <s v="Buenos Aires"/>
    <n v="5"/>
    <n v="350"/>
    <s v="diciembre"/>
    <n v="2023"/>
    <s v="jueves"/>
  </r>
  <r>
    <n v="80"/>
    <x v="17"/>
    <n v="35"/>
    <s v="casado"/>
    <s v="Paseo de la Serenidad 3897"/>
    <n v="30900951"/>
    <s v="27-30900951-7"/>
    <s v="catalina@example.com"/>
    <d v="2023-12-30T00:00:00"/>
    <x v="10"/>
    <x v="1"/>
    <n v="350"/>
    <x v="3"/>
    <s v="Buenos Aires"/>
    <n v="15"/>
    <n v="350"/>
    <s v="diciembre"/>
    <n v="2023"/>
    <s v="sabado"/>
  </r>
  <r>
    <n v="82"/>
    <x v="18"/>
    <n v="35"/>
    <s v="soltero"/>
    <s v="Avenida del Bosque 456"/>
    <n v="27870756"/>
    <s v="20-27870756-5"/>
    <s v="luis@example.com"/>
    <d v="2023-09-05T00:00:00"/>
    <x v="9"/>
    <x v="1"/>
    <n v="350"/>
    <x v="0"/>
    <s v="Buenos Aires"/>
    <n v="10"/>
    <n v="350"/>
    <s v="septiembre"/>
    <n v="2023"/>
    <s v="martes"/>
  </r>
  <r>
    <n v="84"/>
    <x v="1"/>
    <n v="40"/>
    <s v="casado"/>
    <s v="Paseo de la Luna 101"/>
    <n v="31193983"/>
    <s v="27-31193983-7"/>
    <s v="carlos@example.com"/>
    <d v="2023-09-12T00:00:00"/>
    <x v="12"/>
    <x v="1"/>
    <n v="350"/>
    <x v="4"/>
    <s v="Buenos Aires"/>
    <n v="5"/>
    <n v="350"/>
    <s v="septiembre"/>
    <n v="2023"/>
    <s v="martes"/>
  </r>
  <r>
    <n v="86"/>
    <x v="2"/>
    <n v="22"/>
    <s v="casado"/>
    <s v="Avenida de las Flores 303"/>
    <n v="27623524"/>
    <s v="27-27623524-7"/>
    <s v="javier@example.com"/>
    <d v="2023-09-20T00:00:00"/>
    <x v="11"/>
    <x v="1"/>
    <n v="350"/>
    <x v="0"/>
    <s v="Buenos Aires"/>
    <n v="0"/>
    <n v="350"/>
    <s v="septiembre"/>
    <n v="2023"/>
    <s v="miercoles"/>
  </r>
  <r>
    <n v="92"/>
    <x v="3"/>
    <n v="37"/>
    <s v="soltero"/>
    <s v="Paseo del Alba 909"/>
    <n v="28773525"/>
    <s v="27-28773525-2"/>
    <s v="laura@example.com"/>
    <d v="2023-10-06T00:00:00"/>
    <x v="12"/>
    <x v="1"/>
    <n v="350"/>
    <x v="4"/>
    <s v="Buenos Aires"/>
    <n v="10"/>
    <n v="350"/>
    <s v="octubre"/>
    <n v="2023"/>
    <s v="viernes"/>
  </r>
  <r>
    <n v="94"/>
    <x v="4"/>
    <n v="27"/>
    <s v="casado"/>
    <s v="Avenida de la Cascada 1221"/>
    <n v="26847391"/>
    <s v="27-26847391-7"/>
    <s v="leonardo@example.com"/>
    <d v="2023-10-12T00:00:00"/>
    <x v="11"/>
    <x v="2"/>
    <n v="450"/>
    <x v="0"/>
    <s v="Buenos Aires"/>
    <n v="15"/>
    <n v="450"/>
    <s v="octubre"/>
    <n v="2023"/>
    <s v="jueves"/>
  </r>
  <r>
    <n v="97"/>
    <x v="5"/>
    <n v="18"/>
    <s v="soltero"/>
    <s v="Calle del Viento 1554"/>
    <n v="36057483"/>
    <s v="27-36057483-7"/>
    <s v="valentina@example.com"/>
    <d v="2023-10-22T00:00:00"/>
    <x v="13"/>
    <x v="2"/>
    <n v="450"/>
    <x v="1"/>
    <s v="Buenos Aires"/>
    <n v="5"/>
    <n v="450"/>
    <s v="octubre"/>
    <n v="2023"/>
    <s v="domingo"/>
  </r>
  <r>
    <n v="98"/>
    <x v="6"/>
    <n v="28"/>
    <s v="casado"/>
    <s v="Avenida del Amanecer 1665"/>
    <n v="34425095"/>
    <s v="20-34425095-2"/>
    <s v="nicolas@example.com"/>
    <d v="2023-10-25T00:00:00"/>
    <x v="11"/>
    <x v="2"/>
    <n v="450"/>
    <x v="0"/>
    <s v="Buenos Aires"/>
    <n v="15"/>
    <n v="450"/>
    <s v="octubre"/>
    <n v="2023"/>
    <s v="miercoles"/>
  </r>
  <r>
    <n v="99"/>
    <x v="7"/>
    <n v="26"/>
    <s v="soltero"/>
    <s v="Camino del Diamante 1776"/>
    <n v="27214753"/>
    <s v="27-27214753-7"/>
    <s v="daniela@example.com"/>
    <d v="2023-10-28T00:00:00"/>
    <x v="4"/>
    <x v="2"/>
    <n v="450"/>
    <x v="1"/>
    <s v="Buenos Aires"/>
    <n v="0"/>
    <n v="450"/>
    <s v="octubre"/>
    <n v="2023"/>
    <s v="sabado"/>
  </r>
  <r>
    <n v="100"/>
    <x v="8"/>
    <n v="44"/>
    <s v="soltero"/>
    <s v="Paseo de la Aurora 1887"/>
    <n v="37471899"/>
    <s v="27-37471899-2"/>
    <s v="santiago@example.com"/>
    <d v="2023-10-28T00:00:00"/>
    <x v="10"/>
    <x v="2"/>
    <n v="450"/>
    <x v="3"/>
    <s v="Buenos Aires"/>
    <n v="10"/>
    <n v="450"/>
    <s v="octubre"/>
    <n v="2023"/>
    <s v="sabado"/>
  </r>
  <r>
    <n v="102"/>
    <x v="9"/>
    <n v="18"/>
    <s v="casado"/>
    <s v="Avenida de la Noche 2009"/>
    <n v="33111283"/>
    <s v="27-33111283-7"/>
    <s v="agustin@example.com"/>
    <d v="2023-09-03T00:00:00"/>
    <x v="11"/>
    <x v="2"/>
    <n v="450"/>
    <x v="0"/>
    <s v="Buenos Aires"/>
    <n v="15"/>
    <n v="450"/>
    <s v="septiembre"/>
    <n v="2023"/>
    <s v="domingo"/>
  </r>
  <r>
    <n v="104"/>
    <x v="10"/>
    <n v="30"/>
    <s v="soltero"/>
    <s v="Paseo del Ocaso 2221"/>
    <n v="31213673"/>
    <s v="20-31213673-5"/>
    <s v="esteban@example.com"/>
    <d v="2023-09-03T00:00:00"/>
    <x v="10"/>
    <x v="2"/>
    <n v="450"/>
    <x v="3"/>
    <s v="Buenos Aires"/>
    <n v="10"/>
    <n v="450"/>
    <s v="septiembre"/>
    <n v="2023"/>
    <s v="domingo"/>
  </r>
  <r>
    <n v="106"/>
    <x v="11"/>
    <n v="29"/>
    <s v="casado"/>
    <s v="Avenida de la Niebla 2443"/>
    <n v="26345046"/>
    <s v="27-26345046-7"/>
    <s v="mariana@example.com"/>
    <d v="2023-09-21T00:00:00"/>
    <x v="11"/>
    <x v="2"/>
    <n v="450"/>
    <x v="0"/>
    <s v="Buenos Aires"/>
    <n v="0"/>
    <n v="450"/>
    <s v="septiembre"/>
    <n v="2023"/>
    <s v="jueves"/>
  </r>
  <r>
    <n v="112"/>
    <x v="12"/>
    <n v="30"/>
    <s v="casado"/>
    <s v="Paseo de los Sueños 3009"/>
    <n v="39127244"/>
    <s v="20-39127244-5"/>
    <s v="andrea@example.com"/>
    <d v="2023-10-10T00:00:00"/>
    <x v="14"/>
    <x v="2"/>
    <n v="450"/>
    <x v="4"/>
    <s v="Buenos Aires"/>
    <n v="15"/>
    <n v="450"/>
    <s v="octubre"/>
    <n v="2023"/>
    <s v="martes"/>
  </r>
  <r>
    <n v="114"/>
    <x v="13"/>
    <n v="52"/>
    <s v="soltero"/>
    <s v="Avenida de los Recuerdos 3231"/>
    <n v="33743223"/>
    <s v="27-33743223-2"/>
    <s v="luna@example.com"/>
    <d v="2023-10-14T00:00:00"/>
    <x v="15"/>
    <x v="2"/>
    <n v="450"/>
    <x v="0"/>
    <s v="Buenos Aires"/>
    <n v="8"/>
    <n v="450"/>
    <s v="octubre"/>
    <n v="2023"/>
    <s v="sabado"/>
  </r>
  <r>
    <n v="117"/>
    <x v="14"/>
    <n v="28"/>
    <s v="soltero"/>
    <s v="Calle de la Fantasía 3564"/>
    <n v="27161619"/>
    <s v="27-27161619-7"/>
    <s v="agustin@example.com"/>
    <d v="2023-10-26T00:00:00"/>
    <x v="16"/>
    <x v="2"/>
    <n v="450"/>
    <x v="3"/>
    <s v="Buenos Aires"/>
    <n v="15"/>
    <n v="450"/>
    <s v="octubre"/>
    <n v="2023"/>
    <s v="jueves"/>
  </r>
  <r>
    <n v="118"/>
    <x v="15"/>
    <n v="30"/>
    <s v="casado"/>
    <s v="Avenida de las Mariposas 3675"/>
    <n v="37245841"/>
    <s v="20-37245841-5"/>
    <s v="delfina@example.com"/>
    <d v="2023-10-29T00:00:00"/>
    <x v="9"/>
    <x v="2"/>
    <n v="450"/>
    <x v="0"/>
    <s v="Buenos Aires"/>
    <n v="8"/>
    <n v="450"/>
    <s v="octubre"/>
    <n v="2023"/>
    <s v="domingo"/>
  </r>
  <r>
    <n v="119"/>
    <x v="16"/>
    <n v="38"/>
    <s v="casado"/>
    <s v="Camino del Encuentro 3786"/>
    <n v="39763259"/>
    <s v="27-39763259-7"/>
    <s v="ignacio@example.com"/>
    <d v="2023-11-01T00:00:00"/>
    <x v="17"/>
    <x v="2"/>
    <n v="450"/>
    <x v="3"/>
    <s v="Buenos Aires"/>
    <n v="5"/>
    <n v="450"/>
    <s v="noviembre"/>
    <n v="2023"/>
    <s v="miercoles"/>
  </r>
  <r>
    <n v="120"/>
    <x v="17"/>
    <n v="35"/>
    <s v="casado"/>
    <s v="Paseo de la Serenidad 3897"/>
    <n v="30081928"/>
    <s v="20-30081928-2"/>
    <s v="catalina@example.com"/>
    <d v="2023-11-04T00:00:00"/>
    <x v="12"/>
    <x v="3"/>
    <n v="600"/>
    <x v="4"/>
    <s v="Buenos Aires"/>
    <n v="15"/>
    <n v="600"/>
    <s v="noviembre"/>
    <n v="2023"/>
    <s v="sabado"/>
  </r>
  <r>
    <n v="122"/>
    <x v="18"/>
    <n v="35"/>
    <s v="soltero"/>
    <s v="Avenida del Bosque 456"/>
    <n v="25323951"/>
    <s v="27-25323951-2"/>
    <s v="luis@example.com"/>
    <d v="2023-11-10T00:00:00"/>
    <x v="11"/>
    <x v="3"/>
    <n v="600"/>
    <x v="0"/>
    <s v="Buenos Aires"/>
    <n v="15"/>
    <n v="600"/>
    <s v="noviembre"/>
    <n v="2023"/>
    <s v="viernes"/>
  </r>
  <r>
    <n v="124"/>
    <x v="1"/>
    <n v="40"/>
    <s v="casado"/>
    <s v="Paseo de la Luna 101"/>
    <n v="39252919"/>
    <s v="27-39252919-7"/>
    <s v="carlos@example.com"/>
    <d v="2023-11-17T00:00:00"/>
    <x v="10"/>
    <x v="3"/>
    <n v="600"/>
    <x v="3"/>
    <s v="Buenos Aires"/>
    <n v="10"/>
    <n v="600"/>
    <s v="noviembre"/>
    <n v="2023"/>
    <s v="viernes"/>
  </r>
  <r>
    <n v="126"/>
    <x v="2"/>
    <n v="22"/>
    <s v="casado"/>
    <s v="Avenida de las Flores 303"/>
    <n v="28253889"/>
    <s v="20-28253889-5"/>
    <s v="javier@example.com"/>
    <d v="2023-11-23T00:00:00"/>
    <x v="5"/>
    <x v="3"/>
    <n v="600"/>
    <x v="2"/>
    <s v="Buenos Aires"/>
    <n v="10"/>
    <n v="600"/>
    <s v="noviembre"/>
    <n v="2023"/>
    <s v="jueves"/>
  </r>
  <r>
    <n v="132"/>
    <x v="3"/>
    <n v="37"/>
    <s v="soltero"/>
    <s v="Paseo del Alba 909"/>
    <n v="29826097"/>
    <s v="27-29826097-7"/>
    <s v="laura@example.com"/>
    <d v="2023-12-13T00:00:00"/>
    <x v="14"/>
    <x v="3"/>
    <n v="600"/>
    <x v="4"/>
    <s v="Buenos Aires"/>
    <n v="15"/>
    <n v="600"/>
    <s v="diciembre"/>
    <n v="2023"/>
    <s v="miercoles"/>
  </r>
  <r>
    <n v="134"/>
    <x v="4"/>
    <n v="27"/>
    <s v="casado"/>
    <s v="Avenida de la Cascada 1221"/>
    <n v="25779313"/>
    <s v="20-25779313-5"/>
    <s v="leonardo@example.com"/>
    <d v="2023-12-19T00:00:00"/>
    <x v="15"/>
    <x v="3"/>
    <n v="600"/>
    <x v="0"/>
    <s v="Buenos Aires"/>
    <n v="8"/>
    <n v="600"/>
    <s v="diciembre"/>
    <n v="2023"/>
    <s v="martes"/>
  </r>
  <r>
    <n v="137"/>
    <x v="5"/>
    <n v="18"/>
    <s v="soltero"/>
    <s v="Calle del Viento 1554"/>
    <n v="37493802"/>
    <s v="20-37493802-5"/>
    <s v="valentina@example.com"/>
    <d v="2023-12-29T00:00:00"/>
    <x v="16"/>
    <x v="3"/>
    <n v="600"/>
    <x v="3"/>
    <s v="Buenos Aires"/>
    <n v="0"/>
    <n v="600"/>
    <s v="diciembre"/>
    <n v="2023"/>
    <s v="viernes"/>
  </r>
  <r>
    <n v="138"/>
    <x v="6"/>
    <n v="28"/>
    <s v="casado"/>
    <s v="Avenida del Amanecer 1665"/>
    <n v="36674132"/>
    <s v="27-36674132-7"/>
    <s v="nicolas@example.com"/>
    <d v="2023-09-01T00:00:00"/>
    <x v="9"/>
    <x v="3"/>
    <n v="600"/>
    <x v="0"/>
    <s v="Buenos Aires"/>
    <n v="8"/>
    <n v="600"/>
    <s v="septiembre"/>
    <n v="2023"/>
    <s v="viernes"/>
  </r>
  <r>
    <n v="139"/>
    <x v="7"/>
    <n v="26"/>
    <s v="soltero"/>
    <s v="Camino del Diamante 1776"/>
    <n v="37886102"/>
    <s v="27-37886102-7"/>
    <s v="daniela@example.com"/>
    <d v="2023-09-02T00:00:00"/>
    <x v="17"/>
    <x v="3"/>
    <n v="600"/>
    <x v="3"/>
    <s v="Buenos Aires"/>
    <n v="5"/>
    <n v="600"/>
    <s v="septiembre"/>
    <n v="2023"/>
    <s v="sabado"/>
  </r>
  <r>
    <n v="140"/>
    <x v="8"/>
    <n v="44"/>
    <s v="soltero"/>
    <s v="Paseo de la Aurora 1887"/>
    <n v="36999415"/>
    <s v="20-36999415-5"/>
    <s v="santiago@example.com"/>
    <d v="2023-09-08T00:00:00"/>
    <x v="12"/>
    <x v="3"/>
    <n v="600"/>
    <x v="4"/>
    <s v="Buenos Aires"/>
    <n v="15"/>
    <n v="600"/>
    <s v="septiembre"/>
    <n v="2023"/>
    <s v="viernes"/>
  </r>
  <r>
    <n v="142"/>
    <x v="9"/>
    <n v="18"/>
    <s v="casado"/>
    <s v="Avenida de la Noche 2009"/>
    <n v="33959630"/>
    <s v="20-33959630-2"/>
    <s v="agustin@example.com"/>
    <d v="2023-09-14T00:00:00"/>
    <x v="11"/>
    <x v="3"/>
    <n v="600"/>
    <x v="0"/>
    <s v="Buenos Aires"/>
    <n v="8"/>
    <n v="600"/>
    <s v="septiembre"/>
    <n v="2023"/>
    <s v="jueves"/>
  </r>
  <r>
    <n v="144"/>
    <x v="10"/>
    <n v="30"/>
    <s v="soltero"/>
    <s v="Paseo del Ocaso 2221"/>
    <n v="27137522"/>
    <s v="27-27137522-2"/>
    <s v="esteban@example.com"/>
    <d v="2023-09-21T00:00:00"/>
    <x v="10"/>
    <x v="3"/>
    <n v="600"/>
    <x v="3"/>
    <s v="Buenos Aires"/>
    <n v="5"/>
    <n v="600"/>
    <s v="septiembre"/>
    <n v="2023"/>
    <s v="jueves"/>
  </r>
  <r>
    <n v="146"/>
    <x v="11"/>
    <n v="29"/>
    <s v="casado"/>
    <s v="Avenida de la Niebla 2443"/>
    <n v="34732704"/>
    <s v="27-34732704-7"/>
    <s v="mariana@example.com"/>
    <d v="2023-09-27T00:00:00"/>
    <x v="5"/>
    <x v="3"/>
    <n v="600"/>
    <x v="2"/>
    <s v="Buenos Aires"/>
    <n v="10"/>
    <n v="600"/>
    <s v="septiembre"/>
    <n v="2023"/>
    <s v="miercoles"/>
  </r>
  <r>
    <n v="152"/>
    <x v="12"/>
    <n v="30"/>
    <s v="casado"/>
    <s v="Paseo de los Sueños 3009"/>
    <n v="30333614"/>
    <s v="27-30333614-7"/>
    <s v="andrea@example.com"/>
    <d v="2023-10-14T00:00:00"/>
    <x v="14"/>
    <x v="3"/>
    <n v="600"/>
    <x v="4"/>
    <s v="Buenos Aires"/>
    <n v="10"/>
    <n v="600"/>
    <s v="octubre"/>
    <n v="2023"/>
    <s v="sabado"/>
  </r>
  <r>
    <n v="154"/>
    <x v="13"/>
    <n v="52"/>
    <s v="soltero"/>
    <s v="Avenida de los Recuerdos 3231"/>
    <n v="27611148"/>
    <s v="27-27611148-7"/>
    <s v="luna@example.com"/>
    <d v="2023-10-22T00:00:00"/>
    <x v="15"/>
    <x v="3"/>
    <n v="600"/>
    <x v="0"/>
    <s v="Buenos Aires"/>
    <n v="10"/>
    <n v="600"/>
    <s v="octubre"/>
    <n v="2023"/>
    <s v="domingo"/>
  </r>
  <r>
    <n v="157"/>
    <x v="14"/>
    <n v="28"/>
    <s v="soltero"/>
    <s v="Calle de la Fantasía 3564"/>
    <n v="39418037"/>
    <s v="27-39418037-7"/>
    <s v="agustin@example.com"/>
    <d v="2023-11-01T00:00:00"/>
    <x v="16"/>
    <x v="3"/>
    <n v="600"/>
    <x v="3"/>
    <s v="Buenos Aires"/>
    <n v="0"/>
    <n v="600"/>
    <s v="noviembre"/>
    <n v="2023"/>
    <s v="miercoles"/>
  </r>
  <r>
    <n v="158"/>
    <x v="15"/>
    <n v="30"/>
    <s v="casado"/>
    <s v="Avenida de las Mariposas 3675"/>
    <n v="25106387"/>
    <s v="27-25106387-2"/>
    <s v="delfina@example.com"/>
    <d v="2023-11-04T00:00:00"/>
    <x v="9"/>
    <x v="3"/>
    <n v="600"/>
    <x v="0"/>
    <s v="Buenos Aires"/>
    <n v="10"/>
    <n v="600"/>
    <s v="noviembre"/>
    <n v="2023"/>
    <s v="sabado"/>
  </r>
  <r>
    <n v="159"/>
    <x v="16"/>
    <n v="38"/>
    <s v="casado"/>
    <s v="Camino del Encuentro 3786"/>
    <n v="37816522"/>
    <s v="20-37816522-5"/>
    <s v="ignacio@example.com"/>
    <d v="2023-11-07T00:00:00"/>
    <x v="17"/>
    <x v="3"/>
    <n v="600"/>
    <x v="3"/>
    <s v="Buenos Aires"/>
    <n v="5"/>
    <n v="600"/>
    <s v="noviembre"/>
    <n v="2023"/>
    <s v="martes"/>
  </r>
  <r>
    <n v="160"/>
    <x v="17"/>
    <n v="35"/>
    <s v="casado"/>
    <s v="Paseo de la Serenidad 3897"/>
    <n v="28283811"/>
    <s v="27-28283811-7"/>
    <s v="catalina@example.com"/>
    <d v="2023-11-10T00:00:00"/>
    <x v="12"/>
    <x v="3"/>
    <n v="600"/>
    <x v="4"/>
    <s v="Buenos Aires"/>
    <n v="15"/>
    <n v="600"/>
    <s v="noviembre"/>
    <n v="2023"/>
    <s v="viernes"/>
  </r>
  <r>
    <n v="162"/>
    <x v="18"/>
    <n v="35"/>
    <s v="soltero"/>
    <s v="Avenida del Bosque 456"/>
    <n v="29147092"/>
    <s v="20-29147092-5"/>
    <s v="luis@example.com"/>
    <d v="2023-11-17T00:00:00"/>
    <x v="11"/>
    <x v="4"/>
    <n v="600"/>
    <x v="0"/>
    <s v="Buenos Aires"/>
    <n v="10"/>
    <n v="600"/>
    <s v="noviembre"/>
    <n v="2023"/>
    <s v="viernes"/>
  </r>
  <r>
    <n v="164"/>
    <x v="1"/>
    <n v="40"/>
    <s v="casado"/>
    <s v="Paseo de la Luna 101"/>
    <n v="35153179"/>
    <s v="20-35153179-2"/>
    <s v="carlos@example.com"/>
    <d v="2023-11-23T00:00:00"/>
    <x v="10"/>
    <x v="4"/>
    <n v="600"/>
    <x v="3"/>
    <s v="Buenos Aires"/>
    <n v="15"/>
    <n v="600"/>
    <s v="noviembre"/>
    <n v="2023"/>
    <s v="jueves"/>
  </r>
  <r>
    <n v="166"/>
    <x v="2"/>
    <n v="22"/>
    <s v="casado"/>
    <s v="Avenida de las Flores 303"/>
    <n v="27732825"/>
    <s v="27-27732825-2"/>
    <s v="javier@example.com"/>
    <d v="2023-11-30T00:00:00"/>
    <x v="5"/>
    <x v="4"/>
    <n v="600"/>
    <x v="2"/>
    <s v="Buenos Aires"/>
    <n v="10"/>
    <n v="600"/>
    <s v="noviembre"/>
    <n v="2023"/>
    <s v="jueves"/>
  </r>
  <r>
    <n v="172"/>
    <x v="3"/>
    <n v="37"/>
    <s v="soltero"/>
    <s v="Paseo del Alba 909"/>
    <n v="35320457"/>
    <s v="27-35320457-7"/>
    <s v="laura@example.com"/>
    <d v="2023-12-19T00:00:00"/>
    <x v="14"/>
    <x v="4"/>
    <n v="600"/>
    <x v="4"/>
    <s v="Buenos Aires"/>
    <n v="10"/>
    <n v="600"/>
    <s v="diciembre"/>
    <n v="2023"/>
    <s v="martes"/>
  </r>
  <r>
    <n v="174"/>
    <x v="4"/>
    <n v="27"/>
    <s v="casado"/>
    <s v="Avenida de la Cascada 1221"/>
    <n v="34370454"/>
    <s v="27-34370454-7"/>
    <s v="leonardo@example.com"/>
    <d v="2023-12-26T00:00:00"/>
    <x v="15"/>
    <x v="4"/>
    <n v="600"/>
    <x v="0"/>
    <s v="Buenos Aires"/>
    <n v="15"/>
    <n v="600"/>
    <s v="diciembre"/>
    <n v="2023"/>
    <s v="martes"/>
  </r>
  <r>
    <n v="177"/>
    <x v="5"/>
    <n v="18"/>
    <s v="soltero"/>
    <s v="Calle del Viento 1554"/>
    <n v="35739563"/>
    <s v="27-35739563-2"/>
    <s v="valentina@example.com"/>
    <d v="2023-11-18T00:00:00"/>
    <x v="12"/>
    <x v="4"/>
    <n v="600"/>
    <x v="4"/>
    <s v="Buenos Aires"/>
    <n v="10"/>
    <n v="600"/>
    <s v="noviembre"/>
    <n v="2023"/>
    <s v="sabado"/>
  </r>
  <r>
    <n v="178"/>
    <x v="6"/>
    <n v="28"/>
    <s v="casado"/>
    <s v="Avenida del Amanecer 1665"/>
    <n v="29965537"/>
    <s v="20-29965537-5"/>
    <s v="nicolas@example.com"/>
    <d v="2023-09-08T00:00:00"/>
    <x v="3"/>
    <x v="4"/>
    <n v="600"/>
    <x v="3"/>
    <s v="Buenos Aires"/>
    <n v="5"/>
    <n v="600"/>
    <s v="septiembre"/>
    <n v="2023"/>
    <s v="viernes"/>
  </r>
  <r>
    <n v="179"/>
    <x v="7"/>
    <n v="26"/>
    <s v="soltero"/>
    <s v="Camino del Diamante 1776"/>
    <n v="36301247"/>
    <s v="27-36301247-7"/>
    <s v="daniela@example.com"/>
    <d v="2023-09-09T00:00:00"/>
    <x v="11"/>
    <x v="4"/>
    <n v="600"/>
    <x v="0"/>
    <s v="Buenos Aires"/>
    <n v="15"/>
    <n v="600"/>
    <s v="septiembre"/>
    <n v="2023"/>
    <s v="sabado"/>
  </r>
  <r>
    <n v="180"/>
    <x v="8"/>
    <n v="44"/>
    <s v="soltero"/>
    <s v="Paseo de la Aurora 1887"/>
    <n v="28774222"/>
    <s v="27-28774222-2"/>
    <s v="santiago@example.com"/>
    <d v="2023-09-14T00:00:00"/>
    <x v="4"/>
    <x v="4"/>
    <n v="600"/>
    <x v="1"/>
    <s v="Buenos Aires"/>
    <n v="8"/>
    <n v="600"/>
    <s v="septiembre"/>
    <n v="2023"/>
    <s v="jueves"/>
  </r>
  <r>
    <n v="182"/>
    <x v="9"/>
    <n v="18"/>
    <s v="casado"/>
    <s v="Avenida de la Noche 2009"/>
    <n v="29891183"/>
    <s v="27-29891183-7"/>
    <s v="agustin@example.com"/>
    <d v="2023-09-21T00:00:00"/>
    <x v="13"/>
    <x v="4"/>
    <n v="600"/>
    <x v="1"/>
    <s v="Buenos Aires"/>
    <n v="15"/>
    <n v="600"/>
    <s v="septiembre"/>
    <n v="2023"/>
    <s v="jueves"/>
  </r>
  <r>
    <n v="184"/>
    <x v="10"/>
    <n v="30"/>
    <s v="soltero"/>
    <s v="Paseo del Ocaso 2221"/>
    <n v="28389762"/>
    <s v="20-28389762-5"/>
    <s v="esteban@example.com"/>
    <d v="2023-09-27T00:00:00"/>
    <x v="17"/>
    <x v="4"/>
    <n v="600"/>
    <x v="3"/>
    <s v="Buenos Aires"/>
    <n v="15"/>
    <n v="600"/>
    <s v="septiembre"/>
    <n v="2023"/>
    <s v="miercoles"/>
  </r>
  <r>
    <n v="186"/>
    <x v="11"/>
    <n v="29"/>
    <s v="casado"/>
    <s v="Avenida de la Niebla 2443"/>
    <n v="38255870"/>
    <s v="20-38255870-2"/>
    <s v="mariana@example.com"/>
    <d v="2023-10-03T00:00:00"/>
    <x v="3"/>
    <x v="4"/>
    <n v="600"/>
    <x v="3"/>
    <s v="Buenos Aires"/>
    <n v="10"/>
    <n v="600"/>
    <s v="octubre"/>
    <n v="2023"/>
    <s v="martes"/>
  </r>
  <r>
    <n v="192"/>
    <x v="12"/>
    <n v="30"/>
    <s v="casado"/>
    <s v="Paseo de los Sueños 3009"/>
    <n v="30474608"/>
    <s v="20-30474608-5"/>
    <s v="andrea@example.com"/>
    <d v="2023-10-22T00:00:00"/>
    <x v="17"/>
    <x v="4"/>
    <n v="600"/>
    <x v="3"/>
    <s v="Buenos Aires"/>
    <n v="10"/>
    <n v="600"/>
    <s v="octubre"/>
    <n v="2023"/>
    <s v="domingo"/>
  </r>
  <r>
    <n v="194"/>
    <x v="13"/>
    <n v="52"/>
    <s v="soltero"/>
    <s v="Avenida de los Recuerdos 3231"/>
    <n v="37019419"/>
    <s v="27-37019419-7"/>
    <s v="luna@example.com"/>
    <d v="2023-10-29T00:00:00"/>
    <x v="3"/>
    <x v="4"/>
    <n v="600"/>
    <x v="3"/>
    <s v="Buenos Aires"/>
    <n v="15"/>
    <n v="600"/>
    <s v="octubre"/>
    <n v="2023"/>
    <s v="domingo"/>
  </r>
  <r>
    <n v="197"/>
    <x v="14"/>
    <n v="28"/>
    <s v="soltero"/>
    <s v="Calle de la Fantasía 3564"/>
    <n v="29807622"/>
    <s v="20-29807622-2"/>
    <s v="agustin@example.com"/>
    <d v="2023-11-07T00:00:00"/>
    <x v="10"/>
    <x v="4"/>
    <n v="600"/>
    <x v="3"/>
    <s v="Buenos Aires"/>
    <n v="5"/>
    <n v="600"/>
    <s v="noviembre"/>
    <n v="2023"/>
    <s v="martes"/>
  </r>
  <r>
    <n v="198"/>
    <x v="15"/>
    <n v="30"/>
    <s v="casado"/>
    <s v="Avenida de las Mariposas 3675"/>
    <n v="30036426"/>
    <s v="27-30036426-7"/>
    <s v="delfina@example.com"/>
    <d v="2023-11-10T00:00:00"/>
    <x v="13"/>
    <x v="4"/>
    <n v="600"/>
    <x v="1"/>
    <s v="Buenos Aires"/>
    <n v="15"/>
    <n v="600"/>
    <s v="noviembre"/>
    <n v="2023"/>
    <s v="viernes"/>
  </r>
  <r>
    <n v="199"/>
    <x v="16"/>
    <n v="38"/>
    <s v="casado"/>
    <s v="Camino del Encuentro 3786"/>
    <n v="28723493"/>
    <s v="27-28723493-2"/>
    <s v="ignacio@example.com"/>
    <d v="2023-11-14T00:00:00"/>
    <x v="9"/>
    <x v="4"/>
    <n v="600"/>
    <x v="0"/>
    <s v="Buenos Aires"/>
    <n v="0"/>
    <n v="600"/>
    <s v="noviembre"/>
    <n v="2023"/>
    <s v="martes"/>
  </r>
  <r>
    <n v="200"/>
    <x v="17"/>
    <n v="35"/>
    <s v="casado"/>
    <s v="Paseo de la Serenidad 3897"/>
    <n v="35326462"/>
    <s v="20-35326462-5"/>
    <s v="catalina@example.com"/>
    <d v="2023-11-17T00:00:00"/>
    <x v="17"/>
    <x v="4"/>
    <n v="600"/>
    <x v="3"/>
    <s v="Buenos Aires"/>
    <n v="10"/>
    <n v="600"/>
    <s v="noviembre"/>
    <n v="2023"/>
    <s v="viernes"/>
  </r>
  <r>
    <n v="202"/>
    <x v="18"/>
    <n v="35"/>
    <s v="soltero"/>
    <s v="Avenida del Bosque 456"/>
    <n v="37667404"/>
    <s v="27-37667404-2"/>
    <s v="luis@example.com"/>
    <d v="2023-11-18T00:00:00"/>
    <x v="3"/>
    <x v="4"/>
    <n v="600"/>
    <x v="3"/>
    <s v="Buenos Aires"/>
    <n v="5"/>
    <n v="600"/>
    <s v="noviembre"/>
    <n v="2023"/>
    <s v="sabado"/>
  </r>
  <r>
    <n v="204"/>
    <x v="1"/>
    <n v="40"/>
    <s v="casado"/>
    <s v="Paseo de la Luna 101"/>
    <n v="26356291"/>
    <s v="27-26356291-7"/>
    <s v="carlos@example.com"/>
    <d v="2023-09-08T00:00:00"/>
    <x v="4"/>
    <x v="4"/>
    <n v="600"/>
    <x v="1"/>
    <s v="Buenos Aires"/>
    <n v="0"/>
    <n v="600"/>
    <s v="septiembre"/>
    <n v="2023"/>
    <s v="viernes"/>
  </r>
  <r>
    <n v="206"/>
    <x v="2"/>
    <n v="22"/>
    <s v="casado"/>
    <s v="Avenida de las Flores 303"/>
    <n v="36577800"/>
    <s v="20-36577800-5"/>
    <s v="javier@example.com"/>
    <d v="2023-09-12T00:00:00"/>
    <x v="13"/>
    <x v="4"/>
    <n v="600"/>
    <x v="1"/>
    <s v="Buenos Aires"/>
    <n v="5"/>
    <n v="600"/>
    <s v="septiembre"/>
    <n v="2023"/>
    <s v="martes"/>
  </r>
  <r>
    <n v="212"/>
    <x v="3"/>
    <n v="37"/>
    <s v="soltero"/>
    <s v="Paseo del Alba 909"/>
    <n v="34781169"/>
    <s v="27-34781169-7"/>
    <s v="laura@example.com"/>
    <d v="2023-09-03T00:00:00"/>
    <x v="4"/>
    <x v="5"/>
    <n v="640"/>
    <x v="1"/>
    <s v="Buenos Aires"/>
    <n v="5"/>
    <n v="640"/>
    <s v="septiembre"/>
    <n v="2023"/>
    <s v="domingo"/>
  </r>
  <r>
    <n v="214"/>
    <x v="4"/>
    <n v="27"/>
    <s v="casado"/>
    <s v="Avenida de la Cascada 1221"/>
    <n v="35944108"/>
    <s v="20-35944108-5"/>
    <s v="leonardo@example.com"/>
    <d v="2023-09-03T00:00:00"/>
    <x v="13"/>
    <x v="5"/>
    <n v="640"/>
    <x v="1"/>
    <s v="Buenos Aires"/>
    <n v="0"/>
    <n v="640"/>
    <s v="septiembre"/>
    <n v="2023"/>
    <s v="domingo"/>
  </r>
  <r>
    <n v="217"/>
    <x v="5"/>
    <n v="18"/>
    <s v="soltero"/>
    <s v="Calle del Viento 1554"/>
    <n v="25034309"/>
    <s v="20-25034309-5"/>
    <s v="valentina@example.com"/>
    <d v="2023-10-04T00:00:00"/>
    <x v="10"/>
    <x v="5"/>
    <n v="640"/>
    <x v="3"/>
    <s v="Buenos Aires"/>
    <n v="15"/>
    <n v="640"/>
    <s v="octubre"/>
    <n v="2023"/>
    <s v="miercoles"/>
  </r>
  <r>
    <n v="218"/>
    <x v="6"/>
    <n v="28"/>
    <s v="casado"/>
    <s v="Avenida del Amanecer 1665"/>
    <n v="28480950"/>
    <s v="27-28480950-7"/>
    <s v="nicolas@example.com"/>
    <d v="2023-10-06T00:00:00"/>
    <x v="13"/>
    <x v="5"/>
    <n v="640"/>
    <x v="1"/>
    <s v="Buenos Aires"/>
    <n v="0"/>
    <n v="640"/>
    <s v="octubre"/>
    <n v="2023"/>
    <s v="viernes"/>
  </r>
  <r>
    <n v="219"/>
    <x v="7"/>
    <n v="26"/>
    <s v="soltero"/>
    <s v="Camino del Diamante 1776"/>
    <n v="34384092"/>
    <s v="20-34384092-2"/>
    <s v="daniela@example.com"/>
    <d v="2023-10-08T00:00:00"/>
    <x v="18"/>
    <x v="5"/>
    <n v="640"/>
    <x v="1"/>
    <s v="Buenos Aires"/>
    <n v="10"/>
    <n v="640"/>
    <s v="octubre"/>
    <n v="2023"/>
    <s v="domingo"/>
  </r>
  <r>
    <n v="220"/>
    <x v="8"/>
    <n v="44"/>
    <s v="soltero"/>
    <s v="Paseo de la Aurora 1887"/>
    <n v="26636986"/>
    <s v="27-26636986-7"/>
    <s v="santiago@example.com"/>
    <d v="2023-10-10T00:00:00"/>
    <x v="0"/>
    <x v="5"/>
    <n v="640"/>
    <x v="0"/>
    <s v="Buenos Aires"/>
    <n v="5"/>
    <n v="640"/>
    <s v="octubre"/>
    <n v="2023"/>
    <s v="martes"/>
  </r>
  <r>
    <n v="222"/>
    <x v="9"/>
    <n v="18"/>
    <s v="casado"/>
    <s v="Avenida de la Noche 2009"/>
    <n v="25280812"/>
    <s v="20-25280812-5"/>
    <s v="agustin@example.com"/>
    <d v="2023-10-14T00:00:00"/>
    <x v="1"/>
    <x v="5"/>
    <n v="640"/>
    <x v="1"/>
    <s v="Buenos Aires"/>
    <n v="0"/>
    <n v="640"/>
    <s v="octubre"/>
    <n v="2023"/>
    <s v="sabado"/>
  </r>
  <r>
    <n v="224"/>
    <x v="10"/>
    <n v="30"/>
    <s v="soltero"/>
    <s v="Paseo del Ocaso 2221"/>
    <n v="39306883"/>
    <s v="27-39306883-2"/>
    <s v="esteban@example.com"/>
    <d v="2023-10-18T00:00:00"/>
    <x v="2"/>
    <x v="5"/>
    <n v="640"/>
    <x v="2"/>
    <s v="Buenos Aires"/>
    <n v="5"/>
    <n v="640"/>
    <s v="octubre"/>
    <n v="2023"/>
    <s v="miercoles"/>
  </r>
  <r>
    <n v="226"/>
    <x v="11"/>
    <n v="29"/>
    <s v="casado"/>
    <s v="Avenida de la Niebla 2443"/>
    <n v="30747361"/>
    <s v="27-30747361-7"/>
    <s v="mariana@example.com"/>
    <d v="2023-10-22T00:00:00"/>
    <x v="16"/>
    <x v="5"/>
    <n v="640"/>
    <x v="3"/>
    <s v="Buenos Aires"/>
    <n v="0"/>
    <n v="640"/>
    <s v="octubre"/>
    <n v="2023"/>
    <s v="domingo"/>
  </r>
  <r>
    <n v="232"/>
    <x v="12"/>
    <n v="30"/>
    <s v="casado"/>
    <s v="Paseo de los Sueños 3009"/>
    <n v="26332175"/>
    <s v="27-26332175-2"/>
    <s v="andrea@example.com"/>
    <d v="2023-11-03T00:00:00"/>
    <x v="4"/>
    <x v="5"/>
    <n v="640"/>
    <x v="1"/>
    <s v="Buenos Aires"/>
    <n v="5"/>
    <n v="640"/>
    <s v="noviembre"/>
    <n v="2023"/>
    <s v="viernes"/>
  </r>
  <r>
    <n v="234"/>
    <x v="13"/>
    <n v="52"/>
    <s v="soltero"/>
    <s v="Avenida de los Recuerdos 3231"/>
    <n v="25853635"/>
    <s v="27-25853635-7"/>
    <s v="luna@example.com"/>
    <d v="2023-11-07T00:00:00"/>
    <x v="13"/>
    <x v="5"/>
    <n v="640"/>
    <x v="1"/>
    <s v="Buenos Aires"/>
    <n v="5"/>
    <n v="640"/>
    <s v="noviembre"/>
    <n v="2023"/>
    <s v="martes"/>
  </r>
  <r>
    <n v="237"/>
    <x v="14"/>
    <n v="28"/>
    <s v="soltero"/>
    <s v="Calle de la Fantasía 3564"/>
    <n v="30318319"/>
    <s v="27-30318319-7"/>
    <s v="agustin@example.com"/>
    <d v="2023-11-18T00:00:00"/>
    <x v="7"/>
    <x v="5"/>
    <n v="640"/>
    <x v="2"/>
    <s v="Buenos Aires"/>
    <n v="8"/>
    <n v="640"/>
    <s v="noviembre"/>
    <n v="2023"/>
    <s v="sabado"/>
  </r>
  <r>
    <n v="238"/>
    <x v="15"/>
    <n v="30"/>
    <s v="casado"/>
    <s v="Avenida de las Mariposas 3675"/>
    <n v="39811300"/>
    <s v="27-39811300-7"/>
    <s v="delfina@example.com"/>
    <d v="2023-11-15T00:00:00"/>
    <x v="8"/>
    <x v="5"/>
    <n v="640"/>
    <x v="4"/>
    <s v="Buenos Aires"/>
    <n v="10"/>
    <n v="640"/>
    <s v="noviembre"/>
    <n v="2023"/>
    <s v="miercoles"/>
  </r>
  <r>
    <n v="239"/>
    <x v="16"/>
    <n v="38"/>
    <s v="casado"/>
    <s v="Camino del Encuentro 3786"/>
    <n v="33130585"/>
    <s v="20-33130585-5"/>
    <s v="ignacio@example.com"/>
    <d v="2023-11-17T00:00:00"/>
    <x v="18"/>
    <x v="5"/>
    <n v="640"/>
    <x v="1"/>
    <s v="Buenos Aires"/>
    <n v="5"/>
    <n v="640"/>
    <s v="noviembre"/>
    <n v="2023"/>
    <s v="viernes"/>
  </r>
  <r>
    <n v="240"/>
    <x v="17"/>
    <n v="35"/>
    <s v="casado"/>
    <s v="Paseo de la Serenidad 3897"/>
    <n v="28570459"/>
    <s v="27-28570459-7"/>
    <s v="catalina@example.com"/>
    <d v="2023-11-19T00:00:00"/>
    <x v="0"/>
    <x v="5"/>
    <n v="640"/>
    <x v="0"/>
    <s v="Buenos Aires"/>
    <n v="15"/>
    <n v="640"/>
    <s v="noviembre"/>
    <n v="2023"/>
    <s v="domingo"/>
  </r>
  <r>
    <n v="242"/>
    <x v="18"/>
    <n v="35"/>
    <s v="soltero"/>
    <s v="Avenida del Bosque 456"/>
    <n v="33132730"/>
    <s v="27-33132730-7"/>
    <s v="luis@example.com"/>
    <d v="2023-11-23T00:00:00"/>
    <x v="1"/>
    <x v="5"/>
    <n v="640"/>
    <x v="1"/>
    <s v="Buenos Aires"/>
    <n v="5"/>
    <n v="640"/>
    <s v="noviembre"/>
    <n v="2023"/>
    <s v="jueves"/>
  </r>
  <r>
    <n v="244"/>
    <x v="1"/>
    <n v="40"/>
    <s v="casado"/>
    <s v="Paseo de la Luna 101"/>
    <n v="30839847"/>
    <s v="20-30839847-5"/>
    <s v="carlos@example.com"/>
    <d v="2023-11-18T00:00:00"/>
    <x v="2"/>
    <x v="5"/>
    <n v="640"/>
    <x v="2"/>
    <s v="Buenos Aires"/>
    <n v="0"/>
    <n v="640"/>
    <s v="noviembre"/>
    <n v="2023"/>
    <s v="sabado"/>
  </r>
  <r>
    <n v="246"/>
    <x v="2"/>
    <n v="22"/>
    <s v="casado"/>
    <s v="Avenida de las Flores 303"/>
    <n v="32314185"/>
    <s v="27-32314185-2"/>
    <s v="javier@example.com"/>
    <d v="2023-12-01T00:00:00"/>
    <x v="16"/>
    <x v="5"/>
    <n v="640"/>
    <x v="3"/>
    <s v="Buenos Aires"/>
    <n v="0"/>
    <n v="640"/>
    <s v="diciembre"/>
    <n v="2023"/>
    <s v="viernes"/>
  </r>
  <r>
    <n v="252"/>
    <x v="3"/>
    <n v="37"/>
    <s v="soltero"/>
    <s v="Paseo del Alba 909"/>
    <n v="33016068"/>
    <s v="20-33016068-2"/>
    <s v="laura@example.com"/>
    <d v="2023-12-13T00:00:00"/>
    <x v="4"/>
    <x v="5"/>
    <n v="640"/>
    <x v="1"/>
    <s v="Buenos Aires"/>
    <n v="0"/>
    <n v="640"/>
    <s v="diciembre"/>
    <n v="2023"/>
    <s v="miercoles"/>
  </r>
  <r>
    <n v="254"/>
    <x v="4"/>
    <n v="27"/>
    <s v="casado"/>
    <s v="Avenida de la Cascada 1221"/>
    <n v="33852371"/>
    <s v="27-33852371-2"/>
    <s v="leonardo@example.com"/>
    <d v="2023-12-17T00:00:00"/>
    <x v="13"/>
    <x v="5"/>
    <n v="640"/>
    <x v="1"/>
    <s v="Buenos Aires"/>
    <n v="5"/>
    <n v="640"/>
    <s v="diciembre"/>
    <n v="2023"/>
    <s v="domingo"/>
  </r>
  <r>
    <n v="257"/>
    <x v="5"/>
    <n v="18"/>
    <s v="soltero"/>
    <s v="Calle del Viento 1554"/>
    <n v="26231531"/>
    <s v="27-26231531-2"/>
    <s v="valentina@example.com"/>
    <d v="2023-12-23T00:00:00"/>
    <x v="7"/>
    <x v="5"/>
    <n v="640"/>
    <x v="2"/>
    <s v="Buenos Aires"/>
    <n v="8"/>
    <n v="640"/>
    <s v="diciembre"/>
    <n v="2023"/>
    <s v="sabado"/>
  </r>
  <r>
    <n v="258"/>
    <x v="6"/>
    <n v="28"/>
    <s v="casado"/>
    <s v="Avenida del Amanecer 1665"/>
    <n v="34941792"/>
    <s v="20-34941792-5"/>
    <s v="nicolas@example.com"/>
    <d v="2023-12-24T00:00:00"/>
    <x v="8"/>
    <x v="5"/>
    <n v="640"/>
    <x v="4"/>
    <s v="Buenos Aires"/>
    <n v="5"/>
    <n v="640"/>
    <s v="diciembre"/>
    <n v="2023"/>
    <s v="domingo"/>
  </r>
  <r>
    <n v="260"/>
    <x v="8"/>
    <n v="44"/>
    <s v="soltero"/>
    <s v="Paseo de la Aurora 1887"/>
    <n v="33701538"/>
    <s v="27-33701538-7"/>
    <s v="santiago@example.com"/>
    <d v="2023-12-29T00:00:00"/>
    <x v="0"/>
    <x v="5"/>
    <n v="640"/>
    <x v="0"/>
    <s v="Buenos Aires"/>
    <n v="0"/>
    <n v="640"/>
    <s v="diciembre"/>
    <n v="2023"/>
    <s v="viernes"/>
  </r>
  <r>
    <n v="262"/>
    <x v="9"/>
    <n v="18"/>
    <s v="casado"/>
    <s v="Avenida de la Noche 2009"/>
    <n v="30289749"/>
    <s v="27-30289749-7"/>
    <s v="agustin@example.com"/>
    <d v="2023-09-02T00:00:00"/>
    <x v="1"/>
    <x v="5"/>
    <n v="640"/>
    <x v="1"/>
    <s v="Buenos Aires"/>
    <n v="5"/>
    <n v="640"/>
    <s v="septiembre"/>
    <n v="2023"/>
    <s v="sabado"/>
  </r>
  <r>
    <n v="264"/>
    <x v="10"/>
    <n v="30"/>
    <s v="soltero"/>
    <s v="Paseo del Ocaso 2221"/>
    <n v="30663089"/>
    <s v="27-30663089-7"/>
    <s v="esteban@example.com"/>
    <d v="2023-09-06T00:00:00"/>
    <x v="2"/>
    <x v="0"/>
    <n v="550"/>
    <x v="2"/>
    <s v="Buenos Aires"/>
    <n v="0"/>
    <n v="550"/>
    <s v="septiembre"/>
    <n v="2023"/>
    <s v="miercoles"/>
  </r>
  <r>
    <n v="270"/>
    <x v="19"/>
    <n v="29"/>
    <s v="casado"/>
    <s v="Avenida de la Magia 2887"/>
    <n v="34400915"/>
    <s v="27-34400915-7"/>
    <s v="lucia@example.com"/>
    <d v="2023-09-09T00:00:00"/>
    <x v="3"/>
    <x v="0"/>
    <n v="550"/>
    <x v="3"/>
    <s v="Buenos Aires"/>
    <n v="5"/>
    <n v="550"/>
    <s v="septiembre"/>
    <n v="2023"/>
    <s v="sabado"/>
  </r>
  <r>
    <n v="272"/>
    <x v="12"/>
    <n v="30"/>
    <s v="casado"/>
    <s v="Paseo de los Sueños 3009"/>
    <n v="36381555"/>
    <s v="20-36381555-5"/>
    <s v="andrea@example.com"/>
    <d v="2023-09-22T00:00:00"/>
    <x v="4"/>
    <x v="0"/>
    <n v="550"/>
    <x v="1"/>
    <s v="Buenos Aires"/>
    <n v="5"/>
    <n v="550"/>
    <s v="septiembre"/>
    <n v="2023"/>
    <s v="viernes"/>
  </r>
  <r>
    <n v="275"/>
    <x v="20"/>
    <n v="27"/>
    <s v="casado"/>
    <s v="Camino de la Melodía 3342"/>
    <n v="28565335"/>
    <s v="27-28565335-7"/>
    <s v="martin@example.com"/>
    <d v="2023-09-28T00:00:00"/>
    <x v="5"/>
    <x v="0"/>
    <n v="550"/>
    <x v="2"/>
    <s v="Buenos Aires"/>
    <n v="10"/>
    <n v="550"/>
    <s v="septiembre"/>
    <n v="2023"/>
    <s v="jueves"/>
  </r>
  <r>
    <n v="276"/>
    <x v="21"/>
    <n v="27"/>
    <s v="soltero"/>
    <s v="Paseo de la Armonía 3453"/>
    <n v="37472916"/>
    <s v="27-37472916-2"/>
    <s v="antonia@example.com"/>
    <d v="2023-09-30T00:00:00"/>
    <x v="6"/>
    <x v="0"/>
    <n v="550"/>
    <x v="2"/>
    <s v="Buenos Aires"/>
    <n v="5"/>
    <n v="550"/>
    <s v="septiembre"/>
    <n v="2023"/>
    <s v="sabado"/>
  </r>
  <r>
    <n v="277"/>
    <x v="14"/>
    <n v="28"/>
    <s v="soltero"/>
    <s v="Calle de la Fantasía 3564"/>
    <n v="26263325"/>
    <s v="20-26263325-5"/>
    <s v="agustin@example.com"/>
    <d v="2023-10-22T00:00:00"/>
    <x v="7"/>
    <x v="0"/>
    <n v="550"/>
    <x v="2"/>
    <s v="Buenos Aires"/>
    <n v="10"/>
    <n v="550"/>
    <s v="octubre"/>
    <n v="2023"/>
    <s v="domingo"/>
  </r>
  <r>
    <n v="278"/>
    <x v="15"/>
    <n v="30"/>
    <s v="casado"/>
    <s v="Avenida de las Mariposas 3675"/>
    <n v="34914659"/>
    <s v="27-34914659-7"/>
    <s v="delfina@example.com"/>
    <d v="2023-10-04T00:00:00"/>
    <x v="8"/>
    <x v="0"/>
    <n v="550"/>
    <x v="4"/>
    <s v="Buenos Aires"/>
    <n v="15"/>
    <n v="550"/>
    <s v="octubre"/>
    <n v="2023"/>
    <s v="miercoles"/>
  </r>
  <r>
    <n v="280"/>
    <x v="17"/>
    <n v="35"/>
    <s v="casado"/>
    <s v="Paseo de la Serenidad 3897"/>
    <n v="34494087"/>
    <s v="20-34494087-5"/>
    <s v="catalina@example.com"/>
    <d v="2023-10-08T00:00:00"/>
    <x v="0"/>
    <x v="0"/>
    <n v="550"/>
    <x v="0"/>
    <s v="Buenos Aires"/>
    <n v="0"/>
    <n v="550"/>
    <s v="octubre"/>
    <n v="2023"/>
    <s v="domingo"/>
  </r>
  <r>
    <n v="282"/>
    <x v="18"/>
    <n v="35"/>
    <s v="soltero"/>
    <s v="Avenida del Bosque 456"/>
    <n v="33493894"/>
    <s v="27-33493894-7"/>
    <s v="luis@example.com"/>
    <d v="2023-10-12T00:00:00"/>
    <x v="1"/>
    <x v="0"/>
    <n v="550"/>
    <x v="1"/>
    <s v="Buenos Aires"/>
    <n v="5"/>
    <n v="550"/>
    <s v="octubre"/>
    <n v="2023"/>
    <s v="jueves"/>
  </r>
  <r>
    <n v="284"/>
    <x v="1"/>
    <n v="40"/>
    <s v="casado"/>
    <s v="Paseo de la Luna 101"/>
    <n v="32199685"/>
    <s v="27-32199685-7"/>
    <s v="carlos@example.com"/>
    <d v="2023-10-22T00:00:00"/>
    <x v="9"/>
    <x v="0"/>
    <n v="550"/>
    <x v="0"/>
    <s v="Buenos Aires"/>
    <n v="0"/>
    <n v="550"/>
    <s v="octubre"/>
    <n v="2023"/>
    <s v="domingo"/>
  </r>
  <r>
    <n v="290"/>
    <x v="22"/>
    <n v="33"/>
    <s v="casado"/>
    <s v="Avenida del Mar 707"/>
    <n v="35484478"/>
    <s v="27-35484478-2"/>
    <s v="sofia@example.com"/>
    <d v="2023-10-28T00:00:00"/>
    <x v="10"/>
    <x v="0"/>
    <n v="550"/>
    <x v="3"/>
    <s v="Buenos Aires"/>
    <n v="5"/>
    <n v="550"/>
    <s v="octubre"/>
    <n v="2023"/>
    <s v="sabado"/>
  </r>
  <r>
    <n v="292"/>
    <x v="3"/>
    <n v="37"/>
    <s v="soltero"/>
    <s v="Paseo del Alba 909"/>
    <n v="25533587"/>
    <s v="27-25533587-7"/>
    <s v="laura@example.com"/>
    <d v="2023-11-01T00:00:00"/>
    <x v="9"/>
    <x v="0"/>
    <n v="550"/>
    <x v="0"/>
    <s v="Buenos Aires"/>
    <n v="8"/>
    <n v="550"/>
    <s v="noviembre"/>
    <n v="2023"/>
    <s v="miercoles"/>
  </r>
  <r>
    <n v="295"/>
    <x v="23"/>
    <n v="31"/>
    <s v="casado"/>
    <s v="Camino de la Estrella 1332"/>
    <n v="39111781"/>
    <s v="27-39111781-7"/>
    <s v="mariana@example.com"/>
    <d v="2023-11-07T00:00:00"/>
    <x v="3"/>
    <x v="0"/>
    <n v="550"/>
    <x v="3"/>
    <s v="Buenos Aires"/>
    <n v="10"/>
    <n v="550"/>
    <s v="noviembre"/>
    <n v="2023"/>
    <s v="martes"/>
  </r>
  <r>
    <n v="296"/>
    <x v="24"/>
    <n v="40"/>
    <s v="soltero"/>
    <s v="Paseo del Cielo 1443"/>
    <n v="32459086"/>
    <s v="20-32459086-2"/>
    <s v="matias@example.com"/>
    <d v="2023-11-09T00:00:00"/>
    <x v="11"/>
    <x v="0"/>
    <n v="550"/>
    <x v="0"/>
    <s v="Buenos Aires"/>
    <n v="5"/>
    <n v="550"/>
    <s v="noviembre"/>
    <n v="2023"/>
    <s v="jueves"/>
  </r>
  <r>
    <n v="297"/>
    <x v="5"/>
    <n v="18"/>
    <s v="soltero"/>
    <s v="Calle del Viento 1554"/>
    <n v="35342267"/>
    <s v="27-35342267-7"/>
    <s v="valentina@example.com"/>
    <d v="2023-11-11T00:00:00"/>
    <x v="4"/>
    <x v="0"/>
    <n v="550"/>
    <x v="1"/>
    <s v="Buenos Aires"/>
    <n v="15"/>
    <n v="550"/>
    <s v="noviembre"/>
    <n v="2023"/>
    <s v="sabado"/>
  </r>
  <r>
    <n v="298"/>
    <x v="6"/>
    <n v="28"/>
    <s v="casado"/>
    <s v="Avenida del Amanecer 1665"/>
    <n v="38692814"/>
    <s v="27-38692814-2"/>
    <s v="nicolas@example.com"/>
    <d v="2023-11-18T00:00:00"/>
    <x v="10"/>
    <x v="0"/>
    <n v="550"/>
    <x v="3"/>
    <s v="Buenos Aires"/>
    <n v="0"/>
    <n v="550"/>
    <s v="noviembre"/>
    <n v="2023"/>
    <s v="sabado"/>
  </r>
  <r>
    <n v="300"/>
    <x v="8"/>
    <n v="44"/>
    <s v="soltero"/>
    <s v="Paseo de la Aurora 1887"/>
    <n v="29099858"/>
    <s v="27-29099858-7"/>
    <s v="santiago@example.com"/>
    <d v="2023-11-17T00:00:00"/>
    <x v="9"/>
    <x v="0"/>
    <n v="550"/>
    <x v="0"/>
    <s v="Buenos Aires"/>
    <n v="10"/>
    <n v="550"/>
    <s v="noviembre"/>
    <n v="2023"/>
    <s v="viernes"/>
  </r>
  <r>
    <n v="302"/>
    <x v="9"/>
    <n v="18"/>
    <s v="casado"/>
    <s v="Avenida de la Noche 2009"/>
    <n v="33028836"/>
    <s v="20-33028836-5"/>
    <s v="agustin@example.com"/>
    <d v="2023-09-09T00:00:00"/>
    <x v="12"/>
    <x v="0"/>
    <n v="550"/>
    <x v="4"/>
    <s v="Buenos Aires"/>
    <n v="15"/>
    <n v="550"/>
    <s v="septiembre"/>
    <n v="2023"/>
    <s v="sabado"/>
  </r>
  <r>
    <n v="304"/>
    <x v="10"/>
    <n v="30"/>
    <s v="soltero"/>
    <s v="Paseo del Ocaso 2221"/>
    <n v="34746894"/>
    <s v="27-34746894-7"/>
    <s v="esteban@example.com"/>
    <d v="2023-09-03T00:00:00"/>
    <x v="11"/>
    <x v="0"/>
    <n v="550"/>
    <x v="0"/>
    <s v="Buenos Aires"/>
    <n v="5"/>
    <n v="550"/>
    <s v="septiembre"/>
    <n v="2023"/>
    <s v="domingo"/>
  </r>
  <r>
    <n v="310"/>
    <x v="19"/>
    <n v="29"/>
    <s v="casado"/>
    <s v="Avenida de la Magia 2887"/>
    <n v="26676733"/>
    <s v="20-26676733-5"/>
    <s v="lucia@example.com"/>
    <d v="2023-09-20T00:00:00"/>
    <x v="12"/>
    <x v="0"/>
    <n v="550"/>
    <x v="4"/>
    <s v="Buenos Aires"/>
    <n v="5"/>
    <n v="550"/>
    <s v="septiembre"/>
    <n v="2023"/>
    <s v="miercoles"/>
  </r>
  <r>
    <n v="312"/>
    <x v="12"/>
    <n v="30"/>
    <s v="casado"/>
    <s v="Paseo de los Sueños 3009"/>
    <n v="26138628"/>
    <s v="27-26138628-2"/>
    <s v="andrea@example.com"/>
    <d v="2023-09-24T00:00:00"/>
    <x v="11"/>
    <x v="0"/>
    <n v="550"/>
    <x v="0"/>
    <s v="Buenos Aires"/>
    <n v="15"/>
    <n v="550"/>
    <s v="septiembre"/>
    <n v="2023"/>
    <s v="domingo"/>
  </r>
  <r>
    <n v="315"/>
    <x v="20"/>
    <n v="27"/>
    <s v="casado"/>
    <s v="Camino de la Melodía 3342"/>
    <n v="39507203"/>
    <s v="27-39507203-7"/>
    <s v="martin@example.com"/>
    <d v="2023-09-30T00:00:00"/>
    <x v="13"/>
    <x v="1"/>
    <n v="350"/>
    <x v="1"/>
    <s v="Buenos Aires"/>
    <n v="5"/>
    <n v="350"/>
    <s v="septiembre"/>
    <n v="2023"/>
    <s v="sabado"/>
  </r>
  <r>
    <n v="316"/>
    <x v="21"/>
    <n v="27"/>
    <s v="soltero"/>
    <s v="Paseo de la Armonía 3453"/>
    <n v="39338414"/>
    <s v="20-39338414-5"/>
    <s v="antonia@example.com"/>
    <d v="2023-10-22T00:00:00"/>
    <x v="11"/>
    <x v="1"/>
    <n v="350"/>
    <x v="0"/>
    <s v="Buenos Aires"/>
    <n v="15"/>
    <n v="350"/>
    <s v="octubre"/>
    <n v="2023"/>
    <s v="domingo"/>
  </r>
  <r>
    <n v="317"/>
    <x v="14"/>
    <n v="28"/>
    <s v="soltero"/>
    <s v="Calle de la Fantasía 3564"/>
    <n v="30656780"/>
    <s v="27-30656780-7"/>
    <s v="agustin@example.com"/>
    <d v="2023-10-04T00:00:00"/>
    <x v="4"/>
    <x v="1"/>
    <n v="350"/>
    <x v="1"/>
    <s v="Buenos Aires"/>
    <n v="0"/>
    <n v="350"/>
    <s v="octubre"/>
    <n v="2023"/>
    <s v="miercoles"/>
  </r>
  <r>
    <n v="318"/>
    <x v="15"/>
    <n v="30"/>
    <s v="casado"/>
    <s v="Avenida de las Mariposas 3675"/>
    <n v="32007029"/>
    <s v="20-32007029-2"/>
    <s v="delfina@example.com"/>
    <d v="2023-10-06T00:00:00"/>
    <x v="10"/>
    <x v="1"/>
    <n v="350"/>
    <x v="3"/>
    <s v="Buenos Aires"/>
    <n v="8"/>
    <n v="350"/>
    <s v="octubre"/>
    <n v="2023"/>
    <s v="viernes"/>
  </r>
  <r>
    <n v="320"/>
    <x v="17"/>
    <n v="35"/>
    <s v="casado"/>
    <s v="Paseo de la Serenidad 3897"/>
    <n v="28357587"/>
    <s v="27-28357587-2"/>
    <s v="catalina@example.com"/>
    <d v="2023-10-10T00:00:00"/>
    <x v="11"/>
    <x v="1"/>
    <n v="350"/>
    <x v="0"/>
    <s v="Buenos Aires"/>
    <n v="5"/>
    <n v="350"/>
    <s v="octubre"/>
    <n v="2023"/>
    <s v="martes"/>
  </r>
  <r>
    <n v="322"/>
    <x v="18"/>
    <n v="35"/>
    <s v="soltero"/>
    <s v="Avenida del Bosque 456"/>
    <n v="25914644"/>
    <s v="27-25914644-7"/>
    <s v="luis@example.com"/>
    <d v="2023-10-14T00:00:00"/>
    <x v="10"/>
    <x v="1"/>
    <n v="350"/>
    <x v="3"/>
    <s v="Buenos Aires"/>
    <n v="10"/>
    <n v="350"/>
    <s v="octubre"/>
    <n v="2023"/>
    <s v="sabado"/>
  </r>
  <r>
    <n v="324"/>
    <x v="1"/>
    <n v="40"/>
    <s v="casado"/>
    <s v="Paseo de la Luna 101"/>
    <n v="35315839"/>
    <s v="20-35315839-5"/>
    <s v="carlos@example.com"/>
    <d v="2023-10-18T00:00:00"/>
    <x v="11"/>
    <x v="1"/>
    <n v="350"/>
    <x v="0"/>
    <s v="Buenos Aires"/>
    <n v="10"/>
    <n v="350"/>
    <s v="octubre"/>
    <n v="2023"/>
    <s v="miercoles"/>
  </r>
  <r>
    <n v="330"/>
    <x v="22"/>
    <n v="33"/>
    <s v="casado"/>
    <s v="Avenida del Mar 707"/>
    <n v="25483896"/>
    <s v="27-25483896-7"/>
    <s v="sofia@example.com"/>
    <d v="2023-10-15T00:00:00"/>
    <x v="14"/>
    <x v="1"/>
    <n v="350"/>
    <x v="4"/>
    <s v="Buenos Aires"/>
    <n v="10"/>
    <n v="350"/>
    <s v="octubre"/>
    <n v="2023"/>
    <s v="domingo"/>
  </r>
  <r>
    <n v="332"/>
    <x v="3"/>
    <n v="37"/>
    <s v="soltero"/>
    <s v="Paseo del Alba 909"/>
    <n v="29427461"/>
    <s v="20-29427461-5"/>
    <s v="laura@example.com"/>
    <d v="2023-11-03T00:00:00"/>
    <x v="15"/>
    <x v="1"/>
    <n v="350"/>
    <x v="0"/>
    <s v="Buenos Aires"/>
    <n v="15"/>
    <n v="350"/>
    <s v="noviembre"/>
    <n v="2023"/>
    <s v="viernes"/>
  </r>
  <r>
    <n v="335"/>
    <x v="23"/>
    <n v="31"/>
    <s v="casado"/>
    <s v="Camino de la Estrella 1332"/>
    <n v="28677808"/>
    <s v="20-28677808-5"/>
    <s v="mariana@example.com"/>
    <d v="2023-11-09T00:00:00"/>
    <x v="16"/>
    <x v="1"/>
    <n v="350"/>
    <x v="3"/>
    <s v="Buenos Aires"/>
    <n v="5"/>
    <n v="350"/>
    <s v="noviembre"/>
    <n v="2023"/>
    <s v="jueves"/>
  </r>
  <r>
    <n v="336"/>
    <x v="24"/>
    <n v="40"/>
    <s v="soltero"/>
    <s v="Paseo del Cielo 1443"/>
    <n v="26137564"/>
    <s v="27-26137564-7"/>
    <s v="matias@example.com"/>
    <d v="2023-11-11T00:00:00"/>
    <x v="9"/>
    <x v="1"/>
    <n v="350"/>
    <x v="0"/>
    <s v="Buenos Aires"/>
    <n v="15"/>
    <n v="350"/>
    <s v="noviembre"/>
    <n v="2023"/>
    <s v="sabado"/>
  </r>
  <r>
    <n v="337"/>
    <x v="5"/>
    <n v="18"/>
    <s v="soltero"/>
    <s v="Calle del Viento 1554"/>
    <n v="30888605"/>
    <s v="27-30888605-7"/>
    <s v="valentina@example.com"/>
    <d v="2023-11-18T00:00:00"/>
    <x v="17"/>
    <x v="1"/>
    <n v="350"/>
    <x v="3"/>
    <s v="Buenos Aires"/>
    <n v="0"/>
    <n v="350"/>
    <s v="noviembre"/>
    <n v="2023"/>
    <s v="sabado"/>
  </r>
  <r>
    <n v="338"/>
    <x v="6"/>
    <n v="28"/>
    <s v="casado"/>
    <s v="Avenida del Amanecer 1665"/>
    <n v="27898559"/>
    <s v="20-27898559-5"/>
    <s v="nicolas@example.com"/>
    <d v="2023-11-15T00:00:00"/>
    <x v="12"/>
    <x v="1"/>
    <n v="350"/>
    <x v="4"/>
    <s v="Buenos Aires"/>
    <n v="10"/>
    <n v="350"/>
    <s v="noviembre"/>
    <n v="2023"/>
    <s v="miercoles"/>
  </r>
  <r>
    <n v="340"/>
    <x v="8"/>
    <n v="44"/>
    <s v="soltero"/>
    <s v="Paseo de la Aurora 1887"/>
    <n v="31253461"/>
    <s v="20-31253461-2"/>
    <s v="santiago@example.com"/>
    <d v="2023-11-19T00:00:00"/>
    <x v="11"/>
    <x v="1"/>
    <n v="350"/>
    <x v="0"/>
    <s v="Buenos Aires"/>
    <n v="15"/>
    <n v="350"/>
    <s v="noviembre"/>
    <n v="2023"/>
    <s v="domingo"/>
  </r>
  <r>
    <n v="342"/>
    <x v="9"/>
    <n v="18"/>
    <s v="casado"/>
    <s v="Avenida de la Noche 2009"/>
    <n v="28344568"/>
    <s v="27-28344568-2"/>
    <s v="agustin@example.com"/>
    <d v="2023-11-23T00:00:00"/>
    <x v="10"/>
    <x v="1"/>
    <n v="350"/>
    <x v="3"/>
    <s v="Buenos Aires"/>
    <n v="10"/>
    <n v="350"/>
    <s v="noviembre"/>
    <n v="2023"/>
    <s v="jueves"/>
  </r>
  <r>
    <n v="344"/>
    <x v="10"/>
    <n v="30"/>
    <s v="soltero"/>
    <s v="Paseo del Ocaso 2221"/>
    <n v="28138754"/>
    <s v="27-28138754-7"/>
    <s v="esteban@example.com"/>
    <d v="2023-11-18T00:00:00"/>
    <x v="5"/>
    <x v="1"/>
    <n v="350"/>
    <x v="2"/>
    <s v="Buenos Aires"/>
    <n v="0"/>
    <n v="350"/>
    <s v="noviembre"/>
    <n v="2023"/>
    <s v="sabado"/>
  </r>
  <r>
    <n v="350"/>
    <x v="19"/>
    <n v="29"/>
    <s v="casado"/>
    <s v="Avenida de la Magia 2887"/>
    <n v="34027037"/>
    <s v="27-34027037-7"/>
    <s v="lucia@example.com"/>
    <d v="2023-12-09T00:00:00"/>
    <x v="14"/>
    <x v="1"/>
    <n v="350"/>
    <x v="4"/>
    <s v="Buenos Aires"/>
    <n v="15"/>
    <n v="350"/>
    <s v="diciembre"/>
    <n v="2023"/>
    <s v="sabado"/>
  </r>
  <r>
    <n v="352"/>
    <x v="12"/>
    <n v="30"/>
    <s v="casado"/>
    <s v="Paseo de los Sueños 3009"/>
    <n v="26016209"/>
    <s v="27-26016209-7"/>
    <s v="andrea@example.com"/>
    <d v="2023-12-13T00:00:00"/>
    <x v="15"/>
    <x v="1"/>
    <n v="350"/>
    <x v="0"/>
    <s v="Buenos Aires"/>
    <n v="8"/>
    <n v="350"/>
    <s v="diciembre"/>
    <n v="2023"/>
    <s v="miercoles"/>
  </r>
  <r>
    <n v="355"/>
    <x v="20"/>
    <n v="27"/>
    <s v="casado"/>
    <s v="Camino de la Melodía 3342"/>
    <n v="32751121"/>
    <s v="27-32751121-7"/>
    <s v="martin@example.com"/>
    <d v="2023-12-19T00:00:00"/>
    <x v="16"/>
    <x v="1"/>
    <n v="350"/>
    <x v="3"/>
    <s v="Buenos Aires"/>
    <n v="15"/>
    <n v="350"/>
    <s v="diciembre"/>
    <n v="2023"/>
    <s v="martes"/>
  </r>
  <r>
    <n v="356"/>
    <x v="21"/>
    <n v="27"/>
    <s v="soltero"/>
    <s v="Paseo de la Armonía 3453"/>
    <n v="33208866"/>
    <s v="27-33208866-2"/>
    <s v="antonia@example.com"/>
    <d v="2023-12-21T00:00:00"/>
    <x v="9"/>
    <x v="2"/>
    <n v="450"/>
    <x v="0"/>
    <s v="Buenos Aires"/>
    <n v="8"/>
    <n v="450"/>
    <s v="diciembre"/>
    <n v="2023"/>
    <s v="jueves"/>
  </r>
  <r>
    <n v="357"/>
    <x v="14"/>
    <n v="28"/>
    <s v="soltero"/>
    <s v="Calle de la Fantasía 3564"/>
    <n v="30787647"/>
    <s v="20-30787647-5"/>
    <s v="agustin@example.com"/>
    <d v="2023-12-23T00:00:00"/>
    <x v="17"/>
    <x v="2"/>
    <n v="450"/>
    <x v="3"/>
    <s v="Buenos Aires"/>
    <n v="5"/>
    <n v="450"/>
    <s v="diciembre"/>
    <n v="2023"/>
    <s v="sabado"/>
  </r>
  <r>
    <n v="358"/>
    <x v="15"/>
    <n v="30"/>
    <s v="casado"/>
    <s v="Avenida de las Mariposas 3675"/>
    <n v="36474117"/>
    <s v="27-36474117-7"/>
    <s v="delfina@example.com"/>
    <d v="2023-12-23T00:00:00"/>
    <x v="12"/>
    <x v="2"/>
    <n v="450"/>
    <x v="4"/>
    <s v="Buenos Aires"/>
    <n v="15"/>
    <n v="450"/>
    <s v="diciembre"/>
    <n v="2023"/>
    <s v="sabado"/>
  </r>
  <r>
    <n v="360"/>
    <x v="17"/>
    <n v="35"/>
    <s v="casado"/>
    <s v="Paseo de la Serenidad 3897"/>
    <n v="28097429"/>
    <s v="20-28097429-5"/>
    <s v="catalina@example.com"/>
    <d v="2023-12-29T00:00:00"/>
    <x v="11"/>
    <x v="2"/>
    <n v="450"/>
    <x v="0"/>
    <s v="Buenos Aires"/>
    <n v="15"/>
    <n v="450"/>
    <s v="diciembre"/>
    <n v="2023"/>
    <s v="viernes"/>
  </r>
  <r>
    <n v="362"/>
    <x v="18"/>
    <n v="35"/>
    <s v="soltero"/>
    <s v="Avenida del Bosque 456"/>
    <n v="37194455"/>
    <s v="20-37194455-2"/>
    <s v="luis@example.com"/>
    <d v="2023-09-02T00:00:00"/>
    <x v="10"/>
    <x v="2"/>
    <n v="450"/>
    <x v="3"/>
    <s v="Buenos Aires"/>
    <n v="10"/>
    <n v="450"/>
    <s v="septiembre"/>
    <n v="2023"/>
    <s v="sabado"/>
  </r>
  <r>
    <n v="364"/>
    <x v="1"/>
    <n v="40"/>
    <s v="casado"/>
    <s v="Paseo de la Luna 101"/>
    <n v="38813072"/>
    <s v="27-38813072-2"/>
    <s v="carlos@example.com"/>
    <d v="2023-09-06T00:00:00"/>
    <x v="5"/>
    <x v="2"/>
    <n v="450"/>
    <x v="2"/>
    <s v="Buenos Aires"/>
    <n v="10"/>
    <n v="450"/>
    <s v="septiembre"/>
    <n v="2023"/>
    <s v="miercoles"/>
  </r>
  <r>
    <n v="370"/>
    <x v="22"/>
    <n v="33"/>
    <s v="casado"/>
    <s v="Avenida del Mar 707"/>
    <n v="25029046"/>
    <s v="27-25029046-7"/>
    <s v="sofia@example.com"/>
    <d v="2023-09-09T00:00:00"/>
    <x v="14"/>
    <x v="2"/>
    <n v="450"/>
    <x v="4"/>
    <s v="Buenos Aires"/>
    <n v="15"/>
    <n v="450"/>
    <s v="septiembre"/>
    <n v="2023"/>
    <s v="sabado"/>
  </r>
  <r>
    <n v="372"/>
    <x v="3"/>
    <n v="37"/>
    <s v="soltero"/>
    <s v="Paseo del Alba 909"/>
    <n v="34054172"/>
    <s v="27-34054172-7"/>
    <s v="laura@example.com"/>
    <d v="2023-09-22T00:00:00"/>
    <x v="15"/>
    <x v="2"/>
    <n v="450"/>
    <x v="0"/>
    <s v="Buenos Aires"/>
    <n v="10"/>
    <n v="450"/>
    <s v="septiembre"/>
    <n v="2023"/>
    <s v="viernes"/>
  </r>
  <r>
    <n v="375"/>
    <x v="23"/>
    <n v="31"/>
    <s v="casado"/>
    <s v="Camino de la Estrella 1332"/>
    <n v="38883809"/>
    <s v="27-38883809-2"/>
    <s v="mariana@example.com"/>
    <d v="2023-09-28T00:00:00"/>
    <x v="16"/>
    <x v="2"/>
    <n v="450"/>
    <x v="3"/>
    <s v="Buenos Aires"/>
    <n v="0"/>
    <n v="450"/>
    <s v="septiembre"/>
    <n v="2023"/>
    <s v="jueves"/>
  </r>
  <r>
    <n v="376"/>
    <x v="24"/>
    <n v="40"/>
    <s v="soltero"/>
    <s v="Paseo del Cielo 1443"/>
    <n v="25615833"/>
    <s v="20-25615833-5"/>
    <s v="matias@example.com"/>
    <d v="2023-09-30T00:00:00"/>
    <x v="9"/>
    <x v="2"/>
    <n v="450"/>
    <x v="0"/>
    <s v="Buenos Aires"/>
    <n v="10"/>
    <n v="450"/>
    <s v="septiembre"/>
    <n v="2023"/>
    <s v="sabado"/>
  </r>
  <r>
    <n v="377"/>
    <x v="5"/>
    <n v="18"/>
    <s v="soltero"/>
    <s v="Calle del Viento 1554"/>
    <n v="27738420"/>
    <s v="27-27738420-7"/>
    <s v="valentina@example.com"/>
    <d v="2023-10-15T00:00:00"/>
    <x v="17"/>
    <x v="2"/>
    <n v="450"/>
    <x v="3"/>
    <s v="Buenos Aires"/>
    <n v="10"/>
    <n v="450"/>
    <s v="octubre"/>
    <n v="2023"/>
    <s v="domingo"/>
  </r>
  <r>
    <n v="378"/>
    <x v="6"/>
    <n v="28"/>
    <s v="casado"/>
    <s v="Avenida del Amanecer 1665"/>
    <n v="31773623"/>
    <s v="27-31773623-2"/>
    <s v="nicolas@example.com"/>
    <d v="2023-10-04T00:00:00"/>
    <x v="12"/>
    <x v="2"/>
    <n v="450"/>
    <x v="4"/>
    <s v="Buenos Aires"/>
    <n v="5"/>
    <n v="450"/>
    <s v="octubre"/>
    <n v="2023"/>
    <s v="miercoles"/>
  </r>
  <r>
    <n v="380"/>
    <x v="8"/>
    <n v="44"/>
    <s v="soltero"/>
    <s v="Paseo de la Aurora 1887"/>
    <n v="38091811"/>
    <s v="27-38091811-7"/>
    <s v="santiago@example.com"/>
    <d v="2023-10-08T00:00:00"/>
    <x v="11"/>
    <x v="2"/>
    <n v="450"/>
    <x v="0"/>
    <s v="Buenos Aires"/>
    <n v="0"/>
    <n v="450"/>
    <s v="octubre"/>
    <n v="2023"/>
    <s v="domingo"/>
  </r>
  <r>
    <n v="382"/>
    <x v="9"/>
    <n v="18"/>
    <s v="casado"/>
    <s v="Avenida de la Noche 2009"/>
    <n v="28788211"/>
    <s v="20-28788211-5"/>
    <s v="agustin@example.com"/>
    <d v="2023-10-12T00:00:00"/>
    <x v="10"/>
    <x v="3"/>
    <n v="600"/>
    <x v="3"/>
    <s v="Buenos Aires"/>
    <n v="5"/>
    <n v="600"/>
    <s v="octubre"/>
    <n v="2023"/>
    <s v="jueves"/>
  </r>
  <r>
    <n v="384"/>
    <x v="10"/>
    <n v="30"/>
    <s v="soltero"/>
    <s v="Paseo del Ocaso 2221"/>
    <n v="39610005"/>
    <s v="20-39610005-2"/>
    <s v="esteban@example.com"/>
    <d v="2023-10-15T00:00:00"/>
    <x v="5"/>
    <x v="3"/>
    <n v="600"/>
    <x v="2"/>
    <s v="Buenos Aires"/>
    <n v="15"/>
    <n v="600"/>
    <s v="octubre"/>
    <n v="2023"/>
    <s v="domingo"/>
  </r>
  <r>
    <n v="390"/>
    <x v="19"/>
    <n v="29"/>
    <s v="casado"/>
    <s v="Avenida de la Magia 2887"/>
    <n v="34797496"/>
    <s v="20-34797496-5"/>
    <s v="lucia@example.com"/>
    <d v="2023-10-28T00:00:00"/>
    <x v="14"/>
    <x v="3"/>
    <n v="600"/>
    <x v="4"/>
    <s v="Buenos Aires"/>
    <n v="0"/>
    <n v="600"/>
    <s v="octubre"/>
    <n v="2023"/>
    <s v="sabado"/>
  </r>
  <r>
    <n v="392"/>
    <x v="12"/>
    <n v="30"/>
    <s v="casado"/>
    <s v="Paseo de los Sueños 3009"/>
    <n v="36136508"/>
    <s v="27-36136508-2"/>
    <s v="andrea@example.com"/>
    <d v="2023-11-01T00:00:00"/>
    <x v="15"/>
    <x v="3"/>
    <n v="600"/>
    <x v="0"/>
    <s v="Buenos Aires"/>
    <n v="5"/>
    <n v="600"/>
    <s v="noviembre"/>
    <n v="2023"/>
    <s v="miercoles"/>
  </r>
  <r>
    <n v="395"/>
    <x v="20"/>
    <n v="27"/>
    <s v="casado"/>
    <s v="Camino de la Melodía 3342"/>
    <n v="31132893"/>
    <s v="27-31132893-2"/>
    <s v="martin@example.com"/>
    <d v="2023-11-07T00:00:00"/>
    <x v="12"/>
    <x v="3"/>
    <n v="600"/>
    <x v="4"/>
    <s v="Buenos Aires"/>
    <n v="10"/>
    <n v="600"/>
    <s v="noviembre"/>
    <n v="2023"/>
    <s v="martes"/>
  </r>
  <r>
    <n v="396"/>
    <x v="21"/>
    <n v="27"/>
    <s v="soltero"/>
    <s v="Paseo de la Armonía 3453"/>
    <n v="36549319"/>
    <s v="20-36549319-5"/>
    <s v="antonia@example.com"/>
    <d v="2023-11-09T00:00:00"/>
    <x v="3"/>
    <x v="3"/>
    <n v="600"/>
    <x v="3"/>
    <s v="Buenos Aires"/>
    <n v="5"/>
    <n v="600"/>
    <s v="noviembre"/>
    <n v="2023"/>
    <s v="jueves"/>
  </r>
  <r>
    <n v="397"/>
    <x v="14"/>
    <n v="28"/>
    <s v="soltero"/>
    <s v="Calle de la Fantasía 3564"/>
    <n v="28821357"/>
    <s v="27-28821357-7"/>
    <s v="agustin@example.com"/>
    <d v="2023-11-11T00:00:00"/>
    <x v="11"/>
    <x v="3"/>
    <n v="600"/>
    <x v="0"/>
    <s v="Buenos Aires"/>
    <n v="15"/>
    <n v="600"/>
    <s v="noviembre"/>
    <n v="2023"/>
    <s v="sabado"/>
  </r>
  <r>
    <n v="398"/>
    <x v="15"/>
    <n v="30"/>
    <s v="casado"/>
    <s v="Avenida de las Mariposas 3675"/>
    <n v="36377666"/>
    <s v="27-36377666-7"/>
    <s v="delfina@example.com"/>
    <d v="2023-11-18T00:00:00"/>
    <x v="4"/>
    <x v="3"/>
    <n v="600"/>
    <x v="1"/>
    <s v="Buenos Aires"/>
    <n v="0"/>
    <n v="600"/>
    <s v="noviembre"/>
    <n v="2023"/>
    <s v="sabado"/>
  </r>
  <r>
    <n v="400"/>
    <x v="17"/>
    <n v="35"/>
    <s v="casado"/>
    <s v="Paseo de la Serenidad 3897"/>
    <n v="31471061"/>
    <s v="27-31471061-7"/>
    <s v="catalina@example.com"/>
    <d v="2023-11-17T00:00:00"/>
    <x v="13"/>
    <x v="3"/>
    <n v="600"/>
    <x v="1"/>
    <s v="Buenos Aires"/>
    <n v="5"/>
    <n v="600"/>
    <s v="noviembre"/>
    <n v="2023"/>
    <s v="viernes"/>
  </r>
  <r>
    <n v="402"/>
    <x v="18"/>
    <n v="35"/>
    <s v="soltero"/>
    <s v="Avenida del Bosque 456"/>
    <n v="32226580"/>
    <s v="27-32226580-7"/>
    <s v="luis@example.com"/>
    <d v="2023-11-21T00:00:00"/>
    <x v="17"/>
    <x v="3"/>
    <n v="600"/>
    <x v="3"/>
    <s v="Buenos Aires"/>
    <n v="0"/>
    <n v="600"/>
    <s v="noviembre"/>
    <n v="2023"/>
    <s v="martes"/>
  </r>
  <r>
    <n v="404"/>
    <x v="1"/>
    <n v="40"/>
    <s v="casado"/>
    <s v="Paseo de la Luna 101"/>
    <n v="39248646"/>
    <s v="20-39248646-5"/>
    <s v="carlos@example.com"/>
    <d v="2023-11-25T00:00:00"/>
    <x v="3"/>
    <x v="3"/>
    <n v="600"/>
    <x v="3"/>
    <s v="Buenos Aires"/>
    <n v="5"/>
    <n v="600"/>
    <s v="noviembre"/>
    <n v="2023"/>
    <s v="sabado"/>
  </r>
  <r>
    <n v="410"/>
    <x v="22"/>
    <n v="33"/>
    <s v="casado"/>
    <s v="Avenida del Mar 707"/>
    <n v="34556560"/>
    <s v="20-34556560-5"/>
    <s v="sofia@example.com"/>
    <d v="2023-12-07T00:00:00"/>
    <x v="17"/>
    <x v="3"/>
    <n v="600"/>
    <x v="3"/>
    <s v="Buenos Aires"/>
    <n v="5"/>
    <n v="600"/>
    <s v="diciembre"/>
    <n v="2023"/>
    <s v="jueves"/>
  </r>
  <r>
    <n v="412"/>
    <x v="3"/>
    <n v="37"/>
    <s v="soltero"/>
    <s v="Paseo del Alba 909"/>
    <n v="38362009"/>
    <s v="20-38362009-2"/>
    <s v="laura@example.com"/>
    <d v="2023-12-09T00:00:00"/>
    <x v="3"/>
    <x v="3"/>
    <n v="600"/>
    <x v="3"/>
    <s v="Buenos Aires"/>
    <n v="0"/>
    <n v="600"/>
    <s v="diciembre"/>
    <n v="2023"/>
    <s v="sabado"/>
  </r>
  <r>
    <n v="415"/>
    <x v="23"/>
    <n v="31"/>
    <s v="casado"/>
    <s v="Camino de la Estrella 1332"/>
    <n v="32849989"/>
    <s v="20-32849989-5"/>
    <s v="mariana@example.com"/>
    <d v="2023-12-17T00:00:00"/>
    <x v="10"/>
    <x v="3"/>
    <n v="600"/>
    <x v="3"/>
    <s v="Buenos Aires"/>
    <n v="5"/>
    <n v="600"/>
    <s v="diciembre"/>
    <n v="2023"/>
    <s v="domingo"/>
  </r>
  <r>
    <n v="416"/>
    <x v="24"/>
    <n v="40"/>
    <s v="soltero"/>
    <s v="Paseo del Cielo 1443"/>
    <n v="34043858"/>
    <s v="27-34043858-7"/>
    <s v="matias@example.com"/>
    <d v="2023-12-19T00:00:00"/>
    <x v="13"/>
    <x v="3"/>
    <n v="600"/>
    <x v="1"/>
    <s v="Buenos Aires"/>
    <n v="15"/>
    <n v="600"/>
    <s v="diciembre"/>
    <n v="2023"/>
    <s v="martes"/>
  </r>
  <r>
    <n v="417"/>
    <x v="5"/>
    <n v="18"/>
    <s v="soltero"/>
    <s v="Calle del Viento 1554"/>
    <n v="29678489"/>
    <s v="27-29678489-2"/>
    <s v="valentina@example.com"/>
    <d v="2023-12-21T00:00:00"/>
    <x v="9"/>
    <x v="3"/>
    <n v="600"/>
    <x v="0"/>
    <s v="Buenos Aires"/>
    <n v="8"/>
    <n v="600"/>
    <s v="diciembre"/>
    <n v="2023"/>
    <s v="jueves"/>
  </r>
  <r>
    <n v="418"/>
    <x v="6"/>
    <n v="28"/>
    <s v="casado"/>
    <s v="Avenida del Amanecer 1665"/>
    <n v="29649842"/>
    <s v="20-29649842-5"/>
    <s v="nicolas@example.com"/>
    <d v="2023-12-23T00:00:00"/>
    <x v="17"/>
    <x v="3"/>
    <n v="600"/>
    <x v="3"/>
    <s v="Buenos Aires"/>
    <n v="5"/>
    <n v="600"/>
    <s v="diciembre"/>
    <n v="2023"/>
    <s v="sabado"/>
  </r>
  <r>
    <n v="420"/>
    <x v="8"/>
    <n v="44"/>
    <s v="soltero"/>
    <s v="Paseo de la Aurora 1887"/>
    <n v="28013847"/>
    <s v="27-28013847-7"/>
    <s v="santiago@example.com"/>
    <d v="2023-12-27T00:00:00"/>
    <x v="3"/>
    <x v="3"/>
    <n v="600"/>
    <x v="3"/>
    <s v="Buenos Aires"/>
    <n v="0"/>
    <n v="600"/>
    <s v="diciembre"/>
    <n v="2023"/>
    <s v="miercoles"/>
  </r>
  <r>
    <n v="422"/>
    <x v="9"/>
    <n v="18"/>
    <s v="casado"/>
    <s v="Avenida de la Noche 2009"/>
    <n v="30085522"/>
    <s v="27-30085522-7"/>
    <s v="agustin@example.com"/>
    <d v="2023-12-31T00:00:00"/>
    <x v="4"/>
    <x v="3"/>
    <n v="600"/>
    <x v="1"/>
    <s v="Buenos Aires"/>
    <n v="0"/>
    <n v="600"/>
    <s v="diciembre"/>
    <n v="2023"/>
    <s v="domingo"/>
  </r>
  <r>
    <n v="424"/>
    <x v="10"/>
    <n v="30"/>
    <s v="soltero"/>
    <s v="Paseo del Ocaso 2221"/>
    <n v="36004301"/>
    <s v="27-36004301-7"/>
    <s v="esteban@example.com"/>
    <d v="2023-09-09T00:00:00"/>
    <x v="13"/>
    <x v="4"/>
    <n v="600"/>
    <x v="1"/>
    <s v="Buenos Aires"/>
    <n v="5"/>
    <n v="600"/>
    <s v="septiembre"/>
    <n v="2023"/>
    <s v="sabado"/>
  </r>
  <r>
    <n v="430"/>
    <x v="19"/>
    <n v="29"/>
    <s v="casado"/>
    <s v="Avenida de la Magia 2887"/>
    <n v="27564878"/>
    <s v="27-27564878-7"/>
    <s v="lucia@example.com"/>
    <d v="2023-09-16T00:00:00"/>
    <x v="4"/>
    <x v="4"/>
    <n v="600"/>
    <x v="1"/>
    <s v="Buenos Aires"/>
    <n v="5"/>
    <n v="600"/>
    <s v="septiembre"/>
    <n v="2023"/>
    <s v="sabado"/>
  </r>
  <r>
    <n v="432"/>
    <x v="12"/>
    <n v="30"/>
    <s v="casado"/>
    <s v="Paseo de los Sueños 3009"/>
    <n v="25170142"/>
    <s v="20-25170142-5"/>
    <s v="andrea@example.com"/>
    <d v="2023-09-20T00:00:00"/>
    <x v="13"/>
    <x v="4"/>
    <n v="600"/>
    <x v="1"/>
    <s v="Buenos Aires"/>
    <n v="0"/>
    <n v="600"/>
    <s v="septiembre"/>
    <n v="2023"/>
    <s v="miercoles"/>
  </r>
  <r>
    <n v="435"/>
    <x v="20"/>
    <n v="27"/>
    <s v="casado"/>
    <s v="Camino de la Melodía 3342"/>
    <n v="38794692"/>
    <s v="27-38794692-7"/>
    <s v="martin@example.com"/>
    <d v="2023-09-26T00:00:00"/>
    <x v="10"/>
    <x v="4"/>
    <n v="600"/>
    <x v="3"/>
    <s v="Buenos Aires"/>
    <n v="15"/>
    <n v="600"/>
    <s v="septiembre"/>
    <n v="2023"/>
    <s v="martes"/>
  </r>
  <r>
    <n v="436"/>
    <x v="21"/>
    <n v="27"/>
    <s v="soltero"/>
    <s v="Paseo de la Armonía 3453"/>
    <n v="25899879"/>
    <s v="27-25899879-2"/>
    <s v="antonia@example.com"/>
    <d v="2023-09-28T00:00:00"/>
    <x v="13"/>
    <x v="4"/>
    <n v="600"/>
    <x v="1"/>
    <s v="Buenos Aires"/>
    <n v="0"/>
    <n v="600"/>
    <s v="septiembre"/>
    <n v="2023"/>
    <s v="jueves"/>
  </r>
  <r>
    <n v="437"/>
    <x v="14"/>
    <n v="28"/>
    <s v="soltero"/>
    <s v="Calle de la Fantasía 3564"/>
    <n v="26766388"/>
    <s v="20-26766388-5"/>
    <s v="agustin@example.com"/>
    <d v="2023-09-30T00:00:00"/>
    <x v="18"/>
    <x v="4"/>
    <n v="600"/>
    <x v="1"/>
    <s v="Buenos Aires"/>
    <n v="8"/>
    <n v="600"/>
    <s v="septiembre"/>
    <n v="2023"/>
    <s v="sabado"/>
  </r>
  <r>
    <n v="438"/>
    <x v="15"/>
    <n v="30"/>
    <s v="casado"/>
    <s v="Avenida de las Mariposas 3675"/>
    <n v="37138486"/>
    <s v="27-37138486-7"/>
    <s v="delfina@example.com"/>
    <d v="2023-10-15T00:00:00"/>
    <x v="0"/>
    <x v="4"/>
    <n v="600"/>
    <x v="0"/>
    <s v="Buenos Aires"/>
    <n v="5"/>
    <n v="600"/>
    <s v="octubre"/>
    <n v="2023"/>
    <s v="domingo"/>
  </r>
  <r>
    <n v="440"/>
    <x v="17"/>
    <n v="35"/>
    <s v="casado"/>
    <s v="Paseo de la Serenidad 3897"/>
    <n v="28282916"/>
    <s v="20-28282916-5"/>
    <s v="catalina@example.com"/>
    <d v="2023-10-06T00:00:00"/>
    <x v="1"/>
    <x v="4"/>
    <n v="600"/>
    <x v="1"/>
    <s v="Buenos Aires"/>
    <n v="0"/>
    <n v="600"/>
    <s v="octubre"/>
    <n v="2023"/>
    <s v="viernes"/>
  </r>
  <r>
    <n v="442"/>
    <x v="18"/>
    <n v="35"/>
    <s v="soltero"/>
    <s v="Avenida del Bosque 456"/>
    <n v="29928674"/>
    <s v="27-29928674-7"/>
    <s v="luis@example.com"/>
    <d v="2023-10-10T00:00:00"/>
    <x v="2"/>
    <x v="4"/>
    <n v="600"/>
    <x v="2"/>
    <s v="Buenos Aires"/>
    <n v="10"/>
    <n v="600"/>
    <s v="octubre"/>
    <n v="2023"/>
    <s v="martes"/>
  </r>
  <r>
    <n v="444"/>
    <x v="1"/>
    <n v="40"/>
    <s v="casado"/>
    <s v="Paseo de la Luna 101"/>
    <n v="39014691"/>
    <s v="27-39014691-7"/>
    <s v="carlos@example.com"/>
    <d v="2023-10-14T00:00:00"/>
    <x v="16"/>
    <x v="4"/>
    <n v="600"/>
    <x v="3"/>
    <s v="Buenos Aires"/>
    <n v="0"/>
    <n v="600"/>
    <s v="octubre"/>
    <n v="2023"/>
    <s v="sabado"/>
  </r>
  <r>
    <n v="450"/>
    <x v="22"/>
    <n v="33"/>
    <s v="casado"/>
    <s v="Avenida del Mar 707"/>
    <n v="34534614"/>
    <s v="27-34534614-2"/>
    <s v="sofia@example.com"/>
    <d v="2023-10-26T00:00:00"/>
    <x v="4"/>
    <x v="4"/>
    <n v="600"/>
    <x v="1"/>
    <s v="Buenos Aires"/>
    <n v="0"/>
    <n v="600"/>
    <s v="octubre"/>
    <n v="2023"/>
    <s v="jueves"/>
  </r>
  <r>
    <n v="452"/>
    <x v="3"/>
    <n v="37"/>
    <s v="soltero"/>
    <s v="Paseo del Alba 909"/>
    <n v="32616513"/>
    <s v="27-32616513-7"/>
    <s v="laura@example.com"/>
    <d v="2023-10-15T00:00:00"/>
    <x v="13"/>
    <x v="4"/>
    <n v="600"/>
    <x v="1"/>
    <s v="Buenos Aires"/>
    <n v="5"/>
    <n v="600"/>
    <s v="octubre"/>
    <n v="2023"/>
    <s v="domingo"/>
  </r>
  <r>
    <n v="455"/>
    <x v="23"/>
    <n v="31"/>
    <s v="casado"/>
    <s v="Camino de la Estrella 1332"/>
    <n v="28613850"/>
    <s v="27-28613850-7"/>
    <s v="mariana@example.com"/>
    <d v="2023-11-05T00:00:00"/>
    <x v="7"/>
    <x v="4"/>
    <n v="600"/>
    <x v="2"/>
    <s v="Buenos Aires"/>
    <n v="15"/>
    <n v="600"/>
    <s v="noviembre"/>
    <n v="2023"/>
    <s v="domingo"/>
  </r>
  <r>
    <n v="456"/>
    <x v="24"/>
    <n v="40"/>
    <s v="soltero"/>
    <s v="Paseo del Cielo 1443"/>
    <n v="25266718"/>
    <s v="20-25266718-2"/>
    <s v="matias@example.com"/>
    <d v="2023-11-07T00:00:00"/>
    <x v="8"/>
    <x v="4"/>
    <n v="600"/>
    <x v="4"/>
    <s v="Buenos Aires"/>
    <n v="0"/>
    <n v="600"/>
    <s v="noviembre"/>
    <n v="2023"/>
    <s v="martes"/>
  </r>
  <r>
    <n v="457"/>
    <x v="5"/>
    <n v="18"/>
    <s v="soltero"/>
    <s v="Calle del Viento 1554"/>
    <n v="28717122"/>
    <s v="27-28717122-7"/>
    <s v="valentina@example.com"/>
    <d v="2023-11-09T00:00:00"/>
    <x v="18"/>
    <x v="4"/>
    <n v="600"/>
    <x v="1"/>
    <s v="Buenos Aires"/>
    <n v="10"/>
    <n v="600"/>
    <s v="noviembre"/>
    <n v="2023"/>
    <s v="jueves"/>
  </r>
  <r>
    <n v="458"/>
    <x v="6"/>
    <n v="28"/>
    <s v="casado"/>
    <s v="Avenida del Amanecer 1665"/>
    <n v="38401861"/>
    <s v="27-38401861-2"/>
    <s v="nicolas@example.com"/>
    <d v="2023-11-11T00:00:00"/>
    <x v="0"/>
    <x v="4"/>
    <n v="600"/>
    <x v="0"/>
    <s v="Buenos Aires"/>
    <n v="5"/>
    <n v="600"/>
    <s v="noviembre"/>
    <n v="2023"/>
    <s v="sabado"/>
  </r>
  <r>
    <n v="460"/>
    <x v="8"/>
    <n v="44"/>
    <s v="soltero"/>
    <s v="Paseo de la Aurora 1887"/>
    <n v="37666515"/>
    <s v="27-37666515-7"/>
    <s v="santiago@example.com"/>
    <d v="2023-11-15T00:00:00"/>
    <x v="1"/>
    <x v="4"/>
    <n v="600"/>
    <x v="1"/>
    <s v="Buenos Aires"/>
    <n v="0"/>
    <n v="600"/>
    <s v="noviembre"/>
    <n v="2023"/>
    <s v="miercoles"/>
  </r>
  <r>
    <n v="462"/>
    <x v="9"/>
    <n v="18"/>
    <s v="casado"/>
    <s v="Avenida de la Noche 2009"/>
    <n v="29500420"/>
    <s v="20-29500420-5"/>
    <s v="agustin@example.com"/>
    <d v="2023-11-19T00:00:00"/>
    <x v="2"/>
    <x v="4"/>
    <n v="600"/>
    <x v="2"/>
    <s v="Buenos Aires"/>
    <n v="5"/>
    <n v="600"/>
    <s v="noviembre"/>
    <n v="2023"/>
    <s v="domingo"/>
  </r>
  <r>
    <n v="464"/>
    <x v="10"/>
    <n v="30"/>
    <s v="soltero"/>
    <s v="Paseo del Ocaso 2221"/>
    <n v="34581310"/>
    <s v="27-34581310-7"/>
    <s v="esteban@example.com"/>
    <d v="2023-11-23T00:00:00"/>
    <x v="16"/>
    <x v="4"/>
    <n v="600"/>
    <x v="3"/>
    <s v="Buenos Aires"/>
    <n v="0"/>
    <n v="600"/>
    <s v="noviembre"/>
    <n v="2023"/>
    <s v="jueves"/>
  </r>
  <r>
    <n v="470"/>
    <x v="19"/>
    <n v="29"/>
    <s v="casado"/>
    <s v="Avenida de la Magia 2887"/>
    <n v="25004145"/>
    <s v="20-25004145-5"/>
    <s v="lucia@example.com"/>
    <d v="2023-12-05T00:00:00"/>
    <x v="4"/>
    <x v="4"/>
    <n v="600"/>
    <x v="1"/>
    <s v="Buenos Aires"/>
    <n v="5"/>
    <n v="600"/>
    <s v="diciembre"/>
    <n v="2023"/>
    <s v="martes"/>
  </r>
  <r>
    <n v="472"/>
    <x v="12"/>
    <n v="30"/>
    <s v="casado"/>
    <s v="Paseo de los Sueños 3009"/>
    <n v="38315674"/>
    <s v="27-38315674-2"/>
    <s v="andrea@example.com"/>
    <d v="2023-12-09T00:00:00"/>
    <x v="13"/>
    <x v="4"/>
    <n v="600"/>
    <x v="1"/>
    <s v="Buenos Aires"/>
    <n v="5"/>
    <n v="600"/>
    <s v="diciembre"/>
    <n v="2023"/>
    <s v="sabado"/>
  </r>
  <r>
    <n v="475"/>
    <x v="20"/>
    <n v="27"/>
    <s v="casado"/>
    <s v="Camino de la Melodía 3342"/>
    <n v="32049169"/>
    <s v="27-32049169-7"/>
    <s v="martin@example.com"/>
    <d v="2023-12-15T00:00:00"/>
    <x v="7"/>
    <x v="5"/>
    <n v="640"/>
    <x v="2"/>
    <s v="Buenos Aires"/>
    <n v="8"/>
    <n v="640"/>
    <s v="diciembre"/>
    <n v="2023"/>
    <s v="viernes"/>
  </r>
  <r>
    <n v="476"/>
    <x v="21"/>
    <n v="27"/>
    <s v="soltero"/>
    <s v="Paseo de la Armonía 3453"/>
    <n v="37770548"/>
    <s v="20-37770548-5"/>
    <s v="antonia@example.com"/>
    <d v="2023-12-17T00:00:00"/>
    <x v="8"/>
    <x v="5"/>
    <n v="640"/>
    <x v="4"/>
    <s v="Buenos Aires"/>
    <n v="10"/>
    <n v="640"/>
    <s v="diciembre"/>
    <n v="2023"/>
    <s v="domingo"/>
  </r>
  <r>
    <n v="477"/>
    <x v="14"/>
    <n v="28"/>
    <s v="soltero"/>
    <s v="Calle de la Fantasía 3564"/>
    <n v="36170870"/>
    <s v="27-36170870-7"/>
    <s v="agustin@example.com"/>
    <d v="2023-12-19T00:00:00"/>
    <x v="18"/>
    <x v="5"/>
    <n v="640"/>
    <x v="1"/>
    <s v="Buenos Aires"/>
    <n v="5"/>
    <n v="640"/>
    <s v="diciembre"/>
    <n v="2023"/>
    <s v="martes"/>
  </r>
  <r>
    <n v="478"/>
    <x v="15"/>
    <n v="30"/>
    <s v="casado"/>
    <s v="Avenida de las Mariposas 3675"/>
    <n v="28765036"/>
    <s v="20-28765036-2"/>
    <s v="delfina@example.com"/>
    <d v="2023-12-21T00:00:00"/>
    <x v="0"/>
    <x v="5"/>
    <n v="640"/>
    <x v="0"/>
    <s v="Buenos Aires"/>
    <n v="15"/>
    <n v="640"/>
    <s v="diciembre"/>
    <n v="2023"/>
    <s v="jueves"/>
  </r>
  <r>
    <n v="480"/>
    <x v="17"/>
    <n v="35"/>
    <s v="casado"/>
    <s v="Paseo de la Serenidad 3897"/>
    <n v="27168642"/>
    <s v="27-27168642-2"/>
    <s v="catalina@example.com"/>
    <d v="2023-12-23T00:00:00"/>
    <x v="1"/>
    <x v="5"/>
    <n v="640"/>
    <x v="1"/>
    <s v="Buenos Aires"/>
    <n v="5"/>
    <n v="640"/>
    <s v="diciembre"/>
    <n v="2023"/>
    <s v="sabado"/>
  </r>
  <r>
    <n v="482"/>
    <x v="18"/>
    <n v="35"/>
    <s v="soltero"/>
    <s v="Avenida del Bosque 456"/>
    <n v="34845433"/>
    <s v="27-34845433-7"/>
    <s v="luis@example.com"/>
    <d v="2023-12-29T00:00:00"/>
    <x v="2"/>
    <x v="5"/>
    <n v="640"/>
    <x v="2"/>
    <s v="Buenos Aires"/>
    <n v="0"/>
    <n v="640"/>
    <s v="diciembre"/>
    <n v="2023"/>
    <s v="viernes"/>
  </r>
  <r>
    <n v="484"/>
    <x v="1"/>
    <n v="40"/>
    <s v="casado"/>
    <s v="Paseo de la Luna 101"/>
    <n v="38147575"/>
    <s v="20-38147575-5"/>
    <s v="carlos@example.com"/>
    <d v="2023-09-02T00:00:00"/>
    <x v="16"/>
    <x v="5"/>
    <n v="640"/>
    <x v="3"/>
    <s v="Buenos Aires"/>
    <n v="0"/>
    <n v="640"/>
    <s v="septiembre"/>
    <n v="2023"/>
    <s v="sabado"/>
  </r>
  <r>
    <n v="490"/>
    <x v="22"/>
    <n v="33"/>
    <s v="casado"/>
    <s v="Avenida del Mar 707"/>
    <n v="34153792"/>
    <s v="27-34153792-7"/>
    <s v="sofia@example.com"/>
    <d v="2023-09-14T00:00:00"/>
    <x v="4"/>
    <x v="5"/>
    <n v="640"/>
    <x v="1"/>
    <s v="Buenos Aires"/>
    <n v="5"/>
    <n v="640"/>
    <s v="septiembre"/>
    <n v="2023"/>
    <s v="jueves"/>
  </r>
  <r>
    <n v="492"/>
    <x v="3"/>
    <n v="37"/>
    <s v="soltero"/>
    <s v="Paseo del Alba 909"/>
    <n v="29673140"/>
    <s v="20-29673140-5"/>
    <s v="laura@example.com"/>
    <d v="2023-09-09T00:00:00"/>
    <x v="13"/>
    <x v="5"/>
    <n v="640"/>
    <x v="1"/>
    <s v="Buenos Aires"/>
    <n v="0"/>
    <n v="640"/>
    <s v="septiembre"/>
    <n v="2023"/>
    <s v="sabado"/>
  </r>
  <r>
    <n v="495"/>
    <x v="23"/>
    <n v="31"/>
    <s v="casado"/>
    <s v="Camino de la Estrella 1332"/>
    <n v="39268699"/>
    <s v="20-39268699-5"/>
    <s v="mariana@example.com"/>
    <d v="2023-09-24T00:00:00"/>
    <x v="7"/>
    <x v="5"/>
    <n v="640"/>
    <x v="2"/>
    <s v="Buenos Aires"/>
    <n v="5"/>
    <n v="640"/>
    <s v="septiembre"/>
    <n v="2023"/>
    <s v="domingo"/>
  </r>
  <r>
    <n v="496"/>
    <x v="24"/>
    <n v="40"/>
    <s v="soltero"/>
    <s v="Paseo del Cielo 1443"/>
    <n v="35155680"/>
    <s v="27-35155680-7"/>
    <s v="matias@example.com"/>
    <d v="2023-09-26T00:00:00"/>
    <x v="8"/>
    <x v="5"/>
    <n v="640"/>
    <x v="4"/>
    <s v="Buenos Aires"/>
    <n v="15"/>
    <n v="640"/>
    <s v="septiembre"/>
    <n v="2023"/>
    <s v="martes"/>
  </r>
  <r>
    <n v="497"/>
    <x v="25"/>
    <n v="31"/>
    <s v="soltero"/>
    <s v="Calle del Misterio 2776"/>
    <n v="34388397"/>
    <s v="27-34388397-7"/>
    <s v="marcos@example.com"/>
    <d v="2023-09-28T00:00:00"/>
    <x v="18"/>
    <x v="5"/>
    <n v="640"/>
    <x v="1"/>
    <s v="Buenos Aires"/>
    <n v="8"/>
    <n v="640"/>
    <s v="septiembre"/>
    <n v="2023"/>
    <s v="jueves"/>
  </r>
  <r>
    <n v="498"/>
    <x v="19"/>
    <n v="29"/>
    <s v="casado"/>
    <s v="Avenida de la Magia 2887"/>
    <n v="30990585"/>
    <s v="20-30990585-5"/>
    <s v="lucia@example.com"/>
    <d v="2023-09-30T00:00:00"/>
    <x v="0"/>
    <x v="5"/>
    <n v="640"/>
    <x v="0"/>
    <s v="Buenos Aires"/>
    <n v="5"/>
    <n v="640"/>
    <s v="septiembre"/>
    <n v="2023"/>
    <s v="sabado"/>
  </r>
  <r>
    <n v="500"/>
    <x v="8"/>
    <n v="44"/>
    <s v="soltero"/>
    <s v="Paseo de la Aurora 1887"/>
    <n v="28971838"/>
    <s v="20-28971838-2"/>
    <s v="santiago@example.com"/>
    <d v="2023-10-04T00:00:00"/>
    <x v="1"/>
    <x v="5"/>
    <n v="640"/>
    <x v="1"/>
    <s v="Buenos Aires"/>
    <n v="0"/>
    <n v="640"/>
    <s v="octubre"/>
    <n v="2023"/>
    <s v="miercoles"/>
  </r>
  <r>
    <n v="502"/>
    <x v="9"/>
    <n v="18"/>
    <s v="casado"/>
    <s v="Avenida de la Noche 2009"/>
    <n v="33885919"/>
    <s v="27-33885919-2"/>
    <s v="agustin@example.com"/>
    <d v="2023-09-10T00:00:00"/>
    <x v="9"/>
    <x v="5"/>
    <n v="640"/>
    <x v="0"/>
    <s v="Buenos Aires"/>
    <n v="0"/>
    <n v="640"/>
    <s v="septiembre"/>
    <n v="2023"/>
    <s v="domingo"/>
  </r>
  <r>
    <n v="504"/>
    <x v="25"/>
    <n v="31"/>
    <s v="soltero"/>
    <s v="Calle del Misterio 2776"/>
    <n v="31685159"/>
    <s v="27-31685159-7"/>
    <s v="marcos@example.com"/>
    <d v="2023-09-08T00:00:00"/>
    <x v="12"/>
    <x v="5"/>
    <n v="640"/>
    <x v="4"/>
    <s v="Buenos Aires"/>
    <n v="5"/>
    <n v="640"/>
    <s v="septiembre"/>
    <n v="2023"/>
    <s v="viernes"/>
  </r>
  <r>
    <n v="510"/>
    <x v="22"/>
    <n v="33"/>
    <s v="casado"/>
    <s v="Avenida del Mar 707"/>
    <n v="36835408"/>
    <s v="27-36835408-7"/>
    <s v="sofia@example.com"/>
    <d v="2023-09-20T00:00:00"/>
    <x v="9"/>
    <x v="5"/>
    <n v="640"/>
    <x v="0"/>
    <s v="Buenos Aires"/>
    <n v="35"/>
    <n v="640"/>
    <s v="septiembre"/>
    <n v="2023"/>
    <s v="miercoles"/>
  </r>
  <r>
    <n v="512"/>
    <x v="3"/>
    <n v="37"/>
    <s v="soltero"/>
    <s v="Paseo del Alba 909"/>
    <n v="30293831"/>
    <s v="27-30293831-7"/>
    <s v="laura@example.com"/>
    <d v="2023-09-24T00:00:00"/>
    <x v="12"/>
    <x v="5"/>
    <n v="640"/>
    <x v="4"/>
    <s v="Buenos Aires"/>
    <n v="50"/>
    <n v="640"/>
    <s v="septiembre"/>
    <n v="2023"/>
    <s v="domingo"/>
  </r>
  <r>
    <n v="515"/>
    <x v="26"/>
    <n v="30"/>
    <s v="soltero"/>
    <s v="Paseo de la Montaña 505"/>
    <n v="27535017"/>
    <s v="27-27535017-7"/>
    <s v="lucas@example.com"/>
    <d v="2023-09-30T00:00:00"/>
    <x v="4"/>
    <x v="5"/>
    <n v="640"/>
    <x v="1"/>
    <s v="Buenos Aires"/>
    <n v="0"/>
    <n v="640"/>
    <s v="septiembre"/>
    <n v="2023"/>
    <s v="sabado"/>
  </r>
  <r>
    <n v="516"/>
    <x v="27"/>
    <n v="29"/>
    <s v="casado"/>
    <s v="Calle del Río 606"/>
    <n v="30580610"/>
    <s v="27-30580610-2"/>
    <s v="carlos@example.com"/>
    <d v="2023-10-14T00:00:00"/>
    <x v="10"/>
    <x v="5"/>
    <n v="640"/>
    <x v="3"/>
    <s v="Buenos Aires"/>
    <n v="54"/>
    <n v="640"/>
    <s v="octubre"/>
    <n v="2023"/>
    <s v="sabado"/>
  </r>
  <r>
    <n v="518"/>
    <x v="28"/>
    <n v="20"/>
    <s v="soltero"/>
    <s v="Camino de la Brisa 808"/>
    <n v="32313302"/>
    <s v="27-32313302-7"/>
    <s v="andres@example.com"/>
    <d v="2023-10-06T00:00:00"/>
    <x v="9"/>
    <x v="5"/>
    <n v="640"/>
    <x v="0"/>
    <s v="Buenos Aires"/>
    <n v="0"/>
    <n v="640"/>
    <s v="octubre"/>
    <n v="2023"/>
    <s v="viernes"/>
  </r>
  <r>
    <n v="520"/>
    <x v="17"/>
    <n v="35"/>
    <s v="casado"/>
    <s v="Paseo de la Serenidad 3897"/>
    <n v="25237853"/>
    <s v="20-25237853-5"/>
    <s v="catalina@example.com"/>
    <d v="2023-10-10T00:00:00"/>
    <x v="12"/>
    <x v="5"/>
    <n v="640"/>
    <x v="4"/>
    <s v="Buenos Aires"/>
    <n v="15"/>
    <n v="640"/>
    <s v="octubre"/>
    <n v="2023"/>
    <s v="martes"/>
  </r>
  <r>
    <n v="522"/>
    <x v="18"/>
    <n v="35"/>
    <s v="soltero"/>
    <s v="Avenida del Bosque 456"/>
    <n v="34873671"/>
    <s v="20-34873671-2"/>
    <s v="luis@example.com"/>
    <d v="2023-10-14T00:00:00"/>
    <x v="11"/>
    <x v="5"/>
    <n v="640"/>
    <x v="0"/>
    <s v="Buenos Aires"/>
    <n v="8"/>
    <n v="640"/>
    <s v="octubre"/>
    <n v="2023"/>
    <s v="sabado"/>
  </r>
  <r>
    <n v="528"/>
    <x v="26"/>
    <n v="30"/>
    <s v="soltero"/>
    <s v="Paseo de la Montaña 505"/>
    <n v="29098331"/>
    <s v="20-29098331-5"/>
    <s v="lucas@example.com"/>
    <d v="2023-10-26T00:00:00"/>
    <x v="12"/>
    <x v="5"/>
    <n v="640"/>
    <x v="4"/>
    <s v="Buenos Aires"/>
    <n v="15"/>
    <n v="640"/>
    <s v="octubre"/>
    <n v="2023"/>
    <s v="jueves"/>
  </r>
  <r>
    <n v="530"/>
    <x v="22"/>
    <n v="33"/>
    <s v="casado"/>
    <s v="Avenida del Mar 707"/>
    <n v="37876755"/>
    <s v="27-37876755-7"/>
    <s v="sofia@example.com"/>
    <d v="2023-10-14T00:00:00"/>
    <x v="11"/>
    <x v="0"/>
    <n v="550"/>
    <x v="0"/>
    <s v="Buenos Aires"/>
    <n v="15"/>
    <n v="550"/>
    <s v="octubre"/>
    <n v="2023"/>
    <s v="sabado"/>
  </r>
  <r>
    <n v="533"/>
    <x v="29"/>
    <n v="34"/>
    <s v="casado"/>
    <s v="Calle de la Palma 1110"/>
    <n v="30079514"/>
    <s v="20-30079514-2"/>
    <s v="andrea@example.com"/>
    <d v="2023-11-05T00:00:00"/>
    <x v="13"/>
    <x v="0"/>
    <n v="550"/>
    <x v="1"/>
    <s v="Buenos Aires"/>
    <n v="5"/>
    <n v="550"/>
    <s v="noviembre"/>
    <n v="2023"/>
    <s v="domingo"/>
  </r>
  <r>
    <n v="534"/>
    <x v="4"/>
    <n v="27"/>
    <s v="casado"/>
    <s v="Avenida de la Cascada 1221"/>
    <n v="35594224"/>
    <s v="27-35594224-7"/>
    <s v="leonardo@example.com"/>
    <d v="2023-11-07T00:00:00"/>
    <x v="11"/>
    <x v="0"/>
    <n v="550"/>
    <x v="0"/>
    <s v="Buenos Aires"/>
    <n v="10"/>
    <n v="550"/>
    <s v="noviembre"/>
    <n v="2023"/>
    <s v="martes"/>
  </r>
  <r>
    <n v="535"/>
    <x v="23"/>
    <n v="31"/>
    <s v="casado"/>
    <s v="Camino de la Estrella 1332"/>
    <n v="29799235"/>
    <s v="27-29799235-2"/>
    <s v="mariana@example.com"/>
    <d v="2023-11-09T00:00:00"/>
    <x v="4"/>
    <x v="0"/>
    <n v="550"/>
    <x v="1"/>
    <s v="Buenos Aires"/>
    <n v="5"/>
    <n v="550"/>
    <s v="noviembre"/>
    <n v="2023"/>
    <s v="jueves"/>
  </r>
  <r>
    <n v="536"/>
    <x v="24"/>
    <n v="40"/>
    <s v="soltero"/>
    <s v="Paseo del Cielo 1443"/>
    <n v="31448331"/>
    <s v="20-31448331-5"/>
    <s v="matias@example.com"/>
    <d v="2023-11-11T00:00:00"/>
    <x v="10"/>
    <x v="0"/>
    <n v="550"/>
    <x v="3"/>
    <s v="Buenos Aires"/>
    <n v="15"/>
    <n v="550"/>
    <s v="noviembre"/>
    <n v="2023"/>
    <s v="sabado"/>
  </r>
  <r>
    <n v="538"/>
    <x v="6"/>
    <n v="28"/>
    <s v="casado"/>
    <s v="Avenida del Amanecer 1665"/>
    <n v="31100792"/>
    <s v="27-31100792-2"/>
    <s v="nicolas@example.com"/>
    <d v="2023-11-15T00:00:00"/>
    <x v="11"/>
    <x v="0"/>
    <n v="550"/>
    <x v="0"/>
    <s v="Buenos Aires"/>
    <n v="10"/>
    <n v="550"/>
    <s v="noviembre"/>
    <n v="2023"/>
    <s v="miercoles"/>
  </r>
  <r>
    <n v="540"/>
    <x v="19"/>
    <n v="29"/>
    <s v="casado"/>
    <s v="Avenida de la Magia 2887"/>
    <n v="26320809"/>
    <s v="27-26320809-7"/>
    <s v="lucia@example.com"/>
    <d v="2023-11-19T00:00:00"/>
    <x v="10"/>
    <x v="0"/>
    <n v="550"/>
    <x v="3"/>
    <s v="Buenos Aires"/>
    <n v="15"/>
    <n v="550"/>
    <s v="noviembre"/>
    <n v="2023"/>
    <s v="domingo"/>
  </r>
  <r>
    <n v="542"/>
    <x v="9"/>
    <n v="18"/>
    <s v="casado"/>
    <s v="Avenida de la Noche 2009"/>
    <n v="33097514"/>
    <s v="20-33097514-5"/>
    <s v="agustin@example.com"/>
    <d v="2023-11-23T00:00:00"/>
    <x v="11"/>
    <x v="0"/>
    <n v="550"/>
    <x v="0"/>
    <s v="Buenos Aires"/>
    <n v="8"/>
    <n v="550"/>
    <s v="noviembre"/>
    <n v="2023"/>
    <s v="jueves"/>
  </r>
  <r>
    <n v="548"/>
    <x v="30"/>
    <n v="29"/>
    <s v="soltero"/>
    <s v="Paseo de la Penumbra 2665"/>
    <n v="36482004"/>
    <s v="27-36482004-7"/>
    <s v="valeria@example.com"/>
    <d v="2023-12-05T00:00:00"/>
    <x v="14"/>
    <x v="0"/>
    <n v="550"/>
    <x v="4"/>
    <s v="Buenos Aires"/>
    <n v="15"/>
    <n v="550"/>
    <s v="diciembre"/>
    <n v="2023"/>
    <s v="martes"/>
  </r>
  <r>
    <n v="550"/>
    <x v="27"/>
    <n v="29"/>
    <s v="casado"/>
    <s v="Calle del Río 606"/>
    <n v="35424213"/>
    <s v="20-35424213-5"/>
    <s v="carlos@example.com"/>
    <d v="2023-12-09T00:00:00"/>
    <x v="15"/>
    <x v="0"/>
    <n v="550"/>
    <x v="0"/>
    <s v="Buenos Aires"/>
    <n v="8"/>
    <n v="550"/>
    <s v="diciembre"/>
    <n v="2023"/>
    <s v="sabado"/>
  </r>
  <r>
    <n v="553"/>
    <x v="3"/>
    <n v="37"/>
    <s v="soltero"/>
    <s v="Paseo del Alba 909"/>
    <n v="25646272"/>
    <s v="20-25646272-5"/>
    <s v="laura@example.com"/>
    <d v="2023-12-15T00:00:00"/>
    <x v="16"/>
    <x v="0"/>
    <n v="550"/>
    <x v="3"/>
    <s v="Buenos Aires"/>
    <n v="0"/>
    <n v="550"/>
    <s v="diciembre"/>
    <n v="2023"/>
    <s v="viernes"/>
  </r>
  <r>
    <n v="554"/>
    <x v="13"/>
    <n v="52"/>
    <s v="soltero"/>
    <s v="Avenida de los Recuerdos 3231"/>
    <n v="25389583"/>
    <s v="27-25389583-7"/>
    <s v="luna@example.com"/>
    <d v="2023-12-17T00:00:00"/>
    <x v="9"/>
    <x v="0"/>
    <n v="550"/>
    <x v="0"/>
    <s v="Buenos Aires"/>
    <n v="10"/>
    <n v="550"/>
    <s v="diciembre"/>
    <n v="2023"/>
    <s v="domingo"/>
  </r>
  <r>
    <n v="555"/>
    <x v="20"/>
    <n v="27"/>
    <s v="casado"/>
    <s v="Camino de la Melodía 3342"/>
    <n v="38847854"/>
    <s v="20-38847854-2"/>
    <s v="martin@example.com"/>
    <d v="2023-12-19T00:00:00"/>
    <x v="17"/>
    <x v="0"/>
    <n v="550"/>
    <x v="3"/>
    <s v="Buenos Aires"/>
    <n v="5"/>
    <n v="550"/>
    <s v="diciembre"/>
    <n v="2023"/>
    <s v="martes"/>
  </r>
  <r>
    <n v="556"/>
    <x v="25"/>
    <n v="31"/>
    <s v="soltero"/>
    <s v="Calle del Misterio 2776"/>
    <n v="34151676"/>
    <s v="27-34151676-7"/>
    <s v="marcos@example.com"/>
    <d v="2023-12-21T00:00:00"/>
    <x v="12"/>
    <x v="0"/>
    <n v="550"/>
    <x v="4"/>
    <s v="Buenos Aires"/>
    <n v="10"/>
    <n v="550"/>
    <s v="diciembre"/>
    <n v="2023"/>
    <s v="jueves"/>
  </r>
  <r>
    <n v="558"/>
    <x v="15"/>
    <n v="30"/>
    <s v="casado"/>
    <s v="Avenida de las Mariposas 3675"/>
    <n v="32370710"/>
    <s v="20-32370710-5"/>
    <s v="delfina@example.com"/>
    <d v="2023-12-10T00:00:00"/>
    <x v="11"/>
    <x v="0"/>
    <n v="550"/>
    <x v="0"/>
    <s v="Buenos Aires"/>
    <n v="15"/>
    <n v="550"/>
    <s v="diciembre"/>
    <n v="2023"/>
    <s v="domingo"/>
  </r>
  <r>
    <n v="560"/>
    <x v="17"/>
    <n v="35"/>
    <s v="casado"/>
    <s v="Paseo de la Serenidad 3897"/>
    <n v="37176984"/>
    <s v="27-37176984-2"/>
    <s v="catalina@example.com"/>
    <d v="2023-12-29T00:00:00"/>
    <x v="10"/>
    <x v="0"/>
    <n v="550"/>
    <x v="3"/>
    <s v="Buenos Aires"/>
    <n v="10"/>
    <n v="550"/>
    <s v="diciembre"/>
    <n v="2023"/>
    <s v="viernes"/>
  </r>
  <r>
    <n v="562"/>
    <x v="18"/>
    <n v="35"/>
    <s v="soltero"/>
    <s v="Avenida del Bosque 456"/>
    <n v="33547669"/>
    <s v="27-33547669-7"/>
    <s v="luis@example.com"/>
    <d v="2023-09-02T00:00:00"/>
    <x v="5"/>
    <x v="0"/>
    <n v="550"/>
    <x v="2"/>
    <s v="Buenos Aires"/>
    <n v="10"/>
    <n v="550"/>
    <s v="septiembre"/>
    <n v="2023"/>
    <s v="sabado"/>
  </r>
  <r>
    <n v="568"/>
    <x v="26"/>
    <n v="30"/>
    <s v="soltero"/>
    <s v="Paseo de la Montaña 505"/>
    <n v="34475821"/>
    <s v="27-34475821-2"/>
    <s v="lucas@example.com"/>
    <d v="2023-09-14T00:00:00"/>
    <x v="14"/>
    <x v="0"/>
    <n v="550"/>
    <x v="4"/>
    <s v="Buenos Aires"/>
    <n v="15"/>
    <n v="550"/>
    <s v="septiembre"/>
    <n v="2023"/>
    <s v="jueves"/>
  </r>
  <r>
    <n v="570"/>
    <x v="22"/>
    <n v="33"/>
    <s v="casado"/>
    <s v="Avenida del Mar 707"/>
    <n v="37077067"/>
    <s v="27-37077067-7"/>
    <s v="sofia@example.com"/>
    <d v="2023-09-10T00:00:00"/>
    <x v="15"/>
    <x v="0"/>
    <n v="550"/>
    <x v="0"/>
    <s v="Buenos Aires"/>
    <n v="10"/>
    <n v="550"/>
    <s v="septiembre"/>
    <n v="2023"/>
    <s v="domingo"/>
  </r>
  <r>
    <n v="573"/>
    <x v="29"/>
    <n v="34"/>
    <s v="casado"/>
    <s v="Calle de la Palma 1110"/>
    <n v="28016078"/>
    <s v="27-28016078-7"/>
    <s v="andrea@example.com"/>
    <d v="2023-09-24T00:00:00"/>
    <x v="16"/>
    <x v="0"/>
    <n v="550"/>
    <x v="3"/>
    <s v="Buenos Aires"/>
    <n v="0"/>
    <n v="550"/>
    <s v="septiembre"/>
    <n v="2023"/>
    <s v="domingo"/>
  </r>
  <r>
    <n v="574"/>
    <x v="4"/>
    <n v="27"/>
    <s v="casado"/>
    <s v="Avenida de la Cascada 1221"/>
    <n v="26280994"/>
    <s v="27-26280994-7"/>
    <s v="leonardo@example.com"/>
    <d v="2023-09-26T00:00:00"/>
    <x v="9"/>
    <x v="0"/>
    <n v="550"/>
    <x v="0"/>
    <s v="Buenos Aires"/>
    <n v="10"/>
    <n v="550"/>
    <s v="septiembre"/>
    <n v="2023"/>
    <s v="martes"/>
  </r>
  <r>
    <n v="575"/>
    <x v="23"/>
    <n v="31"/>
    <s v="casado"/>
    <s v="Camino de la Estrella 1332"/>
    <n v="28340282"/>
    <s v="20-28340282-5"/>
    <s v="mariana@example.com"/>
    <d v="2023-09-28T00:00:00"/>
    <x v="17"/>
    <x v="1"/>
    <n v="350"/>
    <x v="3"/>
    <s v="Buenos Aires"/>
    <n v="5"/>
    <n v="350"/>
    <s v="septiembre"/>
    <n v="2023"/>
    <s v="jueves"/>
  </r>
  <r>
    <n v="576"/>
    <x v="24"/>
    <n v="40"/>
    <s v="soltero"/>
    <s v="Paseo del Cielo 1443"/>
    <n v="29541958"/>
    <s v="27-29541958-7"/>
    <s v="matias@example.com"/>
    <d v="2023-09-30T00:00:00"/>
    <x v="12"/>
    <x v="1"/>
    <n v="350"/>
    <x v="4"/>
    <s v="Buenos Aires"/>
    <n v="0"/>
    <n v="350"/>
    <s v="septiembre"/>
    <n v="2023"/>
    <s v="sabado"/>
  </r>
  <r>
    <n v="578"/>
    <x v="6"/>
    <n v="28"/>
    <s v="casado"/>
    <s v="Avenida del Amanecer 1665"/>
    <n v="33010497"/>
    <s v="27-33010497-7"/>
    <s v="nicolas@example.com"/>
    <d v="2023-10-04T00:00:00"/>
    <x v="11"/>
    <x v="1"/>
    <n v="350"/>
    <x v="0"/>
    <s v="Buenos Aires"/>
    <n v="15"/>
    <n v="350"/>
    <s v="octubre"/>
    <n v="2023"/>
    <s v="miercoles"/>
  </r>
  <r>
    <n v="580"/>
    <x v="8"/>
    <n v="44"/>
    <s v="soltero"/>
    <s v="Paseo de la Aurora 1887"/>
    <n v="28253601"/>
    <s v="20-28253601-5"/>
    <s v="santiago@example.com"/>
    <d v="2023-10-08T00:00:00"/>
    <x v="10"/>
    <x v="1"/>
    <n v="350"/>
    <x v="3"/>
    <s v="Buenos Aires"/>
    <n v="10"/>
    <n v="350"/>
    <s v="octubre"/>
    <n v="2023"/>
    <s v="domingo"/>
  </r>
  <r>
    <n v="582"/>
    <x v="9"/>
    <n v="18"/>
    <s v="casado"/>
    <s v="Avenida de la Noche 2009"/>
    <n v="31145686"/>
    <s v="27-31145686-2"/>
    <s v="agustin@example.com"/>
    <d v="2023-10-12T00:00:00"/>
    <x v="5"/>
    <x v="1"/>
    <n v="350"/>
    <x v="2"/>
    <s v="Buenos Aires"/>
    <n v="15"/>
    <n v="350"/>
    <s v="octubre"/>
    <n v="2023"/>
    <s v="jueves"/>
  </r>
  <r>
    <n v="588"/>
    <x v="30"/>
    <n v="29"/>
    <s v="soltero"/>
    <s v="Paseo de la Penumbra 2665"/>
    <n v="26315289"/>
    <s v="20-26315289-2"/>
    <s v="valeria@example.com"/>
    <d v="2023-10-24T00:00:00"/>
    <x v="14"/>
    <x v="1"/>
    <n v="350"/>
    <x v="4"/>
    <s v="Buenos Aires"/>
    <n v="8"/>
    <n v="350"/>
    <s v="octubre"/>
    <n v="2023"/>
    <s v="martes"/>
  </r>
  <r>
    <n v="590"/>
    <x v="19"/>
    <n v="29"/>
    <s v="casado"/>
    <s v="Avenida de la Magia 2887"/>
    <n v="36209088"/>
    <s v="27-36209088-2"/>
    <s v="lucia@example.com"/>
    <d v="2023-10-28T00:00:00"/>
    <x v="15"/>
    <x v="1"/>
    <n v="350"/>
    <x v="0"/>
    <s v="Buenos Aires"/>
    <n v="15"/>
    <n v="350"/>
    <s v="octubre"/>
    <n v="2023"/>
    <s v="sabado"/>
  </r>
  <r>
    <n v="593"/>
    <x v="31"/>
    <n v="32"/>
    <s v="soltero"/>
    <s v="Calle del Encanto 3120"/>
    <n v="30442404"/>
    <s v="27-30442404-2"/>
    <s v="emilio@example.com"/>
    <d v="2023-11-03T00:00:00"/>
    <x v="16"/>
    <x v="1"/>
    <n v="350"/>
    <x v="3"/>
    <s v="Buenos Aires"/>
    <n v="0"/>
    <n v="350"/>
    <s v="noviembre"/>
    <n v="2023"/>
    <s v="viernes"/>
  </r>
  <r>
    <n v="594"/>
    <x v="13"/>
    <n v="52"/>
    <s v="soltero"/>
    <s v="Avenida de los Recuerdos 3231"/>
    <n v="33668968"/>
    <s v="20-33668968-5"/>
    <s v="luna@example.com"/>
    <d v="2023-11-05T00:00:00"/>
    <x v="9"/>
    <x v="1"/>
    <n v="350"/>
    <x v="0"/>
    <s v="Buenos Aires"/>
    <n v="10"/>
    <n v="350"/>
    <s v="noviembre"/>
    <n v="2023"/>
    <s v="domingo"/>
  </r>
  <r>
    <n v="595"/>
    <x v="20"/>
    <n v="27"/>
    <s v="casado"/>
    <s v="Camino de la Melodía 3342"/>
    <n v="35047732"/>
    <s v="27-35047732-7"/>
    <s v="martin@example.com"/>
    <d v="2023-11-07T00:00:00"/>
    <x v="17"/>
    <x v="1"/>
    <n v="350"/>
    <x v="3"/>
    <s v="Buenos Aires"/>
    <n v="5"/>
    <n v="350"/>
    <s v="noviembre"/>
    <n v="2023"/>
    <s v="martes"/>
  </r>
  <r>
    <n v="596"/>
    <x v="21"/>
    <n v="27"/>
    <s v="soltero"/>
    <s v="Paseo de la Armonía 3453"/>
    <n v="39843940"/>
    <s v="27-39843940-7"/>
    <s v="antonia@example.com"/>
    <d v="2023-11-09T00:00:00"/>
    <x v="12"/>
    <x v="1"/>
    <n v="350"/>
    <x v="4"/>
    <s v="Buenos Aires"/>
    <n v="10"/>
    <n v="350"/>
    <s v="noviembre"/>
    <n v="2023"/>
    <s v="jueves"/>
  </r>
  <r>
    <n v="598"/>
    <x v="19"/>
    <n v="29"/>
    <s v="casado"/>
    <s v="Avenida de la Magia 2887"/>
    <n v="28264774"/>
    <s v="27-28264774-7"/>
    <s v="lucia@example.com"/>
    <d v="2023-11-18T00:00:00"/>
    <x v="11"/>
    <x v="1"/>
    <n v="350"/>
    <x v="0"/>
    <s v="Buenos Aires"/>
    <n v="10"/>
    <n v="350"/>
    <s v="noviembre"/>
    <n v="2023"/>
    <s v="sabado"/>
  </r>
  <r>
    <n v="600"/>
    <x v="17"/>
    <n v="35"/>
    <s v="casado"/>
    <s v="Paseo de la Serenidad 3897"/>
    <n v="36660456"/>
    <s v="27-36660456-7"/>
    <s v="catalina@example.com"/>
    <d v="2023-11-17T00:00:00"/>
    <x v="10"/>
    <x v="1"/>
    <n v="350"/>
    <x v="3"/>
    <s v="Buenos Aires"/>
    <n v="15"/>
    <n v="350"/>
    <s v="noviembre"/>
    <n v="2023"/>
    <s v="viernes"/>
  </r>
  <r>
    <n v="602"/>
    <x v="18"/>
    <n v="35"/>
    <s v="soltero"/>
    <s v="Avenida del Bosque 456"/>
    <n v="32043994"/>
    <s v="20-32043994-5"/>
    <s v="luis@example.com"/>
    <d v="2023-11-21T00:00:00"/>
    <x v="5"/>
    <x v="1"/>
    <n v="350"/>
    <x v="2"/>
    <s v="Buenos Aires"/>
    <n v="8"/>
    <n v="350"/>
    <s v="noviembre"/>
    <n v="2023"/>
    <s v="martes"/>
  </r>
  <r>
    <n v="608"/>
    <x v="27"/>
    <n v="29"/>
    <s v="casado"/>
    <s v="Calle del Río 606"/>
    <n v="37783366"/>
    <s v="20-37783366-5"/>
    <s v="carlos@example.com"/>
    <d v="2023-12-03T00:00:00"/>
    <x v="14"/>
    <x v="1"/>
    <n v="350"/>
    <x v="4"/>
    <s v="Buenos Aires"/>
    <n v="15"/>
    <n v="350"/>
    <s v="diciembre"/>
    <n v="2023"/>
    <s v="domingo"/>
  </r>
  <r>
    <n v="610"/>
    <x v="28"/>
    <n v="20"/>
    <s v="soltero"/>
    <s v="Camino de la Brisa 808"/>
    <n v="38789354"/>
    <s v="20-38789354-2"/>
    <s v="andres@example.com"/>
    <d v="2023-12-07T00:00:00"/>
    <x v="15"/>
    <x v="1"/>
    <n v="350"/>
    <x v="0"/>
    <s v="Buenos Aires"/>
    <n v="15"/>
    <n v="350"/>
    <s v="diciembre"/>
    <n v="2023"/>
    <s v="jueves"/>
  </r>
  <r>
    <n v="613"/>
    <x v="29"/>
    <n v="34"/>
    <s v="casado"/>
    <s v="Calle de la Palma 1110"/>
    <n v="38955203"/>
    <s v="20-38955203-5"/>
    <s v="andrea@example.com"/>
    <d v="2023-12-13T00:00:00"/>
    <x v="12"/>
    <x v="1"/>
    <n v="350"/>
    <x v="4"/>
    <s v="Buenos Aires"/>
    <n v="5"/>
    <n v="350"/>
    <s v="diciembre"/>
    <n v="2023"/>
    <s v="miercoles"/>
  </r>
  <r>
    <n v="615"/>
    <x v="26"/>
    <n v="30"/>
    <s v="soltero"/>
    <s v="Paseo de la Montaña 505"/>
    <n v="26344312"/>
    <s v="27-26344312-7"/>
    <s v="lucas@example.com"/>
    <d v="2023-12-15T00:00:00"/>
    <x v="3"/>
    <x v="1"/>
    <n v="350"/>
    <x v="3"/>
    <s v="Buenos Aires"/>
    <n v="10"/>
    <n v="350"/>
    <s v="diciembre"/>
    <n v="2023"/>
    <s v="viernes"/>
  </r>
  <r>
    <n v="616"/>
    <x v="27"/>
    <n v="29"/>
    <s v="casado"/>
    <s v="Calle del Río 606"/>
    <n v="32396658"/>
    <s v="27-32396658-2"/>
    <s v="carlos@example.com"/>
    <d v="2023-12-17T00:00:00"/>
    <x v="11"/>
    <x v="1"/>
    <n v="350"/>
    <x v="0"/>
    <s v="Buenos Aires"/>
    <n v="5"/>
    <n v="350"/>
    <s v="diciembre"/>
    <n v="2023"/>
    <s v="domingo"/>
  </r>
  <r>
    <n v="617"/>
    <x v="22"/>
    <n v="33"/>
    <s v="casado"/>
    <s v="Avenida del Mar 707"/>
    <n v="25728492"/>
    <s v="20-25728492-5"/>
    <s v="sofia@example.com"/>
    <d v="2023-12-19T00:00:00"/>
    <x v="4"/>
    <x v="2"/>
    <n v="450"/>
    <x v="1"/>
    <s v="Buenos Aires"/>
    <n v="7"/>
    <n v="450"/>
    <s v="diciembre"/>
    <n v="2023"/>
    <s v="martes"/>
  </r>
  <r>
    <n v="619"/>
    <x v="3"/>
    <n v="37"/>
    <s v="soltero"/>
    <s v="Paseo del Alba 909"/>
    <n v="29970840"/>
    <s v="27-29970840-7"/>
    <s v="laura@example.com"/>
    <d v="2023-12-23T00:00:00"/>
    <x v="13"/>
    <x v="2"/>
    <n v="450"/>
    <x v="1"/>
    <s v="Buenos Aires"/>
    <n v="15"/>
    <n v="450"/>
    <s v="diciembre"/>
    <n v="2023"/>
    <s v="sabado"/>
  </r>
  <r>
    <n v="621"/>
    <x v="8"/>
    <n v="44"/>
    <s v="soltero"/>
    <s v="Paseo de la Aurora 1887"/>
    <n v="32650277"/>
    <s v="27-32650277-7"/>
    <s v="santiago@example.com"/>
    <d v="2023-12-27T00:00:00"/>
    <x v="17"/>
    <x v="2"/>
    <n v="450"/>
    <x v="3"/>
    <s v="Buenos Aires"/>
    <n v="40"/>
    <n v="450"/>
    <s v="diciembre"/>
    <n v="2023"/>
    <s v="miercoles"/>
  </r>
  <r>
    <n v="623"/>
    <x v="9"/>
    <n v="18"/>
    <s v="casado"/>
    <s v="Avenida de la Noche 2009"/>
    <n v="32268679"/>
    <s v="27-32268679-7"/>
    <s v="agustin@example.com"/>
    <d v="2023-12-31T00:00:00"/>
    <x v="3"/>
    <x v="2"/>
    <n v="450"/>
    <x v="3"/>
    <s v="Buenos Aires"/>
    <n v="0"/>
    <n v="450"/>
    <s v="diciembre"/>
    <n v="2023"/>
    <s v="domingo"/>
  </r>
  <r>
    <n v="629"/>
    <x v="26"/>
    <n v="30"/>
    <s v="soltero"/>
    <s v="Paseo de la Montaña 505"/>
    <n v="25544639"/>
    <s v="27-25544639-7"/>
    <s v="lucas@example.com"/>
    <d v="2023-09-12T00:00:00"/>
    <x v="17"/>
    <x v="2"/>
    <n v="450"/>
    <x v="3"/>
    <s v="Buenos Aires"/>
    <n v="0"/>
    <n v="450"/>
    <s v="septiembre"/>
    <n v="2023"/>
    <s v="martes"/>
  </r>
  <r>
    <n v="631"/>
    <x v="22"/>
    <n v="33"/>
    <s v="casado"/>
    <s v="Avenida del Mar 707"/>
    <n v="37742622"/>
    <s v="20-37742622-5"/>
    <s v="sofia@example.com"/>
    <d v="2023-09-16T00:00:00"/>
    <x v="3"/>
    <x v="2"/>
    <n v="450"/>
    <x v="3"/>
    <s v="Buenos Aires"/>
    <n v="0"/>
    <n v="450"/>
    <s v="septiembre"/>
    <n v="2023"/>
    <s v="sabado"/>
  </r>
  <r>
    <n v="634"/>
    <x v="31"/>
    <n v="32"/>
    <s v="soltero"/>
    <s v="Calle del Encanto 3120"/>
    <n v="25577262"/>
    <s v="27-25577262-7"/>
    <s v="emilio@example.com"/>
    <d v="2023-09-22T00:00:00"/>
    <x v="10"/>
    <x v="2"/>
    <n v="450"/>
    <x v="3"/>
    <s v="Buenos Aires"/>
    <n v="5"/>
    <n v="450"/>
    <s v="septiembre"/>
    <n v="2023"/>
    <s v="viernes"/>
  </r>
  <r>
    <n v="635"/>
    <x v="13"/>
    <n v="52"/>
    <s v="soltero"/>
    <s v="Avenida de los Recuerdos 3231"/>
    <n v="28124562"/>
    <s v="27-28124562-2"/>
    <s v="luna@example.com"/>
    <d v="2023-09-24T00:00:00"/>
    <x v="13"/>
    <x v="2"/>
    <n v="450"/>
    <x v="1"/>
    <s v="Buenos Aires"/>
    <n v="15"/>
    <n v="450"/>
    <s v="septiembre"/>
    <n v="2023"/>
    <s v="domingo"/>
  </r>
  <r>
    <n v="636"/>
    <x v="20"/>
    <n v="27"/>
    <s v="casado"/>
    <s v="Camino de la Melodía 3342"/>
    <n v="33580700"/>
    <s v="20-33580700-5"/>
    <s v="martin@example.com"/>
    <d v="2023-09-26T00:00:00"/>
    <x v="9"/>
    <x v="2"/>
    <n v="450"/>
    <x v="0"/>
    <s v="Buenos Aires"/>
    <n v="8"/>
    <n v="450"/>
    <s v="septiembre"/>
    <n v="2023"/>
    <s v="martes"/>
  </r>
  <r>
    <n v="637"/>
    <x v="21"/>
    <n v="27"/>
    <s v="soltero"/>
    <s v="Paseo de la Armonía 3453"/>
    <n v="29818540"/>
    <s v="27-29818540-7"/>
    <s v="antonia@example.com"/>
    <d v="2023-09-28T00:00:00"/>
    <x v="17"/>
    <x v="2"/>
    <n v="450"/>
    <x v="3"/>
    <s v="Buenos Aires"/>
    <n v="5"/>
    <n v="450"/>
    <s v="septiembre"/>
    <n v="2023"/>
    <s v="jueves"/>
  </r>
  <r>
    <n v="639"/>
    <x v="15"/>
    <n v="30"/>
    <s v="casado"/>
    <s v="Avenida de las Mariposas 3675"/>
    <n v="35123353"/>
    <s v="20-35123353-5"/>
    <s v="delfina@example.com"/>
    <d v="2023-10-21T00:00:00"/>
    <x v="3"/>
    <x v="2"/>
    <n v="450"/>
    <x v="3"/>
    <s v="Buenos Aires"/>
    <n v="0"/>
    <n v="450"/>
    <s v="octubre"/>
    <n v="2023"/>
    <s v="sabado"/>
  </r>
  <r>
    <n v="641"/>
    <x v="17"/>
    <n v="35"/>
    <s v="casado"/>
    <s v="Paseo de la Serenidad 3897"/>
    <n v="34879487"/>
    <s v="27-34879487-7"/>
    <s v="catalina@example.com"/>
    <d v="2023-10-06T00:00:00"/>
    <x v="4"/>
    <x v="2"/>
    <n v="450"/>
    <x v="1"/>
    <s v="Buenos Aires"/>
    <n v="0"/>
    <n v="450"/>
    <s v="octubre"/>
    <n v="2023"/>
    <s v="viernes"/>
  </r>
  <r>
    <n v="643"/>
    <x v="18"/>
    <n v="35"/>
    <s v="soltero"/>
    <s v="Avenida del Bosque 456"/>
    <n v="31680057"/>
    <s v="27-31680057-7"/>
    <s v="luis@example.com"/>
    <d v="2023-10-10T00:00:00"/>
    <x v="13"/>
    <x v="2"/>
    <n v="450"/>
    <x v="1"/>
    <s v="Buenos Aires"/>
    <n v="5"/>
    <n v="450"/>
    <s v="octubre"/>
    <n v="2023"/>
    <s v="martes"/>
  </r>
  <r>
    <n v="651"/>
    <x v="26"/>
    <n v="30"/>
    <s v="soltero"/>
    <s v="Paseo de la Montaña 505"/>
    <n v="36391867"/>
    <s v="27-36391867-2"/>
    <s v="lucas@example.com"/>
    <d v="2023-10-22T00:00:00"/>
    <x v="4"/>
    <x v="3"/>
    <n v="600"/>
    <x v="1"/>
    <s v="Buenos Aires"/>
    <n v="5"/>
    <n v="600"/>
    <s v="octubre"/>
    <n v="2023"/>
    <s v="domingo"/>
  </r>
  <r>
    <n v="653"/>
    <x v="22"/>
    <n v="33"/>
    <s v="casado"/>
    <s v="Avenida del Mar 707"/>
    <n v="30356852"/>
    <s v="27-30356852-7"/>
    <s v="sofia@example.com"/>
    <d v="2023-10-26T00:00:00"/>
    <x v="13"/>
    <x v="3"/>
    <n v="600"/>
    <x v="1"/>
    <s v="Buenos Aires"/>
    <n v="0"/>
    <n v="600"/>
    <s v="octubre"/>
    <n v="2023"/>
    <s v="jueves"/>
  </r>
  <r>
    <n v="656"/>
    <x v="29"/>
    <n v="34"/>
    <s v="casado"/>
    <s v="Calle de la Palma 1110"/>
    <n v="33519011"/>
    <s v="27-33519011-7"/>
    <s v="andrea@example.com"/>
    <d v="2023-11-01T00:00:00"/>
    <x v="10"/>
    <x v="3"/>
    <n v="600"/>
    <x v="3"/>
    <s v="Buenos Aires"/>
    <n v="15"/>
    <n v="600"/>
    <s v="noviembre"/>
    <n v="2023"/>
    <s v="miercoles"/>
  </r>
  <r>
    <n v="657"/>
    <x v="4"/>
    <n v="27"/>
    <s v="casado"/>
    <s v="Avenida de la Cascada 1221"/>
    <n v="32267234"/>
    <s v="20-32267234-2"/>
    <s v="leonardo@example.com"/>
    <d v="2023-11-03T00:00:00"/>
    <x v="13"/>
    <x v="3"/>
    <n v="600"/>
    <x v="1"/>
    <s v="Buenos Aires"/>
    <n v="0"/>
    <n v="600"/>
    <s v="noviembre"/>
    <n v="2023"/>
    <s v="viernes"/>
  </r>
  <r>
    <n v="658"/>
    <x v="23"/>
    <n v="31"/>
    <s v="casado"/>
    <s v="Camino de la Estrella 1332"/>
    <n v="29304349"/>
    <s v="27-29304349-7"/>
    <s v="mariana@example.com"/>
    <d v="2023-11-05T00:00:00"/>
    <x v="18"/>
    <x v="3"/>
    <n v="600"/>
    <x v="1"/>
    <s v="Buenos Aires"/>
    <n v="8"/>
    <n v="600"/>
    <s v="noviembre"/>
    <n v="2023"/>
    <s v="domingo"/>
  </r>
  <r>
    <n v="659"/>
    <x v="24"/>
    <n v="40"/>
    <s v="soltero"/>
    <s v="Paseo del Cielo 1443"/>
    <n v="32271907"/>
    <s v="27-32271907-2"/>
    <s v="matias@example.com"/>
    <d v="2023-11-07T00:00:00"/>
    <x v="0"/>
    <x v="3"/>
    <n v="600"/>
    <x v="0"/>
    <s v="Buenos Aires"/>
    <n v="5"/>
    <n v="600"/>
    <s v="noviembre"/>
    <n v="2023"/>
    <s v="martes"/>
  </r>
  <r>
    <n v="661"/>
    <x v="6"/>
    <n v="28"/>
    <s v="casado"/>
    <s v="Avenida del Amanecer 1665"/>
    <n v="29966507"/>
    <s v="27-29966507-7"/>
    <s v="nicolas@example.com"/>
    <d v="2023-11-11T00:00:00"/>
    <x v="1"/>
    <x v="3"/>
    <n v="600"/>
    <x v="1"/>
    <s v="Buenos Aires"/>
    <n v="0"/>
    <n v="600"/>
    <s v="noviembre"/>
    <n v="2023"/>
    <s v="sabado"/>
  </r>
  <r>
    <n v="663"/>
    <x v="8"/>
    <n v="44"/>
    <s v="soltero"/>
    <s v="Paseo de la Aurora 1887"/>
    <n v="30963832"/>
    <s v="20-30963832-5"/>
    <s v="santiago@example.com"/>
    <d v="2023-11-15T00:00:00"/>
    <x v="2"/>
    <x v="3"/>
    <n v="600"/>
    <x v="2"/>
    <s v="Buenos Aires"/>
    <n v="10"/>
    <n v="600"/>
    <s v="noviembre"/>
    <n v="2023"/>
    <s v="miercoles"/>
  </r>
  <r>
    <n v="665"/>
    <x v="9"/>
    <n v="18"/>
    <s v="casado"/>
    <s v="Avenida de la Noche 2009"/>
    <n v="36417111"/>
    <s v="27-36417111-7"/>
    <s v="agustin@example.com"/>
    <d v="2023-11-19T00:00:00"/>
    <x v="16"/>
    <x v="3"/>
    <n v="600"/>
    <x v="3"/>
    <s v="Buenos Aires"/>
    <n v="0"/>
    <n v="600"/>
    <s v="noviembre"/>
    <n v="2023"/>
    <s v="domingo"/>
  </r>
  <r>
    <n v="671"/>
    <x v="30"/>
    <n v="29"/>
    <s v="soltero"/>
    <s v="Paseo de la Penumbra 2665"/>
    <n v="31390694"/>
    <s v="20-31390694-5"/>
    <s v="valeria@example.com"/>
    <d v="2023-12-01T00:00:00"/>
    <x v="4"/>
    <x v="3"/>
    <n v="600"/>
    <x v="1"/>
    <s v="Buenos Aires"/>
    <n v="0"/>
    <n v="600"/>
    <s v="diciembre"/>
    <n v="2023"/>
    <s v="viernes"/>
  </r>
  <r>
    <n v="673"/>
    <x v="19"/>
    <n v="29"/>
    <s v="casado"/>
    <s v="Avenida de la Magia 2887"/>
    <n v="38941171"/>
    <s v="27-38941171-2"/>
    <s v="lucia@example.com"/>
    <d v="2023-12-05T00:00:00"/>
    <x v="13"/>
    <x v="3"/>
    <n v="600"/>
    <x v="1"/>
    <s v="Buenos Aires"/>
    <n v="5"/>
    <n v="600"/>
    <s v="diciembre"/>
    <n v="2023"/>
    <s v="martes"/>
  </r>
  <r>
    <n v="677"/>
    <x v="31"/>
    <n v="32"/>
    <s v="soltero"/>
    <s v="Calle del Encanto 3120"/>
    <n v="25733410"/>
    <s v="27-25733410-7"/>
    <s v="emilio@example.com"/>
    <d v="2023-12-23T00:00:00"/>
    <x v="7"/>
    <x v="3"/>
    <n v="600"/>
    <x v="2"/>
    <s v="Buenos Aires"/>
    <n v="15"/>
    <n v="600"/>
    <s v="diciembre"/>
    <n v="2023"/>
    <s v="sabado"/>
  </r>
  <r>
    <n v="678"/>
    <x v="13"/>
    <n v="52"/>
    <s v="soltero"/>
    <s v="Avenida de los Recuerdos 3231"/>
    <n v="37358516"/>
    <s v="20-37358516-5"/>
    <s v="luna@example.com"/>
    <d v="2023-12-13T00:00:00"/>
    <x v="8"/>
    <x v="3"/>
    <n v="600"/>
    <x v="4"/>
    <s v="Buenos Aires"/>
    <n v="0"/>
    <n v="600"/>
    <s v="diciembre"/>
    <n v="2023"/>
    <s v="miercoles"/>
  </r>
  <r>
    <n v="679"/>
    <x v="26"/>
    <n v="30"/>
    <s v="soltero"/>
    <s v="Paseo de la Montaña 505"/>
    <n v="28436911"/>
    <s v="27-28436911-7"/>
    <s v="lucas@example.com"/>
    <d v="2023-12-15T00:00:00"/>
    <x v="18"/>
    <x v="3"/>
    <n v="600"/>
    <x v="1"/>
    <s v="Buenos Aires"/>
    <n v="10"/>
    <n v="600"/>
    <s v="diciembre"/>
    <n v="2023"/>
    <s v="viernes"/>
  </r>
  <r>
    <n v="680"/>
    <x v="27"/>
    <n v="29"/>
    <s v="casado"/>
    <s v="Calle del Río 606"/>
    <n v="36375476"/>
    <s v="20-36375476-2"/>
    <s v="carlos@example.com"/>
    <d v="2023-12-17T00:00:00"/>
    <x v="0"/>
    <x v="3"/>
    <n v="600"/>
    <x v="0"/>
    <s v="Buenos Aires"/>
    <n v="5"/>
    <n v="600"/>
    <s v="diciembre"/>
    <n v="2023"/>
    <s v="domingo"/>
  </r>
  <r>
    <n v="682"/>
    <x v="28"/>
    <n v="20"/>
    <s v="soltero"/>
    <s v="Camino de la Brisa 808"/>
    <n v="26806951"/>
    <s v="27-26806951-2"/>
    <s v="andres@example.com"/>
    <d v="2023-12-21T00:00:00"/>
    <x v="1"/>
    <x v="3"/>
    <n v="600"/>
    <x v="1"/>
    <s v="Buenos Aires"/>
    <n v="0"/>
    <n v="600"/>
    <s v="diciembre"/>
    <n v="2023"/>
    <s v="jueves"/>
  </r>
  <r>
    <n v="684"/>
    <x v="14"/>
    <n v="28"/>
    <s v="soltero"/>
    <s v="Calle de la Fantasía 3564"/>
    <n v="30655736"/>
    <s v="27-30655736-7"/>
    <s v="agustin@example.com"/>
    <d v="2023-12-23T00:00:00"/>
    <x v="2"/>
    <x v="3"/>
    <n v="600"/>
    <x v="2"/>
    <s v="Buenos Aires"/>
    <n v="5"/>
    <n v="600"/>
    <s v="diciembre"/>
    <n v="2023"/>
    <s v="sabado"/>
  </r>
  <r>
    <n v="686"/>
    <x v="16"/>
    <n v="38"/>
    <s v="casado"/>
    <s v="Camino del Encuentro 3786"/>
    <n v="28188688"/>
    <s v="20-28188688-5"/>
    <s v="ignacio@example.com"/>
    <d v="2023-12-29T00:00:00"/>
    <x v="16"/>
    <x v="3"/>
    <n v="600"/>
    <x v="3"/>
    <s v="Buenos Aires"/>
    <n v="0"/>
    <n v="600"/>
    <s v="diciembre"/>
    <n v="2023"/>
    <s v="viernes"/>
  </r>
  <r>
    <n v="692"/>
    <x v="26"/>
    <n v="30"/>
    <s v="soltero"/>
    <s v="Paseo de la Montaña 505"/>
    <n v="25453424"/>
    <s v="27-25453424-7"/>
    <s v="lucas@example.com"/>
    <d v="2023-09-10T00:00:00"/>
    <x v="4"/>
    <x v="3"/>
    <n v="600"/>
    <x v="1"/>
    <s v="Buenos Aires"/>
    <n v="5"/>
    <n v="600"/>
    <s v="septiembre"/>
    <n v="2023"/>
    <s v="domingo"/>
  </r>
  <r>
    <n v="694"/>
    <x v="22"/>
    <n v="33"/>
    <s v="casado"/>
    <s v="Avenida del Mar 707"/>
    <n v="27120265"/>
    <s v="20-27120265-5"/>
    <s v="sofia@example.com"/>
    <d v="2023-09-14T00:00:00"/>
    <x v="13"/>
    <x v="4"/>
    <n v="600"/>
    <x v="1"/>
    <s v="Buenos Aires"/>
    <n v="5"/>
    <n v="600"/>
    <s v="septiembre"/>
    <n v="2023"/>
    <s v="jueves"/>
  </r>
  <r>
    <n v="697"/>
    <x v="29"/>
    <n v="34"/>
    <s v="casado"/>
    <s v="Calle de la Palma 1110"/>
    <n v="29520324"/>
    <s v="20-29520324-5"/>
    <s v="andrea@example.com"/>
    <d v="2023-09-20T00:00:00"/>
    <x v="7"/>
    <x v="4"/>
    <n v="600"/>
    <x v="2"/>
    <s v="Buenos Aires"/>
    <n v="8"/>
    <n v="600"/>
    <s v="septiembre"/>
    <n v="2023"/>
    <s v="miercoles"/>
  </r>
  <r>
    <n v="698"/>
    <x v="4"/>
    <n v="27"/>
    <s v="casado"/>
    <s v="Avenida de la Cascada 1221"/>
    <n v="31501404"/>
    <s v="27-31501404-7"/>
    <s v="leonardo@example.com"/>
    <d v="2023-09-22T00:00:00"/>
    <x v="8"/>
    <x v="4"/>
    <n v="600"/>
    <x v="4"/>
    <s v="Buenos Aires"/>
    <n v="10"/>
    <n v="600"/>
    <s v="septiembre"/>
    <n v="2023"/>
    <s v="viernes"/>
  </r>
  <r>
    <n v="699"/>
    <x v="23"/>
    <n v="31"/>
    <s v="casado"/>
    <s v="Camino de la Estrella 1332"/>
    <n v="28083037"/>
    <s v="27-28083037-7"/>
    <s v="mariana@example.com"/>
    <d v="2023-09-24T00:00:00"/>
    <x v="18"/>
    <x v="4"/>
    <n v="600"/>
    <x v="1"/>
    <s v="Buenos Aires"/>
    <n v="5"/>
    <n v="600"/>
    <s v="septiembre"/>
    <n v="2023"/>
    <s v="domingo"/>
  </r>
  <r>
    <n v="700"/>
    <x v="24"/>
    <n v="40"/>
    <s v="soltero"/>
    <s v="Paseo del Cielo 1443"/>
    <n v="31791707"/>
    <s v="20-31791707-5"/>
    <s v="matias@example.com"/>
    <d v="2023-09-26T00:00:00"/>
    <x v="0"/>
    <x v="4"/>
    <n v="600"/>
    <x v="0"/>
    <s v="Buenos Aires"/>
    <n v="15"/>
    <n v="600"/>
    <s v="septiembre"/>
    <n v="2023"/>
    <s v="martes"/>
  </r>
  <r>
    <n v="702"/>
    <x v="14"/>
    <n v="28"/>
    <s v="soltero"/>
    <s v="Calle de la Fantasía 3564"/>
    <n v="39756299"/>
    <s v="20-39756299-2"/>
    <s v="agustin@example.com"/>
    <d v="2023-09-30T00:00:00"/>
    <x v="1"/>
    <x v="4"/>
    <n v="600"/>
    <x v="1"/>
    <s v="Buenos Aires"/>
    <n v="5"/>
    <n v="600"/>
    <s v="septiembre"/>
    <n v="2023"/>
    <s v="sabado"/>
  </r>
  <r>
    <n v="704"/>
    <x v="16"/>
    <n v="38"/>
    <s v="casado"/>
    <s v="Camino del Encuentro 3786"/>
    <n v="30133289"/>
    <s v="27-30133289-2"/>
    <s v="ignacio@example.com"/>
    <d v="2023-10-04T00:00:00"/>
    <x v="2"/>
    <x v="4"/>
    <n v="600"/>
    <x v="2"/>
    <s v="Buenos Aires"/>
    <n v="0"/>
    <n v="600"/>
    <s v="octubre"/>
    <n v="2023"/>
    <s v="miercoles"/>
  </r>
  <r>
    <n v="706"/>
    <x v="9"/>
    <n v="18"/>
    <s v="casado"/>
    <s v="Avenida de la Noche 2009"/>
    <n v="25039372"/>
    <s v="27-25039372-7"/>
    <s v="agustin@example.com"/>
    <d v="2023-10-08T00:00:00"/>
    <x v="16"/>
    <x v="4"/>
    <n v="600"/>
    <x v="3"/>
    <s v="Buenos Aires"/>
    <n v="0"/>
    <n v="600"/>
    <s v="octubre"/>
    <n v="2023"/>
    <s v="domingo"/>
  </r>
  <r>
    <n v="712"/>
    <x v="30"/>
    <n v="29"/>
    <s v="soltero"/>
    <s v="Paseo de la Penumbra 2665"/>
    <n v="39819546"/>
    <s v="27-39819546-7"/>
    <s v="valeria@example.com"/>
    <d v="2023-10-20T00:00:00"/>
    <x v="4"/>
    <x v="4"/>
    <n v="600"/>
    <x v="1"/>
    <s v="Buenos Aires"/>
    <n v="5"/>
    <n v="600"/>
    <s v="octubre"/>
    <n v="2023"/>
    <s v="viernes"/>
  </r>
  <r>
    <n v="714"/>
    <x v="19"/>
    <n v="29"/>
    <s v="casado"/>
    <s v="Avenida de la Magia 2887"/>
    <n v="38759047"/>
    <s v="27-38759047-7"/>
    <s v="lucia@example.com"/>
    <d v="2023-10-24T00:00:00"/>
    <x v="13"/>
    <x v="4"/>
    <n v="600"/>
    <x v="1"/>
    <s v="Buenos Aires"/>
    <n v="0"/>
    <n v="600"/>
    <s v="octubre"/>
    <n v="2023"/>
    <s v="martes"/>
  </r>
  <r>
    <n v="717"/>
    <x v="31"/>
    <n v="32"/>
    <s v="soltero"/>
    <s v="Calle del Encanto 3120"/>
    <n v="29838341"/>
    <s v="27-29838341-7"/>
    <s v="emilio@example.com"/>
    <d v="2023-10-07T00:00:00"/>
    <x v="7"/>
    <x v="4"/>
    <n v="600"/>
    <x v="2"/>
    <s v="Buenos Aires"/>
    <n v="5"/>
    <n v="600"/>
    <s v="octubre"/>
    <n v="2023"/>
    <s v="sabado"/>
  </r>
  <r>
    <n v="718"/>
    <x v="13"/>
    <n v="52"/>
    <s v="soltero"/>
    <s v="Avenida de los Recuerdos 3231"/>
    <n v="34647216"/>
    <s v="27-34647216-2"/>
    <s v="luna@example.com"/>
    <d v="2023-11-01T00:00:00"/>
    <x v="8"/>
    <x v="4"/>
    <n v="600"/>
    <x v="4"/>
    <s v="Buenos Aires"/>
    <n v="15"/>
    <n v="600"/>
    <s v="noviembre"/>
    <n v="2023"/>
    <s v="miercoles"/>
  </r>
  <r>
    <n v="719"/>
    <x v="20"/>
    <n v="27"/>
    <s v="casado"/>
    <s v="Camino de la Melodía 3342"/>
    <n v="33021666"/>
    <s v="20-33021666-5"/>
    <s v="martin@example.com"/>
    <d v="2023-11-03T00:00:00"/>
    <x v="18"/>
    <x v="4"/>
    <n v="600"/>
    <x v="1"/>
    <s v="Buenos Aires"/>
    <n v="8"/>
    <n v="600"/>
    <s v="noviembre"/>
    <n v="2023"/>
    <s v="viernes"/>
  </r>
  <r>
    <n v="720"/>
    <x v="14"/>
    <n v="28"/>
    <s v="soltero"/>
    <s v="Calle de la Fantasía 3564"/>
    <n v="26823643"/>
    <s v="27-26823643-7"/>
    <s v="agustin@example.com"/>
    <d v="2023-11-05T00:00:00"/>
    <x v="0"/>
    <x v="4"/>
    <n v="600"/>
    <x v="0"/>
    <s v="Buenos Aires"/>
    <n v="5"/>
    <n v="600"/>
    <s v="noviembre"/>
    <n v="2023"/>
    <s v="domingo"/>
  </r>
  <r>
    <n v="722"/>
    <x v="16"/>
    <n v="38"/>
    <s v="casado"/>
    <s v="Camino del Encuentro 3786"/>
    <n v="37370387"/>
    <s v="20-37370387-5"/>
    <s v="ignacio@example.com"/>
    <d v="2023-11-09T00:00:00"/>
    <x v="1"/>
    <x v="4"/>
    <n v="600"/>
    <x v="1"/>
    <s v="Buenos Aires"/>
    <n v="0"/>
    <n v="600"/>
    <s v="noviembre"/>
    <n v="2023"/>
    <s v="jueves"/>
  </r>
  <r>
    <n v="724"/>
    <x v="17"/>
    <n v="35"/>
    <s v="casado"/>
    <s v="Paseo de la Serenidad 3897"/>
    <n v="25647378"/>
    <s v="20-25647378-2"/>
    <s v="catalina@example.com"/>
    <d v="2023-11-18T00:00:00"/>
    <x v="9"/>
    <x v="4"/>
    <n v="600"/>
    <x v="0"/>
    <s v="Buenos Aires"/>
    <n v="0"/>
    <n v="600"/>
    <s v="noviembre"/>
    <n v="2023"/>
    <s v="sabado"/>
  </r>
  <r>
    <n v="726"/>
    <x v="18"/>
    <n v="35"/>
    <s v="soltero"/>
    <s v="Avenida del Bosque 456"/>
    <n v="33503341"/>
    <s v="27-33503341-2"/>
    <s v="luis@example.com"/>
    <d v="2023-09-10T00:00:00"/>
    <x v="12"/>
    <x v="4"/>
    <n v="600"/>
    <x v="4"/>
    <s v="Buenos Aires"/>
    <n v="5"/>
    <n v="600"/>
    <s v="septiembre"/>
    <n v="2023"/>
    <s v="domingo"/>
  </r>
  <r>
    <n v="732"/>
    <x v="14"/>
    <n v="28"/>
    <s v="soltero"/>
    <s v="Calle de la Fantasía 3564"/>
    <n v="39878634"/>
    <s v="27-39878634-7"/>
    <s v="agustin@example.com"/>
    <d v="2023-09-16T00:00:00"/>
    <x v="9"/>
    <x v="4"/>
    <n v="600"/>
    <x v="0"/>
    <s v="Buenos Aires"/>
    <n v="35"/>
    <n v="600"/>
    <s v="septiembre"/>
    <n v="2023"/>
    <s v="sabado"/>
  </r>
  <r>
    <n v="734"/>
    <x v="16"/>
    <n v="38"/>
    <s v="casado"/>
    <s v="Camino del Encuentro 3786"/>
    <n v="36106300"/>
    <s v="27-36106300-7"/>
    <s v="ignacio@example.com"/>
    <d v="2023-09-20T00:00:00"/>
    <x v="12"/>
    <x v="4"/>
    <n v="600"/>
    <x v="4"/>
    <s v="Buenos Aires"/>
    <n v="50"/>
    <n v="600"/>
    <s v="septiembre"/>
    <n v="2023"/>
    <s v="miercoles"/>
  </r>
  <r>
    <n v="737"/>
    <x v="29"/>
    <n v="34"/>
    <s v="casado"/>
    <s v="Calle de la Palma 1110"/>
    <n v="34958742"/>
    <s v="27-34958742-2"/>
    <s v="andrea@example.com"/>
    <d v="2023-09-26T00:00:00"/>
    <x v="4"/>
    <x v="4"/>
    <n v="600"/>
    <x v="1"/>
    <s v="Buenos Aires"/>
    <n v="0"/>
    <n v="600"/>
    <s v="septiembre"/>
    <n v="2023"/>
    <s v="martes"/>
  </r>
  <r>
    <n v="738"/>
    <x v="4"/>
    <n v="27"/>
    <s v="casado"/>
    <s v="Avenida de la Cascada 1221"/>
    <n v="39861018"/>
    <s v="20-39861018-5"/>
    <s v="leonardo@example.com"/>
    <d v="2023-09-28T00:00:00"/>
    <x v="10"/>
    <x v="4"/>
    <n v="600"/>
    <x v="3"/>
    <s v="Buenos Aires"/>
    <n v="54"/>
    <n v="600"/>
    <s v="septiembre"/>
    <n v="2023"/>
    <s v="jueves"/>
  </r>
  <r>
    <n v="739"/>
    <x v="23"/>
    <n v="31"/>
    <s v="casado"/>
    <s v="Camino de la Estrella 1332"/>
    <n v="32140541"/>
    <s v="27-32140541-7"/>
    <s v="mariana@example.com"/>
    <d v="2023-09-30T00:00:00"/>
    <x v="13"/>
    <x v="5"/>
    <n v="640"/>
    <x v="1"/>
    <s v="Buenos Aires"/>
    <n v="35"/>
    <n v="640"/>
    <s v="septiembre"/>
    <n v="2023"/>
    <s v="sabado"/>
  </r>
  <r>
    <n v="740"/>
    <x v="24"/>
    <n v="40"/>
    <s v="soltero"/>
    <s v="Paseo del Cielo 1443"/>
    <n v="36610809"/>
    <s v="27-36610809-2"/>
    <s v="matias@example.com"/>
    <d v="2023-10-07T00:00:00"/>
    <x v="9"/>
    <x v="5"/>
    <n v="640"/>
    <x v="0"/>
    <s v="Buenos Aires"/>
    <n v="0"/>
    <n v="640"/>
    <s v="octubre"/>
    <n v="2023"/>
    <s v="sabado"/>
  </r>
  <r>
    <n v="742"/>
    <x v="6"/>
    <n v="28"/>
    <s v="casado"/>
    <s v="Avenida del Amanecer 1665"/>
    <n v="39652812"/>
    <s v="27-39652812-7"/>
    <s v="nicolas@example.com"/>
    <d v="2023-10-06T00:00:00"/>
    <x v="12"/>
    <x v="5"/>
    <n v="640"/>
    <x v="4"/>
    <s v="Buenos Aires"/>
    <n v="0"/>
    <n v="640"/>
    <s v="octubre"/>
    <n v="2023"/>
    <s v="viernes"/>
  </r>
  <r>
    <n v="744"/>
    <x v="8"/>
    <n v="44"/>
    <s v="soltero"/>
    <s v="Paseo de la Aurora 1887"/>
    <n v="27398882"/>
    <s v="20-27398882-5"/>
    <s v="santiago@example.com"/>
    <d v="2023-10-10T00:00:00"/>
    <x v="11"/>
    <x v="5"/>
    <n v="640"/>
    <x v="0"/>
    <s v="Buenos Aires"/>
    <n v="5"/>
    <n v="640"/>
    <s v="octubre"/>
    <n v="2023"/>
    <s v="martes"/>
  </r>
  <r>
    <n v="746"/>
    <x v="9"/>
    <n v="18"/>
    <s v="casado"/>
    <s v="Avenida de la Noche 2009"/>
    <n v="32228416"/>
    <s v="20-32228416-2"/>
    <s v="agustin@example.com"/>
    <d v="2023-10-14T00:00:00"/>
    <x v="10"/>
    <x v="5"/>
    <n v="640"/>
    <x v="3"/>
    <s v="Buenos Aires"/>
    <n v="5"/>
    <n v="640"/>
    <s v="octubre"/>
    <n v="2023"/>
    <s v="sabado"/>
  </r>
  <r>
    <n v="752"/>
    <x v="30"/>
    <n v="29"/>
    <s v="soltero"/>
    <s v="Paseo de la Penumbra 2665"/>
    <n v="29556941"/>
    <s v="20-29556941-5"/>
    <s v="valeria@example.com"/>
    <d v="2023-10-26T00:00:00"/>
    <x v="11"/>
    <x v="5"/>
    <n v="640"/>
    <x v="0"/>
    <s v="Buenos Aires"/>
    <n v="10"/>
    <n v="640"/>
    <s v="octubre"/>
    <n v="2023"/>
    <s v="jueves"/>
  </r>
  <r>
    <n v="754"/>
    <x v="19"/>
    <n v="29"/>
    <s v="casado"/>
    <s v="Avenida de la Magia 2887"/>
    <n v="36141563"/>
    <s v="27-36141563-7"/>
    <s v="lucia@example.com"/>
    <d v="2023-10-07T00:00:00"/>
    <x v="10"/>
    <x v="5"/>
    <n v="640"/>
    <x v="3"/>
    <s v="Buenos Aires"/>
    <n v="15"/>
    <n v="640"/>
    <s v="octubre"/>
    <n v="2023"/>
    <s v="sabado"/>
  </r>
  <r>
    <n v="757"/>
    <x v="31"/>
    <n v="32"/>
    <s v="soltero"/>
    <s v="Calle del Encanto 3120"/>
    <n v="26846846"/>
    <s v="20-26846846-2"/>
    <s v="emilio@example.com"/>
    <d v="2023-11-05T00:00:00"/>
    <x v="4"/>
    <x v="5"/>
    <n v="640"/>
    <x v="1"/>
    <s v="Buenos Aires"/>
    <n v="15"/>
    <n v="640"/>
    <s v="noviembre"/>
    <n v="2023"/>
    <s v="domingo"/>
  </r>
  <r>
    <n v="758"/>
    <x v="13"/>
    <n v="52"/>
    <s v="soltero"/>
    <s v="Avenida de los Recuerdos 3231"/>
    <n v="29240428"/>
    <s v="27-29240428-7"/>
    <s v="luna@example.com"/>
    <d v="2023-11-07T00:00:00"/>
    <x v="10"/>
    <x v="5"/>
    <n v="640"/>
    <x v="3"/>
    <s v="Buenos Aires"/>
    <n v="0"/>
    <n v="640"/>
    <s v="noviembre"/>
    <n v="2023"/>
    <s v="martes"/>
  </r>
  <r>
    <n v="759"/>
    <x v="14"/>
    <n v="28"/>
    <s v="soltero"/>
    <s v="Calle de la Fantasía 3564"/>
    <n v="38993717"/>
    <s v="27-38993717-2"/>
    <s v="agustin@example.com"/>
    <d v="2023-11-09T00:00:00"/>
    <x v="13"/>
    <x v="5"/>
    <n v="640"/>
    <x v="1"/>
    <s v="Buenos Aires"/>
    <n v="15"/>
    <n v="640"/>
    <s v="noviembre"/>
    <n v="2023"/>
    <s v="jueves"/>
  </r>
  <r>
    <n v="760"/>
    <x v="15"/>
    <n v="30"/>
    <s v="casado"/>
    <s v="Avenida de las Mariposas 3675"/>
    <n v="38929029"/>
    <s v="20-38929029-5"/>
    <s v="delfina@example.com"/>
    <d v="2023-11-11T00:00:00"/>
    <x v="11"/>
    <x v="5"/>
    <n v="640"/>
    <x v="0"/>
    <s v="Buenos Aires"/>
    <n v="0"/>
    <n v="640"/>
    <s v="noviembre"/>
    <n v="2023"/>
    <s v="sabado"/>
  </r>
  <r>
    <n v="762"/>
    <x v="17"/>
    <n v="35"/>
    <s v="casado"/>
    <s v="Paseo de la Serenidad 3897"/>
    <n v="33185214"/>
    <s v="27-33185214-2"/>
    <s v="catalina@example.com"/>
    <d v="2023-11-15T00:00:00"/>
    <x v="10"/>
    <x v="5"/>
    <n v="640"/>
    <x v="3"/>
    <s v="Buenos Aires"/>
    <n v="5"/>
    <n v="640"/>
    <s v="noviembre"/>
    <n v="2023"/>
    <s v="miercoles"/>
  </r>
  <r>
    <n v="764"/>
    <x v="17"/>
    <n v="35"/>
    <s v="casado"/>
    <s v="Paseo de la Serenidad 3897"/>
    <n v="27627870"/>
    <s v="27-27627870-7"/>
    <s v="catalina@example.com"/>
    <d v="2023-11-19T00:00:00"/>
    <x v="11"/>
    <x v="5"/>
    <n v="640"/>
    <x v="0"/>
    <s v="Buenos Aires"/>
    <n v="5"/>
    <n v="640"/>
    <s v="noviembre"/>
    <n v="2023"/>
    <s v="domingo"/>
  </r>
  <r>
    <n v="766"/>
    <x v="18"/>
    <n v="35"/>
    <s v="soltero"/>
    <s v="Avenida del Bosque 456"/>
    <n v="29731092"/>
    <s v="20-29731092-5"/>
    <s v="luis@example.com"/>
    <d v="2023-11-23T00:00:00"/>
    <x v="10"/>
    <x v="5"/>
    <n v="640"/>
    <x v="3"/>
    <s v="Buenos Aires"/>
    <n v="12"/>
    <n v="640"/>
    <s v="noviembre"/>
    <n v="2023"/>
    <s v="jueves"/>
  </r>
  <r>
    <n v="772"/>
    <x v="26"/>
    <n v="30"/>
    <s v="soltero"/>
    <s v="Paseo de la Montaña 505"/>
    <n v="29176565"/>
    <s v="27-29176565-7"/>
    <s v="lucas@example.com"/>
    <d v="2023-12-05T00:00:00"/>
    <x v="11"/>
    <x v="5"/>
    <n v="640"/>
    <x v="0"/>
    <s v="Buenos Aires"/>
    <n v="12"/>
    <n v="640"/>
    <s v="diciembre"/>
    <n v="2023"/>
    <s v="martes"/>
  </r>
  <r>
    <n v="774"/>
    <x v="22"/>
    <n v="33"/>
    <s v="casado"/>
    <s v="Avenida del Mar 707"/>
    <n v="25833582"/>
    <s v="20-25833582-5"/>
    <s v="sofia@example.com"/>
    <d v="2023-12-09T00:00:00"/>
    <x v="10"/>
    <x v="5"/>
    <n v="640"/>
    <x v="3"/>
    <s v="Buenos Aires"/>
    <n v="54"/>
    <n v="640"/>
    <s v="diciembre"/>
    <n v="2023"/>
    <s v="sabado"/>
  </r>
  <r>
    <n v="777"/>
    <x v="29"/>
    <n v="34"/>
    <s v="casado"/>
    <s v="Calle de la Palma 1110"/>
    <n v="27986297"/>
    <s v="20-27986297-5"/>
    <s v="andrea@example.com"/>
    <d v="2023-12-15T00:00:00"/>
    <x v="4"/>
    <x v="5"/>
    <n v="640"/>
    <x v="1"/>
    <s v="Buenos Aires"/>
    <n v="0"/>
    <n v="640"/>
    <s v="diciembre"/>
    <n v="2023"/>
    <s v="viernes"/>
  </r>
  <r>
    <n v="778"/>
    <x v="4"/>
    <n v="27"/>
    <s v="casado"/>
    <s v="Avenida de la Cascada 1221"/>
    <n v="28586961"/>
    <s v="27-28586961-7"/>
    <s v="leonardo@example.com"/>
    <d v="2023-12-17T00:00:00"/>
    <x v="10"/>
    <x v="5"/>
    <n v="640"/>
    <x v="3"/>
    <s v="Buenos Aires"/>
    <n v="0"/>
    <n v="640"/>
    <s v="diciembre"/>
    <n v="2023"/>
    <s v="domingo"/>
  </r>
  <r>
    <n v="780"/>
    <x v="24"/>
    <n v="40"/>
    <s v="soltero"/>
    <s v="Paseo del Cielo 1443"/>
    <n v="35481525"/>
    <s v="27-35481525-7"/>
    <s v="matias@example.com"/>
    <d v="2023-12-21T00:00:00"/>
    <x v="11"/>
    <x v="5"/>
    <n v="640"/>
    <x v="0"/>
    <s v="Buenos Aires"/>
    <n v="5"/>
    <n v="640"/>
    <s v="diciembre"/>
    <n v="2023"/>
    <s v="jueves"/>
  </r>
  <r>
    <n v="782"/>
    <x v="6"/>
    <n v="28"/>
    <s v="casado"/>
    <s v="Avenida del Amanecer 1665"/>
    <n v="37691179"/>
    <s v="20-37691179-5"/>
    <s v="nicolas@example.com"/>
    <d v="2023-12-23T00:00:00"/>
    <x v="10"/>
    <x v="5"/>
    <n v="640"/>
    <x v="3"/>
    <s v="Buenos Aires"/>
    <n v="5"/>
    <n v="640"/>
    <s v="diciembre"/>
    <n v="2023"/>
    <s v="sabado"/>
  </r>
  <r>
    <n v="784"/>
    <x v="8"/>
    <n v="44"/>
    <s v="soltero"/>
    <s v="Paseo de la Aurora 1887"/>
    <n v="39709997"/>
    <s v="27-39709997-2"/>
    <s v="santiago@example.com"/>
    <d v="2023-12-29T00:00:00"/>
    <x v="11"/>
    <x v="5"/>
    <n v="640"/>
    <x v="0"/>
    <s v="Buenos Aires"/>
    <n v="5"/>
    <n v="640"/>
    <s v="diciembre"/>
    <n v="2023"/>
    <s v="viernes"/>
  </r>
  <r>
    <n v="790"/>
    <x v="11"/>
    <n v="29"/>
    <s v="casado"/>
    <s v="Avenida de la Niebla 2443"/>
    <n v="26165159"/>
    <s v="27-26165159-2"/>
    <s v="mariana@example.com"/>
    <d v="2023-09-10T00:00:00"/>
    <x v="12"/>
    <x v="5"/>
    <n v="640"/>
    <x v="4"/>
    <s v="Buenos Aires"/>
    <n v="15"/>
    <n v="640"/>
    <s v="septiembre"/>
    <n v="2023"/>
    <s v="domingo"/>
  </r>
  <r>
    <n v="792"/>
    <x v="30"/>
    <n v="29"/>
    <s v="soltero"/>
    <s v="Paseo de la Penumbra 2665"/>
    <n v="25058674"/>
    <s v="27-25058674-7"/>
    <s v="valeria@example.com"/>
    <d v="2023-09-14T00:00:00"/>
    <x v="11"/>
    <x v="5"/>
    <n v="640"/>
    <x v="0"/>
    <s v="Buenos Aires"/>
    <n v="5"/>
    <n v="640"/>
    <s v="septiembre"/>
    <n v="2023"/>
    <s v="jueves"/>
  </r>
  <r>
    <n v="795"/>
    <x v="32"/>
    <n v="18"/>
    <s v="casado"/>
    <s v="Camino de la Ilusión 2998"/>
    <n v="31816316"/>
    <s v="27-31816316-7"/>
    <s v="mateo@example.com"/>
    <d v="2023-09-20T00:00:00"/>
    <x v="13"/>
    <x v="5"/>
    <n v="640"/>
    <x v="1"/>
    <s v="Buenos Aires"/>
    <n v="15"/>
    <n v="640"/>
    <s v="septiembre"/>
    <n v="2023"/>
    <s v="miercoles"/>
  </r>
  <r>
    <n v="796"/>
    <x v="12"/>
    <n v="30"/>
    <s v="casado"/>
    <s v="Paseo de los Sueños 3009"/>
    <n v="29374748"/>
    <s v="20-29374748-2"/>
    <s v="andrea@example.com"/>
    <d v="2023-09-22T00:00:00"/>
    <x v="11"/>
    <x v="0"/>
    <n v="550"/>
    <x v="0"/>
    <s v="Buenos Aires"/>
    <n v="0"/>
    <n v="550"/>
    <s v="septiembre"/>
    <n v="2023"/>
    <s v="viernes"/>
  </r>
  <r>
    <n v="797"/>
    <x v="31"/>
    <n v="32"/>
    <s v="soltero"/>
    <s v="Calle del Encanto 3120"/>
    <n v="34772581"/>
    <s v="27-34772581-7"/>
    <s v="emilio@example.com"/>
    <d v="2023-09-24T00:00:00"/>
    <x v="4"/>
    <x v="0"/>
    <n v="550"/>
    <x v="1"/>
    <s v="Buenos Aires"/>
    <n v="10"/>
    <n v="550"/>
    <s v="septiembre"/>
    <n v="2023"/>
    <s v="domingo"/>
  </r>
  <r>
    <n v="798"/>
    <x v="13"/>
    <n v="52"/>
    <s v="soltero"/>
    <s v="Avenida de los Recuerdos 3231"/>
    <n v="36588136"/>
    <s v="27-36588136-2"/>
    <s v="luna@example.com"/>
    <d v="2023-09-26T00:00:00"/>
    <x v="10"/>
    <x v="0"/>
    <n v="550"/>
    <x v="3"/>
    <s v="Buenos Aires"/>
    <n v="5"/>
    <n v="550"/>
    <s v="septiembre"/>
    <n v="2023"/>
    <s v="martes"/>
  </r>
  <r>
    <n v="800"/>
    <x v="21"/>
    <n v="27"/>
    <s v="soltero"/>
    <s v="Paseo de la Armonía 3453"/>
    <n v="31650710"/>
    <s v="27-31650710-7"/>
    <s v="antonia@example.com"/>
    <d v="2023-09-30T00:00:00"/>
    <x v="11"/>
    <x v="0"/>
    <n v="550"/>
    <x v="0"/>
    <s v="Buenos Aires"/>
    <n v="5"/>
    <n v="550"/>
    <s v="septiembre"/>
    <n v="2023"/>
    <s v="sabado"/>
  </r>
  <r>
    <n v="802"/>
    <x v="15"/>
    <n v="30"/>
    <s v="casado"/>
    <s v="Avenida de las Mariposas 3675"/>
    <n v="34357061"/>
    <s v="20-34357061-5"/>
    <s v="delfina@example.com"/>
    <d v="2023-10-04T00:00:00"/>
    <x v="10"/>
    <x v="0"/>
    <n v="550"/>
    <x v="3"/>
    <s v="Buenos Aires"/>
    <n v="12"/>
    <n v="550"/>
    <s v="octubre"/>
    <n v="2023"/>
    <s v="miercoles"/>
  </r>
  <r>
    <n v="804"/>
    <x v="17"/>
    <n v="35"/>
    <s v="casado"/>
    <s v="Paseo de la Serenidad 3897"/>
    <n v="34031891"/>
    <s v="27-34031891-7"/>
    <s v="catalina@example.com"/>
    <d v="2023-10-08T00:00:00"/>
    <x v="11"/>
    <x v="0"/>
    <n v="550"/>
    <x v="0"/>
    <s v="Buenos Aires"/>
    <n v="35"/>
    <n v="550"/>
    <s v="octubre"/>
    <n v="2023"/>
    <s v="domingo"/>
  </r>
  <r>
    <n v="810"/>
    <x v="2"/>
    <n v="22"/>
    <s v="casado"/>
    <s v="Avenida de las Flores 303"/>
    <n v="33657167"/>
    <s v="20-33657167-5"/>
    <s v="javier@example.com"/>
    <d v="2023-10-20T00:00:00"/>
    <x v="12"/>
    <x v="0"/>
    <n v="550"/>
    <x v="4"/>
    <s v="Buenos Aires"/>
    <n v="54"/>
    <n v="550"/>
    <s v="octubre"/>
    <n v="2023"/>
    <s v="viernes"/>
  </r>
  <r>
    <n v="812"/>
    <x v="26"/>
    <n v="30"/>
    <s v="soltero"/>
    <s v="Paseo de la Montaña 505"/>
    <n v="39807685"/>
    <s v="27-39807685-2"/>
    <s v="lucas@example.com"/>
    <d v="2023-10-24T00:00:00"/>
    <x v="11"/>
    <x v="0"/>
    <n v="550"/>
    <x v="0"/>
    <s v="Buenos Aires"/>
    <n v="0"/>
    <n v="550"/>
    <s v="octubre"/>
    <n v="2023"/>
    <s v="martes"/>
  </r>
  <r>
    <n v="816"/>
    <x v="28"/>
    <n v="20"/>
    <s v="soltero"/>
    <s v="Camino de la Brisa 808"/>
    <n v="29965893"/>
    <s v="27-29965893-7"/>
    <s v="andres@example.com"/>
    <d v="2023-10-07T00:00:00"/>
    <x v="13"/>
    <x v="0"/>
    <n v="550"/>
    <x v="1"/>
    <s v="Buenos Aires"/>
    <n v="5"/>
    <n v="550"/>
    <s v="octubre"/>
    <n v="2023"/>
    <s v="sabado"/>
  </r>
  <r>
    <n v="817"/>
    <x v="3"/>
    <n v="37"/>
    <s v="soltero"/>
    <s v="Paseo del Alba 909"/>
    <n v="29237695"/>
    <s v="20-29237695-5"/>
    <s v="laura@example.com"/>
    <d v="2023-11-01T00:00:00"/>
    <x v="11"/>
    <x v="0"/>
    <n v="550"/>
    <x v="0"/>
    <s v="Buenos Aires"/>
    <n v="10"/>
    <n v="550"/>
    <s v="noviembre"/>
    <n v="2023"/>
    <s v="miercoles"/>
  </r>
  <r>
    <n v="819"/>
    <x v="29"/>
    <n v="34"/>
    <s v="casado"/>
    <s v="Calle de la Palma 1110"/>
    <n v="27611459"/>
    <s v="27-27611459-7"/>
    <s v="andrea@example.com"/>
    <d v="2023-11-03T00:00:00"/>
    <x v="4"/>
    <x v="0"/>
    <n v="550"/>
    <x v="1"/>
    <s v="Buenos Aires"/>
    <n v="10"/>
    <n v="550"/>
    <s v="noviembre"/>
    <n v="2023"/>
    <s v="viernes"/>
  </r>
  <r>
    <n v="820"/>
    <x v="4"/>
    <n v="27"/>
    <s v="casado"/>
    <s v="Avenida de la Cascada 1221"/>
    <n v="30887223"/>
    <s v="20-30887223-2"/>
    <s v="leonardo@example.com"/>
    <d v="2023-11-05T00:00:00"/>
    <x v="10"/>
    <x v="0"/>
    <n v="550"/>
    <x v="3"/>
    <s v="Buenos Aires"/>
    <n v="5"/>
    <n v="550"/>
    <s v="noviembre"/>
    <n v="2023"/>
    <s v="domingo"/>
  </r>
  <r>
    <n v="822"/>
    <x v="24"/>
    <n v="40"/>
    <s v="soltero"/>
    <s v="Paseo del Cielo 1443"/>
    <n v="32359369"/>
    <s v="27-32359369-2"/>
    <s v="matias@example.com"/>
    <d v="2023-11-09T00:00:00"/>
    <x v="11"/>
    <x v="0"/>
    <n v="550"/>
    <x v="0"/>
    <s v="Buenos Aires"/>
    <n v="0"/>
    <n v="550"/>
    <s v="noviembre"/>
    <n v="2023"/>
    <s v="jueves"/>
  </r>
  <r>
    <n v="824"/>
    <x v="6"/>
    <n v="28"/>
    <s v="casado"/>
    <s v="Avenida del Amanecer 1665"/>
    <n v="27110817"/>
    <s v="27-27110817-7"/>
    <s v="nicolas@example.com"/>
    <d v="2023-11-18T00:00:00"/>
    <x v="10"/>
    <x v="0"/>
    <n v="550"/>
    <x v="3"/>
    <s v="Buenos Aires"/>
    <n v="10"/>
    <n v="550"/>
    <s v="noviembre"/>
    <n v="2023"/>
    <s v="sabado"/>
  </r>
  <r>
    <n v="827"/>
    <x v="8"/>
    <n v="44"/>
    <s v="soltero"/>
    <s v="Paseo de la Aurora 1887"/>
    <n v="37631053"/>
    <s v="20-37631053-5"/>
    <s v="santiago@example.com"/>
    <d v="2023-11-17T00:00:00"/>
    <x v="11"/>
    <x v="0"/>
    <n v="550"/>
    <x v="0"/>
    <s v="Buenos Aires"/>
    <n v="8"/>
    <n v="550"/>
    <s v="noviembre"/>
    <n v="2023"/>
    <s v="viernes"/>
  </r>
  <r>
    <n v="834"/>
    <x v="11"/>
    <n v="29"/>
    <s v="casado"/>
    <s v="Avenida de la Niebla 2443"/>
    <n v="27841650"/>
    <s v="27-27841650-7"/>
    <s v="mariana@example.com"/>
    <d v="2023-11-29T00:00:00"/>
    <x v="13"/>
    <x v="0"/>
    <n v="550"/>
    <x v="1"/>
    <s v="Buenos Aires"/>
    <n v="5"/>
    <n v="550"/>
    <s v="noviembre"/>
    <n v="2023"/>
    <s v="miercoles"/>
  </r>
  <r>
    <n v="836"/>
    <x v="30"/>
    <n v="29"/>
    <s v="soltero"/>
    <s v="Paseo de la Penumbra 2665"/>
    <n v="33519363"/>
    <s v="20-33519363-5"/>
    <s v="valeria@example.com"/>
    <d v="2023-12-03T00:00:00"/>
    <x v="4"/>
    <x v="0"/>
    <n v="550"/>
    <x v="1"/>
    <s v="Buenos Aires"/>
    <n v="5"/>
    <n v="550"/>
    <s v="diciembre"/>
    <n v="2023"/>
    <s v="domingo"/>
  </r>
  <r>
    <n v="842"/>
    <x v="32"/>
    <n v="18"/>
    <s v="casado"/>
    <s v="Camino de la Ilusión 2998"/>
    <n v="25152074"/>
    <s v="20-25152074-5"/>
    <s v="mateo@example.com"/>
    <d v="2023-12-09T00:00:00"/>
    <x v="11"/>
    <x v="0"/>
    <n v="550"/>
    <x v="0"/>
    <s v="Buenos Aires"/>
    <n v="50"/>
    <n v="550"/>
    <s v="diciembre"/>
    <n v="2023"/>
    <s v="sabado"/>
  </r>
  <r>
    <n v="843"/>
    <x v="12"/>
    <n v="30"/>
    <s v="casado"/>
    <s v="Paseo de los Sueños 3009"/>
    <n v="29828431"/>
    <s v="27-29828431-7"/>
    <s v="andrea@example.com"/>
    <d v="2023-12-09T00:00:00"/>
    <x v="4"/>
    <x v="0"/>
    <n v="550"/>
    <x v="1"/>
    <s v="Buenos Aires"/>
    <n v="0"/>
    <n v="550"/>
    <s v="diciembre"/>
    <n v="2023"/>
    <s v="sabado"/>
  </r>
  <r>
    <n v="844"/>
    <x v="31"/>
    <n v="32"/>
    <s v="soltero"/>
    <s v="Calle del Encanto 3120"/>
    <n v="38033448"/>
    <s v="27-38033448-7"/>
    <s v="emilio@example.com"/>
    <d v="2023-12-13T00:00:00"/>
    <x v="10"/>
    <x v="0"/>
    <n v="550"/>
    <x v="3"/>
    <s v="Buenos Aires"/>
    <n v="12"/>
    <n v="550"/>
    <s v="diciembre"/>
    <n v="2023"/>
    <s v="miercoles"/>
  </r>
  <r>
    <n v="845"/>
    <x v="13"/>
    <n v="52"/>
    <s v="soltero"/>
    <s v="Avenida de los Recuerdos 3231"/>
    <n v="36813654"/>
    <s v="20-36813654-5"/>
    <s v="luna@example.com"/>
    <d v="2023-12-15T00:00:00"/>
    <x v="13"/>
    <x v="0"/>
    <n v="550"/>
    <x v="1"/>
    <s v="Buenos Aires"/>
    <n v="0"/>
    <n v="550"/>
    <s v="diciembre"/>
    <n v="2023"/>
    <s v="viernes"/>
  </r>
  <r>
    <n v="847"/>
    <x v="21"/>
    <n v="27"/>
    <s v="soltero"/>
    <s v="Paseo de la Armonía 3453"/>
    <n v="33566449"/>
    <s v="20-33566449-2"/>
    <s v="antonia@example.com"/>
    <d v="2023-12-19T00:00:00"/>
    <x v="10"/>
    <x v="1"/>
    <n v="350"/>
    <x v="3"/>
    <s v="Buenos Aires"/>
    <n v="35"/>
    <n v="350"/>
    <s v="diciembre"/>
    <n v="2023"/>
    <s v="martes"/>
  </r>
  <r>
    <n v="849"/>
    <x v="15"/>
    <n v="30"/>
    <s v="casado"/>
    <s v="Avenida de las Mariposas 3675"/>
    <n v="27655847"/>
    <s v="27-27655847-2"/>
    <s v="delfina@example.com"/>
    <d v="2023-12-23T00:00:00"/>
    <x v="11"/>
    <x v="1"/>
    <n v="350"/>
    <x v="0"/>
    <s v="Buenos Aires"/>
    <n v="0"/>
    <n v="350"/>
    <s v="diciembre"/>
    <n v="2023"/>
    <s v="sabado"/>
  </r>
  <r>
    <n v="851"/>
    <x v="17"/>
    <n v="35"/>
    <s v="casado"/>
    <s v="Paseo de la Serenidad 3897"/>
    <n v="31548946"/>
    <s v="27-31548946-7"/>
    <s v="catalina@example.com"/>
    <d v="2023-12-27T00:00:00"/>
    <x v="10"/>
    <x v="1"/>
    <n v="350"/>
    <x v="3"/>
    <s v="Buenos Aires"/>
    <n v="66"/>
    <n v="350"/>
    <s v="diciembre"/>
    <n v="2023"/>
    <s v="miercoles"/>
  </r>
  <r>
    <n v="858"/>
    <x v="16"/>
    <n v="39.6666666666667"/>
    <s v="casado"/>
    <s v="Camino del Encuentro 3787"/>
    <n v="32612398.333333299"/>
    <s v="27-30635178-8"/>
    <s v="ignacio@example.com"/>
    <d v="2023-09-02T00:00:00"/>
    <x v="2"/>
    <x v="1"/>
    <n v="350"/>
    <x v="2"/>
    <s v="Buenos Aires"/>
    <n v="5.3333333333333401"/>
    <n v="350"/>
    <s v="septiembre"/>
    <n v="2023"/>
    <s v="sabado"/>
  </r>
  <r>
    <n v="860"/>
    <x v="24"/>
    <n v="41.6666666666667"/>
    <s v="soltero"/>
    <s v="Paseo del Cielo 1444"/>
    <n v="34249127.333333299"/>
    <s v="27-32271907-3"/>
    <s v="matias@example.com"/>
    <d v="2023-09-01T00:00:00"/>
    <x v="10"/>
    <x v="1"/>
    <n v="350"/>
    <x v="3"/>
    <s v="Buenos Aires"/>
    <n v="23.3333333333333"/>
    <n v="350"/>
    <s v="septiembre"/>
    <n v="2023"/>
    <s v="viernes"/>
  </r>
  <r>
    <n v="855.05934502284401"/>
    <x v="33"/>
    <n v="31"/>
    <s v="soltero"/>
    <s v="Camino del Sol 790"/>
    <n v="32315565.8771253"/>
    <s v="27-25043373-8"/>
    <s v="marta@example.com"/>
    <d v="2023-09-10T00:00:00"/>
    <x v="14"/>
    <x v="1"/>
    <n v="350"/>
    <x v="4"/>
    <s v="Buenos Aires"/>
    <n v="11.5781424881297"/>
    <n v="350"/>
    <s v="septiembre"/>
    <n v="2023"/>
    <s v="domingo"/>
  </r>
  <r>
    <n v="856.06606471521502"/>
    <x v="1"/>
    <n v="29"/>
    <s v="casado"/>
    <s v="Paseo de la Luna 102"/>
    <n v="32315502.008186899"/>
    <s v="27-33459367-3"/>
    <s v="carlos@example.com"/>
    <d v="2023-09-03T00:00:00"/>
    <x v="1"/>
    <x v="1"/>
    <n v="350"/>
    <x v="1"/>
    <s v="Buenos Aires"/>
    <n v="11.5845053385298"/>
    <n v="350"/>
    <s v="septiembre"/>
    <n v="2023"/>
    <s v="domingo"/>
  </r>
  <r>
    <n v="857.07278440758705"/>
    <x v="34"/>
    <n v="18"/>
    <s v="casado"/>
    <s v="Calle Azul 203"/>
    <n v="32315438.139248502"/>
    <s v="20-30652793-6"/>
    <s v="joaquin@example.com"/>
    <d v="2023-09-03T00:00:00"/>
    <x v="15"/>
    <x v="1"/>
    <n v="350"/>
    <x v="0"/>
    <s v="Buenos Aires"/>
    <n v="11.590868188929999"/>
    <n v="350"/>
    <s v="septiembre"/>
    <n v="2023"/>
    <s v="domingo"/>
  </r>
  <r>
    <n v="858.07950409995601"/>
    <x v="0"/>
    <n v="30"/>
    <s v="casado"/>
    <s v="Calle Primavera 124"/>
    <n v="32315374.27031"/>
    <s v="27-30066435-3"/>
    <s v="ana@example.com"/>
    <d v="2023-09-03T00:00:00"/>
    <x v="18"/>
    <x v="1"/>
    <n v="350"/>
    <x v="1"/>
    <s v="Buenos Aires"/>
    <n v="11.5972310393302"/>
    <n v="350"/>
    <s v="septiembre"/>
    <n v="2023"/>
    <s v="domingo"/>
  </r>
  <r>
    <n v="860.09294348469905"/>
    <x v="33"/>
    <n v="52"/>
    <s v="soltero"/>
    <s v="Camino del Sol 790"/>
    <n v="32315246.532433201"/>
    <s v="27-25043373-8"/>
    <s v="marta@example.com"/>
    <d v="2023-09-10T00:00:00"/>
    <x v="14"/>
    <x v="1"/>
    <n v="350"/>
    <x v="4"/>
    <s v="Buenos Aires"/>
    <n v="11.609956740130601"/>
    <n v="350"/>
    <s v="septiembre"/>
    <n v="2023"/>
    <s v="domingo"/>
  </r>
  <r>
    <n v="862.10638286944197"/>
    <x v="34"/>
    <n v="27"/>
    <s v="casado"/>
    <s v="Calle Azul 203"/>
    <n v="32315118.794556301"/>
    <s v="20-30652793-6"/>
    <s v="joaquin@example.com"/>
    <d v="2023-09-03T00:00:00"/>
    <x v="15"/>
    <x v="1"/>
    <n v="350"/>
    <x v="0"/>
    <s v="Buenos Aires"/>
    <n v="11.6226824409309"/>
    <n v="350"/>
    <s v="septiembre"/>
    <n v="2023"/>
    <s v="domingo"/>
  </r>
  <r>
    <n v="864.11982225418501"/>
    <x v="35"/>
    <n v="30"/>
    <s v="soltero"/>
    <s v="Camino del Arco Iris 405"/>
    <n v="32314991.056679498"/>
    <s v="27-34294909-8"/>
    <s v="martina@example.com"/>
    <d v="2023-09-03T00:00:00"/>
    <x v="19"/>
    <x v="1"/>
    <n v="350"/>
    <x v="4"/>
    <s v="Buenos Aires"/>
    <n v="11.6354081417313"/>
    <n v="350"/>
    <s v="septiembre"/>
    <n v="2023"/>
    <s v="domingo"/>
  </r>
  <r>
    <n v="870.16014040841401"/>
    <x v="29"/>
    <n v="40"/>
    <s v="casado"/>
    <s v="Calle de la Palma 1111"/>
    <n v="32314607.843049001"/>
    <s v="20-28887341-6"/>
    <s v="andrea@example.com"/>
    <d v="2023-10-10T00:00:00"/>
    <x v="11"/>
    <x v="1"/>
    <n v="350"/>
    <x v="0"/>
    <s v="Buenos Aires"/>
    <n v="11.673585244132401"/>
    <n v="350"/>
    <s v="octubre"/>
    <n v="2023"/>
    <s v="martes"/>
  </r>
  <r>
    <n v="872.17357979315705"/>
    <x v="23"/>
    <n v="22"/>
    <s v="casado"/>
    <s v="Camino de la Estrella 1333"/>
    <n v="32314480.105172101"/>
    <s v="27-37699745-3"/>
    <s v="mariana@example.com"/>
    <d v="2023-10-15T00:00:00"/>
    <x v="10"/>
    <x v="1"/>
    <n v="350"/>
    <x v="3"/>
    <s v="Buenos Aires"/>
    <n v="11.6863109449327"/>
    <n v="350"/>
    <s v="octubre"/>
    <n v="2023"/>
    <s v="domingo"/>
  </r>
  <r>
    <n v="875.19373887027098"/>
    <x v="6"/>
    <n v="29"/>
    <s v="casado"/>
    <s v="Avenida del Amanecer 1666"/>
    <n v="32314288.498356801"/>
    <s v="27-27707752-8"/>
    <s v="nicolas@example.com"/>
    <d v="2023-10-25T00:00:00"/>
    <x v="6"/>
    <x v="1"/>
    <n v="350"/>
    <x v="2"/>
    <s v="Buenos Aires"/>
    <n v="11.7053994961333"/>
    <n v="350"/>
    <s v="octubre"/>
    <n v="2023"/>
    <s v="miercoles"/>
  </r>
  <r>
    <n v="876.20045856264301"/>
    <x v="7"/>
    <n v="33"/>
    <s v="soltero"/>
    <s v="Camino del Diamante 1777"/>
    <n v="32314224.629418399"/>
    <s v="20-25972381-6"/>
    <s v="daniela@example.com"/>
    <d v="2023-10-28T00:00:00"/>
    <x v="7"/>
    <x v="1"/>
    <n v="350"/>
    <x v="2"/>
    <s v="Buenos Aires"/>
    <n v="11.711762346533501"/>
    <n v="350"/>
    <s v="octubre"/>
    <n v="2023"/>
    <s v="sabado"/>
  </r>
  <r>
    <n v="877.20717825501401"/>
    <x v="8"/>
    <n v="20"/>
    <s v="soltero"/>
    <s v="Paseo de la Aurora 1888"/>
    <n v="32314160.760480002"/>
    <s v="27-39810617-8"/>
    <s v="santiago@example.com"/>
    <d v="2023-10-29T00:00:00"/>
    <x v="8"/>
    <x v="1"/>
    <n v="350"/>
    <x v="4"/>
    <s v="Buenos Aires"/>
    <n v="11.718125196933601"/>
    <n v="350"/>
    <s v="octubre"/>
    <n v="2023"/>
    <s v="domingo"/>
  </r>
  <r>
    <n v="878.21389794738604"/>
    <x v="36"/>
    <n v="37"/>
    <s v="casado"/>
    <s v="Calle de la Sombra 1999"/>
    <n v="32314096.8915416"/>
    <s v="20-28877912-3"/>
    <s v="abril@example.com"/>
    <d v="2023-11-03T00:00:00"/>
    <x v="18"/>
    <x v="1"/>
    <n v="350"/>
    <x v="1"/>
    <s v="Buenos Aires"/>
    <n v="11.7244880473338"/>
    <n v="350"/>
    <s v="noviembre"/>
    <n v="2023"/>
    <s v="viernes"/>
  </r>
  <r>
    <n v="880.22733733212795"/>
    <x v="37"/>
    <n v="27"/>
    <s v="casado"/>
    <s v="Camino del Crepúsculo 2111"/>
    <n v="32313969.153664701"/>
    <s v="27-25649169-3"/>
    <s v="melina@example.com"/>
    <d v="2023-11-10T00:00:00"/>
    <x v="14"/>
    <x v="1"/>
    <n v="350"/>
    <x v="4"/>
    <s v="Buenos Aires"/>
    <n v="11.7372137481342"/>
    <n v="350"/>
    <s v="noviembre"/>
    <n v="2023"/>
    <s v="viernes"/>
  </r>
  <r>
    <n v="882.24077671687098"/>
    <x v="38"/>
    <n v="40"/>
    <s v="soltero"/>
    <s v="Calle del Silencio 2333"/>
    <n v="32313841.415787902"/>
    <s v="27-33498175-8"/>
    <s v="lucas@example.com"/>
    <d v="2023-11-15T00:00:00"/>
    <x v="15"/>
    <x v="2"/>
    <n v="450"/>
    <x v="0"/>
    <s v="Buenos Aires"/>
    <n v="11.7499394489345"/>
    <n v="450"/>
    <s v="noviembre"/>
    <n v="2023"/>
    <s v="miercoles"/>
  </r>
  <r>
    <n v="884.25421610161402"/>
    <x v="39"/>
    <n v="28"/>
    <s v="casado"/>
    <s v="Camino del Sueño 2555"/>
    <n v="32313713.677910998"/>
    <s v="20-39704517-6"/>
    <s v="fernando@example.com"/>
    <d v="2023-11-23T00:00:00"/>
    <x v="19"/>
    <x v="2"/>
    <n v="450"/>
    <x v="4"/>
    <s v="Buenos Aires"/>
    <n v="11.7626651497349"/>
    <n v="450"/>
    <s v="noviembre"/>
    <n v="2023"/>
    <s v="jueves"/>
  </r>
  <r>
    <n v="890.29453425584302"/>
    <x v="31"/>
    <n v="30"/>
    <s v="soltero"/>
    <s v="Calle del Encanto 3121"/>
    <n v="32313330.464280501"/>
    <s v="27-39636872-8"/>
    <s v="emilio@example.com"/>
    <d v="2023-12-10T00:00:00"/>
    <x v="11"/>
    <x v="2"/>
    <n v="450"/>
    <x v="0"/>
    <s v="Buenos Aires"/>
    <n v="11.800842252136"/>
    <n v="450"/>
    <s v="diciembre"/>
    <n v="2023"/>
    <s v="domingo"/>
  </r>
  <r>
    <n v="892.30797364058606"/>
    <x v="20"/>
    <n v="29"/>
    <s v="casado"/>
    <s v="Camino de la Melodía 3343"/>
    <n v="32313202.726403601"/>
    <s v="20-37037780-6"/>
    <s v="martin@example.com"/>
    <d v="2023-12-15T00:00:00"/>
    <x v="10"/>
    <x v="2"/>
    <n v="450"/>
    <x v="3"/>
    <s v="Buenos Aires"/>
    <n v="11.8135679529363"/>
    <n v="450"/>
    <s v="diciembre"/>
    <n v="2023"/>
    <s v="viernes"/>
  </r>
  <r>
    <n v="895.32813271769999"/>
    <x v="15"/>
    <n v="31"/>
    <s v="casado"/>
    <s v="Avenida de las Mariposas 3676"/>
    <n v="32313011.119588401"/>
    <s v="20-26941122-6"/>
    <s v="delfina@example.com"/>
    <d v="2023-12-24T00:00:00"/>
    <x v="6"/>
    <x v="2"/>
    <n v="450"/>
    <x v="2"/>
    <s v="Buenos Aires"/>
    <n v="11.832656504136899"/>
    <n v="450"/>
    <s v="diciembre"/>
    <n v="2023"/>
    <s v="domingo"/>
  </r>
  <r>
    <n v="896.33485241007202"/>
    <x v="16"/>
    <n v="29"/>
    <s v="casado"/>
    <s v="Camino del Encuentro 3787"/>
    <n v="32312947.250649899"/>
    <s v="27-29400151-8"/>
    <s v="ignacio@example.com"/>
    <d v="2023-12-28T00:00:00"/>
    <x v="7"/>
    <x v="2"/>
    <n v="450"/>
    <x v="2"/>
    <s v="Buenos Aires"/>
    <n v="11.839019354537101"/>
    <n v="450"/>
    <s v="diciembre"/>
    <n v="2023"/>
    <s v="jueves"/>
  </r>
  <r>
    <n v="897.34157210244302"/>
    <x v="17"/>
    <n v="18"/>
    <s v="casado"/>
    <s v="Paseo de la Serenidad 3898"/>
    <n v="32312883.381711502"/>
    <s v="27-37381230-8"/>
    <s v="catalina@example.com"/>
    <d v="2023-12-30T00:00:00"/>
    <x v="8"/>
    <x v="2"/>
    <n v="450"/>
    <x v="4"/>
    <s v="Buenos Aires"/>
    <n v="11.8453822049372"/>
    <n v="450"/>
    <s v="diciembre"/>
    <n v="2023"/>
    <s v="sabado"/>
  </r>
  <r>
    <n v="898.34829179481505"/>
    <x v="0"/>
    <n v="30"/>
    <s v="casado"/>
    <s v="Calle Primavera 124"/>
    <n v="32312819.5127731"/>
    <s v="20-33846585-6"/>
    <s v="ana@example.com"/>
    <d v="2023-09-02T00:00:00"/>
    <x v="18"/>
    <x v="2"/>
    <n v="450"/>
    <x v="1"/>
    <s v="Buenos Aires"/>
    <n v="11.8517450553374"/>
    <n v="450"/>
    <s v="septiembre"/>
    <n v="2023"/>
    <s v="sabado"/>
  </r>
  <r>
    <n v="900.36173117955798"/>
    <x v="33"/>
    <n v="52"/>
    <s v="soltero"/>
    <s v="Camino del Sol 790"/>
    <n v="32312691.774896201"/>
    <s v="20-34488143-3"/>
    <s v="marta@example.com"/>
    <d v="2023-09-10T00:00:00"/>
    <x v="14"/>
    <x v="2"/>
    <n v="450"/>
    <x v="4"/>
    <s v="Buenos Aires"/>
    <n v="11.8644707561378"/>
    <n v="450"/>
    <s v="septiembre"/>
    <n v="2023"/>
    <s v="domingo"/>
  </r>
  <r>
    <n v="902.37517056430102"/>
    <x v="34"/>
    <n v="27"/>
    <s v="casado"/>
    <s v="Calle Azul 203"/>
    <n v="32312564.037019402"/>
    <s v="27-31914222-3"/>
    <s v="joaquin@example.com"/>
    <d v="2023-09-15T00:00:00"/>
    <x v="15"/>
    <x v="2"/>
    <n v="450"/>
    <x v="0"/>
    <s v="Buenos Aires"/>
    <n v="11.877196456938099"/>
    <n v="450"/>
    <s v="septiembre"/>
    <n v="2023"/>
    <s v="viernes"/>
  </r>
  <r>
    <n v="904.38860994904303"/>
    <x v="35"/>
    <n v="30"/>
    <s v="soltero"/>
    <s v="Camino del Arco Iris 405"/>
    <n v="32312436.299142499"/>
    <s v="27-34474902-8"/>
    <s v="martina@example.com"/>
    <d v="2023-09-03T00:00:00"/>
    <x v="19"/>
    <x v="2"/>
    <n v="450"/>
    <x v="4"/>
    <s v="Buenos Aires"/>
    <n v="11.8899221577385"/>
    <n v="450"/>
    <s v="septiembre"/>
    <n v="2023"/>
    <s v="domingo"/>
  </r>
  <r>
    <n v="910.42892810327203"/>
    <x v="29"/>
    <n v="40"/>
    <s v="casado"/>
    <s v="Calle de la Palma 1111"/>
    <n v="32312053.085512001"/>
    <s v="27-32935243-8"/>
    <s v="andrea@example.com"/>
    <d v="2023-10-10T00:00:00"/>
    <x v="11"/>
    <x v="2"/>
    <n v="450"/>
    <x v="0"/>
    <s v="Buenos Aires"/>
    <n v="11.9280992601396"/>
    <n v="450"/>
    <s v="octubre"/>
    <n v="2023"/>
    <s v="martes"/>
  </r>
  <r>
    <n v="912.44236748801495"/>
    <x v="23"/>
    <n v="22"/>
    <s v="casado"/>
    <s v="Camino de la Estrella 1333"/>
    <n v="32311925.347635102"/>
    <s v="27-36544904-8"/>
    <s v="mariana@example.com"/>
    <d v="2023-10-15T00:00:00"/>
    <x v="10"/>
    <x v="2"/>
    <n v="450"/>
    <x v="3"/>
    <s v="Buenos Aires"/>
    <n v="11.940824960939899"/>
    <n v="450"/>
    <s v="octubre"/>
    <n v="2023"/>
    <s v="domingo"/>
  </r>
  <r>
    <n v="915.462526565129"/>
    <x v="6"/>
    <n v="29"/>
    <s v="casado"/>
    <s v="Avenida del Amanecer 1666"/>
    <n v="32311733.740819901"/>
    <s v="27-31495958-8"/>
    <s v="nicolas@example.com"/>
    <d v="2023-10-25T00:00:00"/>
    <x v="6"/>
    <x v="3"/>
    <n v="600"/>
    <x v="2"/>
    <s v="Buenos Aires"/>
    <n v="11.959913512140499"/>
    <n v="600"/>
    <s v="octubre"/>
    <n v="2023"/>
    <s v="miercoles"/>
  </r>
  <r>
    <n v="916.46924625750103"/>
    <x v="7"/>
    <n v="33"/>
    <s v="soltero"/>
    <s v="Camino del Diamante 1777"/>
    <n v="32311669.871881399"/>
    <s v="27-33827315-3"/>
    <s v="daniela@example.com"/>
    <d v="2023-10-28T00:00:00"/>
    <x v="7"/>
    <x v="3"/>
    <n v="600"/>
    <x v="2"/>
    <s v="Buenos Aires"/>
    <n v="11.9662763625407"/>
    <n v="600"/>
    <s v="octubre"/>
    <n v="2023"/>
    <s v="sabado"/>
  </r>
  <r>
    <n v="917.47596594987203"/>
    <x v="8"/>
    <n v="20"/>
    <s v="soltero"/>
    <s v="Paseo de la Aurora 1888"/>
    <n v="32311606.002943002"/>
    <s v="20-37338666-6"/>
    <s v="santiago@example.com"/>
    <d v="2023-10-31T00:00:00"/>
    <x v="8"/>
    <x v="3"/>
    <n v="600"/>
    <x v="4"/>
    <s v="Buenos Aires"/>
    <n v="11.9726392129408"/>
    <n v="600"/>
    <s v="octubre"/>
    <n v="2023"/>
    <s v="martes"/>
  </r>
  <r>
    <n v="918.48268564224395"/>
    <x v="36"/>
    <n v="37"/>
    <s v="casado"/>
    <s v="Calle de la Sombra 1999"/>
    <n v="32311542.1340046"/>
    <s v="27-39399733-8"/>
    <s v="abril@example.com"/>
    <d v="2023-11-03T00:00:00"/>
    <x v="18"/>
    <x v="3"/>
    <n v="600"/>
    <x v="1"/>
    <s v="Buenos Aires"/>
    <n v="11.979002063340999"/>
    <n v="600"/>
    <s v="noviembre"/>
    <n v="2023"/>
    <s v="viernes"/>
  </r>
  <r>
    <n v="920.49612502698699"/>
    <x v="37"/>
    <n v="27"/>
    <s v="casado"/>
    <s v="Camino del Crepúsculo 2111"/>
    <n v="32311414.396127701"/>
    <s v="20-36774643-6"/>
    <s v="melina@example.com"/>
    <d v="2023-11-10T00:00:00"/>
    <x v="14"/>
    <x v="3"/>
    <n v="600"/>
    <x v="4"/>
    <s v="Buenos Aires"/>
    <n v="11.9917277641414"/>
    <n v="600"/>
    <s v="noviembre"/>
    <n v="2023"/>
    <s v="viernes"/>
  </r>
  <r>
    <n v="922.50956441173003"/>
    <x v="38"/>
    <n v="40"/>
    <s v="soltero"/>
    <s v="Calle del Silencio 2333"/>
    <n v="32311286.658250902"/>
    <s v="20-28234781-3"/>
    <s v="lucas@example.com"/>
    <d v="2023-11-15T00:00:00"/>
    <x v="15"/>
    <x v="3"/>
    <n v="600"/>
    <x v="0"/>
    <s v="Buenos Aires"/>
    <n v="12.004453464941699"/>
    <n v="600"/>
    <s v="noviembre"/>
    <n v="2023"/>
    <s v="miercoles"/>
  </r>
  <r>
    <n v="924.52300379647295"/>
    <x v="39"/>
    <n v="28"/>
    <s v="casado"/>
    <s v="Camino del Sueño 2555"/>
    <n v="32311158.920374099"/>
    <s v="27-37131922-3"/>
    <s v="fernando@example.com"/>
    <d v="2023-11-23T00:00:00"/>
    <x v="17"/>
    <x v="3"/>
    <n v="600"/>
    <x v="3"/>
    <s v="Buenos Aires"/>
    <n v="12.0171791657421"/>
    <n v="600"/>
    <s v="noviembre"/>
    <n v="2023"/>
    <s v="jueves"/>
  </r>
  <r>
    <n v="930.56332195070104"/>
    <x v="31"/>
    <n v="30"/>
    <s v="soltero"/>
    <s v="Calle del Encanto 3121"/>
    <n v="32310775.706743501"/>
    <s v="27-29530983-8"/>
    <s v="emilio@example.com"/>
    <d v="2023-12-10T00:00:00"/>
    <x v="13"/>
    <x v="3"/>
    <n v="600"/>
    <x v="1"/>
    <s v="Buenos Aires"/>
    <n v="12.0553562681432"/>
    <n v="600"/>
    <s v="diciembre"/>
    <n v="2023"/>
    <s v="domingo"/>
  </r>
  <r>
    <n v="932.57676133544396"/>
    <x v="20"/>
    <n v="29"/>
    <s v="casado"/>
    <s v="Camino de la Melodía 3343"/>
    <n v="32310647.968866698"/>
    <s v="27-27845343-8"/>
    <s v="martin@example.com"/>
    <d v="2023-12-15T00:00:00"/>
    <x v="17"/>
    <x v="3"/>
    <n v="600"/>
    <x v="3"/>
    <s v="Buenos Aires"/>
    <n v="12.068081968943501"/>
    <n v="600"/>
    <s v="diciembre"/>
    <n v="2023"/>
    <s v="viernes"/>
  </r>
  <r>
    <n v="935.59692041255903"/>
    <x v="15"/>
    <n v="31"/>
    <s v="casado"/>
    <s v="Avenida de las Mariposas 3676"/>
    <n v="32310456.362051401"/>
    <s v="27-28319146-3"/>
    <s v="delfina@example.com"/>
    <d v="2023-12-24T00:00:00"/>
    <x v="11"/>
    <x v="3"/>
    <n v="600"/>
    <x v="0"/>
    <s v="Buenos Aires"/>
    <n v="12.087170520144101"/>
    <n v="600"/>
    <s v="diciembre"/>
    <n v="2023"/>
    <s v="domingo"/>
  </r>
  <r>
    <n v="936.60364010493004"/>
    <x v="16"/>
    <n v="29"/>
    <s v="casado"/>
    <s v="Camino del Encuentro 3787"/>
    <n v="32310392.493113"/>
    <s v="20-34190822-6"/>
    <s v="ignacio@example.com"/>
    <d v="2023-12-28T00:00:00"/>
    <x v="4"/>
    <x v="3"/>
    <n v="600"/>
    <x v="1"/>
    <s v="Buenos Aires"/>
    <n v="12.0935333705443"/>
    <n v="600"/>
    <s v="diciembre"/>
    <n v="2023"/>
    <s v="jueves"/>
  </r>
  <r>
    <n v="937.61035979730104"/>
    <x v="17"/>
    <n v="18"/>
    <s v="casado"/>
    <s v="Paseo de la Serenidad 3898"/>
    <n v="32310328.624174502"/>
    <s v="27-30900951-8"/>
    <s v="catalina@example.com"/>
    <d v="2023-12-30T00:00:00"/>
    <x v="10"/>
    <x v="3"/>
    <n v="600"/>
    <x v="3"/>
    <s v="Buenos Aires"/>
    <n v="12.0998962209444"/>
    <n v="600"/>
    <s v="diciembre"/>
    <n v="2023"/>
    <s v="sabado"/>
  </r>
  <r>
    <n v="938.61707948967296"/>
    <x v="0"/>
    <n v="30"/>
    <s v="casado"/>
    <s v="Calle Primavera 124"/>
    <n v="32310264.7552361"/>
    <s v="27-37378318-3"/>
    <s v="ana@example.com"/>
    <d v="2023-09-02T00:00:00"/>
    <x v="13"/>
    <x v="3"/>
    <n v="600"/>
    <x v="1"/>
    <s v="Buenos Aires"/>
    <n v="12.106259071344599"/>
    <n v="600"/>
    <s v="septiembre"/>
    <n v="2023"/>
    <s v="sabado"/>
  </r>
  <r>
    <n v="940.630518874416"/>
    <x v="33"/>
    <n v="52"/>
    <s v="soltero"/>
    <s v="Camino del Sol 790"/>
    <n v="32310137.017359301"/>
    <s v="27-35628176-8"/>
    <s v="marta@example.com"/>
    <d v="2023-09-10T00:00:00"/>
    <x v="17"/>
    <x v="3"/>
    <n v="600"/>
    <x v="3"/>
    <s v="Buenos Aires"/>
    <n v="12.118984772145"/>
    <n v="600"/>
    <s v="septiembre"/>
    <n v="2023"/>
    <s v="domingo"/>
  </r>
  <r>
    <n v="942.64395825915904"/>
    <x v="34"/>
    <n v="27"/>
    <s v="casado"/>
    <s v="Calle Azul 203"/>
    <n v="32310009.279482398"/>
    <s v="20-36488966-6"/>
    <s v="joaquin@example.com"/>
    <d v="2023-09-03T00:00:00"/>
    <x v="3"/>
    <x v="3"/>
    <n v="600"/>
    <x v="3"/>
    <s v="Buenos Aires"/>
    <n v="12.131710472945301"/>
    <n v="600"/>
    <s v="septiembre"/>
    <n v="2023"/>
    <s v="domingo"/>
  </r>
  <r>
    <n v="944.65739764390196"/>
    <x v="35"/>
    <n v="30"/>
    <s v="soltero"/>
    <s v="Camino del Arco Iris 405"/>
    <n v="32309881.541605599"/>
    <s v="20-38910620-3"/>
    <s v="martina@example.com"/>
    <d v="2023-09-23T00:00:00"/>
    <x v="4"/>
    <x v="3"/>
    <n v="600"/>
    <x v="1"/>
    <s v="Buenos Aires"/>
    <n v="12.144436173745699"/>
    <n v="600"/>
    <s v="septiembre"/>
    <n v="2023"/>
    <s v="sabado"/>
  </r>
  <r>
    <n v="950.69771579813005"/>
    <x v="29"/>
    <n v="40"/>
    <s v="casado"/>
    <s v="Calle de la Palma 1111"/>
    <n v="32309498.327975001"/>
    <s v="20-38872489-6"/>
    <s v="andrea@example.com"/>
    <d v="2023-10-10T00:00:00"/>
    <x v="3"/>
    <x v="3"/>
    <n v="600"/>
    <x v="3"/>
    <s v="Buenos Aires"/>
    <n v="12.1826132761468"/>
    <n v="600"/>
    <s v="octubre"/>
    <n v="2023"/>
    <s v="martes"/>
  </r>
  <r>
    <n v="952.71115518287297"/>
    <x v="23"/>
    <n v="22"/>
    <s v="casado"/>
    <s v="Camino de la Estrella 1333"/>
    <n v="32309370.590098199"/>
    <s v="27-33323999-8"/>
    <s v="mariana@example.com"/>
    <d v="2023-10-15T00:00:00"/>
    <x v="4"/>
    <x v="3"/>
    <n v="600"/>
    <x v="1"/>
    <s v="Buenos Aires"/>
    <n v="12.195338976947101"/>
    <n v="600"/>
    <s v="octubre"/>
    <n v="2023"/>
    <s v="domingo"/>
  </r>
  <r>
    <n v="955.73131425998804"/>
    <x v="6"/>
    <n v="29"/>
    <s v="casado"/>
    <s v="Avenida del Amanecer 1666"/>
    <n v="32309178.983282901"/>
    <s v="20-34425095-3"/>
    <s v="nicolas@example.com"/>
    <d v="2023-10-25T00:00:00"/>
    <x v="11"/>
    <x v="3"/>
    <n v="600"/>
    <x v="0"/>
    <s v="Buenos Aires"/>
    <n v="12.2144275281477"/>
    <n v="600"/>
    <s v="octubre"/>
    <n v="2023"/>
    <s v="miercoles"/>
  </r>
  <r>
    <n v="956.73803395235905"/>
    <x v="7"/>
    <n v="33"/>
    <s v="soltero"/>
    <s v="Camino del Diamante 1777"/>
    <n v="32309115.1143445"/>
    <s v="27-27214753-8"/>
    <s v="daniela@example.com"/>
    <d v="2023-10-28T00:00:00"/>
    <x v="4"/>
    <x v="4"/>
    <n v="600"/>
    <x v="1"/>
    <s v="Buenos Aires"/>
    <n v="12.2207903785479"/>
    <n v="600"/>
    <s v="octubre"/>
    <n v="2023"/>
    <s v="sabado"/>
  </r>
  <r>
    <n v="957.74475364473096"/>
    <x v="8"/>
    <n v="20"/>
    <s v="soltero"/>
    <s v="Paseo de la Aurora 1888"/>
    <n v="32309051.245406099"/>
    <s v="27-37471899-3"/>
    <s v="santiago@example.com"/>
    <d v="2023-10-28T00:00:00"/>
    <x v="10"/>
    <x v="4"/>
    <n v="600"/>
    <x v="3"/>
    <s v="Buenos Aires"/>
    <n v="12.227153228948"/>
    <n v="600"/>
    <s v="octubre"/>
    <n v="2023"/>
    <s v="sabado"/>
  </r>
  <r>
    <n v="958.75147333710197"/>
    <x v="36"/>
    <n v="37"/>
    <s v="casado"/>
    <s v="Calle de la Sombra 1999"/>
    <n v="32308987.3764676"/>
    <s v="20-33174784-6"/>
    <s v="abril@example.com"/>
    <d v="2023-09-03T00:00:00"/>
    <x v="13"/>
    <x v="4"/>
    <n v="600"/>
    <x v="1"/>
    <s v="Buenos Aires"/>
    <n v="12.233516079348201"/>
    <n v="600"/>
    <s v="septiembre"/>
    <n v="2023"/>
    <s v="domingo"/>
  </r>
  <r>
    <n v="960.76491272184501"/>
    <x v="37"/>
    <n v="27"/>
    <s v="casado"/>
    <s v="Camino del Crepúsculo 2111"/>
    <n v="32308859.638590802"/>
    <s v="27-39782847-3"/>
    <s v="melina@example.com"/>
    <d v="2023-11-18T00:00:00"/>
    <x v="4"/>
    <x v="4"/>
    <n v="600"/>
    <x v="1"/>
    <s v="Buenos Aires"/>
    <n v="12.246241780148599"/>
    <n v="600"/>
    <s v="noviembre"/>
    <n v="2023"/>
    <s v="sabado"/>
  </r>
  <r>
    <n v="962.77835210658804"/>
    <x v="38"/>
    <n v="40"/>
    <s v="soltero"/>
    <s v="Calle del Silencio 2333"/>
    <n v="32308731.900713898"/>
    <s v="27-25009830-8"/>
    <s v="lucas@example.com"/>
    <d v="2023-09-17T00:00:00"/>
    <x v="13"/>
    <x v="4"/>
    <n v="600"/>
    <x v="1"/>
    <s v="Buenos Aires"/>
    <n v="12.2589674809489"/>
    <n v="600"/>
    <s v="septiembre"/>
    <n v="2023"/>
    <s v="domingo"/>
  </r>
  <r>
    <n v="964.79179149133097"/>
    <x v="39"/>
    <n v="28"/>
    <s v="casado"/>
    <s v="Camino del Sueño 2555"/>
    <n v="32308604.162837099"/>
    <s v="20-31862948-6"/>
    <s v="fernando@example.com"/>
    <d v="2023-09-24T00:00:00"/>
    <x v="4"/>
    <x v="4"/>
    <n v="600"/>
    <x v="1"/>
    <s v="Buenos Aires"/>
    <n v="12.271693181749299"/>
    <n v="600"/>
    <s v="septiembre"/>
    <n v="2023"/>
    <s v="domingo"/>
  </r>
  <r>
    <n v="970.83210964555997"/>
    <x v="31"/>
    <n v="30"/>
    <s v="soltero"/>
    <s v="Calle del Encanto 3121"/>
    <n v="32308220.949206501"/>
    <s v="27-30538200-8"/>
    <s v="emilio@example.com"/>
    <d v="2023-10-13T00:00:00"/>
    <x v="1"/>
    <x v="4"/>
    <n v="600"/>
    <x v="1"/>
    <s v="Buenos Aires"/>
    <n v="12.309870284150399"/>
    <n v="600"/>
    <s v="octubre"/>
    <n v="2023"/>
    <s v="viernes"/>
  </r>
  <r>
    <n v="972.845549030303"/>
    <x v="20"/>
    <n v="29"/>
    <s v="casado"/>
    <s v="Camino de la Melodía 3343"/>
    <n v="32308093.211329699"/>
    <s v="20-34083230-6"/>
    <s v="martin@example.com"/>
    <d v="2023-10-20T00:00:00"/>
    <x v="2"/>
    <x v="4"/>
    <n v="600"/>
    <x v="2"/>
    <s v="Buenos Aires"/>
    <n v="12.3225959849507"/>
    <n v="600"/>
    <s v="octubre"/>
    <n v="2023"/>
    <s v="viernes"/>
  </r>
  <r>
    <n v="975.86570810741705"/>
    <x v="15"/>
    <n v="31"/>
    <s v="casado"/>
    <s v="Avenida de las Mariposas 3676"/>
    <n v="32307901.604514401"/>
    <s v="20-37245841-6"/>
    <s v="delfina@example.com"/>
    <d v="2023-10-29T00:00:00"/>
    <x v="9"/>
    <x v="4"/>
    <n v="600"/>
    <x v="0"/>
    <s v="Buenos Aires"/>
    <n v="12.3416845361513"/>
    <n v="600"/>
    <s v="octubre"/>
    <n v="2023"/>
    <s v="domingo"/>
  </r>
  <r>
    <n v="976.87242779978806"/>
    <x v="16"/>
    <n v="29"/>
    <s v="casado"/>
    <s v="Camino del Encuentro 3787"/>
    <n v="32307837.735576"/>
    <s v="27-39763259-8"/>
    <s v="ignacio@example.com"/>
    <d v="2023-11-01T00:00:00"/>
    <x v="17"/>
    <x v="4"/>
    <n v="600"/>
    <x v="3"/>
    <s v="Buenos Aires"/>
    <n v="12.348047386551499"/>
    <n v="600"/>
    <s v="noviembre"/>
    <n v="2023"/>
    <s v="miercoles"/>
  </r>
  <r>
    <n v="977.87914749215997"/>
    <x v="17"/>
    <n v="18"/>
    <s v="casado"/>
    <s v="Paseo de la Serenidad 3898"/>
    <n v="32307773.866637599"/>
    <s v="20-30081928-3"/>
    <s v="catalina@example.com"/>
    <d v="2023-11-04T00:00:00"/>
    <x v="12"/>
    <x v="4"/>
    <n v="600"/>
    <x v="4"/>
    <s v="Buenos Aires"/>
    <n v="12.354410236951599"/>
    <n v="600"/>
    <s v="noviembre"/>
    <n v="2023"/>
    <s v="sabado"/>
  </r>
  <r>
    <n v="978.88586718453098"/>
    <x v="0"/>
    <n v="30"/>
    <s v="casado"/>
    <s v="Calle Primavera 124"/>
    <n v="32307709.997699101"/>
    <s v="27-28114836-8"/>
    <s v="ana@example.com"/>
    <d v="2023-11-07T00:00:00"/>
    <x v="3"/>
    <x v="4"/>
    <n v="600"/>
    <x v="3"/>
    <s v="Buenos Aires"/>
    <n v="12.3607730873518"/>
    <n v="600"/>
    <s v="noviembre"/>
    <n v="2023"/>
    <s v="martes"/>
  </r>
  <r>
    <n v="980.89930656927402"/>
    <x v="33"/>
    <n v="52"/>
    <s v="soltero"/>
    <s v="Camino del Sol 790"/>
    <n v="32307582.259822302"/>
    <s v="20-25145104-6"/>
    <s v="marta@example.com"/>
    <d v="2023-11-14T00:00:00"/>
    <x v="4"/>
    <x v="4"/>
    <n v="600"/>
    <x v="1"/>
    <s v="Buenos Aires"/>
    <n v="12.373498788152199"/>
    <n v="600"/>
    <s v="noviembre"/>
    <n v="2023"/>
    <s v="martes"/>
  </r>
  <r>
    <n v="982.91274595401705"/>
    <x v="34"/>
    <n v="27"/>
    <s v="casado"/>
    <s v="Calle Azul 203"/>
    <n v="32307454.521945499"/>
    <s v="27-29129155-3"/>
    <s v="joaquin@example.com"/>
    <d v="2023-11-19T00:00:00"/>
    <x v="13"/>
    <x v="4"/>
    <n v="600"/>
    <x v="1"/>
    <s v="Buenos Aires"/>
    <n v="12.3862244889526"/>
    <n v="600"/>
    <s v="noviembre"/>
    <n v="2023"/>
    <s v="domingo"/>
  </r>
  <r>
    <n v="984.92618533875998"/>
    <x v="35"/>
    <n v="30"/>
    <s v="soltero"/>
    <s v="Camino del Arco Iris 405"/>
    <n v="32307326.784068599"/>
    <s v="27-38462784-8"/>
    <s v="martina@example.com"/>
    <d v="2023-11-25T00:00:00"/>
    <x v="6"/>
    <x v="4"/>
    <n v="600"/>
    <x v="2"/>
    <s v="Buenos Aires"/>
    <n v="12.398950189752901"/>
    <n v="600"/>
    <s v="noviembre"/>
    <n v="2023"/>
    <s v="sabado"/>
  </r>
  <r>
    <n v="990.96650349298898"/>
    <x v="29"/>
    <n v="40"/>
    <s v="casado"/>
    <s v="Calle de la Palma 1111"/>
    <n v="32306943.570438098"/>
    <s v="27-29103202-3"/>
    <s v="andrea@example.com"/>
    <d v="2023-12-16T00:00:00"/>
    <x v="1"/>
    <x v="4"/>
    <n v="600"/>
    <x v="1"/>
    <s v="Buenos Aires"/>
    <n v="12.437127292154001"/>
    <n v="600"/>
    <s v="diciembre"/>
    <n v="2023"/>
    <s v="sabado"/>
  </r>
  <r>
    <n v="992.97994287773201"/>
    <x v="23"/>
    <n v="22"/>
    <s v="casado"/>
    <s v="Camino de la Estrella 1333"/>
    <n v="32306815.832561199"/>
    <s v="27-35307879-8"/>
    <s v="mariana@example.com"/>
    <d v="2023-12-22T00:00:00"/>
    <x v="2"/>
    <x v="4"/>
    <n v="600"/>
    <x v="2"/>
    <s v="Buenos Aires"/>
    <n v="12.4498529929544"/>
    <n v="600"/>
    <s v="diciembre"/>
    <n v="2023"/>
    <s v="viernes"/>
  </r>
  <r>
    <n v="996.00010195484595"/>
    <x v="6"/>
    <n v="29"/>
    <s v="casado"/>
    <s v="Avenida del Amanecer 1666"/>
    <n v="32306624.225745901"/>
    <s v="27-36674132-8"/>
    <s v="nicolas@example.com"/>
    <d v="2023-09-01T00:00:00"/>
    <x v="9"/>
    <x v="4"/>
    <n v="600"/>
    <x v="0"/>
    <s v="Buenos Aires"/>
    <n v="12.4689415441549"/>
    <n v="600"/>
    <s v="septiembre"/>
    <n v="2023"/>
    <s v="viernes"/>
  </r>
  <r>
    <n v="997.00682164721695"/>
    <x v="7"/>
    <n v="33"/>
    <s v="soltero"/>
    <s v="Camino del Diamante 1777"/>
    <n v="32306560.3568075"/>
    <s v="27-37886102-8"/>
    <s v="daniela@example.com"/>
    <d v="2023-09-02T00:00:00"/>
    <x v="17"/>
    <x v="4"/>
    <n v="600"/>
    <x v="3"/>
    <s v="Buenos Aires"/>
    <n v="12.475304394555099"/>
    <n v="600"/>
    <s v="septiembre"/>
    <n v="2023"/>
    <s v="sabado"/>
  </r>
  <r>
    <n v="998.01354133958898"/>
    <x v="8"/>
    <n v="20"/>
    <s v="soltero"/>
    <s v="Paseo de la Aurora 1888"/>
    <n v="32306496.487869099"/>
    <s v="20-36999415-6"/>
    <s v="santiago@example.com"/>
    <d v="2023-09-08T00:00:00"/>
    <x v="12"/>
    <x v="4"/>
    <n v="600"/>
    <x v="4"/>
    <s v="Buenos Aires"/>
    <n v="12.4816672449553"/>
    <n v="600"/>
    <s v="septiembre"/>
    <n v="2023"/>
    <s v="viernes"/>
  </r>
  <r>
    <n v="999.02026103195999"/>
    <x v="36"/>
    <n v="37"/>
    <s v="casado"/>
    <s v="Calle de la Sombra 1999"/>
    <n v="32306432.618930701"/>
    <s v="27-31623431-8"/>
    <s v="abril@example.com"/>
    <d v="2023-09-09T00:00:00"/>
    <x v="3"/>
    <x v="4"/>
    <n v="600"/>
    <x v="3"/>
    <s v="Buenos Aires"/>
    <n v="12.4880300953554"/>
    <n v="600"/>
    <s v="septiembre"/>
    <n v="2023"/>
    <s v="sabado"/>
  </r>
  <r>
    <n v="1001.0337004167"/>
    <x v="37"/>
    <n v="27"/>
    <s v="casado"/>
    <s v="Camino del Crepúsculo 2111"/>
    <n v="32306304.881053802"/>
    <s v="27-37914352-8"/>
    <s v="melina@example.com"/>
    <d v="2023-09-17T00:00:00"/>
    <x v="4"/>
    <x v="5"/>
    <n v="640"/>
    <x v="1"/>
    <s v="Buenos Aires"/>
    <n v="12.500755796155801"/>
    <n v="640"/>
    <s v="septiembre"/>
    <n v="2023"/>
    <s v="domingo"/>
  </r>
  <r>
    <n v="1003.04713980144"/>
    <x v="38"/>
    <n v="40"/>
    <s v="soltero"/>
    <s v="Calle del Silencio 2333"/>
    <n v="32306177.143176999"/>
    <s v="20-32012935-6"/>
    <s v="lucas@example.com"/>
    <d v="2023-09-24T00:00:00"/>
    <x v="13"/>
    <x v="5"/>
    <n v="640"/>
    <x v="1"/>
    <s v="Buenos Aires"/>
    <n v="12.513481496956199"/>
    <n v="640"/>
    <s v="septiembre"/>
    <n v="2023"/>
    <s v="domingo"/>
  </r>
  <r>
    <n v="1005.06057918619"/>
    <x v="39"/>
    <n v="28"/>
    <s v="casado"/>
    <s v="Camino del Sueño 2555"/>
    <n v="32306049.405300099"/>
    <s v="27-36732667-3"/>
    <s v="fernando@example.com"/>
    <d v="2023-09-30T00:00:00"/>
    <x v="6"/>
    <x v="5"/>
    <n v="640"/>
    <x v="2"/>
    <s v="Buenos Aires"/>
    <n v="12.5262071977565"/>
    <n v="640"/>
    <s v="septiembre"/>
    <n v="2023"/>
    <s v="sabado"/>
  </r>
  <r>
    <n v="1011.10089734041"/>
    <x v="31"/>
    <n v="30"/>
    <s v="soltero"/>
    <s v="Calle del Encanto 3121"/>
    <n v="32305666.191669598"/>
    <s v="20-39772535-3"/>
    <s v="emilio@example.com"/>
    <d v="2023-10-20T00:00:00"/>
    <x v="1"/>
    <x v="5"/>
    <n v="640"/>
    <x v="1"/>
    <s v="Buenos Aires"/>
    <n v="12.564384300157601"/>
    <n v="640"/>
    <s v="octubre"/>
    <n v="2023"/>
    <s v="viernes"/>
  </r>
  <r>
    <n v="1013.11433672516"/>
    <x v="20"/>
    <n v="29"/>
    <s v="casado"/>
    <s v="Camino de la Melodía 3343"/>
    <n v="32305538.453792699"/>
    <s v="27-39412100-3"/>
    <s v="martin@example.com"/>
    <d v="2023-10-26T00:00:00"/>
    <x v="2"/>
    <x v="5"/>
    <n v="640"/>
    <x v="2"/>
    <s v="Buenos Aires"/>
    <n v="12.577110000957999"/>
    <n v="640"/>
    <s v="octubre"/>
    <n v="2023"/>
    <s v="jueves"/>
  </r>
  <r>
    <n v="1016.13449580227"/>
    <x v="15"/>
    <n v="31"/>
    <s v="casado"/>
    <s v="Avenida de las Mariposas 3676"/>
    <n v="32305346.846977498"/>
    <s v="27-25106387-3"/>
    <s v="delfina@example.com"/>
    <d v="2023-11-04T00:00:00"/>
    <x v="9"/>
    <x v="5"/>
    <n v="640"/>
    <x v="0"/>
    <s v="Buenos Aires"/>
    <n v="12.5961985521585"/>
    <n v="640"/>
    <s v="noviembre"/>
    <n v="2023"/>
    <s v="sabado"/>
  </r>
  <r>
    <n v="1017.1412154946401"/>
    <x v="16"/>
    <n v="29"/>
    <s v="casado"/>
    <s v="Camino del Encuentro 3787"/>
    <n v="32305282.978039"/>
    <s v="20-37816522-6"/>
    <s v="ignacio@example.com"/>
    <d v="2023-11-07T00:00:00"/>
    <x v="17"/>
    <x v="5"/>
    <n v="640"/>
    <x v="3"/>
    <s v="Buenos Aires"/>
    <n v="12.602561402558701"/>
    <n v="640"/>
    <s v="noviembre"/>
    <n v="2023"/>
    <s v="martes"/>
  </r>
  <r>
    <n v="1018.14793518702"/>
    <x v="17"/>
    <n v="18"/>
    <s v="casado"/>
    <s v="Paseo de la Serenidad 3898"/>
    <n v="32305219.109100599"/>
    <s v="27-28283811-8"/>
    <s v="catalina@example.com"/>
    <d v="2023-11-10T00:00:00"/>
    <x v="12"/>
    <x v="5"/>
    <n v="640"/>
    <x v="4"/>
    <s v="Buenos Aires"/>
    <n v="12.6089242529589"/>
    <n v="640"/>
    <s v="noviembre"/>
    <n v="2023"/>
    <s v="viernes"/>
  </r>
  <r>
    <n v="1019.15465487939"/>
    <x v="0"/>
    <n v="30"/>
    <s v="casado"/>
    <s v="Calle Primavera 124"/>
    <n v="32305155.240162201"/>
    <s v="27-33545801-8"/>
    <s v="ana@example.com"/>
    <d v="2023-11-14T00:00:00"/>
    <x v="3"/>
    <x v="5"/>
    <n v="640"/>
    <x v="3"/>
    <s v="Buenos Aires"/>
    <n v="12.615287103359"/>
    <n v="640"/>
    <s v="noviembre"/>
    <n v="2023"/>
    <s v="martes"/>
  </r>
  <r>
    <n v="1021.16809426413"/>
    <x v="33"/>
    <n v="52"/>
    <s v="soltero"/>
    <s v="Camino del Sol 790"/>
    <n v="32305027.502285302"/>
    <s v="27-29699292-8"/>
    <s v="marta@example.com"/>
    <d v="2023-11-18T00:00:00"/>
    <x v="4"/>
    <x v="5"/>
    <n v="640"/>
    <x v="1"/>
    <s v="Buenos Aires"/>
    <n v="12.6280128041594"/>
    <n v="640"/>
    <s v="noviembre"/>
    <n v="2023"/>
    <s v="sabado"/>
  </r>
  <r>
    <n v="1023.18153364887"/>
    <x v="34"/>
    <n v="27"/>
    <s v="casado"/>
    <s v="Calle Azul 203"/>
    <n v="32304899.764408499"/>
    <s v="27-27711336-8"/>
    <s v="joaquin@example.com"/>
    <d v="2023-11-26T00:00:00"/>
    <x v="13"/>
    <x v="5"/>
    <n v="640"/>
    <x v="1"/>
    <s v="Buenos Aires"/>
    <n v="12.640738504959799"/>
    <n v="640"/>
    <s v="noviembre"/>
    <n v="2023"/>
    <s v="domingo"/>
  </r>
  <r>
    <n v="1025.19497303362"/>
    <x v="35"/>
    <n v="30"/>
    <s v="soltero"/>
    <s v="Camino del Arco Iris 405"/>
    <n v="32304772.026531599"/>
    <s v="20-30383187-6"/>
    <s v="martina@example.com"/>
    <d v="2023-12-03T00:00:00"/>
    <x v="6"/>
    <x v="5"/>
    <n v="640"/>
    <x v="2"/>
    <s v="Buenos Aires"/>
    <n v="12.6534642057601"/>
    <n v="640"/>
    <s v="diciembre"/>
    <n v="2023"/>
    <s v="domingo"/>
  </r>
  <r>
    <n v="1031.2352911878399"/>
    <x v="29"/>
    <n v="40"/>
    <s v="casado"/>
    <s v="Calle de la Palma 1111"/>
    <n v="32304388.812901098"/>
    <s v="20-35136804-6"/>
    <s v="andrea@example.com"/>
    <d v="2023-12-22T00:00:00"/>
    <x v="1"/>
    <x v="5"/>
    <n v="640"/>
    <x v="1"/>
    <s v="Buenos Aires"/>
    <n v="12.6916413081612"/>
    <n v="640"/>
    <s v="diciembre"/>
    <n v="2023"/>
    <s v="viernes"/>
  </r>
  <r>
    <n v="1033.2487305725899"/>
    <x v="23"/>
    <n v="22"/>
    <s v="casado"/>
    <s v="Camino de la Estrella 1333"/>
    <n v="32304261.075024199"/>
    <s v="20-27712562-3"/>
    <s v="mariana@example.com"/>
    <d v="2023-12-29T00:00:00"/>
    <x v="9"/>
    <x v="5"/>
    <n v="640"/>
    <x v="0"/>
    <s v="Buenos Aires"/>
    <n v="12.704367008961601"/>
    <n v="640"/>
    <s v="diciembre"/>
    <n v="2023"/>
    <s v="viernes"/>
  </r>
  <r>
    <n v="1036.2688896497"/>
    <x v="6"/>
    <n v="29"/>
    <s v="casado"/>
    <s v="Avenida del Amanecer 1666"/>
    <n v="32304069.468208998"/>
    <s v="20-29965537-6"/>
    <s v="nicolas@example.com"/>
    <d v="2023-09-08T00:00:00"/>
    <x v="3"/>
    <x v="5"/>
    <n v="640"/>
    <x v="3"/>
    <s v="Buenos Aires"/>
    <n v="12.723455560162099"/>
    <n v="640"/>
    <s v="septiembre"/>
    <n v="2023"/>
    <s v="viernes"/>
  </r>
  <r>
    <n v="1037.2756093420701"/>
    <x v="7"/>
    <n v="33"/>
    <s v="soltero"/>
    <s v="Camino del Diamante 1777"/>
    <n v="32304005.599270601"/>
    <s v="27-36301247-8"/>
    <s v="daniela@example.com"/>
    <d v="2023-09-09T00:00:00"/>
    <x v="11"/>
    <x v="5"/>
    <n v="640"/>
    <x v="0"/>
    <s v="Buenos Aires"/>
    <n v="12.7298184105623"/>
    <n v="640"/>
    <s v="septiembre"/>
    <n v="2023"/>
    <s v="sabado"/>
  </r>
  <r>
    <n v="1039.2890487268201"/>
    <x v="36"/>
    <n v="37"/>
    <s v="casado"/>
    <s v="Calle de la Sombra 1999"/>
    <n v="32303877.861393701"/>
    <s v="20-37364633-6"/>
    <s v="abril@example.com"/>
    <d v="2023-09-17T00:00:00"/>
    <x v="10"/>
    <x v="5"/>
    <n v="640"/>
    <x v="3"/>
    <s v="Buenos Aires"/>
    <n v="12.7425441113626"/>
    <n v="640"/>
    <s v="septiembre"/>
    <n v="2023"/>
    <s v="domingo"/>
  </r>
  <r>
    <n v="1041.30248811156"/>
    <x v="37"/>
    <n v="27"/>
    <s v="casado"/>
    <s v="Camino del Crepúsculo 2111"/>
    <n v="32303750.123516899"/>
    <s v="27-31878802-8"/>
    <s v="melina@example.com"/>
    <d v="2023-09-24T00:00:00"/>
    <x v="9"/>
    <x v="5"/>
    <n v="640"/>
    <x v="0"/>
    <s v="Buenos Aires"/>
    <n v="12.755269812163"/>
    <n v="640"/>
    <s v="septiembre"/>
    <n v="2023"/>
    <s v="domingo"/>
  </r>
  <r>
    <n v="1043.3159274963"/>
    <x v="38"/>
    <n v="40"/>
    <s v="soltero"/>
    <s v="Calle del Silencio 2333"/>
    <n v="32303622.385639999"/>
    <s v="27-25310564-8"/>
    <s v="lucas@example.com"/>
    <d v="2023-09-30T00:00:00"/>
    <x v="12"/>
    <x v="5"/>
    <n v="640"/>
    <x v="4"/>
    <s v="Buenos Aires"/>
    <n v="12.767995512963401"/>
    <n v="640"/>
    <s v="septiembre"/>
    <n v="2023"/>
    <s v="sabado"/>
  </r>
  <r>
    <n v="1049.3562456505299"/>
    <x v="32"/>
    <n v="18"/>
    <s v="casado"/>
    <s v="Camino de la Ilusión 2999"/>
    <n v="32303239.172009502"/>
    <s v="27-37787399-3"/>
    <s v="mateo@example.com"/>
    <d v="2023-10-20T00:00:00"/>
    <x v="9"/>
    <x v="5"/>
    <n v="640"/>
    <x v="0"/>
    <s v="Buenos Aires"/>
    <n v="12.8061726153644"/>
    <n v="640"/>
    <s v="octubre"/>
    <n v="2023"/>
    <s v="viernes"/>
  </r>
  <r>
    <n v="1051.3696850352701"/>
    <x v="31"/>
    <n v="30"/>
    <s v="soltero"/>
    <s v="Calle del Encanto 3121"/>
    <n v="32303111.434132598"/>
    <s v="27-31473003-8"/>
    <s v="emilio@example.com"/>
    <d v="2023-10-26T00:00:00"/>
    <x v="12"/>
    <x v="5"/>
    <n v="640"/>
    <x v="4"/>
    <s v="Buenos Aires"/>
    <n v="12.8188983161648"/>
    <n v="640"/>
    <s v="octubre"/>
    <n v="2023"/>
    <s v="jueves"/>
  </r>
  <r>
    <n v="1054.3898441123899"/>
    <x v="21"/>
    <n v="18"/>
    <s v="soltero"/>
    <s v="Paseo de la Armonía 3454"/>
    <n v="32302919.827317301"/>
    <s v="27-37810681-8"/>
    <s v="antonia@example.com"/>
    <d v="2023-11-04T00:00:00"/>
    <x v="4"/>
    <x v="5"/>
    <n v="640"/>
    <x v="1"/>
    <s v="Buenos Aires"/>
    <n v="12.8379868673653"/>
    <n v="640"/>
    <s v="noviembre"/>
    <n v="2023"/>
    <s v="sabado"/>
  </r>
  <r>
    <n v="1055.39656380476"/>
    <x v="14"/>
    <n v="29"/>
    <s v="soltero"/>
    <s v="Calle de la Fantasía 3565"/>
    <n v="32302855.9583789"/>
    <s v="20-29807622-3"/>
    <s v="agustin@example.com"/>
    <d v="2023-11-07T00:00:00"/>
    <x v="10"/>
    <x v="5"/>
    <n v="640"/>
    <x v="3"/>
    <s v="Buenos Aires"/>
    <n v="12.8443497177655"/>
    <n v="640"/>
    <s v="noviembre"/>
    <n v="2023"/>
    <s v="martes"/>
  </r>
  <r>
    <n v="1056.4032834971299"/>
    <x v="15"/>
    <n v="31"/>
    <s v="casado"/>
    <s v="Avenida de las Mariposas 3676"/>
    <n v="32302792.089440499"/>
    <s v="27-30036426-8"/>
    <s v="delfina@example.com"/>
    <d v="2023-11-10T00:00:00"/>
    <x v="13"/>
    <x v="5"/>
    <n v="640"/>
    <x v="1"/>
    <s v="Buenos Aires"/>
    <n v="12.850712568165701"/>
    <n v="640"/>
    <s v="noviembre"/>
    <n v="2023"/>
    <s v="viernes"/>
  </r>
  <r>
    <n v="1057.4100031895"/>
    <x v="16"/>
    <n v="29"/>
    <s v="casado"/>
    <s v="Camino del Encuentro 3787"/>
    <n v="32302728.220502101"/>
    <s v="27-28723493-3"/>
    <s v="ignacio@example.com"/>
    <d v="2023-11-14T00:00:00"/>
    <x v="9"/>
    <x v="0"/>
    <n v="550"/>
    <x v="0"/>
    <s v="Buenos Aires"/>
    <n v="12.8570754185659"/>
    <n v="550"/>
    <s v="noviembre"/>
    <n v="2023"/>
    <s v="martes"/>
  </r>
  <r>
    <n v="1059.42344257424"/>
    <x v="0"/>
    <n v="30"/>
    <s v="casado"/>
    <s v="Calle Primavera 124"/>
    <n v="32302600.482625201"/>
    <s v="27-33254394-8"/>
    <s v="ana@example.com"/>
    <d v="2023-09-02T00:00:00"/>
    <x v="12"/>
    <x v="0"/>
    <n v="550"/>
    <x v="4"/>
    <s v="Buenos Aires"/>
    <n v="12.869801119366199"/>
    <n v="550"/>
    <s v="septiembre"/>
    <n v="2023"/>
    <s v="sabado"/>
  </r>
  <r>
    <n v="1061.4368819589899"/>
    <x v="33"/>
    <n v="52"/>
    <s v="soltero"/>
    <s v="Camino del Sol 790"/>
    <n v="32302472.744748399"/>
    <s v="20-37562403-6"/>
    <s v="marta@example.com"/>
    <d v="2023-09-06T00:00:00"/>
    <x v="11"/>
    <x v="0"/>
    <n v="550"/>
    <x v="0"/>
    <s v="Buenos Aires"/>
    <n v="12.8825268201666"/>
    <n v="550"/>
    <s v="septiembre"/>
    <n v="2023"/>
    <s v="miercoles"/>
  </r>
  <r>
    <n v="1063.4503213437299"/>
    <x v="34"/>
    <n v="27"/>
    <s v="casado"/>
    <s v="Calle Azul 203"/>
    <n v="32302345.006871499"/>
    <s v="27-25296686-8"/>
    <s v="joaquin@example.com"/>
    <d v="2023-09-10T00:00:00"/>
    <x v="10"/>
    <x v="0"/>
    <n v="550"/>
    <x v="3"/>
    <s v="Buenos Aires"/>
    <n v="12.895252520967"/>
    <n v="550"/>
    <s v="septiembre"/>
    <n v="2023"/>
    <s v="domingo"/>
  </r>
  <r>
    <n v="1069.49063949796"/>
    <x v="28"/>
    <n v="35"/>
    <s v="soltero"/>
    <s v="Camino de la Brisa 809"/>
    <n v="32301961.793241002"/>
    <s v="20-39143171-6"/>
    <s v="andres@example.com"/>
    <d v="2023-09-03T00:00:00"/>
    <x v="11"/>
    <x v="0"/>
    <n v="550"/>
    <x v="0"/>
    <s v="Buenos Aires"/>
    <n v="12.933429623367999"/>
    <n v="550"/>
    <s v="septiembre"/>
    <n v="2023"/>
    <s v="domingo"/>
  </r>
  <r>
    <n v="1071.5040788827"/>
    <x v="29"/>
    <n v="40"/>
    <s v="casado"/>
    <s v="Calle de la Palma 1111"/>
    <n v="32301834.055364098"/>
    <s v="27-27124896-3"/>
    <s v="andrea@example.com"/>
    <d v="2023-09-03T00:00:00"/>
    <x v="10"/>
    <x v="0"/>
    <n v="550"/>
    <x v="3"/>
    <s v="Buenos Aires"/>
    <n v="12.9461553241684"/>
    <n v="550"/>
    <s v="septiembre"/>
    <n v="2023"/>
    <s v="domingo"/>
  </r>
  <r>
    <n v="1074.5242379598201"/>
    <x v="24"/>
    <n v="32"/>
    <s v="soltero"/>
    <s v="Paseo del Cielo 1444"/>
    <n v="32301642.448548902"/>
    <s v="27-30333753-8"/>
    <s v="matias@example.com"/>
    <d v="2023-11-18T00:00:00"/>
    <x v="4"/>
    <x v="0"/>
    <n v="550"/>
    <x v="1"/>
    <s v="Buenos Aires"/>
    <n v="12.9652438753689"/>
    <n v="550"/>
    <s v="noviembre"/>
    <n v="2023"/>
    <s v="sabado"/>
  </r>
  <r>
    <n v="1075.53095765219"/>
    <x v="5"/>
    <n v="30"/>
    <s v="soltero"/>
    <s v="Calle del Viento 1555"/>
    <n v="32301578.5796104"/>
    <s v="20-25034309-6"/>
    <s v="valentina@example.com"/>
    <d v="2023-10-04T00:00:00"/>
    <x v="10"/>
    <x v="0"/>
    <n v="550"/>
    <x v="3"/>
    <s v="Buenos Aires"/>
    <n v="12.971606725769099"/>
    <n v="550"/>
    <s v="octubre"/>
    <n v="2023"/>
    <s v="miercoles"/>
  </r>
  <r>
    <n v="1076.5376773445601"/>
    <x v="6"/>
    <n v="29"/>
    <s v="casado"/>
    <s v="Avenida del Amanecer 1666"/>
    <n v="32301514.710671999"/>
    <s v="27-28480950-8"/>
    <s v="nicolas@example.com"/>
    <d v="2023-10-06T00:00:00"/>
    <x v="13"/>
    <x v="0"/>
    <n v="550"/>
    <x v="1"/>
    <s v="Buenos Aires"/>
    <n v="12.977969576169301"/>
    <n v="550"/>
    <s v="octubre"/>
    <n v="2023"/>
    <s v="viernes"/>
  </r>
  <r>
    <n v="1077.5443970369299"/>
    <x v="7"/>
    <n v="33"/>
    <s v="soltero"/>
    <s v="Camino del Diamante 1777"/>
    <n v="32301450.841733601"/>
    <s v="20-34384092-3"/>
    <s v="daniela@example.com"/>
    <d v="2023-10-08T00:00:00"/>
    <x v="18"/>
    <x v="0"/>
    <n v="550"/>
    <x v="1"/>
    <s v="Buenos Aires"/>
    <n v="12.9843324265695"/>
    <n v="550"/>
    <s v="octubre"/>
    <n v="2023"/>
    <s v="domingo"/>
  </r>
  <r>
    <n v="1079.5578364216699"/>
    <x v="36"/>
    <n v="37"/>
    <s v="casado"/>
    <s v="Calle de la Sombra 1999"/>
    <n v="32301323.103856701"/>
    <s v="27-31581119-3"/>
    <s v="abril@example.com"/>
    <d v="2023-10-12T00:00:00"/>
    <x v="14"/>
    <x v="0"/>
    <n v="550"/>
    <x v="4"/>
    <s v="Buenos Aires"/>
    <n v="12.997058127369799"/>
    <n v="550"/>
    <s v="octubre"/>
    <n v="2023"/>
    <s v="jueves"/>
  </r>
  <r>
    <n v="1081.5712758064201"/>
    <x v="37"/>
    <n v="27"/>
    <s v="casado"/>
    <s v="Camino del Crepúsculo 2111"/>
    <n v="32301195.365979899"/>
    <s v="27-34302254-8"/>
    <s v="melina@example.com"/>
    <d v="2023-10-22T00:00:00"/>
    <x v="15"/>
    <x v="0"/>
    <n v="550"/>
    <x v="0"/>
    <s v="Buenos Aires"/>
    <n v="13.0097838281702"/>
    <n v="550"/>
    <s v="octubre"/>
    <n v="2023"/>
    <s v="domingo"/>
  </r>
  <r>
    <n v="1083.5847151911601"/>
    <x v="38"/>
    <n v="40"/>
    <s v="soltero"/>
    <s v="Calle del Silencio 2333"/>
    <n v="32301067.628102999"/>
    <s v="20-30950190-6"/>
    <s v="lucas@example.com"/>
    <d v="2023-10-20T00:00:00"/>
    <x v="19"/>
    <x v="0"/>
    <n v="550"/>
    <x v="4"/>
    <s v="Buenos Aires"/>
    <n v="13.0225095289706"/>
    <n v="550"/>
    <s v="octubre"/>
    <n v="2023"/>
    <s v="viernes"/>
  </r>
  <r>
    <n v="1089.62503334539"/>
    <x v="32"/>
    <n v="18"/>
    <s v="casado"/>
    <s v="Camino de la Ilusión 2999"/>
    <n v="32300684.414472502"/>
    <s v="27-30286255-8"/>
    <s v="mateo@example.com"/>
    <d v="2023-11-01T00:00:00"/>
    <x v="11"/>
    <x v="0"/>
    <n v="550"/>
    <x v="0"/>
    <s v="Buenos Aires"/>
    <n v="13.060686631371601"/>
    <n v="550"/>
    <s v="noviembre"/>
    <n v="2023"/>
    <s v="miercoles"/>
  </r>
  <r>
    <n v="1091.6384727301299"/>
    <x v="31"/>
    <n v="30"/>
    <s v="soltero"/>
    <s v="Calle del Encanto 3121"/>
    <n v="32300556.676595699"/>
    <s v="20-30370550-6"/>
    <s v="emilio@example.com"/>
    <d v="2023-11-05T00:00:00"/>
    <x v="10"/>
    <x v="0"/>
    <n v="550"/>
    <x v="3"/>
    <s v="Buenos Aires"/>
    <n v="13.073412332171999"/>
    <n v="550"/>
    <s v="noviembre"/>
    <n v="2023"/>
    <s v="domingo"/>
  </r>
  <r>
    <n v="1094.65863180725"/>
    <x v="21"/>
    <n v="18"/>
    <s v="soltero"/>
    <s v="Paseo de la Armonía 3454"/>
    <n v="32300365.069780398"/>
    <s v="20-26292867-6"/>
    <s v="antonia@example.com"/>
    <d v="2023-11-11T00:00:00"/>
    <x v="6"/>
    <x v="0"/>
    <n v="550"/>
    <x v="2"/>
    <s v="Buenos Aires"/>
    <n v="13.0925008833725"/>
    <n v="550"/>
    <s v="noviembre"/>
    <n v="2023"/>
    <s v="sabado"/>
  </r>
  <r>
    <n v="1095.6653514996201"/>
    <x v="14"/>
    <n v="29"/>
    <s v="soltero"/>
    <s v="Calle de la Fantasía 3565"/>
    <n v="32300301.200842001"/>
    <s v="27-30318319-8"/>
    <s v="agustin@example.com"/>
    <d v="2023-11-18T00:00:00"/>
    <x v="7"/>
    <x v="0"/>
    <n v="550"/>
    <x v="2"/>
    <s v="Buenos Aires"/>
    <n v="13.098863733772699"/>
    <n v="550"/>
    <s v="noviembre"/>
    <n v="2023"/>
    <s v="sabado"/>
  </r>
  <r>
    <n v="1096.67207119199"/>
    <x v="15"/>
    <n v="31"/>
    <s v="casado"/>
    <s v="Avenida de las Mariposas 3676"/>
    <n v="32300237.331903499"/>
    <s v="27-39811300-8"/>
    <s v="delfina@example.com"/>
    <d v="2023-11-15T00:00:00"/>
    <x v="8"/>
    <x v="0"/>
    <n v="550"/>
    <x v="4"/>
    <s v="Buenos Aires"/>
    <n v="13.1052265841729"/>
    <n v="550"/>
    <s v="noviembre"/>
    <n v="2023"/>
    <s v="miercoles"/>
  </r>
  <r>
    <n v="1097.6787908843601"/>
    <x v="16"/>
    <n v="29"/>
    <s v="casado"/>
    <s v="Camino del Encuentro 3787"/>
    <n v="32300173.462965101"/>
    <s v="20-33130585-6"/>
    <s v="ignacio@example.com"/>
    <d v="2023-11-17T00:00:00"/>
    <x v="18"/>
    <x v="0"/>
    <n v="550"/>
    <x v="1"/>
    <s v="Buenos Aires"/>
    <n v="13.1115894345731"/>
    <n v="550"/>
    <s v="noviembre"/>
    <n v="2023"/>
    <s v="viernes"/>
  </r>
  <r>
    <n v="1099.6922302691"/>
    <x v="0"/>
    <n v="30"/>
    <s v="casado"/>
    <s v="Calle Primavera 124"/>
    <n v="32300045.725088298"/>
    <s v="20-32942920-3"/>
    <s v="ana@example.com"/>
    <d v="2023-11-21T00:00:00"/>
    <x v="14"/>
    <x v="0"/>
    <n v="550"/>
    <x v="4"/>
    <s v="Buenos Aires"/>
    <n v="13.124315135373401"/>
    <n v="550"/>
    <s v="noviembre"/>
    <n v="2023"/>
    <s v="martes"/>
  </r>
  <r>
    <n v="1101.70566965385"/>
    <x v="33"/>
    <n v="52"/>
    <s v="soltero"/>
    <s v="Camino del Sol 790"/>
    <n v="32299917.987211399"/>
    <s v="27-35692356-3"/>
    <s v="marta@example.com"/>
    <d v="2023-11-25T00:00:00"/>
    <x v="15"/>
    <x v="0"/>
    <n v="550"/>
    <x v="0"/>
    <s v="Buenos Aires"/>
    <n v="13.137040836173799"/>
    <n v="550"/>
    <s v="noviembre"/>
    <n v="2023"/>
    <s v="sabado"/>
  </r>
  <r>
    <n v="1103.71910903859"/>
    <x v="34"/>
    <n v="27"/>
    <s v="casado"/>
    <s v="Calle Azul 203"/>
    <n v="32299790.2493346"/>
    <s v="27-29951042-8"/>
    <s v="joaquin@example.com"/>
    <d v="2023-11-29T00:00:00"/>
    <x v="19"/>
    <x v="1"/>
    <n v="350"/>
    <x v="4"/>
    <s v="Buenos Aires"/>
    <n v="13.1497665369742"/>
    <n v="350"/>
    <s v="noviembre"/>
    <n v="2023"/>
    <s v="miercoles"/>
  </r>
  <r>
    <n v="1109.7594271928201"/>
    <x v="28"/>
    <n v="35"/>
    <s v="soltero"/>
    <s v="Camino de la Brisa 809"/>
    <n v="32299407.035704002"/>
    <s v="27-29812398-8"/>
    <s v="andres@example.com"/>
    <d v="2023-12-09T00:00:00"/>
    <x v="11"/>
    <x v="1"/>
    <n v="350"/>
    <x v="0"/>
    <s v="Buenos Aires"/>
    <n v="13.1879436393753"/>
    <n v="350"/>
    <s v="diciembre"/>
    <n v="2023"/>
    <s v="sabado"/>
  </r>
  <r>
    <n v="1111.7728665775601"/>
    <x v="29"/>
    <n v="40"/>
    <s v="casado"/>
    <s v="Calle de la Palma 1111"/>
    <n v="32299279.297827199"/>
    <s v="27-33368669-8"/>
    <s v="andrea@example.com"/>
    <d v="2023-12-15T00:00:00"/>
    <x v="10"/>
    <x v="1"/>
    <n v="350"/>
    <x v="3"/>
    <s v="Buenos Aires"/>
    <n v="13.200669340175599"/>
    <n v="350"/>
    <s v="diciembre"/>
    <n v="2023"/>
    <s v="viernes"/>
  </r>
  <r>
    <n v="1114.7930256546699"/>
    <x v="24"/>
    <n v="32"/>
    <s v="soltero"/>
    <s v="Paseo del Cielo 1444"/>
    <n v="32299087.691011898"/>
    <s v="27-35752383-8"/>
    <s v="matias@example.com"/>
    <d v="2023-12-21T00:00:00"/>
    <x v="6"/>
    <x v="1"/>
    <n v="350"/>
    <x v="2"/>
    <s v="Buenos Aires"/>
    <n v="13.219757891376201"/>
    <n v="350"/>
    <s v="diciembre"/>
    <n v="2023"/>
    <s v="jueves"/>
  </r>
  <r>
    <n v="1115.79974534705"/>
    <x v="5"/>
    <n v="30"/>
    <s v="soltero"/>
    <s v="Calle del Viento 1555"/>
    <n v="32299023.822073501"/>
    <s v="27-26231531-3"/>
    <s v="valentina@example.com"/>
    <d v="2023-12-23T00:00:00"/>
    <x v="7"/>
    <x v="1"/>
    <n v="350"/>
    <x v="2"/>
    <s v="Buenos Aires"/>
    <n v="13.226120741776301"/>
    <n v="350"/>
    <s v="diciembre"/>
    <n v="2023"/>
    <s v="sabado"/>
  </r>
  <r>
    <n v="1116.8064650394199"/>
    <x v="6"/>
    <n v="29"/>
    <s v="casado"/>
    <s v="Avenida del Amanecer 1666"/>
    <n v="32298959.953134999"/>
    <s v="20-34941792-6"/>
    <s v="nicolas@example.com"/>
    <d v="2023-12-24T00:00:00"/>
    <x v="8"/>
    <x v="1"/>
    <n v="350"/>
    <x v="4"/>
    <s v="Buenos Aires"/>
    <n v="13.2324835921765"/>
    <n v="350"/>
    <s v="diciembre"/>
    <n v="2023"/>
    <s v="domingo"/>
  </r>
  <r>
    <n v="1117.81318473179"/>
    <x v="7"/>
    <n v="33"/>
    <s v="soltero"/>
    <s v="Camino del Diamante 1777"/>
    <n v="32298896.084196601"/>
    <s v="27-30069576-8"/>
    <s v="daniela@example.com"/>
    <d v="2023-12-27T00:00:00"/>
    <x v="18"/>
    <x v="1"/>
    <n v="350"/>
    <x v="1"/>
    <s v="Buenos Aires"/>
    <n v="13.238846442576699"/>
    <n v="350"/>
    <s v="diciembre"/>
    <n v="2023"/>
    <s v="miercoles"/>
  </r>
  <r>
    <n v="1119.82662411653"/>
    <x v="36"/>
    <n v="37"/>
    <s v="casado"/>
    <s v="Calle de la Sombra 1999"/>
    <n v="32298768.346319798"/>
    <s v="20-27246529-6"/>
    <s v="abril@example.com"/>
    <d v="2023-12-31T00:00:00"/>
    <x v="14"/>
    <x v="1"/>
    <n v="350"/>
    <x v="4"/>
    <s v="Buenos Aires"/>
    <n v="13.2515721433771"/>
    <n v="350"/>
    <s v="diciembre"/>
    <n v="2023"/>
    <s v="domingo"/>
  </r>
  <r>
    <n v="1121.8400635012799"/>
    <x v="37"/>
    <n v="27"/>
    <s v="casado"/>
    <s v="Camino del Crepúsculo 2111"/>
    <n v="32298640.608442899"/>
    <s v="20-39356269-3"/>
    <s v="melina@example.com"/>
    <d v="2023-09-09T00:00:00"/>
    <x v="15"/>
    <x v="1"/>
    <n v="350"/>
    <x v="0"/>
    <s v="Buenos Aires"/>
    <n v="13.264297844177401"/>
    <n v="350"/>
    <s v="septiembre"/>
    <n v="2023"/>
    <s v="sabado"/>
  </r>
  <r>
    <n v="1123.8535028860199"/>
    <x v="38"/>
    <n v="40"/>
    <s v="soltero"/>
    <s v="Calle del Silencio 2333"/>
    <n v="32298512.8705661"/>
    <s v="27-26181497-3"/>
    <s v="lucas@example.com"/>
    <d v="2023-09-08T00:00:00"/>
    <x v="19"/>
    <x v="1"/>
    <n v="350"/>
    <x v="4"/>
    <s v="Buenos Aires"/>
    <n v="13.2770235449778"/>
    <n v="350"/>
    <s v="septiembre"/>
    <n v="2023"/>
    <s v="viernes"/>
  </r>
  <r>
    <n v="1129.89382104025"/>
    <x v="32"/>
    <n v="18"/>
    <s v="casado"/>
    <s v="Camino de la Ilusión 2999"/>
    <n v="32298129.656935502"/>
    <s v="27-26164027-8"/>
    <s v="mateo@example.com"/>
    <d v="2023-09-20T00:00:00"/>
    <x v="11"/>
    <x v="1"/>
    <n v="350"/>
    <x v="0"/>
    <s v="Buenos Aires"/>
    <n v="13.3152006473789"/>
    <n v="350"/>
    <s v="septiembre"/>
    <n v="2023"/>
    <s v="miercoles"/>
  </r>
  <r>
    <n v="1131.90726042499"/>
    <x v="31"/>
    <n v="30"/>
    <s v="soltero"/>
    <s v="Calle del Encanto 3121"/>
    <n v="32298001.919058699"/>
    <s v="27-30551600-8"/>
    <s v="emilio@example.com"/>
    <d v="2023-09-24T00:00:00"/>
    <x v="10"/>
    <x v="1"/>
    <n v="350"/>
    <x v="3"/>
    <s v="Buenos Aires"/>
    <n v="13.327926348179201"/>
    <n v="350"/>
    <s v="septiembre"/>
    <n v="2023"/>
    <s v="domingo"/>
  </r>
  <r>
    <n v="1134.9274195021001"/>
    <x v="21"/>
    <n v="18"/>
    <s v="soltero"/>
    <s v="Paseo de la Armonía 3454"/>
    <n v="32297810.312243398"/>
    <s v="27-37472916-3"/>
    <s v="antonia@example.com"/>
    <d v="2023-09-30T00:00:00"/>
    <x v="6"/>
    <x v="1"/>
    <n v="350"/>
    <x v="2"/>
    <s v="Buenos Aires"/>
    <n v="13.347014899379801"/>
    <n v="350"/>
    <s v="septiembre"/>
    <n v="2023"/>
    <s v="sabado"/>
  </r>
  <r>
    <n v="1135.9341391944799"/>
    <x v="14"/>
    <n v="29"/>
    <s v="soltero"/>
    <s v="Calle de la Fantasía 3565"/>
    <n v="32297746.443305001"/>
    <s v="20-26263325-6"/>
    <s v="agustin@example.com"/>
    <d v="2023-10-22T00:00:00"/>
    <x v="7"/>
    <x v="1"/>
    <n v="350"/>
    <x v="2"/>
    <s v="Buenos Aires"/>
    <n v="13.3533777497799"/>
    <n v="350"/>
    <s v="octubre"/>
    <n v="2023"/>
    <s v="domingo"/>
  </r>
  <r>
    <n v="1136.94085888685"/>
    <x v="15"/>
    <n v="31"/>
    <s v="casado"/>
    <s v="Avenida de las Mariposas 3676"/>
    <n v="32297682.574366599"/>
    <s v="27-34914659-8"/>
    <s v="delfina@example.com"/>
    <d v="2023-10-04T00:00:00"/>
    <x v="8"/>
    <x v="1"/>
    <n v="350"/>
    <x v="4"/>
    <s v="Buenos Aires"/>
    <n v="13.3597406001801"/>
    <n v="350"/>
    <s v="octubre"/>
    <n v="2023"/>
    <s v="miercoles"/>
  </r>
  <r>
    <n v="1137.9475785792199"/>
    <x v="16"/>
    <n v="29"/>
    <s v="casado"/>
    <s v="Camino del Encuentro 3787"/>
    <n v="32297618.705428101"/>
    <s v="27-39012580-3"/>
    <s v="ignacio@example.com"/>
    <d v="2023-10-06T00:00:00"/>
    <x v="18"/>
    <x v="1"/>
    <n v="350"/>
    <x v="1"/>
    <s v="Buenos Aires"/>
    <n v="13.366103450580299"/>
    <n v="350"/>
    <s v="octubre"/>
    <n v="2023"/>
    <s v="viernes"/>
  </r>
  <r>
    <n v="1139.9610179639601"/>
    <x v="0"/>
    <n v="30"/>
    <s v="casado"/>
    <s v="Calle Primavera 124"/>
    <n v="32297490.967551298"/>
    <s v="27-28288373-8"/>
    <s v="ana@example.com"/>
    <d v="2023-10-10T00:00:00"/>
    <x v="14"/>
    <x v="1"/>
    <n v="350"/>
    <x v="4"/>
    <s v="Buenos Aires"/>
    <n v="13.3788291513807"/>
    <n v="350"/>
    <s v="octubre"/>
    <n v="2023"/>
    <s v="martes"/>
  </r>
  <r>
    <n v="1141.9744573487001"/>
    <x v="33"/>
    <n v="52"/>
    <s v="soltero"/>
    <s v="Camino del Sol 790"/>
    <n v="32297363.229674399"/>
    <s v="20-37226218-6"/>
    <s v="marta@example.com"/>
    <d v="2023-10-14T00:00:00"/>
    <x v="15"/>
    <x v="1"/>
    <n v="350"/>
    <x v="0"/>
    <s v="Buenos Aires"/>
    <n v="13.391554852181001"/>
    <n v="350"/>
    <s v="octubre"/>
    <n v="2023"/>
    <s v="sabado"/>
  </r>
  <r>
    <n v="1143.98789673345"/>
    <x v="34"/>
    <n v="27"/>
    <s v="casado"/>
    <s v="Calle Azul 203"/>
    <n v="32297235.4917976"/>
    <s v="20-29416988-3"/>
    <s v="joaquin@example.com"/>
    <d v="2023-10-18T00:00:00"/>
    <x v="17"/>
    <x v="1"/>
    <n v="350"/>
    <x v="3"/>
    <s v="Buenos Aires"/>
    <n v="13.404280552981399"/>
    <n v="350"/>
    <s v="octubre"/>
    <n v="2023"/>
    <s v="miercoles"/>
  </r>
  <r>
    <n v="1150.02821488768"/>
    <x v="28"/>
    <n v="35"/>
    <s v="soltero"/>
    <s v="Camino de la Brisa 809"/>
    <n v="32296852.278167099"/>
    <s v="20-37425535-6"/>
    <s v="andres@example.com"/>
    <d v="2023-10-22T00:00:00"/>
    <x v="13"/>
    <x v="2"/>
    <n v="450"/>
    <x v="1"/>
    <s v="Buenos Aires"/>
    <n v="13.442457655382499"/>
    <n v="450"/>
    <s v="octubre"/>
    <n v="2023"/>
    <s v="domingo"/>
  </r>
  <r>
    <n v="1152.0416542724199"/>
    <x v="29"/>
    <n v="40"/>
    <s v="casado"/>
    <s v="Calle de la Palma 1111"/>
    <n v="32296724.540290199"/>
    <s v="27-31259883-8"/>
    <s v="andrea@example.com"/>
    <d v="2023-11-03T00:00:00"/>
    <x v="17"/>
    <x v="2"/>
    <n v="450"/>
    <x v="3"/>
    <s v="Buenos Aires"/>
    <n v="13.4551833561828"/>
    <n v="450"/>
    <s v="noviembre"/>
    <n v="2023"/>
    <s v="viernes"/>
  </r>
  <r>
    <n v="1155.06181334953"/>
    <x v="24"/>
    <n v="32"/>
    <s v="soltero"/>
    <s v="Paseo del Cielo 1444"/>
    <n v="32296532.933474898"/>
    <s v="20-32459086-3"/>
    <s v="matias@example.com"/>
    <d v="2023-11-09T00:00:00"/>
    <x v="11"/>
    <x v="2"/>
    <n v="450"/>
    <x v="0"/>
    <s v="Buenos Aires"/>
    <n v="13.4742719073834"/>
    <n v="450"/>
    <s v="noviembre"/>
    <n v="2023"/>
    <s v="jueves"/>
  </r>
  <r>
    <n v="1156.0685330419001"/>
    <x v="5"/>
    <n v="30"/>
    <s v="soltero"/>
    <s v="Calle del Viento 1555"/>
    <n v="32296469.064536501"/>
    <s v="27-35342267-8"/>
    <s v="valentina@example.com"/>
    <d v="2023-11-11T00:00:00"/>
    <x v="4"/>
    <x v="2"/>
    <n v="450"/>
    <x v="1"/>
    <s v="Buenos Aires"/>
    <n v="13.4806347577835"/>
    <n v="450"/>
    <s v="noviembre"/>
    <n v="2023"/>
    <s v="sabado"/>
  </r>
  <r>
    <n v="1157.07525273428"/>
    <x v="6"/>
    <n v="29"/>
    <s v="casado"/>
    <s v="Avenida del Amanecer 1666"/>
    <n v="32296405.195598099"/>
    <s v="27-38692814-3"/>
    <s v="nicolas@example.com"/>
    <d v="2023-11-18T00:00:00"/>
    <x v="10"/>
    <x v="2"/>
    <n v="450"/>
    <x v="3"/>
    <s v="Buenos Aires"/>
    <n v="13.4869976081837"/>
    <n v="450"/>
    <s v="noviembre"/>
    <n v="2023"/>
    <s v="sabado"/>
  </r>
  <r>
    <n v="1158.0819724266501"/>
    <x v="7"/>
    <n v="33"/>
    <s v="soltero"/>
    <s v="Camino del Diamante 1777"/>
    <n v="32296341.326659702"/>
    <s v="20-32107422-6"/>
    <s v="daniela@example.com"/>
    <d v="2023-11-15T00:00:00"/>
    <x v="13"/>
    <x v="2"/>
    <n v="450"/>
    <x v="1"/>
    <s v="Buenos Aires"/>
    <n v="13.493360458583901"/>
    <n v="450"/>
    <s v="noviembre"/>
    <n v="2023"/>
    <s v="miercoles"/>
  </r>
  <r>
    <n v="1160.09541181139"/>
    <x v="36"/>
    <n v="37"/>
    <s v="casado"/>
    <s v="Calle de la Sombra 1999"/>
    <n v="32296213.588782798"/>
    <s v="27-26209590-3"/>
    <s v="abril@example.com"/>
    <d v="2023-09-02T00:00:00"/>
    <x v="17"/>
    <x v="2"/>
    <n v="450"/>
    <x v="3"/>
    <s v="Buenos Aires"/>
    <n v="13.506086159384299"/>
    <n v="450"/>
    <s v="septiembre"/>
    <n v="2023"/>
    <s v="sabado"/>
  </r>
  <r>
    <n v="1162.10885119613"/>
    <x v="37"/>
    <n v="27"/>
    <s v="casado"/>
    <s v="Camino del Crepúsculo 2111"/>
    <n v="32296085.850906"/>
    <s v="27-31387138-8"/>
    <s v="melina@example.com"/>
    <d v="2023-09-03T00:00:00"/>
    <x v="3"/>
    <x v="2"/>
    <n v="450"/>
    <x v="3"/>
    <s v="Buenos Aires"/>
    <n v="13.5188118601846"/>
    <n v="450"/>
    <s v="septiembre"/>
    <n v="2023"/>
    <s v="domingo"/>
  </r>
  <r>
    <n v="1164.12229058088"/>
    <x v="38"/>
    <n v="40"/>
    <s v="soltero"/>
    <s v="Calle del Silencio 2333"/>
    <n v="32295958.1130291"/>
    <s v="20-35701413-6"/>
    <s v="lucas@example.com"/>
    <d v="2023-09-03T00:00:00"/>
    <x v="4"/>
    <x v="2"/>
    <n v="450"/>
    <x v="1"/>
    <s v="Buenos Aires"/>
    <n v="13.531537560985001"/>
    <n v="450"/>
    <s v="septiembre"/>
    <n v="2023"/>
    <s v="domingo"/>
  </r>
  <r>
    <n v="1170.1626087351101"/>
    <x v="32"/>
    <n v="18"/>
    <s v="casado"/>
    <s v="Camino de la Ilusión 2999"/>
    <n v="32295574.899398599"/>
    <s v="27-27558968-8"/>
    <s v="mateo@example.com"/>
    <d v="2023-09-22T00:00:00"/>
    <x v="3"/>
    <x v="2"/>
    <n v="450"/>
    <x v="3"/>
    <s v="Buenos Aires"/>
    <n v="13.569714663386099"/>
    <n v="450"/>
    <s v="septiembre"/>
    <n v="2023"/>
    <s v="viernes"/>
  </r>
  <r>
    <n v="1172.1760481198501"/>
    <x v="31"/>
    <n v="30"/>
    <s v="soltero"/>
    <s v="Calle del Encanto 3121"/>
    <n v="32295447.161521699"/>
    <s v="20-30035896-6"/>
    <s v="emilio@example.com"/>
    <d v="2023-09-26T00:00:00"/>
    <x v="4"/>
    <x v="2"/>
    <n v="450"/>
    <x v="1"/>
    <s v="Buenos Aires"/>
    <n v="13.5824403641864"/>
    <n v="450"/>
    <s v="septiembre"/>
    <n v="2023"/>
    <s v="martes"/>
  </r>
  <r>
    <n v="1175.1962071969599"/>
    <x v="21"/>
    <n v="18"/>
    <s v="soltero"/>
    <s v="Paseo de la Armonía 3454"/>
    <n v="32295255.554706398"/>
    <s v="20-39338414-6"/>
    <s v="antonia@example.com"/>
    <d v="2023-10-22T00:00:00"/>
    <x v="11"/>
    <x v="2"/>
    <n v="450"/>
    <x v="0"/>
    <s v="Buenos Aires"/>
    <n v="13.601528915387"/>
    <n v="450"/>
    <s v="octubre"/>
    <n v="2023"/>
    <s v="domingo"/>
  </r>
  <r>
    <n v="1176.20292688933"/>
    <x v="14"/>
    <n v="29"/>
    <s v="soltero"/>
    <s v="Calle de la Fantasía 3565"/>
    <n v="32295191.685768001"/>
    <s v="27-30656780-8"/>
    <s v="agustin@example.com"/>
    <d v="2023-10-04T00:00:00"/>
    <x v="4"/>
    <x v="2"/>
    <n v="450"/>
    <x v="1"/>
    <s v="Buenos Aires"/>
    <n v="13.6078917657871"/>
    <n v="450"/>
    <s v="octubre"/>
    <n v="2023"/>
    <s v="miercoles"/>
  </r>
  <r>
    <n v="1177.2096465817101"/>
    <x v="15"/>
    <n v="31"/>
    <s v="casado"/>
    <s v="Avenida de las Mariposas 3676"/>
    <n v="32295127.816829599"/>
    <s v="20-32007029-3"/>
    <s v="delfina@example.com"/>
    <d v="2023-10-06T00:00:00"/>
    <x v="10"/>
    <x v="3"/>
    <n v="600"/>
    <x v="3"/>
    <s v="Buenos Aires"/>
    <n v="13.614254616187299"/>
    <n v="600"/>
    <s v="octubre"/>
    <n v="2023"/>
    <s v="viernes"/>
  </r>
  <r>
    <n v="1178.21636627408"/>
    <x v="16"/>
    <n v="29"/>
    <s v="casado"/>
    <s v="Camino del Encuentro 3787"/>
    <n v="32295063.947891202"/>
    <s v="27-26814240-8"/>
    <s v="ignacio@example.com"/>
    <d v="2023-10-08T00:00:00"/>
    <x v="13"/>
    <x v="3"/>
    <n v="600"/>
    <x v="1"/>
    <s v="Buenos Aires"/>
    <n v="13.6206174665875"/>
    <n v="600"/>
    <s v="octubre"/>
    <n v="2023"/>
    <s v="domingo"/>
  </r>
  <r>
    <n v="1180.2298056588199"/>
    <x v="0"/>
    <n v="30"/>
    <s v="casado"/>
    <s v="Calle Primavera 124"/>
    <n v="32294936.210014299"/>
    <s v="20-36624087-6"/>
    <s v="ana@example.com"/>
    <d v="2023-10-12T00:00:00"/>
    <x v="4"/>
    <x v="3"/>
    <n v="600"/>
    <x v="1"/>
    <s v="Buenos Aires"/>
    <n v="13.633343167387901"/>
    <n v="600"/>
    <s v="octubre"/>
    <n v="2023"/>
    <s v="jueves"/>
  </r>
  <r>
    <n v="1182.2432450435599"/>
    <x v="33"/>
    <n v="52"/>
    <s v="soltero"/>
    <s v="Camino del Sol 790"/>
    <n v="32294808.4721375"/>
    <s v="27-32911721-3"/>
    <s v="marta@example.com"/>
    <d v="2023-10-22T00:00:00"/>
    <x v="13"/>
    <x v="3"/>
    <n v="600"/>
    <x v="1"/>
    <s v="Buenos Aires"/>
    <n v="13.6460688681882"/>
    <n v="600"/>
    <s v="octubre"/>
    <n v="2023"/>
    <s v="domingo"/>
  </r>
  <r>
    <n v="1184.2566844283101"/>
    <x v="34"/>
    <n v="27"/>
    <s v="casado"/>
    <s v="Calle Azul 203"/>
    <n v="32294680.7342606"/>
    <s v="27-31868066-8"/>
    <s v="joaquin@example.com"/>
    <d v="2023-10-20T00:00:00"/>
    <x v="4"/>
    <x v="3"/>
    <n v="600"/>
    <x v="1"/>
    <s v="Buenos Aires"/>
    <n v="13.658794568988601"/>
    <n v="600"/>
    <s v="octubre"/>
    <n v="2023"/>
    <s v="viernes"/>
  </r>
  <r>
    <n v="1190.29700258253"/>
    <x v="28"/>
    <n v="35"/>
    <s v="soltero"/>
    <s v="Camino de la Brisa 809"/>
    <n v="32294297.520630099"/>
    <s v="27-27922067-3"/>
    <s v="andres@example.com"/>
    <d v="2023-11-01T00:00:00"/>
    <x v="1"/>
    <x v="3"/>
    <n v="600"/>
    <x v="1"/>
    <s v="Buenos Aires"/>
    <n v="13.696971671389701"/>
    <n v="600"/>
    <s v="noviembre"/>
    <n v="2023"/>
    <s v="miercoles"/>
  </r>
  <r>
    <n v="1192.31044196728"/>
    <x v="29"/>
    <n v="40"/>
    <s v="casado"/>
    <s v="Calle de la Palma 1111"/>
    <n v="32294169.782753199"/>
    <s v="27-25944461-8"/>
    <s v="andrea@example.com"/>
    <d v="2023-11-05T00:00:00"/>
    <x v="2"/>
    <x v="3"/>
    <n v="600"/>
    <x v="2"/>
    <s v="Buenos Aires"/>
    <n v="13.70969737219"/>
    <n v="600"/>
    <s v="noviembre"/>
    <n v="2023"/>
    <s v="domingo"/>
  </r>
  <r>
    <n v="1195.3306010443901"/>
    <x v="24"/>
    <n v="32"/>
    <s v="soltero"/>
    <s v="Paseo del Cielo 1444"/>
    <n v="32293978.175937999"/>
    <s v="27-26137564-8"/>
    <s v="matias@example.com"/>
    <d v="2023-11-11T00:00:00"/>
    <x v="9"/>
    <x v="3"/>
    <n v="600"/>
    <x v="0"/>
    <s v="Buenos Aires"/>
    <n v="13.7287859233906"/>
    <n v="600"/>
    <s v="noviembre"/>
    <n v="2023"/>
    <s v="sabado"/>
  </r>
  <r>
    <n v="1196.3373207367599"/>
    <x v="5"/>
    <n v="30"/>
    <s v="soltero"/>
    <s v="Calle del Viento 1555"/>
    <n v="32293914.306999501"/>
    <s v="27-30888605-8"/>
    <s v="valentina@example.com"/>
    <d v="2023-11-18T00:00:00"/>
    <x v="17"/>
    <x v="3"/>
    <n v="600"/>
    <x v="3"/>
    <s v="Buenos Aires"/>
    <n v="13.7351487737907"/>
    <n v="600"/>
    <s v="noviembre"/>
    <n v="2023"/>
    <s v="sabado"/>
  </r>
  <r>
    <n v="1197.34404042913"/>
    <x v="6"/>
    <n v="29"/>
    <s v="casado"/>
    <s v="Avenida del Amanecer 1666"/>
    <n v="32293850.438061099"/>
    <s v="20-27898559-6"/>
    <s v="nicolas@example.com"/>
    <d v="2023-11-15T00:00:00"/>
    <x v="12"/>
    <x v="3"/>
    <n v="600"/>
    <x v="4"/>
    <s v="Buenos Aires"/>
    <n v="13.741511624190901"/>
    <n v="600"/>
    <s v="noviembre"/>
    <n v="2023"/>
    <s v="miercoles"/>
  </r>
  <r>
    <n v="1198.3507601215099"/>
    <x v="7"/>
    <n v="33"/>
    <s v="soltero"/>
    <s v="Camino del Diamante 1777"/>
    <n v="32293786.569122698"/>
    <s v="27-33256000-8"/>
    <s v="daniela@example.com"/>
    <d v="2023-11-17T00:00:00"/>
    <x v="3"/>
    <x v="3"/>
    <n v="600"/>
    <x v="3"/>
    <s v="Buenos Aires"/>
    <n v="13.7478744745911"/>
    <n v="600"/>
    <s v="noviembre"/>
    <n v="2023"/>
    <s v="viernes"/>
  </r>
  <r>
    <n v="1200.3641995062501"/>
    <x v="36"/>
    <n v="37"/>
    <s v="casado"/>
    <s v="Calle de la Sombra 1999"/>
    <n v="32293658.831245799"/>
    <s v="27-34528233-8"/>
    <s v="abril@example.com"/>
    <d v="2023-11-21T00:00:00"/>
    <x v="4"/>
    <x v="3"/>
    <n v="600"/>
    <x v="1"/>
    <s v="Buenos Aires"/>
    <n v="13.760600175391501"/>
    <n v="600"/>
    <s v="noviembre"/>
    <n v="2023"/>
    <s v="martes"/>
  </r>
  <r>
    <n v="1202.3776388909901"/>
    <x v="37"/>
    <n v="27"/>
    <s v="casado"/>
    <s v="Camino del Crepúsculo 2111"/>
    <n v="32293531.093369"/>
    <s v="20-35644523-6"/>
    <s v="melina@example.com"/>
    <d v="2023-11-25T00:00:00"/>
    <x v="13"/>
    <x v="3"/>
    <n v="600"/>
    <x v="1"/>
    <s v="Buenos Aires"/>
    <n v="13.7733258761918"/>
    <n v="600"/>
    <s v="noviembre"/>
    <n v="2023"/>
    <s v="sabado"/>
  </r>
  <r>
    <n v="1204.39107827573"/>
    <x v="38"/>
    <n v="40"/>
    <s v="soltero"/>
    <s v="Calle del Silencio 2333"/>
    <n v="32293403.3554921"/>
    <s v="27-25478122-3"/>
    <s v="lucas@example.com"/>
    <d v="2023-11-29T00:00:00"/>
    <x v="6"/>
    <x v="3"/>
    <n v="600"/>
    <x v="2"/>
    <s v="Buenos Aires"/>
    <n v="13.7860515769922"/>
    <n v="600"/>
    <s v="noviembre"/>
    <n v="2023"/>
    <s v="miercoles"/>
  </r>
  <r>
    <n v="1210.4313964299599"/>
    <x v="32"/>
    <n v="18"/>
    <s v="casado"/>
    <s v="Camino de la Ilusión 2999"/>
    <n v="32293020.141861599"/>
    <s v="20-26995894-3"/>
    <s v="mateo@example.com"/>
    <d v="2023-11-18T00:00:00"/>
    <x v="1"/>
    <x v="3"/>
    <n v="600"/>
    <x v="1"/>
    <s v="Buenos Aires"/>
    <n v="13.8242286793933"/>
    <n v="600"/>
    <s v="noviembre"/>
    <n v="2023"/>
    <s v="sabado"/>
  </r>
  <r>
    <n v="1212.4448358147099"/>
    <x v="31"/>
    <n v="31"/>
    <s v="soltero"/>
    <s v="Calle del Encanto 3121"/>
    <n v="32292892.4039848"/>
    <s v="27-38409289-3"/>
    <s v="emilio@example.com"/>
    <d v="2023-12-15T00:00:00"/>
    <x v="2"/>
    <x v="3"/>
    <n v="600"/>
    <x v="2"/>
    <s v="Buenos Aires"/>
    <n v="13.8369543801936"/>
    <n v="600"/>
    <s v="diciembre"/>
    <n v="2023"/>
    <s v="viernes"/>
  </r>
  <r>
    <n v="1215.46499489182"/>
    <x v="21"/>
    <n v="18"/>
    <s v="soltero"/>
    <s v="Paseo de la Armonía 3454"/>
    <n v="32292700.797169499"/>
    <s v="27-33208866-3"/>
    <s v="antonia@example.com"/>
    <d v="2023-12-21T00:00:00"/>
    <x v="9"/>
    <x v="3"/>
    <n v="600"/>
    <x v="0"/>
    <s v="Buenos Aires"/>
    <n v="13.8560429313942"/>
    <n v="600"/>
    <s v="diciembre"/>
    <n v="2023"/>
    <s v="jueves"/>
  </r>
  <r>
    <n v="1216.4717145841901"/>
    <x v="14"/>
    <n v="30"/>
    <s v="soltero"/>
    <s v="Calle de la Fantasía 3565"/>
    <n v="32292636.928231101"/>
    <s v="20-30787647-6"/>
    <s v="agustin@example.com"/>
    <d v="2023-12-23T00:00:00"/>
    <x v="17"/>
    <x v="3"/>
    <n v="600"/>
    <x v="3"/>
    <s v="Buenos Aires"/>
    <n v="13.862405781794299"/>
    <n v="600"/>
    <s v="diciembre"/>
    <n v="2023"/>
    <s v="sabado"/>
  </r>
  <r>
    <n v="1217.4784342765599"/>
    <x v="15"/>
    <n v="29"/>
    <s v="casado"/>
    <s v="Avenida de las Mariposas 3676"/>
    <n v="32292573.0592926"/>
    <s v="27-36474117-8"/>
    <s v="delfina@example.com"/>
    <d v="2023-12-23T00:00:00"/>
    <x v="12"/>
    <x v="3"/>
    <n v="600"/>
    <x v="4"/>
    <s v="Buenos Aires"/>
    <n v="13.868768632194501"/>
    <n v="600"/>
    <s v="diciembre"/>
    <n v="2023"/>
    <s v="sabado"/>
  </r>
  <r>
    <n v="1218.48515396894"/>
    <x v="16"/>
    <n v="33"/>
    <s v="casado"/>
    <s v="Camino del Encuentro 3787"/>
    <n v="32292509.190354198"/>
    <s v="27-32706759-8"/>
    <s v="ignacio@example.com"/>
    <d v="2023-12-27T00:00:00"/>
    <x v="3"/>
    <x v="4"/>
    <n v="600"/>
    <x v="3"/>
    <s v="Buenos Aires"/>
    <n v="13.8751314825947"/>
    <n v="600"/>
    <s v="diciembre"/>
    <n v="2023"/>
    <s v="miercoles"/>
  </r>
  <r>
    <n v="1220.49859335368"/>
    <x v="0"/>
    <n v="37"/>
    <s v="casado"/>
    <s v="Calle Primavera 124"/>
    <n v="32292381.452477399"/>
    <s v="27-37260326-8"/>
    <s v="ana@example.com"/>
    <d v="2023-12-31T00:00:00"/>
    <x v="4"/>
    <x v="4"/>
    <n v="600"/>
    <x v="1"/>
    <s v="Buenos Aires"/>
    <n v="13.8878571833951"/>
    <n v="600"/>
    <s v="diciembre"/>
    <n v="2023"/>
    <s v="domingo"/>
  </r>
  <r>
    <n v="1222.51203273842"/>
    <x v="33"/>
    <n v="31"/>
    <s v="soltero"/>
    <s v="Camino del Sol 790"/>
    <n v="32292253.7146005"/>
    <s v="27-27705687-8"/>
    <s v="marta@example.com"/>
    <d v="2023-09-09T00:00:00"/>
    <x v="13"/>
    <x v="4"/>
    <n v="600"/>
    <x v="1"/>
    <s v="Buenos Aires"/>
    <n v="13.9005828841954"/>
    <n v="600"/>
    <s v="septiembre"/>
    <n v="2023"/>
    <s v="sabado"/>
  </r>
  <r>
    <n v="1224.5254721231599"/>
    <x v="34"/>
    <n v="29"/>
    <s v="casado"/>
    <s v="Calle Azul 203"/>
    <n v="32292125.976723701"/>
    <s v="20-38416885-6"/>
    <s v="joaquin@example.com"/>
    <d v="2023-09-08T00:00:00"/>
    <x v="6"/>
    <x v="4"/>
    <n v="600"/>
    <x v="2"/>
    <s v="Buenos Aires"/>
    <n v="13.9133085849958"/>
    <n v="600"/>
    <s v="septiembre"/>
    <n v="2023"/>
    <s v="viernes"/>
  </r>
  <r>
    <n v="1230.5657902773901"/>
    <x v="28"/>
    <n v="35"/>
    <s v="soltero"/>
    <s v="Camino de la Brisa 809"/>
    <n v="32291742.763093099"/>
    <s v="20-35414332-6"/>
    <s v="andres@example.com"/>
    <d v="2023-09-20T00:00:00"/>
    <x v="1"/>
    <x v="4"/>
    <n v="600"/>
    <x v="1"/>
    <s v="Buenos Aires"/>
    <n v="13.9514856873969"/>
    <n v="600"/>
    <s v="septiembre"/>
    <n v="2023"/>
    <s v="miercoles"/>
  </r>
  <r>
    <n v="1232.5792296621401"/>
    <x v="29"/>
    <n v="40"/>
    <s v="casado"/>
    <s v="Calle de la Palma 1111"/>
    <n v="32291615.0252163"/>
    <s v="20-36376051-3"/>
    <s v="andrea@example.com"/>
    <d v="2023-09-24T00:00:00"/>
    <x v="2"/>
    <x v="4"/>
    <n v="600"/>
    <x v="2"/>
    <s v="Buenos Aires"/>
    <n v="13.964211388197199"/>
    <n v="600"/>
    <s v="septiembre"/>
    <n v="2023"/>
    <s v="domingo"/>
  </r>
  <r>
    <n v="1235.5993887392499"/>
    <x v="24"/>
    <n v="32"/>
    <s v="soltero"/>
    <s v="Paseo del Cielo 1444"/>
    <n v="32291423.418400999"/>
    <s v="20-25615833-6"/>
    <s v="matias@example.com"/>
    <d v="2023-09-30T00:00:00"/>
    <x v="9"/>
    <x v="4"/>
    <n v="600"/>
    <x v="0"/>
    <s v="Buenos Aires"/>
    <n v="13.983299939397799"/>
    <n v="600"/>
    <s v="septiembre"/>
    <n v="2023"/>
    <s v="sabado"/>
  </r>
  <r>
    <n v="1236.60610843162"/>
    <x v="5"/>
    <n v="30"/>
    <s v="soltero"/>
    <s v="Calle del Viento 1555"/>
    <n v="32291359.549462602"/>
    <s v="27-27738420-8"/>
    <s v="valentina@example.com"/>
    <d v="2023-10-15T00:00:00"/>
    <x v="17"/>
    <x v="4"/>
    <n v="600"/>
    <x v="3"/>
    <s v="Buenos Aires"/>
    <n v="13.989662789798"/>
    <n v="600"/>
    <s v="octubre"/>
    <n v="2023"/>
    <s v="domingo"/>
  </r>
  <r>
    <n v="1237.6128281239901"/>
    <x v="6"/>
    <n v="29"/>
    <s v="casado"/>
    <s v="Avenida del Amanecer 1666"/>
    <n v="32291295.6805242"/>
    <s v="27-31773623-3"/>
    <s v="nicolas@example.com"/>
    <d v="2023-10-04T00:00:00"/>
    <x v="12"/>
    <x v="4"/>
    <n v="600"/>
    <x v="4"/>
    <s v="Buenos Aires"/>
    <n v="13.9960256401981"/>
    <n v="600"/>
    <s v="octubre"/>
    <n v="2023"/>
    <s v="miercoles"/>
  </r>
  <r>
    <n v="1238.61954781636"/>
    <x v="7"/>
    <n v="33"/>
    <s v="soltero"/>
    <s v="Camino del Diamante 1777"/>
    <n v="32291231.811585698"/>
    <s v="20-31386915-6"/>
    <s v="daniela@example.com"/>
    <d v="2023-10-06T00:00:00"/>
    <x v="3"/>
    <x v="4"/>
    <n v="600"/>
    <x v="3"/>
    <s v="Buenos Aires"/>
    <n v="14.0023884905983"/>
    <n v="600"/>
    <s v="octubre"/>
    <n v="2023"/>
    <s v="viernes"/>
  </r>
  <r>
    <n v="1240.6329872011099"/>
    <x v="36"/>
    <n v="37"/>
    <s v="casado"/>
    <s v="Calle de la Sombra 1999"/>
    <n v="32291104.073708899"/>
    <s v="27-39319093-8"/>
    <s v="abril@example.com"/>
    <d v="2023-10-10T00:00:00"/>
    <x v="4"/>
    <x v="4"/>
    <n v="600"/>
    <x v="1"/>
    <s v="Buenos Aires"/>
    <n v="14.0151141913987"/>
    <n v="600"/>
    <s v="octubre"/>
    <n v="2023"/>
    <s v="martes"/>
  </r>
  <r>
    <n v="1242.6464265858499"/>
    <x v="37"/>
    <n v="27"/>
    <s v="casado"/>
    <s v="Camino del Crepúsculo 2111"/>
    <n v="32290976.335832"/>
    <s v="27-25869869-8"/>
    <s v="melina@example.com"/>
    <d v="2023-10-14T00:00:00"/>
    <x v="13"/>
    <x v="4"/>
    <n v="600"/>
    <x v="1"/>
    <s v="Buenos Aires"/>
    <n v="14.027839892198999"/>
    <n v="600"/>
    <s v="octubre"/>
    <n v="2023"/>
    <s v="sabado"/>
  </r>
  <r>
    <n v="1244.6598659705901"/>
    <x v="38"/>
    <n v="40"/>
    <s v="soltero"/>
    <s v="Calle del Silencio 2333"/>
    <n v="32290848.597955201"/>
    <s v="27-39317881-8"/>
    <s v="lucas@example.com"/>
    <d v="2023-10-18T00:00:00"/>
    <x v="6"/>
    <x v="4"/>
    <n v="600"/>
    <x v="2"/>
    <s v="Buenos Aires"/>
    <n v="14.0405655929994"/>
    <n v="600"/>
    <s v="octubre"/>
    <n v="2023"/>
    <s v="miercoles"/>
  </r>
  <r>
    <n v="1250.70018412482"/>
    <x v="32"/>
    <n v="18"/>
    <s v="casado"/>
    <s v="Camino de la Ilusión 2999"/>
    <n v="32290465.384324599"/>
    <s v="27-35899865-8"/>
    <s v="mateo@example.com"/>
    <d v="2023-10-15T00:00:00"/>
    <x v="1"/>
    <x v="4"/>
    <n v="600"/>
    <x v="1"/>
    <s v="Buenos Aires"/>
    <n v="14.0787426954005"/>
    <n v="600"/>
    <s v="octubre"/>
    <n v="2023"/>
    <s v="domingo"/>
  </r>
  <r>
    <n v="1252.71362350956"/>
    <x v="31"/>
    <n v="30"/>
    <s v="soltero"/>
    <s v="Calle del Encanto 3121"/>
    <n v="32290337.6464478"/>
    <s v="20-39226625-6"/>
    <s v="emilio@example.com"/>
    <d v="2023-11-03T00:00:00"/>
    <x v="9"/>
    <x v="4"/>
    <n v="600"/>
    <x v="0"/>
    <s v="Buenos Aires"/>
    <n v="14.091468396200799"/>
    <n v="600"/>
    <s v="noviembre"/>
    <n v="2023"/>
    <s v="viernes"/>
  </r>
  <r>
    <n v="1255.73378258668"/>
    <x v="21"/>
    <n v="29"/>
    <s v="soltero"/>
    <s v="Paseo de la Armonía 3454"/>
    <n v="32290146.039632499"/>
    <s v="20-36549319-6"/>
    <s v="antonia@example.com"/>
    <d v="2023-11-09T00:00:00"/>
    <x v="3"/>
    <x v="4"/>
    <n v="600"/>
    <x v="3"/>
    <s v="Buenos Aires"/>
    <n v="14.110556947401401"/>
    <n v="600"/>
    <s v="noviembre"/>
    <n v="2023"/>
    <s v="jueves"/>
  </r>
  <r>
    <n v="1256.7405022790499"/>
    <x v="14"/>
    <n v="29"/>
    <s v="soltero"/>
    <s v="Calle de la Fantasía 3565"/>
    <n v="32290082.170694102"/>
    <s v="27-28821357-8"/>
    <s v="agustin@example.com"/>
    <d v="2023-11-11T00:00:00"/>
    <x v="11"/>
    <x v="4"/>
    <n v="600"/>
    <x v="0"/>
    <s v="Buenos Aires"/>
    <n v="14.1169197978016"/>
    <n v="600"/>
    <s v="noviembre"/>
    <n v="2023"/>
    <s v="sabado"/>
  </r>
  <r>
    <n v="1257.74722197142"/>
    <x v="15"/>
    <n v="30"/>
    <s v="casado"/>
    <s v="Avenida de las Mariposas 3676"/>
    <n v="32290018.3017557"/>
    <s v="27-36377666-8"/>
    <s v="delfina@example.com"/>
    <d v="2023-11-18T00:00:00"/>
    <x v="4"/>
    <x v="4"/>
    <n v="600"/>
    <x v="1"/>
    <s v="Buenos Aires"/>
    <n v="14.1232826482017"/>
    <n v="600"/>
    <s v="noviembre"/>
    <n v="2023"/>
    <s v="sabado"/>
  </r>
  <r>
    <n v="1258.7539416637901"/>
    <x v="16"/>
    <n v="29"/>
    <s v="casado"/>
    <s v="Camino del Encuentro 3787"/>
    <n v="32289954.432817198"/>
    <s v="20-39694782-6"/>
    <s v="ignacio@example.com"/>
    <d v="2023-11-15T00:00:00"/>
    <x v="10"/>
    <x v="4"/>
    <n v="600"/>
    <x v="3"/>
    <s v="Buenos Aires"/>
    <n v="14.129645498601899"/>
    <n v="600"/>
    <s v="noviembre"/>
    <n v="2023"/>
    <s v="miercoles"/>
  </r>
  <r>
    <n v="1260.7673810485401"/>
    <x v="0"/>
    <n v="20"/>
    <s v="casado"/>
    <s v="Calle Primavera 124"/>
    <n v="32289826.694940399"/>
    <s v="20-29643638-3"/>
    <s v="ana@example.com"/>
    <d v="2023-11-19T00:00:00"/>
    <x v="9"/>
    <x v="4"/>
    <n v="600"/>
    <x v="0"/>
    <s v="Buenos Aires"/>
    <n v="14.1423711994023"/>
    <n v="600"/>
    <s v="noviembre"/>
    <n v="2023"/>
    <s v="domingo"/>
  </r>
  <r>
    <n v="1262.78082043328"/>
    <x v="33"/>
    <n v="52"/>
    <s v="soltero"/>
    <s v="Camino del Sol 790"/>
    <n v="32289698.9570636"/>
    <s v="27-31829546-3"/>
    <s v="marta@example.com"/>
    <d v="2023-11-23T00:00:00"/>
    <x v="12"/>
    <x v="4"/>
    <n v="600"/>
    <x v="4"/>
    <s v="Buenos Aires"/>
    <n v="14.155096900202601"/>
    <n v="600"/>
    <s v="noviembre"/>
    <n v="2023"/>
    <s v="jueves"/>
  </r>
  <r>
    <n v="1264.79425981802"/>
    <x v="34"/>
    <n v="31"/>
    <s v="casado"/>
    <s v="Calle Azul 203"/>
    <n v="32289571.219186701"/>
    <s v="27-30777368-8"/>
    <s v="joaquin@example.com"/>
    <d v="2023-11-18T00:00:00"/>
    <x v="11"/>
    <x v="5"/>
    <n v="640"/>
    <x v="0"/>
    <s v="Buenos Aires"/>
    <n v="14.167822601003"/>
    <n v="640"/>
    <s v="noviembre"/>
    <n v="2023"/>
    <s v="sabado"/>
  </r>
  <r>
    <n v="1270.8345779722499"/>
    <x v="28"/>
    <n v="35"/>
    <s v="soltero"/>
    <s v="Camino de la Brisa 809"/>
    <n v="32289188.0055562"/>
    <s v="27-35917490-8"/>
    <s v="andres@example.com"/>
    <d v="2023-12-09T00:00:00"/>
    <x v="12"/>
    <x v="5"/>
    <n v="640"/>
    <x v="4"/>
    <s v="Buenos Aires"/>
    <n v="14.2059997034041"/>
    <n v="640"/>
    <s v="diciembre"/>
    <n v="2023"/>
    <s v="sabado"/>
  </r>
  <r>
    <n v="1272.8480173569901"/>
    <x v="29"/>
    <n v="40"/>
    <s v="casado"/>
    <s v="Calle de la Palma 1111"/>
    <n v="32289060.2676793"/>
    <s v="27-26079996-8"/>
    <s v="andrea@example.com"/>
    <d v="2023-12-13T00:00:00"/>
    <x v="11"/>
    <x v="5"/>
    <n v="640"/>
    <x v="0"/>
    <s v="Buenos Aires"/>
    <n v="14.218725404204401"/>
    <n v="640"/>
    <s v="diciembre"/>
    <n v="2023"/>
    <s v="miercoles"/>
  </r>
  <r>
    <n v="1275.86817643411"/>
    <x v="24"/>
    <n v="32"/>
    <s v="soltero"/>
    <s v="Paseo del Cielo 1444"/>
    <n v="32288868.660863999"/>
    <s v="27-34043858-8"/>
    <s v="matias@example.com"/>
    <d v="2023-12-19T00:00:00"/>
    <x v="13"/>
    <x v="5"/>
    <n v="640"/>
    <x v="1"/>
    <s v="Buenos Aires"/>
    <n v="14.237813955405"/>
    <n v="640"/>
    <s v="diciembre"/>
    <n v="2023"/>
    <s v="martes"/>
  </r>
  <r>
    <n v="1276.8748961264801"/>
    <x v="5"/>
    <n v="30"/>
    <s v="soltero"/>
    <s v="Calle del Viento 1555"/>
    <n v="32288804.791925602"/>
    <s v="27-29678489-3"/>
    <s v="valentina@example.com"/>
    <d v="2023-12-21T00:00:00"/>
    <x v="9"/>
    <x v="5"/>
    <n v="640"/>
    <x v="0"/>
    <s v="Buenos Aires"/>
    <n v="14.2441768058052"/>
    <n v="640"/>
    <s v="diciembre"/>
    <n v="2023"/>
    <s v="jueves"/>
  </r>
  <r>
    <n v="1277.8816158188499"/>
    <x v="6"/>
    <n v="29"/>
    <s v="casado"/>
    <s v="Avenida del Amanecer 1666"/>
    <n v="32288740.9229872"/>
    <s v="20-29649842-6"/>
    <s v="nicolas@example.com"/>
    <d v="2023-12-23T00:00:00"/>
    <x v="17"/>
    <x v="5"/>
    <n v="640"/>
    <x v="3"/>
    <s v="Buenos Aires"/>
    <n v="14.2505396562053"/>
    <n v="640"/>
    <s v="diciembre"/>
    <n v="2023"/>
    <s v="sabado"/>
  </r>
  <r>
    <n v="1278.88833551122"/>
    <x v="7"/>
    <n v="33"/>
    <s v="soltero"/>
    <s v="Camino del Diamante 1777"/>
    <n v="32288677.054048799"/>
    <s v="27-36547690-8"/>
    <s v="daniela@example.com"/>
    <d v="2023-12-24T00:00:00"/>
    <x v="12"/>
    <x v="5"/>
    <n v="640"/>
    <x v="4"/>
    <s v="Buenos Aires"/>
    <n v="14.256902506605501"/>
    <n v="640"/>
    <s v="diciembre"/>
    <n v="2023"/>
    <s v="domingo"/>
  </r>
  <r>
    <n v="1280.90177489597"/>
    <x v="36"/>
    <n v="37"/>
    <s v="casado"/>
    <s v="Calle de la Sombra 1999"/>
    <n v="32288549.316171899"/>
    <s v="20-39294259-6"/>
    <s v="abril@example.com"/>
    <d v="2023-12-29T00:00:00"/>
    <x v="11"/>
    <x v="5"/>
    <n v="640"/>
    <x v="0"/>
    <s v="Buenos Aires"/>
    <n v="14.2696282074059"/>
    <n v="640"/>
    <s v="diciembre"/>
    <n v="2023"/>
    <s v="viernes"/>
  </r>
  <r>
    <n v="1282.91521428071"/>
    <x v="37"/>
    <n v="27"/>
    <s v="casado"/>
    <s v="Camino del Crepúsculo 2111"/>
    <n v="32288421.5782951"/>
    <s v="20-38731608-3"/>
    <s v="melina@example.com"/>
    <d v="2023-09-02T00:00:00"/>
    <x v="10"/>
    <x v="5"/>
    <n v="640"/>
    <x v="3"/>
    <s v="Buenos Aires"/>
    <n v="14.282353908206201"/>
    <n v="640"/>
    <s v="septiembre"/>
    <n v="2023"/>
    <s v="sabado"/>
  </r>
  <r>
    <n v="1284.9286536654499"/>
    <x v="38"/>
    <n v="40"/>
    <s v="soltero"/>
    <s v="Calle del Silencio 2333"/>
    <n v="32288293.840418201"/>
    <s v="27-27882656-3"/>
    <s v="lucas@example.com"/>
    <d v="2023-09-06T00:00:00"/>
    <x v="11"/>
    <x v="5"/>
    <n v="640"/>
    <x v="0"/>
    <s v="Buenos Aires"/>
    <n v="14.295079609006599"/>
    <n v="640"/>
    <s v="septiembre"/>
    <n v="2023"/>
    <s v="miercoles"/>
  </r>
  <r>
    <n v="1290.9689718196801"/>
    <x v="32"/>
    <n v="18"/>
    <s v="casado"/>
    <s v="Camino de la Ilusión 2999"/>
    <n v="32287910.6267877"/>
    <s v="27-36365512-8"/>
    <s v="mateo@example.com"/>
    <d v="2023-09-09T00:00:00"/>
    <x v="10"/>
    <x v="5"/>
    <n v="640"/>
    <x v="3"/>
    <s v="Buenos Aires"/>
    <n v="14.333256711407699"/>
    <n v="640"/>
    <s v="septiembre"/>
    <n v="2023"/>
    <s v="sabado"/>
  </r>
  <r>
    <n v="1292.98241120442"/>
    <x v="31"/>
    <n v="29"/>
    <s v="soltero"/>
    <s v="Calle del Encanto 3121"/>
    <n v="32287782.8889108"/>
    <s v="27-26038383-8"/>
    <s v="emilio@example.com"/>
    <d v="2023-09-22T00:00:00"/>
    <x v="11"/>
    <x v="5"/>
    <n v="640"/>
    <x v="0"/>
    <s v="Buenos Aires"/>
    <n v="14.345982412208"/>
    <n v="640"/>
    <s v="septiembre"/>
    <n v="2023"/>
    <s v="viernes"/>
  </r>
  <r>
    <n v="1296.0025702815401"/>
    <x v="21"/>
    <n v="37"/>
    <s v="soltero"/>
    <s v="Paseo de la Armonía 3454"/>
    <n v="32287591.2820956"/>
    <s v="27-25899879-3"/>
    <s v="antonia@example.com"/>
    <d v="2023-09-28T00:00:00"/>
    <x v="13"/>
    <x v="5"/>
    <n v="640"/>
    <x v="1"/>
    <s v="Buenos Aires"/>
    <n v="14.3650709634086"/>
    <n v="640"/>
    <s v="septiembre"/>
    <n v="2023"/>
    <s v="jueves"/>
  </r>
  <r>
    <n v="1297.00928997391"/>
    <x v="14"/>
    <n v="29"/>
    <s v="soltero"/>
    <s v="Calle de la Fantasía 3565"/>
    <n v="32287527.413157102"/>
    <s v="20-26766388-6"/>
    <s v="agustin@example.com"/>
    <d v="2023-09-30T00:00:00"/>
    <x v="18"/>
    <x v="5"/>
    <n v="640"/>
    <x v="1"/>
    <s v="Buenos Aires"/>
    <n v="14.3714338138088"/>
    <n v="640"/>
    <s v="septiembre"/>
    <n v="2023"/>
    <s v="sabado"/>
  </r>
  <r>
    <n v="1299.0227293586499"/>
    <x v="16"/>
    <n v="29"/>
    <s v="casado"/>
    <s v="Camino del Encuentro 3787"/>
    <n v="32287399.675280299"/>
    <s v="27-36411435-3"/>
    <s v="ignacio@example.com"/>
    <d v="2023-10-04T00:00:00"/>
    <x v="14"/>
    <x v="5"/>
    <n v="640"/>
    <x v="4"/>
    <s v="Buenos Aires"/>
    <n v="14.384159514609101"/>
    <n v="640"/>
    <s v="octubre"/>
    <n v="2023"/>
    <s v="miercoles"/>
  </r>
  <r>
    <n v="1301.0361687433899"/>
    <x v="0"/>
    <n v="30"/>
    <s v="casado"/>
    <s v="Calle Primavera 124"/>
    <n v="32287271.937403399"/>
    <s v="27-31701582-8"/>
    <s v="ana@example.com"/>
    <d v="2023-10-08T00:00:00"/>
    <x v="15"/>
    <x v="5"/>
    <n v="640"/>
    <x v="0"/>
    <s v="Buenos Aires"/>
    <n v="14.396885215409499"/>
    <n v="640"/>
    <s v="octubre"/>
    <n v="2023"/>
    <s v="domingo"/>
  </r>
  <r>
    <n v="1303.0496081281401"/>
    <x v="33"/>
    <n v="52"/>
    <s v="soltero"/>
    <s v="Camino del Sol 790"/>
    <n v="32287144.199526601"/>
    <s v="20-30546844-6"/>
    <s v="marta@example.com"/>
    <d v="2023-10-12T00:00:00"/>
    <x v="19"/>
    <x v="5"/>
    <n v="640"/>
    <x v="4"/>
    <s v="Buenos Aires"/>
    <n v="14.4096109162098"/>
    <n v="640"/>
    <s v="octubre"/>
    <n v="2023"/>
    <s v="jueves"/>
  </r>
  <r>
    <n v="1309.08992628237"/>
    <x v="27"/>
    <n v="35"/>
    <s v="casado"/>
    <s v="Calle del Río 607"/>
    <n v="32286760.985895999"/>
    <s v="27-25461694-8"/>
    <s v="carlos@example.com"/>
    <d v="2023-10-24T00:00:00"/>
    <x v="11"/>
    <x v="5"/>
    <n v="640"/>
    <x v="0"/>
    <s v="Buenos Aires"/>
    <n v="14.4477880186109"/>
    <n v="640"/>
    <s v="octubre"/>
    <n v="2023"/>
    <s v="martes"/>
  </r>
  <r>
    <n v="1311.10336566711"/>
    <x v="28"/>
    <n v="35"/>
    <s v="soltero"/>
    <s v="Camino de la Brisa 809"/>
    <n v="32286633.2480192"/>
    <s v="20-39284315-6"/>
    <s v="andres@example.com"/>
    <d v="2023-10-28T00:00:00"/>
    <x v="10"/>
    <x v="5"/>
    <n v="640"/>
    <x v="3"/>
    <s v="Buenos Aires"/>
    <n v="14.460513719411299"/>
    <n v="640"/>
    <s v="octubre"/>
    <n v="2023"/>
    <s v="sabado"/>
  </r>
  <r>
    <n v="1314.12352474422"/>
    <x v="4"/>
    <n v="38"/>
    <s v="casado"/>
    <s v="Avenida de la Cascada 1222"/>
    <n v="32286441.641203899"/>
    <s v="20-26332231-6"/>
    <s v="leonardo@example.com"/>
    <d v="2023-11-03T00:00:00"/>
    <x v="6"/>
    <x v="5"/>
    <n v="640"/>
    <x v="2"/>
    <s v="Buenos Aires"/>
    <n v="14.479602270611799"/>
    <n v="640"/>
    <s v="noviembre"/>
    <n v="2023"/>
    <s v="viernes"/>
  </r>
  <r>
    <n v="1315.1302444365999"/>
    <x v="23"/>
    <n v="22"/>
    <s v="casado"/>
    <s v="Camino de la Estrella 1333"/>
    <n v="32286377.772265501"/>
    <s v="27-28613850-8"/>
    <s v="mariana@example.com"/>
    <d v="2023-11-05T00:00:00"/>
    <x v="7"/>
    <x v="5"/>
    <n v="640"/>
    <x v="2"/>
    <s v="Buenos Aires"/>
    <n v="14.485965121012001"/>
    <n v="640"/>
    <s v="noviembre"/>
    <n v="2023"/>
    <s v="domingo"/>
  </r>
  <r>
    <n v="1316.13696412897"/>
    <x v="24"/>
    <n v="30"/>
    <s v="soltero"/>
    <s v="Paseo del Cielo 1444"/>
    <n v="32286313.9033271"/>
    <s v="20-25266718-3"/>
    <s v="matias@example.com"/>
    <d v="2023-11-07T00:00:00"/>
    <x v="8"/>
    <x v="5"/>
    <n v="640"/>
    <x v="4"/>
    <s v="Buenos Aires"/>
    <n v="14.4923279714122"/>
    <n v="640"/>
    <s v="noviembre"/>
    <n v="2023"/>
    <s v="martes"/>
  </r>
  <r>
    <n v="1317.1436838213399"/>
    <x v="5"/>
    <n v="29"/>
    <s v="soltero"/>
    <s v="Calle del Viento 1555"/>
    <n v="32286250.034388699"/>
    <s v="27-28717122-8"/>
    <s v="valentina@example.com"/>
    <d v="2023-11-09T00:00:00"/>
    <x v="18"/>
    <x v="5"/>
    <n v="640"/>
    <x v="1"/>
    <s v="Buenos Aires"/>
    <n v="14.498690821812399"/>
    <n v="640"/>
    <s v="noviembre"/>
    <n v="2023"/>
    <s v="jueves"/>
  </r>
  <r>
    <n v="1319.1571232060801"/>
    <x v="7"/>
    <n v="20"/>
    <s v="soltero"/>
    <s v="Camino del Diamante 1777"/>
    <n v="32286122.296511799"/>
    <s v="20-35086354-6"/>
    <s v="daniela@example.com"/>
    <d v="2023-11-18T00:00:00"/>
    <x v="14"/>
    <x v="5"/>
    <n v="640"/>
    <x v="4"/>
    <s v="Buenos Aires"/>
    <n v="14.5114165226127"/>
    <n v="640"/>
    <s v="noviembre"/>
    <n v="2023"/>
    <s v="sabado"/>
  </r>
  <r>
    <n v="1321.1705625908201"/>
    <x v="36"/>
    <n v="37"/>
    <s v="casado"/>
    <s v="Calle de la Sombra 1999"/>
    <n v="32285994.558635"/>
    <s v="27-37296887-3"/>
    <s v="abril@example.com"/>
    <d v="2023-11-17T00:00:00"/>
    <x v="15"/>
    <x v="0"/>
    <n v="550"/>
    <x v="0"/>
    <s v="Buenos Aires"/>
    <n v="14.524142223413101"/>
    <n v="550"/>
    <s v="noviembre"/>
    <n v="2023"/>
    <s v="viernes"/>
  </r>
  <r>
    <n v="1323.18400197557"/>
    <x v="37"/>
    <n v="30"/>
    <s v="casado"/>
    <s v="Camino del Crepúsculo 2111"/>
    <n v="32285866.820758101"/>
    <s v="27-31360825-8"/>
    <s v="melina@example.com"/>
    <d v="2023-11-21T00:00:00"/>
    <x v="19"/>
    <x v="0"/>
    <n v="550"/>
    <x v="4"/>
    <s v="Buenos Aires"/>
    <n v="14.5368679242134"/>
    <n v="550"/>
    <s v="noviembre"/>
    <n v="2023"/>
    <s v="martes"/>
  </r>
  <r>
    <n v="1329.2243201297999"/>
    <x v="25"/>
    <n v="44"/>
    <s v="soltero"/>
    <s v="Calle del Misterio 2777"/>
    <n v="32285483.607127599"/>
    <s v="27-39415064-3"/>
    <s v="marcos@example.com"/>
    <d v="2023-12-03T00:00:00"/>
    <x v="11"/>
    <x v="0"/>
    <n v="550"/>
    <x v="0"/>
    <s v="Buenos Aires"/>
    <n v="14.5750450266145"/>
    <n v="550"/>
    <s v="diciembre"/>
    <n v="2023"/>
    <s v="domingo"/>
  </r>
  <r>
    <n v="1331.2377595145399"/>
    <x v="32"/>
    <n v="18"/>
    <s v="casado"/>
    <s v="Camino de la Ilusión 2999"/>
    <n v="32285355.8692507"/>
    <s v="27-26762312-8"/>
    <s v="mateo@example.com"/>
    <d v="2023-12-07T00:00:00"/>
    <x v="10"/>
    <x v="0"/>
    <n v="550"/>
    <x v="3"/>
    <s v="Buenos Aires"/>
    <n v="14.587770727414901"/>
    <n v="550"/>
    <s v="diciembre"/>
    <n v="2023"/>
    <s v="jueves"/>
  </r>
  <r>
    <n v="1334.25791859165"/>
    <x v="13"/>
    <n v="18"/>
    <s v="soltero"/>
    <s v="Avenida de los Recuerdos 3232"/>
    <n v="32285164.262435399"/>
    <s v="27-29722858-8"/>
    <s v="luna@example.com"/>
    <d v="2023-12-13T00:00:00"/>
    <x v="6"/>
    <x v="0"/>
    <n v="550"/>
    <x v="2"/>
    <s v="Buenos Aires"/>
    <n v="14.606859278615399"/>
    <n v="550"/>
    <s v="diciembre"/>
    <n v="2023"/>
    <s v="miercoles"/>
  </r>
  <r>
    <n v="1335.2646382840201"/>
    <x v="20"/>
    <n v="29"/>
    <s v="casado"/>
    <s v="Camino de la Melodía 3343"/>
    <n v="32285100.393497001"/>
    <s v="27-32049169-8"/>
    <s v="martin@example.com"/>
    <d v="2023-12-15T00:00:00"/>
    <x v="7"/>
    <x v="0"/>
    <n v="550"/>
    <x v="2"/>
    <s v="Buenos Aires"/>
    <n v="14.6132221290156"/>
    <n v="550"/>
    <s v="diciembre"/>
    <n v="2023"/>
    <s v="viernes"/>
  </r>
  <r>
    <n v="1336.2713579763999"/>
    <x v="21"/>
    <n v="18"/>
    <s v="soltero"/>
    <s v="Paseo de la Armonía 3454"/>
    <n v="32285036.5245586"/>
    <s v="20-37770548-6"/>
    <s v="antonia@example.com"/>
    <d v="2023-12-17T00:00:00"/>
    <x v="8"/>
    <x v="0"/>
    <n v="550"/>
    <x v="4"/>
    <s v="Buenos Aires"/>
    <n v="14.6195849794158"/>
    <n v="550"/>
    <s v="diciembre"/>
    <n v="2023"/>
    <s v="domingo"/>
  </r>
  <r>
    <n v="1337.27807766877"/>
    <x v="14"/>
    <n v="30"/>
    <s v="soltero"/>
    <s v="Calle de la Fantasía 3565"/>
    <n v="32284972.655620199"/>
    <s v="27-36170870-8"/>
    <s v="agustin@example.com"/>
    <d v="2023-12-19T00:00:00"/>
    <x v="18"/>
    <x v="0"/>
    <n v="550"/>
    <x v="1"/>
    <s v="Buenos Aires"/>
    <n v="14.625947829816001"/>
    <n v="550"/>
    <s v="diciembre"/>
    <n v="2023"/>
    <s v="martes"/>
  </r>
  <r>
    <n v="1339.29151705351"/>
    <x v="16"/>
    <n v="33"/>
    <s v="casado"/>
    <s v="Camino del Encuentro 3787"/>
    <n v="32284844.917743299"/>
    <s v="27-39644068-8"/>
    <s v="ignacio@example.com"/>
    <d v="2023-12-23T00:00:00"/>
    <x v="14"/>
    <x v="0"/>
    <n v="550"/>
    <x v="4"/>
    <s v="Buenos Aires"/>
    <n v="14.6386735306163"/>
    <n v="550"/>
    <s v="diciembre"/>
    <n v="2023"/>
    <s v="sabado"/>
  </r>
  <r>
    <n v="1341.30495643825"/>
    <x v="0"/>
    <n v="37"/>
    <s v="casado"/>
    <s v="Calle Primavera 124"/>
    <n v="32284717.1798665"/>
    <s v="20-37811523-6"/>
    <s v="ana@example.com"/>
    <d v="2023-12-27T00:00:00"/>
    <x v="15"/>
    <x v="0"/>
    <n v="550"/>
    <x v="0"/>
    <s v="Buenos Aires"/>
    <n v="14.651399231416701"/>
    <n v="550"/>
    <s v="diciembre"/>
    <n v="2023"/>
    <s v="miercoles"/>
  </r>
  <r>
    <n v="1343.3183958229999"/>
    <x v="33"/>
    <n v="52"/>
    <s v="soltero"/>
    <s v="Camino del Sol 790"/>
    <n v="32284589.441989601"/>
    <s v="27-36129057-3"/>
    <s v="marta@example.com"/>
    <d v="2023-12-31T00:00:00"/>
    <x v="19"/>
    <x v="0"/>
    <n v="550"/>
    <x v="4"/>
    <s v="Buenos Aires"/>
    <n v="14.664124932217"/>
    <n v="550"/>
    <s v="diciembre"/>
    <n v="2023"/>
    <s v="domingo"/>
  </r>
  <r>
    <n v="1349.3587139772201"/>
    <x v="27"/>
    <n v="35"/>
    <s v="casado"/>
    <s v="Calle del Río 607"/>
    <n v="32284206.228359099"/>
    <s v="20-35336772-3"/>
    <s v="carlos@example.com"/>
    <d v="2023-09-12T00:00:00"/>
    <x v="11"/>
    <x v="0"/>
    <n v="550"/>
    <x v="0"/>
    <s v="Buenos Aires"/>
    <n v="14.7023020346181"/>
    <n v="550"/>
    <s v="septiembre"/>
    <n v="2023"/>
    <s v="martes"/>
  </r>
  <r>
    <n v="1351.37215336197"/>
    <x v="28"/>
    <n v="35"/>
    <s v="soltero"/>
    <s v="Camino de la Brisa 809"/>
    <n v="32284078.4904822"/>
    <s v="27-30430834-3"/>
    <s v="andres@example.com"/>
    <d v="2023-09-16T00:00:00"/>
    <x v="10"/>
    <x v="0"/>
    <n v="550"/>
    <x v="3"/>
    <s v="Buenos Aires"/>
    <n v="14.7150277354185"/>
    <n v="550"/>
    <s v="septiembre"/>
    <n v="2023"/>
    <s v="sabado"/>
  </r>
  <r>
    <n v="1354.3923124390799"/>
    <x v="4"/>
    <n v="38"/>
    <s v="casado"/>
    <s v="Avenida de la Cascada 1222"/>
    <n v="32283886.883667"/>
    <s v="27-30999951-3"/>
    <s v="leonardo@example.com"/>
    <d v="2023-09-22T00:00:00"/>
    <x v="6"/>
    <x v="0"/>
    <n v="550"/>
    <x v="2"/>
    <s v="Buenos Aires"/>
    <n v="14.734116286619001"/>
    <n v="550"/>
    <s v="septiembre"/>
    <n v="2023"/>
    <s v="viernes"/>
  </r>
  <r>
    <n v="1355.39903213145"/>
    <x v="23"/>
    <n v="22"/>
    <s v="casado"/>
    <s v="Camino de la Estrella 1333"/>
    <n v="32283823.014728501"/>
    <s v="20-39268699-6"/>
    <s v="mariana@example.com"/>
    <d v="2023-09-24T00:00:00"/>
    <x v="7"/>
    <x v="0"/>
    <n v="550"/>
    <x v="2"/>
    <s v="Buenos Aires"/>
    <n v="14.7404791370192"/>
    <n v="550"/>
    <s v="septiembre"/>
    <n v="2023"/>
    <s v="domingo"/>
  </r>
  <r>
    <n v="1356.4057518238201"/>
    <x v="24"/>
    <n v="32"/>
    <s v="soltero"/>
    <s v="Paseo del Cielo 1444"/>
    <n v="32283759.1457901"/>
    <s v="27-35155680-8"/>
    <s v="matias@example.com"/>
    <d v="2023-09-26T00:00:00"/>
    <x v="8"/>
    <x v="0"/>
    <n v="550"/>
    <x v="4"/>
    <s v="Buenos Aires"/>
    <n v="14.746841987419399"/>
    <n v="550"/>
    <s v="septiembre"/>
    <n v="2023"/>
    <s v="martes"/>
  </r>
  <r>
    <n v="1357.4124715162"/>
    <x v="25"/>
    <n v="30"/>
    <s v="soltero"/>
    <s v="Calle del Misterio 2777"/>
    <n v="32283695.276851699"/>
    <s v="27-34388397-8"/>
    <s v="marcos@example.com"/>
    <d v="2023-09-28T00:00:00"/>
    <x v="18"/>
    <x v="0"/>
    <n v="550"/>
    <x v="1"/>
    <s v="Buenos Aires"/>
    <n v="14.753204837819601"/>
    <n v="550"/>
    <s v="septiembre"/>
    <n v="2023"/>
    <s v="jueves"/>
  </r>
  <r>
    <n v="1359.4259109009399"/>
    <x v="7"/>
    <n v="33"/>
    <s v="soltero"/>
    <s v="Camino del Diamante 1777"/>
    <n v="32283567.538974799"/>
    <s v="27-30899871-8"/>
    <s v="daniela@example.com"/>
    <d v="2023-10-14T00:00:00"/>
    <x v="14"/>
    <x v="0"/>
    <n v="550"/>
    <x v="4"/>
    <s v="Buenos Aires"/>
    <n v="14.7659305386199"/>
    <n v="550"/>
    <s v="octubre"/>
    <n v="2023"/>
    <s v="sabado"/>
  </r>
  <r>
    <n v="1361.4393502856799"/>
    <x v="36"/>
    <n v="37"/>
    <s v="casado"/>
    <s v="Calle de la Sombra 1999"/>
    <n v="32283439.801098"/>
    <s v="27-32229160-8"/>
    <s v="abril@example.com"/>
    <d v="2023-09-02T00:00:00"/>
    <x v="15"/>
    <x v="0"/>
    <n v="550"/>
    <x v="0"/>
    <s v="Buenos Aires"/>
    <n v="14.7786562394203"/>
    <n v="550"/>
    <s v="septiembre"/>
    <n v="2023"/>
    <s v="sabado"/>
  </r>
  <r>
    <n v="1363.4527896704301"/>
    <x v="37"/>
    <n v="27"/>
    <s v="casado"/>
    <s v="Camino del Crepúsculo 2111"/>
    <n v="32283312.063221101"/>
    <s v="20-28707346-6"/>
    <s v="melina@example.com"/>
    <d v="2023-09-06T00:00:00"/>
    <x v="17"/>
    <x v="0"/>
    <n v="550"/>
    <x v="3"/>
    <s v="Buenos Aires"/>
    <n v="14.791381940220701"/>
    <n v="550"/>
    <s v="septiembre"/>
    <n v="2023"/>
    <s v="miercoles"/>
  </r>
  <r>
    <n v="1369.49310782465"/>
    <x v="27"/>
    <n v="44"/>
    <s v="casado"/>
    <s v="Calle del Río 607"/>
    <n v="32282928.8495906"/>
    <s v="20-38055123-6"/>
    <s v="carlos@example.com"/>
    <d v="2023-09-10T00:00:00"/>
    <x v="13"/>
    <x v="0"/>
    <n v="550"/>
    <x v="1"/>
    <s v="Buenos Aires"/>
    <n v="14.8295590426217"/>
    <n v="550"/>
    <s v="septiembre"/>
    <n v="2023"/>
    <s v="domingo"/>
  </r>
  <r>
    <n v="1371.5065472094"/>
    <x v="28"/>
    <n v="18"/>
    <s v="soltero"/>
    <s v="Camino de la Brisa 809"/>
    <n v="32282801.1117137"/>
    <s v="20-39519308-3"/>
    <s v="andres@example.com"/>
    <d v="2023-09-22T00:00:00"/>
    <x v="17"/>
    <x v="1"/>
    <n v="350"/>
    <x v="3"/>
    <s v="Buenos Aires"/>
    <n v="14.8422847434221"/>
    <n v="350"/>
    <s v="septiembre"/>
    <n v="2023"/>
    <s v="viernes"/>
  </r>
  <r>
    <n v="1374.52670628651"/>
    <x v="25"/>
    <n v="18"/>
    <s v="soltero"/>
    <s v="Calle del Misterio 2777"/>
    <n v="32282609.5048985"/>
    <s v="20-27934523-6"/>
    <s v="marcos@example.com"/>
    <d v="2023-09-28T00:00:00"/>
    <x v="11"/>
    <x v="1"/>
    <n v="350"/>
    <x v="0"/>
    <s v="Buenos Aires"/>
    <n v="14.8613732946226"/>
    <n v="350"/>
    <s v="septiembre"/>
    <n v="2023"/>
    <s v="jueves"/>
  </r>
  <r>
    <n v="1375.5334259788799"/>
    <x v="26"/>
    <n v="29"/>
    <s v="soltero"/>
    <s v="Paseo de la Montaña 506"/>
    <n v="32282545.635960001"/>
    <s v="27-27535017-8"/>
    <s v="lucas@example.com"/>
    <d v="2023-09-30T00:00:00"/>
    <x v="4"/>
    <x v="1"/>
    <n v="350"/>
    <x v="1"/>
    <s v="Buenos Aires"/>
    <n v="14.8677361450228"/>
    <n v="350"/>
    <s v="septiembre"/>
    <n v="2023"/>
    <s v="sabado"/>
  </r>
  <r>
    <n v="1376.54014567125"/>
    <x v="27"/>
    <n v="18"/>
    <s v="casado"/>
    <s v="Calle del Río 607"/>
    <n v="32282481.7670216"/>
    <s v="27-30580610-3"/>
    <s v="carlos@example.com"/>
    <d v="2023-10-14T00:00:00"/>
    <x v="10"/>
    <x v="1"/>
    <n v="350"/>
    <x v="3"/>
    <s v="Buenos Aires"/>
    <n v="14.874098995422999"/>
    <n v="350"/>
    <s v="octubre"/>
    <n v="2023"/>
    <s v="sabado"/>
  </r>
  <r>
    <n v="1377.5468653636301"/>
    <x v="22"/>
    <n v="29"/>
    <s v="casado"/>
    <s v="Avenida del Mar 708"/>
    <n v="32282417.898083199"/>
    <s v="20-35745302-6"/>
    <s v="sofia@example.com"/>
    <d v="2023-10-04T00:00:00"/>
    <x v="13"/>
    <x v="1"/>
    <n v="350"/>
    <x v="1"/>
    <s v="Buenos Aires"/>
    <n v="14.8804618458232"/>
    <n v="350"/>
    <s v="octubre"/>
    <n v="2023"/>
    <s v="miercoles"/>
  </r>
  <r>
    <n v="1379.5603047483701"/>
    <x v="3"/>
    <n v="29"/>
    <s v="soltero"/>
    <s v="Paseo del Alba 910"/>
    <n v="32282290.1602064"/>
    <s v="27-38411903-8"/>
    <s v="laura@example.com"/>
    <d v="2023-10-08T00:00:00"/>
    <x v="17"/>
    <x v="1"/>
    <n v="350"/>
    <x v="3"/>
    <s v="Buenos Aires"/>
    <n v="14.8931875466235"/>
    <n v="350"/>
    <s v="octubre"/>
    <n v="2023"/>
    <s v="domingo"/>
  </r>
  <r>
    <n v="1381.57374413311"/>
    <x v="0"/>
    <n v="30"/>
    <s v="casado"/>
    <s v="Calle Primavera 124"/>
    <n v="32282162.4223295"/>
    <s v="27-39522231-8"/>
    <s v="ana@example.com"/>
    <d v="2023-10-12T00:00:00"/>
    <x v="3"/>
    <x v="1"/>
    <n v="350"/>
    <x v="3"/>
    <s v="Buenos Aires"/>
    <n v="14.9059132474239"/>
    <n v="350"/>
    <s v="octubre"/>
    <n v="2023"/>
    <s v="jueves"/>
  </r>
  <r>
    <n v="1383.58718351785"/>
    <x v="33"/>
    <n v="52"/>
    <s v="soltero"/>
    <s v="Camino del Sol 790"/>
    <n v="32282034.684452701"/>
    <s v="27-34514810-8"/>
    <s v="marta@example.com"/>
    <d v="2023-10-14T00:00:00"/>
    <x v="4"/>
    <x v="1"/>
    <n v="350"/>
    <x v="1"/>
    <s v="Buenos Aires"/>
    <n v="14.9186389482243"/>
    <n v="350"/>
    <s v="octubre"/>
    <n v="2023"/>
    <s v="sabado"/>
  </r>
  <r>
    <n v="1389.6275016720799"/>
    <x v="27"/>
    <n v="28"/>
    <s v="casado"/>
    <s v="Calle del Río 607"/>
    <n v="32281651.4708221"/>
    <s v="27-34766155-8"/>
    <s v="carlos@example.com"/>
    <d v="2023-10-28T00:00:00"/>
    <x v="3"/>
    <x v="1"/>
    <n v="350"/>
    <x v="3"/>
    <s v="Buenos Aires"/>
    <n v="14.956816050625299"/>
    <n v="350"/>
    <s v="octubre"/>
    <n v="2023"/>
    <s v="sabado"/>
  </r>
  <r>
    <n v="1391.6409410568299"/>
    <x v="28"/>
    <n v="38"/>
    <s v="soltero"/>
    <s v="Camino de la Brisa 809"/>
    <n v="32281523.732945301"/>
    <s v="20-32589688-6"/>
    <s v="andres@example.com"/>
    <d v="2023-11-01T00:00:00"/>
    <x v="4"/>
    <x v="1"/>
    <n v="350"/>
    <x v="1"/>
    <s v="Buenos Aires"/>
    <n v="14.9695417514257"/>
    <n v="350"/>
    <s v="noviembre"/>
    <n v="2023"/>
    <s v="miercoles"/>
  </r>
  <r>
    <n v="1394.66110013394"/>
    <x v="4"/>
    <n v="38"/>
    <s v="casado"/>
    <s v="Avenida de la Cascada 1222"/>
    <n v="32281332.12613"/>
    <s v="27-35594224-8"/>
    <s v="leonardo@example.com"/>
    <d v="2023-11-07T00:00:00"/>
    <x v="11"/>
    <x v="1"/>
    <n v="350"/>
    <x v="0"/>
    <s v="Buenos Aires"/>
    <n v="14.9886303026262"/>
    <n v="350"/>
    <s v="noviembre"/>
    <n v="2023"/>
    <s v="martes"/>
  </r>
  <r>
    <n v="1395.6678198263101"/>
    <x v="23"/>
    <n v="22"/>
    <s v="casado"/>
    <s v="Camino de la Estrella 1333"/>
    <n v="32281268.257191598"/>
    <s v="27-29799235-3"/>
    <s v="mariana@example.com"/>
    <d v="2023-11-09T00:00:00"/>
    <x v="4"/>
    <x v="1"/>
    <n v="350"/>
    <x v="1"/>
    <s v="Buenos Aires"/>
    <n v="14.9949931530264"/>
    <n v="350"/>
    <s v="noviembre"/>
    <n v="2023"/>
    <s v="jueves"/>
  </r>
  <r>
    <n v="1396.6745395186799"/>
    <x v="24"/>
    <n v="32"/>
    <s v="soltero"/>
    <s v="Paseo del Cielo 1444"/>
    <n v="32281204.3882531"/>
    <s v="20-31448331-6"/>
    <s v="matias@example.com"/>
    <d v="2023-11-11T00:00:00"/>
    <x v="10"/>
    <x v="1"/>
    <n v="350"/>
    <x v="3"/>
    <s v="Buenos Aires"/>
    <n v="15.001356003426601"/>
    <n v="350"/>
    <s v="noviembre"/>
    <n v="2023"/>
    <s v="sabado"/>
  </r>
  <r>
    <n v="1397.68125921105"/>
    <x v="5"/>
    <n v="30"/>
    <s v="soltero"/>
    <s v="Calle del Viento 1555"/>
    <n v="32281140.519314699"/>
    <s v="27-37891413-8"/>
    <s v="valentina@example.com"/>
    <d v="2023-11-18T00:00:00"/>
    <x v="13"/>
    <x v="1"/>
    <n v="350"/>
    <x v="1"/>
    <s v="Buenos Aires"/>
    <n v="15.0077188538268"/>
    <n v="350"/>
    <s v="noviembre"/>
    <n v="2023"/>
    <s v="sabado"/>
  </r>
  <r>
    <n v="1399.6946985958"/>
    <x v="25"/>
    <n v="33"/>
    <s v="soltero"/>
    <s v="Calle del Misterio 2777"/>
    <n v="32281012.7814379"/>
    <s v="20-34345003-6"/>
    <s v="marcos@example.com"/>
    <d v="2023-11-17T00:00:00"/>
    <x v="4"/>
    <x v="1"/>
    <n v="350"/>
    <x v="1"/>
    <s v="Buenos Aires"/>
    <n v="15.020444554627099"/>
    <n v="350"/>
    <s v="noviembre"/>
    <n v="2023"/>
    <s v="viernes"/>
  </r>
  <r>
    <n v="1401.70813798054"/>
    <x v="36"/>
    <n v="37"/>
    <s v="casado"/>
    <s v="Calle de la Sombra 1999"/>
    <n v="32280885.043561"/>
    <s v="27-38327429-8"/>
    <s v="abril@example.com"/>
    <d v="2023-11-21T00:00:00"/>
    <x v="13"/>
    <x v="1"/>
    <n v="350"/>
    <x v="1"/>
    <s v="Buenos Aires"/>
    <n v="15.0331702554275"/>
    <n v="350"/>
    <s v="noviembre"/>
    <n v="2023"/>
    <s v="martes"/>
  </r>
  <r>
    <n v="1403.7215773652799"/>
    <x v="37"/>
    <n v="27"/>
    <s v="casado"/>
    <s v="Camino del Crepúsculo 2111"/>
    <n v="32280757.305684201"/>
    <s v="27-26698778-8"/>
    <s v="melina@example.com"/>
    <d v="2023-11-25T00:00:00"/>
    <x v="4"/>
    <x v="1"/>
    <n v="350"/>
    <x v="1"/>
    <s v="Buenos Aires"/>
    <n v="15.0458959562279"/>
    <n v="350"/>
    <s v="noviembre"/>
    <n v="2023"/>
    <s v="sabado"/>
  </r>
  <r>
    <n v="1409.7618955195101"/>
    <x v="26"/>
    <n v="38"/>
    <s v="soltero"/>
    <s v="Paseo de la Montaña 506"/>
    <n v="32280374.0920536"/>
    <s v="27-33195365-3"/>
    <s v="lucas@example.com"/>
    <d v="2023-12-07T00:00:00"/>
    <x v="1"/>
    <x v="1"/>
    <n v="350"/>
    <x v="1"/>
    <s v="Buenos Aires"/>
    <n v="15.084073058628899"/>
    <n v="350"/>
    <s v="diciembre"/>
    <n v="2023"/>
    <s v="jueves"/>
  </r>
  <r>
    <n v="1411.77533490426"/>
    <x v="22"/>
    <n v="18"/>
    <s v="casado"/>
    <s v="Avenida del Mar 708"/>
    <n v="32280246.354176801"/>
    <s v="27-34671897-8"/>
    <s v="sofia@example.com"/>
    <d v="2023-12-09T00:00:00"/>
    <x v="2"/>
    <x v="1"/>
    <n v="350"/>
    <x v="2"/>
    <s v="Buenos Aires"/>
    <n v="15.0967987594293"/>
    <n v="350"/>
    <s v="diciembre"/>
    <n v="2023"/>
    <s v="sabado"/>
  </r>
  <r>
    <n v="1414.7954939813701"/>
    <x v="13"/>
    <n v="18"/>
    <s v="soltero"/>
    <s v="Avenida de los Recuerdos 3232"/>
    <n v="32280054.7473615"/>
    <s v="27-25389583-8"/>
    <s v="luna@example.com"/>
    <d v="2023-12-17T00:00:00"/>
    <x v="9"/>
    <x v="2"/>
    <n v="450"/>
    <x v="0"/>
    <s v="Buenos Aires"/>
    <n v="15.1158873106298"/>
    <n v="450"/>
    <s v="diciembre"/>
    <n v="2023"/>
    <s v="domingo"/>
  </r>
  <r>
    <n v="1415.80221367374"/>
    <x v="20"/>
    <n v="29"/>
    <s v="casado"/>
    <s v="Camino de la Melodía 3343"/>
    <n v="32279990.878423098"/>
    <s v="20-38847854-3"/>
    <s v="martin@example.com"/>
    <d v="2023-12-19T00:00:00"/>
    <x v="17"/>
    <x v="2"/>
    <n v="450"/>
    <x v="3"/>
    <s v="Buenos Aires"/>
    <n v="15.122250161029999"/>
    <n v="450"/>
    <s v="diciembre"/>
    <n v="2023"/>
    <s v="martes"/>
  </r>
  <r>
    <n v="1416.8089333661101"/>
    <x v="25"/>
    <n v="18"/>
    <s v="soltero"/>
    <s v="Calle del Misterio 2777"/>
    <n v="32279927.009484701"/>
    <s v="27-34151676-8"/>
    <s v="marcos@example.com"/>
    <d v="2023-12-21T00:00:00"/>
    <x v="12"/>
    <x v="2"/>
    <n v="450"/>
    <x v="4"/>
    <s v="Buenos Aires"/>
    <n v="15.1286130114302"/>
    <n v="450"/>
    <s v="diciembre"/>
    <n v="2023"/>
    <s v="jueves"/>
  </r>
  <r>
    <n v="1417.8156530584799"/>
    <x v="19"/>
    <n v="29"/>
    <s v="casado"/>
    <s v="Avenida de la Magia 2888"/>
    <n v="32279863.140546199"/>
    <s v="27-37908330-3"/>
    <s v="lucia@example.com"/>
    <d v="2023-12-23T00:00:00"/>
    <x v="3"/>
    <x v="2"/>
    <n v="450"/>
    <x v="3"/>
    <s v="Buenos Aires"/>
    <n v="15.1349758618304"/>
    <n v="450"/>
    <s v="diciembre"/>
    <n v="2023"/>
    <s v="sabado"/>
  </r>
  <r>
    <n v="1419.8290924432299"/>
    <x v="16"/>
    <n v="29"/>
    <s v="casado"/>
    <s v="Camino del Encuentro 3787"/>
    <n v="32279735.4026694"/>
    <s v="27-26380986-8"/>
    <s v="ignacio@example.com"/>
    <d v="2023-12-27T00:00:00"/>
    <x v="4"/>
    <x v="2"/>
    <n v="450"/>
    <x v="1"/>
    <s v="Buenos Aires"/>
    <n v="15.147701562630701"/>
    <n v="450"/>
    <s v="diciembre"/>
    <n v="2023"/>
    <s v="miercoles"/>
  </r>
  <r>
    <n v="1421.8425318279701"/>
    <x v="0"/>
    <n v="30"/>
    <s v="casado"/>
    <s v="Calle Primavera 124"/>
    <n v="32279607.6647925"/>
    <s v="20-34712032-6"/>
    <s v="ana@example.com"/>
    <d v="2023-12-31T00:00:00"/>
    <x v="13"/>
    <x v="2"/>
    <n v="450"/>
    <x v="1"/>
    <s v="Buenos Aires"/>
    <n v="15.160427263431099"/>
    <n v="450"/>
    <s v="diciembre"/>
    <n v="2023"/>
    <s v="domingo"/>
  </r>
  <r>
    <n v="1423.8559712127101"/>
    <x v="33"/>
    <n v="52"/>
    <s v="soltero"/>
    <s v="Camino del Sol 790"/>
    <n v="32279479.926915701"/>
    <s v="27-38815665-8"/>
    <s v="marta@example.com"/>
    <d v="2023-09-10T00:00:00"/>
    <x v="6"/>
    <x v="2"/>
    <n v="450"/>
    <x v="2"/>
    <s v="Buenos Aires"/>
    <n v="15.1731529642315"/>
    <n v="450"/>
    <s v="septiembre"/>
    <n v="2023"/>
    <s v="domingo"/>
  </r>
  <r>
    <n v="1429.89628936694"/>
    <x v="27"/>
    <n v="35"/>
    <s v="casado"/>
    <s v="Calle del Río 607"/>
    <n v="32279096.7132851"/>
    <s v="20-31818348-6"/>
    <s v="carlos@example.com"/>
    <d v="2023-09-16T00:00:00"/>
    <x v="1"/>
    <x v="2"/>
    <n v="450"/>
    <x v="1"/>
    <s v="Buenos Aires"/>
    <n v="15.211330066632501"/>
    <n v="450"/>
    <s v="septiembre"/>
    <n v="2023"/>
    <s v="sabado"/>
  </r>
  <r>
    <n v="1431.9097287516799"/>
    <x v="28"/>
    <n v="35"/>
    <s v="soltero"/>
    <s v="Camino de la Brisa 809"/>
    <n v="32278968.975408301"/>
    <s v="27-26855916-3"/>
    <s v="andres@example.com"/>
    <d v="2023-09-20T00:00:00"/>
    <x v="2"/>
    <x v="2"/>
    <n v="450"/>
    <x v="2"/>
    <s v="Buenos Aires"/>
    <n v="15.224055767432899"/>
    <n v="450"/>
    <s v="septiembre"/>
    <n v="2023"/>
    <s v="miercoles"/>
  </r>
  <r>
    <n v="1434.9298878288"/>
    <x v="4"/>
    <n v="38"/>
    <s v="casado"/>
    <s v="Avenida de la Cascada 1222"/>
    <n v="32278777.368593"/>
    <s v="27-26280994-8"/>
    <s v="leonardo@example.com"/>
    <d v="2023-09-26T00:00:00"/>
    <x v="9"/>
    <x v="2"/>
    <n v="450"/>
    <x v="0"/>
    <s v="Buenos Aires"/>
    <n v="15.2431443186334"/>
    <n v="450"/>
    <s v="septiembre"/>
    <n v="2023"/>
    <s v="martes"/>
  </r>
  <r>
    <n v="1435.9366075211699"/>
    <x v="23"/>
    <n v="22"/>
    <s v="casado"/>
    <s v="Camino de la Estrella 1333"/>
    <n v="32278713.499654599"/>
    <s v="20-28340282-6"/>
    <s v="mariana@example.com"/>
    <d v="2023-09-28T00:00:00"/>
    <x v="17"/>
    <x v="2"/>
    <n v="450"/>
    <x v="3"/>
    <s v="Buenos Aires"/>
    <n v="15.249507169033601"/>
    <n v="450"/>
    <s v="septiembre"/>
    <n v="2023"/>
    <s v="jueves"/>
  </r>
  <r>
    <n v="1436.94332721354"/>
    <x v="24"/>
    <n v="32"/>
    <s v="soltero"/>
    <s v="Paseo del Cielo 1444"/>
    <n v="32278649.630716201"/>
    <s v="27-29541958-8"/>
    <s v="matias@example.com"/>
    <d v="2023-09-30T00:00:00"/>
    <x v="12"/>
    <x v="2"/>
    <n v="450"/>
    <x v="4"/>
    <s v="Buenos Aires"/>
    <n v="15.2558700194338"/>
    <n v="450"/>
    <s v="septiembre"/>
    <n v="2023"/>
    <s v="sabado"/>
  </r>
  <r>
    <n v="1437.9500469059101"/>
    <x v="5"/>
    <n v="28"/>
    <s v="soltero"/>
    <s v="Calle del Viento 1555"/>
    <n v="32278585.7617778"/>
    <s v="20-35040466-3"/>
    <s v="valentina@example.com"/>
    <d v="2023-10-14T00:00:00"/>
    <x v="3"/>
    <x v="2"/>
    <n v="450"/>
    <x v="3"/>
    <s v="Buenos Aires"/>
    <n v="15.262232869834"/>
    <n v="450"/>
    <s v="octubre"/>
    <n v="2023"/>
    <s v="sabado"/>
  </r>
  <r>
    <n v="1439.9634862906601"/>
    <x v="7"/>
    <n v="38"/>
    <s v="soltero"/>
    <s v="Camino del Diamante 1777"/>
    <n v="32278458.0239009"/>
    <s v="27-31436008-3"/>
    <s v="daniela@example.com"/>
    <d v="2023-10-06T00:00:00"/>
    <x v="4"/>
    <x v="3"/>
    <n v="600"/>
    <x v="1"/>
    <s v="Buenos Aires"/>
    <n v="15.274958570634301"/>
    <n v="600"/>
    <s v="octubre"/>
    <n v="2023"/>
    <s v="viernes"/>
  </r>
  <r>
    <n v="1441.9769256754"/>
    <x v="36"/>
    <n v="37"/>
    <s v="casado"/>
    <s v="Calle de la Sombra 1999"/>
    <n v="32278330.286024101"/>
    <s v="27-29807560-8"/>
    <s v="abril@example.com"/>
    <d v="2023-10-10T00:00:00"/>
    <x v="13"/>
    <x v="3"/>
    <n v="600"/>
    <x v="1"/>
    <s v="Buenos Aires"/>
    <n v="15.287684271434699"/>
    <n v="600"/>
    <s v="octubre"/>
    <n v="2023"/>
    <s v="martes"/>
  </r>
  <r>
    <n v="1443.99036506014"/>
    <x v="26"/>
    <n v="27"/>
    <s v="soltero"/>
    <s v="Paseo de la Montaña 506"/>
    <n v="32278202.548147202"/>
    <s v="20-33623776-6"/>
    <s v="lucas@example.com"/>
    <d v="2023-10-14T00:00:00"/>
    <x v="6"/>
    <x v="3"/>
    <n v="600"/>
    <x v="2"/>
    <s v="Buenos Aires"/>
    <n v="15.3004099722351"/>
    <n v="600"/>
    <s v="octubre"/>
    <n v="2023"/>
    <s v="sabado"/>
  </r>
  <r>
    <n v="1450.0306832143699"/>
    <x v="25"/>
    <n v="44"/>
    <s v="soltero"/>
    <s v="Calle del Misterio 2777"/>
    <n v="32277819.3345167"/>
    <s v="27-37473936-8"/>
    <s v="marcos@example.com"/>
    <d v="2023-10-26T00:00:00"/>
    <x v="1"/>
    <x v="3"/>
    <n v="600"/>
    <x v="1"/>
    <s v="Buenos Aires"/>
    <n v="15.3385870746361"/>
    <n v="600"/>
    <s v="octubre"/>
    <n v="2023"/>
    <s v="jueves"/>
  </r>
  <r>
    <n v="1452.0441225991101"/>
    <x v="32"/>
    <n v="18"/>
    <s v="casado"/>
    <s v="Camino de la Ilusión 2999"/>
    <n v="32277691.596639801"/>
    <s v="20-29440553-6"/>
    <s v="mateo@example.com"/>
    <d v="2023-10-21T00:00:00"/>
    <x v="2"/>
    <x v="3"/>
    <n v="600"/>
    <x v="2"/>
    <s v="Buenos Aires"/>
    <n v="15.351312775436501"/>
    <n v="600"/>
    <s v="octubre"/>
    <n v="2023"/>
    <s v="sabado"/>
  </r>
  <r>
    <n v="1455.0642816762299"/>
    <x v="13"/>
    <n v="18"/>
    <s v="soltero"/>
    <s v="Avenida de los Recuerdos 3232"/>
    <n v="32277499.9898245"/>
    <s v="20-33668968-6"/>
    <s v="luna@example.com"/>
    <d v="2023-11-05T00:00:00"/>
    <x v="9"/>
    <x v="3"/>
    <n v="600"/>
    <x v="0"/>
    <s v="Buenos Aires"/>
    <n v="15.370401326636999"/>
    <n v="600"/>
    <s v="noviembre"/>
    <n v="2023"/>
    <s v="domingo"/>
  </r>
  <r>
    <n v="1456.0710013686"/>
    <x v="20"/>
    <n v="29"/>
    <s v="casado"/>
    <s v="Camino de la Melodía 3343"/>
    <n v="32277436.120886099"/>
    <s v="27-35047732-8"/>
    <s v="martin@example.com"/>
    <d v="2023-11-07T00:00:00"/>
    <x v="17"/>
    <x v="3"/>
    <n v="600"/>
    <x v="3"/>
    <s v="Buenos Aires"/>
    <n v="15.376764177037201"/>
    <n v="600"/>
    <s v="noviembre"/>
    <n v="2023"/>
    <s v="martes"/>
  </r>
  <r>
    <n v="1457.0777210609699"/>
    <x v="21"/>
    <n v="18"/>
    <s v="soltero"/>
    <s v="Paseo de la Armonía 3454"/>
    <n v="32277372.251947701"/>
    <s v="27-39843940-8"/>
    <s v="antonia@example.com"/>
    <d v="2023-11-09T00:00:00"/>
    <x v="12"/>
    <x v="3"/>
    <n v="600"/>
    <x v="4"/>
    <s v="Buenos Aires"/>
    <n v="15.3831270274374"/>
    <n v="600"/>
    <s v="noviembre"/>
    <n v="2023"/>
    <s v="jueves"/>
  </r>
  <r>
    <n v="1458.08444075334"/>
    <x v="25"/>
    <n v="29"/>
    <s v="soltero"/>
    <s v="Calle del Misterio 2777"/>
    <n v="32277308.3830093"/>
    <s v="20-31668672-6"/>
    <s v="marcos@example.com"/>
    <d v="2023-11-11T00:00:00"/>
    <x v="3"/>
    <x v="3"/>
    <n v="600"/>
    <x v="3"/>
    <s v="Buenos Aires"/>
    <n v="15.389489877837599"/>
    <n v="600"/>
    <s v="noviembre"/>
    <n v="2023"/>
    <s v="sabado"/>
  </r>
  <r>
    <n v="1460.09788013809"/>
    <x v="16"/>
    <n v="29"/>
    <s v="casado"/>
    <s v="Camino del Encuentro 3787"/>
    <n v="32277180.6451324"/>
    <s v="20-32778035-3"/>
    <s v="ignacio@example.com"/>
    <d v="2023-11-15T00:00:00"/>
    <x v="4"/>
    <x v="3"/>
    <n v="600"/>
    <x v="1"/>
    <s v="Buenos Aires"/>
    <n v="15.4022155786379"/>
    <n v="600"/>
    <s v="noviembre"/>
    <n v="2023"/>
    <s v="miercoles"/>
  </r>
  <r>
    <n v="1462.1113195228299"/>
    <x v="0"/>
    <n v="30"/>
    <s v="casado"/>
    <s v="Calle Primavera 124"/>
    <n v="32277052.907255601"/>
    <s v="27-38663968-3"/>
    <s v="ana@example.com"/>
    <d v="2023-11-19T00:00:00"/>
    <x v="13"/>
    <x v="3"/>
    <n v="600"/>
    <x v="1"/>
    <s v="Buenos Aires"/>
    <n v="15.414941279438301"/>
    <n v="600"/>
    <s v="noviembre"/>
    <n v="2023"/>
    <s v="domingo"/>
  </r>
  <r>
    <n v="1464.1247589075699"/>
    <x v="25"/>
    <n v="52"/>
    <s v="soltero"/>
    <s v="Calle del Misterio 2777"/>
    <n v="32276925.169378702"/>
    <s v="27-29620368-8"/>
    <s v="marcos@example.com"/>
    <d v="2023-11-23T00:00:00"/>
    <x v="6"/>
    <x v="3"/>
    <n v="600"/>
    <x v="2"/>
    <s v="Buenos Aires"/>
    <n v="15.427666980238699"/>
    <n v="600"/>
    <s v="noviembre"/>
    <n v="2023"/>
    <s v="jueves"/>
  </r>
  <r>
    <n v="1470.1650770618"/>
    <x v="22"/>
    <n v="35"/>
    <s v="casado"/>
    <s v="Avenida del Mar 708"/>
    <n v="32276541.9557482"/>
    <s v="27-30642215-8"/>
    <s v="sofia@example.com"/>
    <d v="2023-12-05T00:00:00"/>
    <x v="1"/>
    <x v="3"/>
    <n v="600"/>
    <x v="1"/>
    <s v="Buenos Aires"/>
    <n v="15.4658440826397"/>
    <n v="600"/>
    <s v="diciembre"/>
    <n v="2023"/>
    <s v="martes"/>
  </r>
  <r>
    <n v="1472.17851644654"/>
    <x v="3"/>
    <n v="35"/>
    <s v="soltero"/>
    <s v="Paseo del Alba 909"/>
    <n v="32276414.217871301"/>
    <s v="27-33408620-8"/>
    <s v="laura@example.com"/>
    <d v="2023-12-09T00:00:00"/>
    <x v="9"/>
    <x v="3"/>
    <n v="600"/>
    <x v="0"/>
    <s v="Buenos Aires"/>
    <n v="15.478569783440101"/>
    <n v="600"/>
    <s v="diciembre"/>
    <n v="2023"/>
    <s v="sabado"/>
  </r>
  <r>
    <n v="1475.1986755236601"/>
    <x v="26"/>
    <n v="38"/>
    <s v="soltero"/>
    <s v="Paseo de la Montaña 506"/>
    <n v="32276222.611056101"/>
    <s v="27-26344312-8"/>
    <s v="lucas@example.com"/>
    <d v="2023-12-15T00:00:00"/>
    <x v="3"/>
    <x v="3"/>
    <n v="600"/>
    <x v="3"/>
    <s v="Buenos Aires"/>
    <n v="15.497658334640599"/>
    <n v="600"/>
    <s v="diciembre"/>
    <n v="2023"/>
    <s v="viernes"/>
  </r>
  <r>
    <n v="1476.20539521603"/>
    <x v="27"/>
    <n v="22"/>
    <s v="casado"/>
    <s v="Calle del Río 607"/>
    <n v="32276158.742117599"/>
    <s v="27-32396658-3"/>
    <s v="carlos@example.com"/>
    <d v="2023-12-17T00:00:00"/>
    <x v="11"/>
    <x v="3"/>
    <n v="600"/>
    <x v="0"/>
    <s v="Buenos Aires"/>
    <n v="15.5040211850408"/>
    <n v="600"/>
    <s v="diciembre"/>
    <n v="2023"/>
    <s v="domingo"/>
  </r>
  <r>
    <n v="1477.2121149084001"/>
    <x v="22"/>
    <n v="32"/>
    <s v="casado"/>
    <s v="Avenida del Mar 708"/>
    <n v="32276094.873179201"/>
    <s v="20-25728492-6"/>
    <s v="sofia@example.com"/>
    <d v="2023-12-19T00:00:00"/>
    <x v="4"/>
    <x v="3"/>
    <n v="600"/>
    <x v="1"/>
    <s v="Buenos Aires"/>
    <n v="15.510384035441"/>
    <n v="600"/>
    <s v="diciembre"/>
    <n v="2023"/>
    <s v="martes"/>
  </r>
  <r>
    <n v="1478.2188346007699"/>
    <x v="28"/>
    <n v="30"/>
    <s v="soltero"/>
    <s v="Camino de la Brisa 809"/>
    <n v="32276031.0042408"/>
    <s v="27-29586952-8"/>
    <s v="andres@example.com"/>
    <d v="2023-12-21T00:00:00"/>
    <x v="10"/>
    <x v="3"/>
    <n v="600"/>
    <x v="3"/>
    <s v="Buenos Aires"/>
    <n v="15.516746885841201"/>
    <n v="600"/>
    <s v="diciembre"/>
    <n v="2023"/>
    <s v="jueves"/>
  </r>
  <r>
    <n v="1480.2322739855099"/>
    <x v="7"/>
    <n v="33"/>
    <s v="soltero"/>
    <s v="Camino del Diamante 1777"/>
    <n v="32275903.2663639"/>
    <s v="20-39088427-6"/>
    <s v="daniela@example.com"/>
    <d v="2023-12-10T00:00:00"/>
    <x v="9"/>
    <x v="3"/>
    <n v="600"/>
    <x v="0"/>
    <s v="Buenos Aires"/>
    <n v="15.5294725866415"/>
    <n v="600"/>
    <s v="diciembre"/>
    <n v="2023"/>
    <s v="domingo"/>
  </r>
  <r>
    <n v="1482.2457133702601"/>
    <x v="36"/>
    <n v="37"/>
    <s v="casado"/>
    <s v="Calle de la Sombra 1999"/>
    <n v="32275775.528487101"/>
    <s v="20-33904224-3"/>
    <s v="abril@example.com"/>
    <d v="2023-12-29T00:00:00"/>
    <x v="12"/>
    <x v="4"/>
    <n v="600"/>
    <x v="4"/>
    <s v="Buenos Aires"/>
    <n v="15.5421982874419"/>
    <n v="600"/>
    <s v="diciembre"/>
    <n v="2023"/>
    <s v="viernes"/>
  </r>
  <r>
    <n v="1484.2591527550001"/>
    <x v="37"/>
    <n v="27"/>
    <s v="casado"/>
    <s v="Camino del Crepúsculo 2111"/>
    <n v="32275647.790610202"/>
    <s v="27-38955119-3"/>
    <s v="melina@example.com"/>
    <d v="2023-09-02T00:00:00"/>
    <x v="11"/>
    <x v="4"/>
    <n v="600"/>
    <x v="0"/>
    <s v="Buenos Aires"/>
    <n v="15.554923988242299"/>
    <n v="600"/>
    <s v="septiembre"/>
    <n v="2023"/>
    <s v="sabado"/>
  </r>
  <r>
    <n v="1490.29947090923"/>
    <x v="27"/>
    <n v="44"/>
    <s v="casado"/>
    <s v="Calle del Río 607"/>
    <n v="32275264.5769797"/>
    <s v="27-27292256-8"/>
    <s v="carlos@example.com"/>
    <d v="2023-09-14T00:00:00"/>
    <x v="12"/>
    <x v="4"/>
    <n v="600"/>
    <x v="4"/>
    <s v="Buenos Aires"/>
    <n v="15.5931010906433"/>
    <n v="600"/>
    <s v="septiembre"/>
    <n v="2023"/>
    <s v="jueves"/>
  </r>
  <r>
    <n v="1492.3129102939699"/>
    <x v="28"/>
    <n v="18"/>
    <s v="soltero"/>
    <s v="Camino de la Brisa 809"/>
    <n v="32275136.839102902"/>
    <s v="27-31206208-8"/>
    <s v="andres@example.com"/>
    <d v="2023-09-10T00:00:00"/>
    <x v="11"/>
    <x v="4"/>
    <n v="600"/>
    <x v="0"/>
    <s v="Buenos Aires"/>
    <n v="15.6058267914437"/>
    <n v="600"/>
    <s v="septiembre"/>
    <n v="2023"/>
    <s v="domingo"/>
  </r>
  <r>
    <n v="1495.33306937109"/>
    <x v="13"/>
    <n v="18"/>
    <s v="soltero"/>
    <s v="Avenida de los Recuerdos 3232"/>
    <n v="32274945.232287601"/>
    <s v="27-28124562-3"/>
    <s v="luna@example.com"/>
    <d v="2023-09-24T00:00:00"/>
    <x v="13"/>
    <x v="4"/>
    <n v="600"/>
    <x v="1"/>
    <s v="Buenos Aires"/>
    <n v="15.6249153426443"/>
    <n v="600"/>
    <s v="septiembre"/>
    <n v="2023"/>
    <s v="domingo"/>
  </r>
  <r>
    <n v="1496.3397890634601"/>
    <x v="20"/>
    <n v="29"/>
    <s v="casado"/>
    <s v="Camino de la Melodía 3343"/>
    <n v="32274881.363349199"/>
    <s v="20-33580700-6"/>
    <s v="martin@example.com"/>
    <d v="2023-09-26T00:00:00"/>
    <x v="9"/>
    <x v="4"/>
    <n v="600"/>
    <x v="0"/>
    <s v="Buenos Aires"/>
    <n v="15.6312781930444"/>
    <n v="600"/>
    <s v="septiembre"/>
    <n v="2023"/>
    <s v="martes"/>
  </r>
  <r>
    <n v="1497.34650875583"/>
    <x v="21"/>
    <n v="18"/>
    <s v="soltero"/>
    <s v="Paseo de la Armonía 3454"/>
    <n v="32274817.494410701"/>
    <s v="27-29818540-8"/>
    <s v="antonia@example.com"/>
    <d v="2023-09-28T00:00:00"/>
    <x v="17"/>
    <x v="4"/>
    <n v="600"/>
    <x v="3"/>
    <s v="Buenos Aires"/>
    <n v="15.637641043444599"/>
    <n v="600"/>
    <s v="septiembre"/>
    <n v="2023"/>
    <s v="jueves"/>
  </r>
  <r>
    <n v="1498.3532284482001"/>
    <x v="14"/>
    <n v="29"/>
    <s v="soltero"/>
    <s v="Calle de la Fantasía 3565"/>
    <n v="32274753.6254723"/>
    <s v="27-25197227-3"/>
    <s v="agustin@example.com"/>
    <d v="2023-09-30T00:00:00"/>
    <x v="12"/>
    <x v="4"/>
    <n v="600"/>
    <x v="4"/>
    <s v="Buenos Aires"/>
    <n v="15.644003893844801"/>
    <n v="600"/>
    <s v="septiembre"/>
    <n v="2023"/>
    <s v="sabado"/>
  </r>
  <r>
    <n v="1500.36666783294"/>
    <x v="16"/>
    <n v="29"/>
    <s v="casado"/>
    <s v="Camino del Encuentro 3787"/>
    <n v="32274625.887595501"/>
    <s v="27-30011089-8"/>
    <s v="ignacio@example.com"/>
    <d v="2023-10-04T00:00:00"/>
    <x v="11"/>
    <x v="4"/>
    <n v="600"/>
    <x v="0"/>
    <s v="Buenos Aires"/>
    <n v="15.656729594645199"/>
    <n v="600"/>
    <s v="octubre"/>
    <n v="2023"/>
    <s v="miercoles"/>
  </r>
  <r>
    <n v="1502.38010721769"/>
    <x v="0"/>
    <n v="30"/>
    <s v="casado"/>
    <s v="Calle Primavera 124"/>
    <n v="32274498.149718601"/>
    <s v="20-36374260-6"/>
    <s v="ana@example.com"/>
    <d v="2023-10-08T00:00:00"/>
    <x v="10"/>
    <x v="4"/>
    <n v="600"/>
    <x v="3"/>
    <s v="Buenos Aires"/>
    <n v="15.6694552954455"/>
    <n v="600"/>
    <s v="octubre"/>
    <n v="2023"/>
    <s v="domingo"/>
  </r>
  <r>
    <n v="1504.39354660243"/>
    <x v="33"/>
    <n v="52"/>
    <s v="soltero"/>
    <s v="Camino del Sol 790"/>
    <n v="32274370.411841799"/>
    <s v="20-37298992-3"/>
    <s v="marta@example.com"/>
    <d v="2023-10-12T00:00:00"/>
    <x v="11"/>
    <x v="4"/>
    <n v="600"/>
    <x v="0"/>
    <s v="Buenos Aires"/>
    <n v="15.682180996245901"/>
    <n v="600"/>
    <s v="octubre"/>
    <n v="2023"/>
    <s v="jueves"/>
  </r>
  <r>
    <n v="1510.4338647566599"/>
    <x v="27"/>
    <n v="35"/>
    <s v="casado"/>
    <s v="Calle del Río 607"/>
    <n v="32273987.198211201"/>
    <s v="20-34281471-6"/>
    <s v="carlos@example.com"/>
    <d v="2023-10-24T00:00:00"/>
    <x v="10"/>
    <x v="4"/>
    <n v="600"/>
    <x v="3"/>
    <s v="Buenos Aires"/>
    <n v="15.720358098647001"/>
    <n v="600"/>
    <s v="octubre"/>
    <n v="2023"/>
    <s v="martes"/>
  </r>
  <r>
    <n v="1512.4473041414001"/>
    <x v="28"/>
    <n v="35"/>
    <s v="soltero"/>
    <s v="Camino de la Brisa 809"/>
    <n v="32273859.460334402"/>
    <s v="27-33448579-8"/>
    <s v="andres@example.com"/>
    <d v="2023-10-28T00:00:00"/>
    <x v="11"/>
    <x v="4"/>
    <n v="600"/>
    <x v="0"/>
    <s v="Buenos Aires"/>
    <n v="15.7330837994473"/>
    <n v="600"/>
    <s v="octubre"/>
    <n v="2023"/>
    <s v="sabado"/>
  </r>
  <r>
    <n v="1515.4674632185199"/>
    <x v="4"/>
    <n v="38"/>
    <s v="casado"/>
    <s v="Avenida de la Cascada 1222"/>
    <n v="32273667.853519101"/>
    <s v="20-32267234-3"/>
    <s v="leonardo@example.com"/>
    <d v="2023-11-03T00:00:00"/>
    <x v="13"/>
    <x v="4"/>
    <n v="600"/>
    <x v="1"/>
    <s v="Buenos Aires"/>
    <n v="15.7521723506479"/>
    <n v="600"/>
    <s v="noviembre"/>
    <n v="2023"/>
    <s v="viernes"/>
  </r>
  <r>
    <n v="1516.47418291089"/>
    <x v="23"/>
    <n v="22"/>
    <s v="casado"/>
    <s v="Camino de la Estrella 1333"/>
    <n v="32273603.984580699"/>
    <s v="27-29304349-8"/>
    <s v="mariana@example.com"/>
    <d v="2023-11-05T00:00:00"/>
    <x v="18"/>
    <x v="4"/>
    <n v="600"/>
    <x v="1"/>
    <s v="Buenos Aires"/>
    <n v="15.758535201048"/>
    <n v="600"/>
    <s v="noviembre"/>
    <n v="2023"/>
    <s v="domingo"/>
  </r>
  <r>
    <n v="1517.4809026032599"/>
    <x v="24"/>
    <n v="32"/>
    <s v="soltero"/>
    <s v="Paseo del Cielo 1444"/>
    <n v="32273540.115642201"/>
    <s v="27-32271907-3"/>
    <s v="matias@example.com"/>
    <d v="2023-11-07T00:00:00"/>
    <x v="0"/>
    <x v="4"/>
    <n v="600"/>
    <x v="0"/>
    <s v="Buenos Aires"/>
    <n v="15.764898051448199"/>
    <n v="600"/>
    <s v="noviembre"/>
    <n v="2023"/>
    <s v="martes"/>
  </r>
  <r>
    <n v="1518.48762229563"/>
    <x v="5"/>
    <n v="30"/>
    <s v="soltero"/>
    <s v="Calle del Viento 1555"/>
    <n v="32273476.2467038"/>
    <s v="20-30540016-6"/>
    <s v="valentina@example.com"/>
    <d v="2023-11-09T00:00:00"/>
    <x v="14"/>
    <x v="4"/>
    <n v="600"/>
    <x v="4"/>
    <s v="Buenos Aires"/>
    <n v="15.7712609018484"/>
    <n v="600"/>
    <s v="noviembre"/>
    <n v="2023"/>
    <s v="jueves"/>
  </r>
  <r>
    <n v="1520.50106168037"/>
    <x v="7"/>
    <n v="33"/>
    <s v="soltero"/>
    <s v="Camino del Diamante 1777"/>
    <n v="32273348.508827001"/>
    <s v="27-26635829-3"/>
    <s v="daniela@example.com"/>
    <d v="2023-11-18T00:00:00"/>
    <x v="15"/>
    <x v="4"/>
    <n v="600"/>
    <x v="0"/>
    <s v="Buenos Aires"/>
    <n v="15.783986602648801"/>
    <n v="600"/>
    <s v="noviembre"/>
    <n v="2023"/>
    <s v="sabado"/>
  </r>
  <r>
    <n v="1522.5145010651199"/>
    <x v="36"/>
    <n v="37"/>
    <s v="casado"/>
    <s v="Calle de la Sombra 1999"/>
    <n v="32273220.770950101"/>
    <s v="27-34760636-8"/>
    <s v="abril@example.com"/>
    <d v="2023-11-17T00:00:00"/>
    <x v="19"/>
    <x v="4"/>
    <n v="600"/>
    <x v="4"/>
    <s v="Buenos Aires"/>
    <n v="15.7967123034491"/>
    <n v="600"/>
    <s v="noviembre"/>
    <n v="2023"/>
    <s v="viernes"/>
  </r>
  <r>
    <n v="1524.5279404498599"/>
    <x v="37"/>
    <n v="27"/>
    <s v="casado"/>
    <s v="Camino del Crepúsculo 2111"/>
    <n v="32273093.033073299"/>
    <s v="20-33236627-6"/>
    <s v="melina@example.com"/>
    <d v="2023-11-21T00:00:00"/>
    <x v="9"/>
    <x v="4"/>
    <n v="600"/>
    <x v="0"/>
    <s v="Buenos Aires"/>
    <n v="15.8094380042495"/>
    <n v="600"/>
    <s v="noviembre"/>
    <n v="2023"/>
    <s v="martes"/>
  </r>
  <r>
    <n v="1530.56825860409"/>
    <x v="25"/>
    <n v="44"/>
    <s v="soltero"/>
    <s v="Calle del Misterio 2777"/>
    <n v="32272709.819442701"/>
    <s v="27-27765033-8"/>
    <s v="marcos@example.com"/>
    <d v="2023-12-03T00:00:00"/>
    <x v="10"/>
    <x v="4"/>
    <n v="600"/>
    <x v="3"/>
    <s v="Buenos Aires"/>
    <n v="15.847615106650601"/>
    <n v="600"/>
    <s v="diciembre"/>
    <n v="2023"/>
    <s v="domingo"/>
  </r>
  <r>
    <n v="1532.58169798883"/>
    <x v="32"/>
    <n v="18"/>
    <s v="casado"/>
    <s v="Camino de la Ilusión 2999"/>
    <n v="32272582.081565902"/>
    <s v="20-36023852-6"/>
    <s v="mateo@example.com"/>
    <d v="2023-12-07T00:00:00"/>
    <x v="5"/>
    <x v="5"/>
    <n v="640"/>
    <x v="2"/>
    <s v="Buenos Aires"/>
    <n v="15.8603408074509"/>
    <n v="640"/>
    <s v="diciembre"/>
    <n v="2023"/>
    <s v="jueves"/>
  </r>
  <r>
    <n v="1535.6018570659401"/>
    <x v="13"/>
    <n v="18"/>
    <s v="soltero"/>
    <s v="Avenida de los Recuerdos 3232"/>
    <n v="32272390.474750601"/>
    <s v="20-37358516-6"/>
    <s v="luna@example.com"/>
    <d v="2023-12-13T00:00:00"/>
    <x v="8"/>
    <x v="5"/>
    <n v="640"/>
    <x v="4"/>
    <s v="Buenos Aires"/>
    <n v="15.8794293586515"/>
    <n v="640"/>
    <s v="diciembre"/>
    <n v="2023"/>
    <s v="miercoles"/>
  </r>
  <r>
    <n v="1536.6085767583199"/>
    <x v="26"/>
    <n v="29"/>
    <s v="soltero"/>
    <s v="Paseo de la Montaña 506"/>
    <n v="32272326.605812199"/>
    <s v="27-28436911-8"/>
    <s v="lucas@example.com"/>
    <d v="2023-12-15T00:00:00"/>
    <x v="18"/>
    <x v="5"/>
    <n v="640"/>
    <x v="1"/>
    <s v="Buenos Aires"/>
    <n v="15.885792209051599"/>
    <n v="640"/>
    <s v="diciembre"/>
    <n v="2023"/>
    <s v="viernes"/>
  </r>
  <r>
    <n v="1537.61529645069"/>
    <x v="27"/>
    <n v="18"/>
    <s v="casado"/>
    <s v="Calle del Río 607"/>
    <n v="32272262.736873802"/>
    <s v="20-36375476-3"/>
    <s v="carlos@example.com"/>
    <d v="2023-12-17T00:00:00"/>
    <x v="0"/>
    <x v="5"/>
    <n v="640"/>
    <x v="0"/>
    <s v="Buenos Aires"/>
    <n v="15.892155059451801"/>
    <n v="640"/>
    <s v="diciembre"/>
    <n v="2023"/>
    <s v="domingo"/>
  </r>
  <r>
    <n v="1538.6220161430599"/>
    <x v="22"/>
    <n v="29"/>
    <s v="casado"/>
    <s v="Avenida del Mar 708"/>
    <n v="32272198.8679353"/>
    <s v="27-39144244-8"/>
    <s v="sofia@example.com"/>
    <d v="2023-12-19T00:00:00"/>
    <x v="14"/>
    <x v="5"/>
    <n v="640"/>
    <x v="4"/>
    <s v="Buenos Aires"/>
    <n v="15.898517909852"/>
    <n v="640"/>
    <s v="diciembre"/>
    <n v="2023"/>
    <s v="martes"/>
  </r>
  <r>
    <n v="1540.6354555278001"/>
    <x v="3"/>
    <n v="29"/>
    <s v="soltero"/>
    <s v="Paseo del Alba 910"/>
    <n v="32272071.130058501"/>
    <s v="20-26921588-6"/>
    <s v="laura@example.com"/>
    <d v="2023-12-23T00:00:00"/>
    <x v="15"/>
    <x v="5"/>
    <n v="640"/>
    <x v="0"/>
    <s v="Buenos Aires"/>
    <n v="15.9112436106524"/>
    <n v="640"/>
    <s v="diciembre"/>
    <n v="2023"/>
    <s v="sabado"/>
  </r>
  <r>
    <n v="1542.6488949125401"/>
    <x v="15"/>
    <n v="30"/>
    <s v="casado"/>
    <s v="Avenida de las Mariposas 3676"/>
    <n v="32271943.392181601"/>
    <s v="27-33136340-3"/>
    <s v="delfina@example.com"/>
    <d v="2023-12-27T00:00:00"/>
    <x v="19"/>
    <x v="5"/>
    <n v="640"/>
    <x v="4"/>
    <s v="Buenos Aires"/>
    <n v="15.9239693114527"/>
    <n v="640"/>
    <s v="diciembre"/>
    <n v="2023"/>
    <s v="miercoles"/>
  </r>
  <r>
    <n v="1544.66233429729"/>
    <x v="17"/>
    <n v="52"/>
    <s v="casado"/>
    <s v="Paseo de la Serenidad 3898"/>
    <n v="32271815.654304799"/>
    <s v="27-31112846-8"/>
    <s v="catalina@example.com"/>
    <d v="2023-12-31T00:00:00"/>
    <x v="9"/>
    <x v="5"/>
    <n v="640"/>
    <x v="0"/>
    <s v="Buenos Aires"/>
    <n v="15.9366950122531"/>
    <n v="640"/>
    <s v="diciembre"/>
    <n v="2023"/>
    <s v="domingo"/>
  </r>
  <r>
    <n v="1550.70265245152"/>
    <x v="27"/>
    <n v="35"/>
    <s v="casado"/>
    <s v="Calle del Río 607"/>
    <n v="32271432.440674301"/>
    <s v="27-36476596-3"/>
    <s v="carlos@example.com"/>
    <d v="2023-09-12T00:00:00"/>
    <x v="10"/>
    <x v="5"/>
    <n v="640"/>
    <x v="3"/>
    <s v="Buenos Aires"/>
    <n v="15.9748721146542"/>
    <n v="640"/>
    <s v="septiembre"/>
    <n v="2023"/>
    <s v="martes"/>
  </r>
  <r>
    <n v="1552.7160918362599"/>
    <x v="28"/>
    <n v="30"/>
    <s v="soltero"/>
    <s v="Camino de la Brisa 809"/>
    <n v="32271304.702797402"/>
    <s v="27-30880692-8"/>
    <s v="andres@example.com"/>
    <d v="2023-09-16T00:00:00"/>
    <x v="5"/>
    <x v="5"/>
    <n v="640"/>
    <x v="2"/>
    <s v="Buenos Aires"/>
    <n v="15.9875978154545"/>
    <n v="640"/>
    <s v="septiembre"/>
    <n v="2023"/>
    <s v="sabado"/>
  </r>
  <r>
    <n v="1555.73625091337"/>
    <x v="4"/>
    <n v="40"/>
    <s v="casado"/>
    <s v="Avenida de la Cascada 1222"/>
    <n v="32271113.095982101"/>
    <s v="27-31501404-8"/>
    <s v="leonardo@example.com"/>
    <d v="2023-09-22T00:00:00"/>
    <x v="8"/>
    <x v="5"/>
    <n v="640"/>
    <x v="4"/>
    <s v="Buenos Aires"/>
    <n v="16.006686366655099"/>
    <n v="640"/>
    <s v="septiembre"/>
    <n v="2023"/>
    <s v="viernes"/>
  </r>
  <r>
    <n v="1556.7429706056701"/>
    <x v="28"/>
    <n v="39.6666666666667"/>
    <s v="soltero"/>
    <s v="Camino de la Brisa 810"/>
    <n v="32271049.227040298"/>
    <s v="27-33448579-9"/>
    <s v="andres@example.com"/>
    <d v="2023-10-28T00:00:00"/>
    <x v="11"/>
    <x v="5"/>
    <n v="640"/>
    <x v="0"/>
    <s v="Buenos Aires"/>
    <n v="16.0130492170561"/>
    <n v="640"/>
    <s v="octubre"/>
    <n v="2023"/>
    <s v="sabado"/>
  </r>
  <r>
    <n v="1558.75640999041"/>
    <x v="29"/>
    <n v="41.6666666666667"/>
    <s v="casado"/>
    <s v="Calle de la Palma 1112"/>
    <n v="32270921.489163298"/>
    <s v="27-33519011-9"/>
    <s v="andrea@example.com"/>
    <d v="2023-11-01T00:00:00"/>
    <x v="10"/>
    <x v="5"/>
    <n v="640"/>
    <x v="3"/>
    <s v="Buenos Aires"/>
    <n v="16.025774917856499"/>
    <n v="640"/>
    <s v="noviembre"/>
    <n v="2023"/>
    <s v="miercoles"/>
  </r>
  <r>
    <n v="1560.76984937515"/>
    <x v="23"/>
    <n v="20"/>
    <s v="casado"/>
    <s v="Camino de la Estrella 1334"/>
    <n v="32270793.751286302"/>
    <s v="27-29304349-9"/>
    <s v="mariana@example.com"/>
    <d v="2023-11-05T00:00:00"/>
    <x v="18"/>
    <x v="5"/>
    <n v="640"/>
    <x v="1"/>
    <s v="Buenos Aires"/>
    <n v="16.038500618656901"/>
    <n v="640"/>
    <s v="noviembre"/>
    <n v="2023"/>
    <s v="domingo"/>
  </r>
  <r>
    <n v="1562.78328875989"/>
    <x v="5"/>
    <n v="28"/>
    <s v="soltero"/>
    <s v="Calle del Viento 1556"/>
    <n v="32270666.013409302"/>
    <s v="20-30540016-7"/>
    <s v="valentina@example.com"/>
    <d v="2023-11-09T00:00:00"/>
    <x v="14"/>
    <x v="5"/>
    <n v="640"/>
    <x v="4"/>
    <s v="Buenos Aires"/>
    <n v="16.051226319457299"/>
    <n v="640"/>
    <s v="noviembre"/>
    <n v="2023"/>
    <s v="jueves"/>
  </r>
  <r>
    <n v="1568.8236069141101"/>
    <x v="37"/>
    <n v="22"/>
    <s v="casado"/>
    <s v="Camino del Crepúsculo 2112"/>
    <n v="32270282.799778301"/>
    <s v="20-33236627-7"/>
    <s v="melina@example.com"/>
    <d v="2023-11-21T00:00:00"/>
    <x v="9"/>
    <x v="5"/>
    <n v="640"/>
    <x v="0"/>
    <s v="Buenos Aires"/>
    <n v="16.089403421858499"/>
    <n v="640"/>
    <s v="noviembre"/>
    <n v="2023"/>
    <s v="martes"/>
  </r>
  <r>
    <n v="1570.8370462988501"/>
    <x v="38"/>
    <n v="30"/>
    <s v="soltero"/>
    <s v="Calle del Silencio 2334"/>
    <n v="32270155.061901301"/>
    <s v="20-31335846-4"/>
    <s v="lucas@example.com"/>
    <d v="2023-11-25T00:00:00"/>
    <x v="12"/>
    <x v="5"/>
    <n v="640"/>
    <x v="4"/>
    <s v="Buenos Aires"/>
    <n v="16.102129122658901"/>
    <n v="640"/>
    <s v="noviembre"/>
    <n v="2023"/>
    <s v="sabado"/>
  </r>
  <r>
    <n v="1573.8572053759599"/>
    <x v="30"/>
    <n v="20"/>
    <s v="soltero"/>
    <s v="Paseo de la Penumbra 2667"/>
    <n v="32269963.455085799"/>
    <s v="20-31390694-7"/>
    <s v="valeria@example.com"/>
    <d v="2023-12-01T00:00:00"/>
    <x v="4"/>
    <x v="5"/>
    <n v="640"/>
    <x v="1"/>
    <s v="Buenos Aires"/>
    <n v="16.121217673859501"/>
    <n v="640"/>
    <s v="diciembre"/>
    <n v="2023"/>
    <s v="viernes"/>
  </r>
  <r>
    <n v="1574.86392506833"/>
    <x v="25"/>
    <n v="37"/>
    <s v="soltero"/>
    <s v="Calle del Misterio 2778"/>
    <n v="32269899.586147301"/>
    <s v="27-27765033-9"/>
    <s v="marcos@example.com"/>
    <d v="2023-12-03T00:00:00"/>
    <x v="10"/>
    <x v="5"/>
    <n v="640"/>
    <x v="3"/>
    <s v="Buenos Aires"/>
    <n v="16.127580524259699"/>
    <n v="640"/>
    <s v="diciembre"/>
    <n v="2023"/>
    <s v="domingo"/>
  </r>
  <r>
    <n v="1575.8706447607001"/>
    <x v="19"/>
    <n v="34"/>
    <s v="casado"/>
    <s v="Avenida de la Magia 2889"/>
    <n v="32269835.717208799"/>
    <s v="27-38941171-4"/>
    <s v="lucia@example.com"/>
    <d v="2023-12-05T00:00:00"/>
    <x v="13"/>
    <x v="5"/>
    <n v="640"/>
    <x v="1"/>
    <s v="Buenos Aires"/>
    <n v="16.1339433746599"/>
    <n v="640"/>
    <s v="diciembre"/>
    <n v="2023"/>
    <s v="martes"/>
  </r>
  <r>
    <n v="1576.87736445307"/>
    <x v="32"/>
    <n v="27"/>
    <s v="casado"/>
    <s v="Camino de la Ilusión 3000"/>
    <n v="32269771.848270301"/>
    <s v="20-36023852-7"/>
    <s v="mateo@example.com"/>
    <d v="2023-12-07T00:00:00"/>
    <x v="5"/>
    <x v="5"/>
    <n v="640"/>
    <x v="2"/>
    <s v="Buenos Aires"/>
    <n v="16.140306225060101"/>
    <n v="640"/>
    <s v="diciembre"/>
    <n v="2023"/>
    <s v="jueves"/>
  </r>
  <r>
    <n v="1578.8908038378099"/>
    <x v="31"/>
    <n v="40"/>
    <s v="soltero"/>
    <s v="Calle del Encanto 3122"/>
    <n v="32269644.110393301"/>
    <s v="27-25733410-9"/>
    <s v="emilio@example.com"/>
    <d v="2023-12-23T00:00:00"/>
    <x v="7"/>
    <x v="5"/>
    <n v="640"/>
    <x v="2"/>
    <s v="Buenos Aires"/>
    <n v="16.1530319258605"/>
    <n v="640"/>
    <s v="diciembre"/>
    <n v="2023"/>
    <s v="sabado"/>
  </r>
  <r>
    <n v="1580.9042432225499"/>
    <x v="26"/>
    <n v="28"/>
    <s v="soltero"/>
    <s v="Paseo de la Montaña 507"/>
    <n v="32269516.372516301"/>
    <s v="27-28436911-9"/>
    <s v="lucas@example.com"/>
    <d v="2023-12-15T00:00:00"/>
    <x v="18"/>
    <x v="5"/>
    <n v="640"/>
    <x v="1"/>
    <s v="Buenos Aires"/>
    <n v="16.165757626660898"/>
    <n v="640"/>
    <s v="diciembre"/>
    <n v="2023"/>
    <s v="viernes"/>
  </r>
  <r>
    <n v="1582.9176826072901"/>
    <x v="22"/>
    <n v="38"/>
    <s v="casado"/>
    <s v="Avenida del Mar 709"/>
    <n v="32269388.6346393"/>
    <s v="27-39144244-9"/>
    <s v="sofia@example.com"/>
    <d v="2023-12-19T00:00:00"/>
    <x v="14"/>
    <x v="5"/>
    <n v="640"/>
    <x v="4"/>
    <s v="Buenos Aires"/>
    <n v="16.178483327461301"/>
    <n v="640"/>
    <s v="diciembre"/>
    <n v="2023"/>
    <s v="martes"/>
  </r>
  <r>
    <n v="1588.95800076151"/>
    <x v="17"/>
    <n v="29"/>
    <s v="casado"/>
    <s v="Paseo de la Serenidad 3899"/>
    <n v="32269005.4210083"/>
    <s v="27-31112846-9"/>
    <s v="catalina@example.com"/>
    <d v="2023-12-31T00:00:00"/>
    <x v="9"/>
    <x v="0"/>
    <n v="550"/>
    <x v="0"/>
    <s v="Buenos Aires"/>
    <n v="16.2166604298625"/>
    <n v="550"/>
    <s v="diciembre"/>
    <n v="2023"/>
    <s v="domingo"/>
  </r>
  <r>
    <n v="1590.97144014625"/>
    <x v="34"/>
    <n v="29"/>
    <s v="casado"/>
    <s v="Calle Azul 204"/>
    <n v="32268877.6831313"/>
    <s v="20-31974138-7"/>
    <s v="joaquin@example.com"/>
    <d v="2023-09-10T00:00:00"/>
    <x v="12"/>
    <x v="0"/>
    <n v="550"/>
    <x v="4"/>
    <s v="Buenos Aires"/>
    <n v="16.2293861306628"/>
    <n v="550"/>
    <s v="septiembre"/>
    <n v="2023"/>
    <s v="domingo"/>
  </r>
  <r>
    <n v="1593.99159922336"/>
    <x v="26"/>
    <n v="18"/>
    <s v="soltero"/>
    <s v="Paseo de la Montaña 507"/>
    <n v="32268686.076315701"/>
    <s v="27-25453424-9"/>
    <s v="lucas@example.com"/>
    <d v="2023-09-10T00:00:00"/>
    <x v="4"/>
    <x v="0"/>
    <n v="550"/>
    <x v="1"/>
    <s v="Buenos Aires"/>
    <n v="16.248474681863399"/>
    <n v="550"/>
    <s v="septiembre"/>
    <n v="2023"/>
    <s v="domingo"/>
  </r>
  <r>
    <n v="1594.9983189157299"/>
    <x v="27"/>
    <n v="30"/>
    <s v="casado"/>
    <s v="Calle del Río 608"/>
    <n v="32268622.207377199"/>
    <s v="27-36476596-4"/>
    <s v="carlos@example.com"/>
    <d v="2023-09-12T00:00:00"/>
    <x v="10"/>
    <x v="0"/>
    <n v="550"/>
    <x v="3"/>
    <s v="Buenos Aires"/>
    <n v="16.254837532263601"/>
    <n v="550"/>
    <s v="septiembre"/>
    <n v="2023"/>
    <s v="martes"/>
  </r>
  <r>
    <n v="1596.0050386081"/>
    <x v="22"/>
    <n v="32"/>
    <s v="casado"/>
    <s v="Avenida del Mar 709"/>
    <n v="32268558.338438701"/>
    <s v="20-27120265-7"/>
    <s v="sofia@example.com"/>
    <d v="2023-09-14T00:00:00"/>
    <x v="13"/>
    <x v="0"/>
    <n v="550"/>
    <x v="1"/>
    <s v="Buenos Aires"/>
    <n v="16.261200382663802"/>
    <n v="550"/>
    <s v="septiembre"/>
    <n v="2023"/>
    <s v="jueves"/>
  </r>
  <r>
    <n v="1597.0117583004701"/>
    <x v="28"/>
    <n v="52"/>
    <s v="soltero"/>
    <s v="Camino de la Brisa 810"/>
    <n v="32268494.469500199"/>
    <s v="27-30880692-9"/>
    <s v="andres@example.com"/>
    <d v="2023-09-16T00:00:00"/>
    <x v="5"/>
    <x v="0"/>
    <n v="550"/>
    <x v="2"/>
    <s v="Buenos Aires"/>
    <n v="16.267563233063999"/>
    <n v="550"/>
    <s v="septiembre"/>
    <n v="2023"/>
    <s v="sabado"/>
  </r>
  <r>
    <n v="1599.0251976852101"/>
    <x v="29"/>
    <n v="28"/>
    <s v="casado"/>
    <s v="Calle de la Palma 1112"/>
    <n v="32268366.731623199"/>
    <s v="20-29520324-7"/>
    <s v="andrea@example.com"/>
    <d v="2023-09-20T00:00:00"/>
    <x v="7"/>
    <x v="0"/>
    <n v="550"/>
    <x v="2"/>
    <s v="Buenos Aires"/>
    <n v="16.280288933864401"/>
    <n v="550"/>
    <s v="septiembre"/>
    <n v="2023"/>
    <s v="miercoles"/>
  </r>
  <r>
    <n v="1601.03863706995"/>
    <x v="28"/>
    <n v="38"/>
    <s v="soltero"/>
    <s v="Camino de la Brisa 811"/>
    <n v="32268238.993746199"/>
    <s v="27-33448579-10"/>
    <s v="andres@example.com"/>
    <d v="2023-10-28T00:00:00"/>
    <x v="11"/>
    <x v="0"/>
    <n v="550"/>
    <x v="0"/>
    <s v="Buenos Aires"/>
    <n v="16.2930146346648"/>
    <n v="550"/>
    <s v="octubre"/>
    <n v="2023"/>
    <s v="sabado"/>
  </r>
  <r>
    <n v="1603.05207645469"/>
    <x v="29"/>
    <n v="35"/>
    <s v="casado"/>
    <s v="Calle de la Palma 1113"/>
    <n v="32268111.255869199"/>
    <s v="27-33519011-10"/>
    <s v="andrea@example.com"/>
    <d v="2023-11-01T00:00:00"/>
    <x v="10"/>
    <x v="0"/>
    <n v="550"/>
    <x v="3"/>
    <s v="Buenos Aires"/>
    <n v="16.305740335465199"/>
    <n v="550"/>
    <s v="noviembre"/>
    <n v="2023"/>
    <s v="miercoles"/>
  </r>
  <r>
    <n v="1609.0923946089099"/>
    <x v="7"/>
    <n v="22"/>
    <s v="soltero"/>
    <s v="Camino del Diamante 1779"/>
    <n v="32267728.042238198"/>
    <s v="27-26635829-5"/>
    <s v="daniela@example.com"/>
    <d v="2023-11-18T00:00:00"/>
    <x v="15"/>
    <x v="0"/>
    <n v="550"/>
    <x v="0"/>
    <s v="Buenos Aires"/>
    <n v="16.343917437866399"/>
    <n v="550"/>
    <s v="noviembre"/>
    <n v="2023"/>
    <s v="sabado"/>
  </r>
  <r>
    <n v="1611.1058339936501"/>
    <x v="36"/>
    <n v="28"/>
    <s v="casado"/>
    <s v="Calle de la Sombra 2001"/>
    <n v="32267600.304361202"/>
    <s v="27-34760636-10"/>
    <s v="abril@example.com"/>
    <d v="2023-11-17T00:00:00"/>
    <x v="19"/>
    <x v="0"/>
    <n v="550"/>
    <x v="4"/>
    <s v="Buenos Aires"/>
    <n v="16.356643138666801"/>
    <n v="550"/>
    <s v="noviembre"/>
    <n v="2023"/>
    <s v="viernes"/>
  </r>
  <r>
    <n v="1614.1259930707599"/>
    <x v="10"/>
    <n v="35"/>
    <s v="soltero"/>
    <s v="Paseo del Ocaso 2224"/>
    <n v="32267408.6975457"/>
    <s v="27-28069471-10"/>
    <s v="esteban@example.com"/>
    <d v="2023-11-23T00:00:00"/>
    <x v="17"/>
    <x v="0"/>
    <n v="550"/>
    <x v="3"/>
    <s v="Buenos Aires"/>
    <n v="16.375731689867401"/>
    <n v="550"/>
    <s v="noviembre"/>
    <n v="2023"/>
    <s v="jueves"/>
  </r>
  <r>
    <n v="1615.13271276313"/>
    <x v="38"/>
    <n v="37"/>
    <s v="soltero"/>
    <s v="Calle del Silencio 2335"/>
    <n v="32267344.828607202"/>
    <s v="20-31335846-5"/>
    <s v="lucas@example.com"/>
    <d v="2023-11-25T00:00:00"/>
    <x v="12"/>
    <x v="0"/>
    <n v="550"/>
    <x v="4"/>
    <s v="Buenos Aires"/>
    <n v="16.382094540267602"/>
    <n v="550"/>
    <s v="noviembre"/>
    <n v="2023"/>
    <s v="sabado"/>
  </r>
  <r>
    <n v="1616.1394324554999"/>
    <x v="11"/>
    <n v="34"/>
    <s v="casado"/>
    <s v="Avenida de la Niebla 2446"/>
    <n v="32267280.9596687"/>
    <s v="27-32250950-10"/>
    <s v="mariana@example.com"/>
    <d v="2023-11-18T00:00:00"/>
    <x v="3"/>
    <x v="0"/>
    <n v="550"/>
    <x v="3"/>
    <s v="Buenos Aires"/>
    <n v="16.388457390667799"/>
    <n v="550"/>
    <s v="noviembre"/>
    <n v="2023"/>
    <s v="sabado"/>
  </r>
  <r>
    <n v="1617.14615214787"/>
    <x v="39"/>
    <n v="27"/>
    <s v="casado"/>
    <s v="Camino del Sueño 2557"/>
    <n v="32267217.090730201"/>
    <s v="27-34217549-5"/>
    <s v="fernando@example.com"/>
    <d v="2023-11-29T00:00:00"/>
    <x v="11"/>
    <x v="0"/>
    <n v="550"/>
    <x v="0"/>
    <s v="Buenos Aires"/>
    <n v="16.394820241068"/>
    <n v="550"/>
    <s v="noviembre"/>
    <n v="2023"/>
    <s v="miercoles"/>
  </r>
  <r>
    <n v="1619.15959153261"/>
    <x v="25"/>
    <n v="40"/>
    <s v="soltero"/>
    <s v="Calle del Misterio 2779"/>
    <n v="32267089.352853201"/>
    <s v="27-27765033-10"/>
    <s v="marcos@example.com"/>
    <d v="2023-12-03T00:00:00"/>
    <x v="10"/>
    <x v="0"/>
    <n v="550"/>
    <x v="3"/>
    <s v="Buenos Aires"/>
    <n v="16.407545941868399"/>
    <n v="550"/>
    <s v="diciembre"/>
    <n v="2023"/>
    <s v="domingo"/>
  </r>
  <r>
    <n v="1621.1730309173499"/>
    <x v="32"/>
    <n v="28"/>
    <s v="casado"/>
    <s v="Camino de la Ilusión 3001"/>
    <n v="32266961.614976201"/>
    <s v="20-36023852-8"/>
    <s v="mateo@example.com"/>
    <d v="2023-12-07T00:00:00"/>
    <x v="5"/>
    <x v="0"/>
    <n v="550"/>
    <x v="2"/>
    <s v="Buenos Aires"/>
    <n v="16.420271642668801"/>
    <n v="550"/>
    <s v="diciembre"/>
    <n v="2023"/>
    <s v="jueves"/>
  </r>
  <r>
    <n v="1623.1864703020899"/>
    <x v="31"/>
    <n v="44"/>
    <s v="soltero"/>
    <s v="Calle del Encanto 3123"/>
    <n v="32266833.877099201"/>
    <s v="27-25733410-10"/>
    <s v="emilio@example.com"/>
    <d v="2023-12-23T00:00:00"/>
    <x v="7"/>
    <x v="0"/>
    <n v="550"/>
    <x v="2"/>
    <s v="Buenos Aires"/>
    <n v="16.4329973434692"/>
    <n v="550"/>
    <s v="diciembre"/>
    <n v="2023"/>
    <s v="sabado"/>
  </r>
  <r>
    <n v="1629.22678845631"/>
    <x v="3"/>
    <n v="29"/>
    <s v="soltero"/>
    <s v="Paseo del Alba 912"/>
    <n v="32266450.663468201"/>
    <s v="20-26921588-8"/>
    <s v="laura@example.com"/>
    <d v="2023-12-23T00:00:00"/>
    <x v="15"/>
    <x v="0"/>
    <n v="550"/>
    <x v="0"/>
    <s v="Buenos Aires"/>
    <n v="16.4711744458704"/>
    <n v="550"/>
    <s v="diciembre"/>
    <n v="2023"/>
    <s v="sabado"/>
  </r>
  <r>
    <n v="1631.24022784104"/>
    <x v="15"/>
    <n v="29"/>
    <s v="casado"/>
    <s v="Avenida de las Mariposas 3678"/>
    <n v="32266322.925591201"/>
    <s v="27-33136340-5"/>
    <s v="delfina@example.com"/>
    <d v="2023-12-27T00:00:00"/>
    <x v="19"/>
    <x v="0"/>
    <n v="550"/>
    <x v="4"/>
    <s v="Buenos Aires"/>
    <n v="16.483900146670798"/>
    <n v="550"/>
    <s v="diciembre"/>
    <n v="2023"/>
    <s v="miercoles"/>
  </r>
  <r>
    <n v="1634.2603869181501"/>
    <x v="1"/>
    <n v="18"/>
    <s v="casado"/>
    <s v="Paseo de la Luna 104"/>
    <n v="32266131.318775699"/>
    <s v="27-37397553-10"/>
    <s v="carlos@example.com"/>
    <d v="2023-09-02T00:00:00"/>
    <x v="17"/>
    <x v="0"/>
    <n v="550"/>
    <x v="3"/>
    <s v="Buenos Aires"/>
    <n v="16.502988697871402"/>
    <n v="550"/>
    <s v="septiembre"/>
    <n v="2023"/>
    <s v="sabado"/>
  </r>
  <r>
    <n v="1635.2671066105199"/>
    <x v="34"/>
    <n v="30"/>
    <s v="casado"/>
    <s v="Calle Azul 205"/>
    <n v="32266067.4498372"/>
    <s v="20-31974138-8"/>
    <s v="joaquin@example.com"/>
    <d v="2023-09-10T00:00:00"/>
    <x v="12"/>
    <x v="1"/>
    <n v="350"/>
    <x v="4"/>
    <s v="Buenos Aires"/>
    <n v="16.509351548271599"/>
    <n v="350"/>
    <s v="septiembre"/>
    <n v="2023"/>
    <s v="domingo"/>
  </r>
  <r>
    <n v="1636.27382630289"/>
    <x v="2"/>
    <n v="32"/>
    <s v="casado"/>
    <s v="Avenida de las Flores 306"/>
    <n v="32266003.580898698"/>
    <s v="27-29690176-10"/>
    <s v="javier@example.com"/>
    <d v="2023-09-06T00:00:00"/>
    <x v="3"/>
    <x v="1"/>
    <n v="350"/>
    <x v="3"/>
    <s v="Buenos Aires"/>
    <n v="16.5157143986718"/>
    <n v="350"/>
    <s v="septiembre"/>
    <n v="2023"/>
    <s v="miercoles"/>
  </r>
  <r>
    <n v="1637.2805459952599"/>
    <x v="35"/>
    <n v="52"/>
    <s v="soltero"/>
    <s v="Camino del Arco Iris 407"/>
    <n v="32265939.7119602"/>
    <s v="20-28330935-5"/>
    <s v="martina@example.com"/>
    <d v="2023-09-08T00:00:00"/>
    <x v="11"/>
    <x v="1"/>
    <n v="350"/>
    <x v="0"/>
    <s v="Buenos Aires"/>
    <n v="16.522077249072002"/>
    <n v="350"/>
    <s v="septiembre"/>
    <n v="2023"/>
    <s v="viernes"/>
  </r>
  <r>
    <n v="1639.2939853800001"/>
    <x v="27"/>
    <n v="30"/>
    <s v="casado"/>
    <s v="Calle del Río 609"/>
    <n v="32265811.9740832"/>
    <s v="27-36476596-5"/>
    <s v="carlos@example.com"/>
    <d v="2023-09-12T00:00:00"/>
    <x v="10"/>
    <x v="1"/>
    <n v="350"/>
    <x v="3"/>
    <s v="Buenos Aires"/>
    <n v="16.5348029498724"/>
    <n v="350"/>
    <s v="septiembre"/>
    <n v="2023"/>
    <s v="martes"/>
  </r>
  <r>
    <n v="1641.3074247647401"/>
    <x v="28"/>
    <n v="35"/>
    <s v="soltero"/>
    <s v="Camino de la Brisa 811"/>
    <n v="32265684.2362062"/>
    <s v="27-30880692-10"/>
    <s v="andres@example.com"/>
    <d v="2023-09-16T00:00:00"/>
    <x v="5"/>
    <x v="1"/>
    <n v="350"/>
    <x v="2"/>
    <s v="Buenos Aires"/>
    <n v="16.547528650672799"/>
    <n v="350"/>
    <s v="septiembre"/>
    <n v="2023"/>
    <s v="sabado"/>
  </r>
  <r>
    <n v="1643.32086414948"/>
    <x v="29"/>
    <n v="35"/>
    <s v="casado"/>
    <s v="Calle de la Palma 1113"/>
    <n v="32265556.4983292"/>
    <s v="20-29520324-8"/>
    <s v="andrea@example.com"/>
    <d v="2023-09-20T00:00:00"/>
    <x v="7"/>
    <x v="1"/>
    <n v="350"/>
    <x v="2"/>
    <s v="Buenos Aires"/>
    <n v="16.560254351473201"/>
    <n v="350"/>
    <s v="septiembre"/>
    <n v="2023"/>
    <s v="miercoles"/>
  </r>
  <r>
    <n v="1649.3611823036999"/>
    <x v="23"/>
    <n v="22"/>
    <s v="casado"/>
    <s v="Camino de la Estrella 1336"/>
    <n v="32265173.284698099"/>
    <s v="27-29304349-11"/>
    <s v="mariana@example.com"/>
    <d v="2023-11-05T00:00:00"/>
    <x v="18"/>
    <x v="1"/>
    <n v="350"/>
    <x v="1"/>
    <s v="Buenos Aires"/>
    <n v="16.598431453874401"/>
    <n v="350"/>
    <s v="noviembre"/>
    <n v="2023"/>
    <s v="domingo"/>
  </r>
  <r>
    <n v="1651.3746216884399"/>
    <x v="5"/>
    <n v="30"/>
    <s v="soltero"/>
    <s v="Calle del Viento 1558"/>
    <n v="32265045.546821099"/>
    <s v="20-30540016-9"/>
    <s v="valentina@example.com"/>
    <d v="2023-11-09T00:00:00"/>
    <x v="14"/>
    <x v="1"/>
    <n v="350"/>
    <x v="4"/>
    <s v="Buenos Aires"/>
    <n v="16.6111571546748"/>
    <n v="350"/>
    <s v="noviembre"/>
    <n v="2023"/>
    <s v="jueves"/>
  </r>
  <r>
    <n v="1654.39478076555"/>
    <x v="8"/>
    <n v="20"/>
    <s v="soltero"/>
    <s v="Paseo de la Aurora 1891"/>
    <n v="32264853.9400056"/>
    <s v="20-30963832-9"/>
    <s v="santiago@example.com"/>
    <d v="2023-11-15T00:00:00"/>
    <x v="2"/>
    <x v="1"/>
    <n v="350"/>
    <x v="2"/>
    <s v="Buenos Aires"/>
    <n v="16.630245705875399"/>
    <n v="350"/>
    <s v="noviembre"/>
    <n v="2023"/>
    <s v="miercoles"/>
  </r>
  <r>
    <n v="1655.4015004579201"/>
    <x v="36"/>
    <n v="37"/>
    <s v="casado"/>
    <s v="Calle de la Sombra 2002"/>
    <n v="32264790.071067099"/>
    <s v="27-34760636-11"/>
    <s v="abril@example.com"/>
    <d v="2023-11-17T00:00:00"/>
    <x v="19"/>
    <x v="1"/>
    <n v="350"/>
    <x v="4"/>
    <s v="Buenos Aires"/>
    <n v="16.636608556275601"/>
    <n v="350"/>
    <s v="noviembre"/>
    <n v="2023"/>
    <s v="viernes"/>
  </r>
  <r>
    <n v="1656.4082201502899"/>
    <x v="9"/>
    <n v="34"/>
    <s v="casado"/>
    <s v="Avenida de la Noche 2013"/>
    <n v="32264726.2021286"/>
    <s v="27-36417111-11"/>
    <s v="agustin@example.com"/>
    <d v="2023-11-19T00:00:00"/>
    <x v="16"/>
    <x v="1"/>
    <n v="350"/>
    <x v="3"/>
    <s v="Buenos Aires"/>
    <n v="16.642971406675802"/>
    <n v="350"/>
    <s v="noviembre"/>
    <n v="2023"/>
    <s v="domingo"/>
  </r>
  <r>
    <n v="1657.41493984266"/>
    <x v="37"/>
    <n v="27"/>
    <s v="casado"/>
    <s v="Camino del Crepúsculo 2114"/>
    <n v="32264662.333190098"/>
    <s v="20-33236627-9"/>
    <s v="melina@example.com"/>
    <d v="2023-11-21T00:00:00"/>
    <x v="9"/>
    <x v="1"/>
    <n v="350"/>
    <x v="0"/>
    <s v="Buenos Aires"/>
    <n v="16.649334257075999"/>
    <n v="350"/>
    <s v="noviembre"/>
    <n v="2023"/>
    <s v="martes"/>
  </r>
  <r>
    <n v="1659.4283792274"/>
    <x v="38"/>
    <n v="40"/>
    <s v="soltero"/>
    <s v="Calle del Silencio 2336"/>
    <n v="32264534.595313098"/>
    <s v="20-31335846-6"/>
    <s v="lucas@example.com"/>
    <d v="2023-11-25T00:00:00"/>
    <x v="12"/>
    <x v="1"/>
    <n v="350"/>
    <x v="4"/>
    <s v="Buenos Aires"/>
    <n v="16.662059957876401"/>
    <n v="350"/>
    <s v="noviembre"/>
    <n v="2023"/>
    <s v="sabado"/>
  </r>
  <r>
    <n v="1661.44181861214"/>
    <x v="39"/>
    <n v="28"/>
    <s v="casado"/>
    <s v="Camino del Sueño 2558"/>
    <n v="32264406.857436098"/>
    <s v="27-34217549-6"/>
    <s v="fernando@example.com"/>
    <d v="2023-11-29T00:00:00"/>
    <x v="11"/>
    <x v="1"/>
    <n v="350"/>
    <x v="0"/>
    <s v="Buenos Aires"/>
    <n v="16.6747856586768"/>
    <n v="350"/>
    <s v="noviembre"/>
    <n v="2023"/>
    <s v="miercoles"/>
  </r>
  <r>
    <n v="1663.4552579968799"/>
    <x v="25"/>
    <n v="44"/>
    <s v="soltero"/>
    <s v="Calle del Misterio 2780"/>
    <n v="32264279.119559102"/>
    <s v="27-27765033-11"/>
    <s v="marcos@example.com"/>
    <d v="2023-12-03T00:00:00"/>
    <x v="10"/>
    <x v="1"/>
    <n v="350"/>
    <x v="3"/>
    <s v="Buenos Aires"/>
    <n v="16.687511359477199"/>
    <n v="350"/>
    <s v="diciembre"/>
    <n v="2023"/>
    <s v="domingo"/>
  </r>
  <r>
    <n v="1669.4955761511001"/>
    <x v="26"/>
    <n v="29"/>
    <s v="soltero"/>
    <s v="Paseo de la Montaña 509"/>
    <n v="32263895.905928101"/>
    <s v="27-28436911-11"/>
    <s v="lucas@example.com"/>
    <d v="2023-12-15T00:00:00"/>
    <x v="18"/>
    <x v="1"/>
    <n v="350"/>
    <x v="1"/>
    <s v="Buenos Aires"/>
    <n v="16.725688461878399"/>
    <n v="350"/>
    <s v="diciembre"/>
    <n v="2023"/>
    <s v="viernes"/>
  </r>
  <r>
    <n v="1671.50901553584"/>
    <x v="22"/>
    <n v="29"/>
    <s v="casado"/>
    <s v="Avenida del Mar 711"/>
    <n v="32263768.168051101"/>
    <s v="27-39144244-11"/>
    <s v="sofia@example.com"/>
    <d v="2023-12-19T00:00:00"/>
    <x v="14"/>
    <x v="1"/>
    <n v="350"/>
    <x v="4"/>
    <s v="Buenos Aires"/>
    <n v="16.738414162678801"/>
    <n v="350"/>
    <s v="diciembre"/>
    <n v="2023"/>
    <s v="martes"/>
  </r>
  <r>
    <n v="1674.5291746129501"/>
    <x v="14"/>
    <n v="18"/>
    <s v="soltero"/>
    <s v="Calle de la Fantasía 3568"/>
    <n v="32263576.561235599"/>
    <s v="27-30655736-11"/>
    <s v="agustin@example.com"/>
    <d v="2023-12-23T00:00:00"/>
    <x v="2"/>
    <x v="1"/>
    <n v="350"/>
    <x v="2"/>
    <s v="Buenos Aires"/>
    <n v="16.757502713879401"/>
    <n v="350"/>
    <s v="diciembre"/>
    <n v="2023"/>
    <s v="sabado"/>
  </r>
  <r>
    <n v="1675.53589430532"/>
    <x v="15"/>
    <n v="30"/>
    <s v="casado"/>
    <s v="Avenida de las Mariposas 3679"/>
    <n v="32263512.692297101"/>
    <s v="27-33136340-6"/>
    <s v="delfina@example.com"/>
    <d v="2023-12-27T00:00:00"/>
    <x v="19"/>
    <x v="1"/>
    <n v="350"/>
    <x v="4"/>
    <s v="Buenos Aires"/>
    <n v="16.763865564279602"/>
    <n v="350"/>
    <s v="diciembre"/>
    <n v="2023"/>
    <s v="miercoles"/>
  </r>
  <r>
    <n v="1676.5426139976901"/>
    <x v="16"/>
    <n v="32"/>
    <s v="casado"/>
    <s v="Camino del Encuentro 3790"/>
    <n v="32263448.823358599"/>
    <s v="20-28188688-9"/>
    <s v="ignacio@example.com"/>
    <d v="2023-12-29T00:00:00"/>
    <x v="16"/>
    <x v="2"/>
    <n v="450"/>
    <x v="3"/>
    <s v="Buenos Aires"/>
    <n v="16.770228414679799"/>
    <n v="450"/>
    <s v="diciembre"/>
    <n v="2023"/>
    <s v="viernes"/>
  </r>
  <r>
    <n v="1677.5493336900599"/>
    <x v="17"/>
    <n v="52"/>
    <s v="casado"/>
    <s v="Paseo de la Serenidad 3901"/>
    <n v="32263384.954420101"/>
    <s v="27-31112846-11"/>
    <s v="catalina@example.com"/>
    <d v="2023-12-31T00:00:00"/>
    <x v="9"/>
    <x v="2"/>
    <n v="450"/>
    <x v="0"/>
    <s v="Buenos Aires"/>
    <n v="16.77659126508"/>
    <n v="450"/>
    <s v="diciembre"/>
    <n v="2023"/>
    <s v="domingo"/>
  </r>
  <r>
    <n v="1679.5627730747999"/>
    <x v="34"/>
    <n v="27"/>
    <s v="casado"/>
    <s v="Calle Azul 206"/>
    <n v="32263257.216543101"/>
    <s v="20-31974138-9"/>
    <s v="joaquin@example.com"/>
    <d v="2023-09-10T00:00:00"/>
    <x v="12"/>
    <x v="2"/>
    <n v="450"/>
    <x v="4"/>
    <s v="Buenos Aires"/>
    <n v="16.789316965880399"/>
    <n v="450"/>
    <s v="septiembre"/>
    <n v="2023"/>
    <s v="domingo"/>
  </r>
  <r>
    <n v="1681.5762124595401"/>
    <x v="35"/>
    <n v="30"/>
    <s v="soltero"/>
    <s v="Camino del Arco Iris 408"/>
    <n v="32263129.478666101"/>
    <s v="20-28330935-6"/>
    <s v="martina@example.com"/>
    <d v="2023-09-08T00:00:00"/>
    <x v="11"/>
    <x v="2"/>
    <n v="450"/>
    <x v="0"/>
    <s v="Buenos Aires"/>
    <n v="16.802042666680801"/>
    <n v="450"/>
    <s v="septiembre"/>
    <n v="2023"/>
    <s v="viernes"/>
  </r>
  <r>
    <n v="1683.5896518442801"/>
    <x v="27"/>
    <n v="35"/>
    <s v="casado"/>
    <s v="Calle del Río 610"/>
    <n v="32263001.740789101"/>
    <s v="27-36476596-6"/>
    <s v="carlos@example.com"/>
    <d v="2023-09-12T00:00:00"/>
    <x v="10"/>
    <x v="2"/>
    <n v="450"/>
    <x v="3"/>
    <s v="Buenos Aires"/>
    <n v="16.8147683674812"/>
    <n v="450"/>
    <s v="septiembre"/>
    <n v="2023"/>
    <s v="martes"/>
  </r>
  <r>
    <n v="1689.6299699985"/>
    <x v="28"/>
    <n v="22"/>
    <s v="soltero"/>
    <s v="Camino de la Brisa 813"/>
    <n v="32262618.5271581"/>
    <s v="27-33448579-12"/>
    <s v="andres@example.com"/>
    <d v="2023-10-28T00:00:00"/>
    <x v="11"/>
    <x v="2"/>
    <n v="450"/>
    <x v="0"/>
    <s v="Buenos Aires"/>
    <n v="16.8529454698824"/>
    <n v="450"/>
    <s v="octubre"/>
    <n v="2023"/>
    <s v="sabado"/>
  </r>
  <r>
    <n v="1691.6434093832399"/>
    <x v="29"/>
    <n v="30"/>
    <s v="casado"/>
    <s v="Calle de la Palma 1115"/>
    <n v="32262490.7892811"/>
    <s v="27-33519011-12"/>
    <s v="andrea@example.com"/>
    <d v="2023-11-01T00:00:00"/>
    <x v="10"/>
    <x v="2"/>
    <n v="450"/>
    <x v="3"/>
    <s v="Buenos Aires"/>
    <n v="16.865671170682798"/>
    <n v="450"/>
    <s v="noviembre"/>
    <n v="2023"/>
    <s v="miercoles"/>
  </r>
  <r>
    <n v="1694.66356846035"/>
    <x v="24"/>
    <n v="20"/>
    <s v="soltero"/>
    <s v="Paseo del Cielo 1448"/>
    <n v="32262299.182465602"/>
    <s v="27-32271907-7"/>
    <s v="matias@example.com"/>
    <d v="2023-11-07T00:00:00"/>
    <x v="0"/>
    <x v="2"/>
    <n v="450"/>
    <x v="0"/>
    <s v="Buenos Aires"/>
    <n v="16.884759721883398"/>
    <n v="450"/>
    <s v="noviembre"/>
    <n v="2023"/>
    <s v="martes"/>
  </r>
  <r>
    <n v="1695.6702881527201"/>
    <x v="5"/>
    <n v="37"/>
    <s v="soltero"/>
    <s v="Calle del Viento 1559"/>
    <n v="32262235.3135271"/>
    <s v="20-30540016-10"/>
    <s v="valentina@example.com"/>
    <d v="2023-11-09T00:00:00"/>
    <x v="14"/>
    <x v="2"/>
    <n v="450"/>
    <x v="4"/>
    <s v="Buenos Aires"/>
    <n v="16.891122572283599"/>
    <n v="450"/>
    <s v="noviembre"/>
    <n v="2023"/>
    <s v="jueves"/>
  </r>
  <r>
    <n v="1696.67700784509"/>
    <x v="6"/>
    <n v="34"/>
    <s v="casado"/>
    <s v="Avenida del Amanecer 1670"/>
    <n v="32262171.444588501"/>
    <s v="27-29966507-12"/>
    <s v="nicolas@example.com"/>
    <d v="2023-11-11T00:00:00"/>
    <x v="1"/>
    <x v="2"/>
    <n v="450"/>
    <x v="1"/>
    <s v="Buenos Aires"/>
    <n v="16.8974854226838"/>
    <n v="450"/>
    <s v="noviembre"/>
    <n v="2023"/>
    <s v="sabado"/>
  </r>
  <r>
    <n v="1697.6837275374601"/>
    <x v="7"/>
    <n v="27"/>
    <s v="soltero"/>
    <s v="Camino del Diamante 1781"/>
    <n v="32262107.575649999"/>
    <s v="27-26635829-7"/>
    <s v="daniela@example.com"/>
    <d v="2023-11-18T00:00:00"/>
    <x v="15"/>
    <x v="2"/>
    <n v="450"/>
    <x v="0"/>
    <s v="Buenos Aires"/>
    <n v="16.903848273084002"/>
    <n v="450"/>
    <s v="noviembre"/>
    <n v="2023"/>
    <s v="sabado"/>
  </r>
  <r>
    <n v="1699.6971669222"/>
    <x v="36"/>
    <n v="40"/>
    <s v="casado"/>
    <s v="Calle de la Sombra 2003"/>
    <n v="32261979.837772999"/>
    <s v="27-34760636-12"/>
    <s v="abril@example.com"/>
    <d v="2023-11-17T00:00:00"/>
    <x v="19"/>
    <x v="2"/>
    <n v="450"/>
    <x v="4"/>
    <s v="Buenos Aires"/>
    <n v="16.9165739738844"/>
    <n v="450"/>
    <s v="noviembre"/>
    <n v="2023"/>
    <s v="viernes"/>
  </r>
  <r>
    <n v="1701.71060630694"/>
    <x v="37"/>
    <n v="28"/>
    <s v="casado"/>
    <s v="Camino del Crepúsculo 2115"/>
    <n v="32261852.099895999"/>
    <s v="20-33236627-10"/>
    <s v="melina@example.com"/>
    <d v="2023-11-21T00:00:00"/>
    <x v="9"/>
    <x v="2"/>
    <n v="450"/>
    <x v="0"/>
    <s v="Buenos Aires"/>
    <n v="16.929299674684799"/>
    <n v="450"/>
    <s v="noviembre"/>
    <n v="2023"/>
    <s v="martes"/>
  </r>
  <r>
    <n v="1703.72404569168"/>
    <x v="38"/>
    <n v="44"/>
    <s v="soltero"/>
    <s v="Calle del Silencio 2337"/>
    <n v="32261724.362018999"/>
    <s v="20-31335846-7"/>
    <s v="lucas@example.com"/>
    <d v="2023-11-25T00:00:00"/>
    <x v="12"/>
    <x v="3"/>
    <n v="600"/>
    <x v="4"/>
    <s v="Buenos Aires"/>
    <n v="16.942025375485201"/>
    <n v="600"/>
    <s v="noviembre"/>
    <n v="2023"/>
    <s v="sabado"/>
  </r>
  <r>
    <n v="1709.7643638459001"/>
    <x v="32"/>
    <n v="29"/>
    <s v="casado"/>
    <s v="Camino de la Ilusión 3003"/>
    <n v="32261341.148387998"/>
    <s v="20-36023852-10"/>
    <s v="mateo@example.com"/>
    <d v="2023-12-07T00:00:00"/>
    <x v="5"/>
    <x v="3"/>
    <n v="600"/>
    <x v="2"/>
    <s v="Buenos Aires"/>
    <n v="16.980202477886401"/>
    <n v="600"/>
    <s v="diciembre"/>
    <n v="2023"/>
    <s v="jueves"/>
  </r>
  <r>
    <n v="1711.7778032306301"/>
    <x v="31"/>
    <n v="29"/>
    <s v="soltero"/>
    <s v="Calle del Encanto 3125"/>
    <n v="32261213.410510998"/>
    <s v="27-25733410-12"/>
    <s v="emilio@example.com"/>
    <d v="2023-12-23T00:00:00"/>
    <x v="7"/>
    <x v="3"/>
    <n v="600"/>
    <x v="2"/>
    <s v="Buenos Aires"/>
    <n v="16.9929281786868"/>
    <n v="600"/>
    <s v="diciembre"/>
    <n v="2023"/>
    <s v="sabado"/>
  </r>
  <r>
    <n v="1714.7979623077399"/>
    <x v="27"/>
    <n v="18"/>
    <s v="casado"/>
    <s v="Calle del Río 611"/>
    <n v="32261021.8036955"/>
    <s v="20-36375476-7"/>
    <s v="carlos@example.com"/>
    <d v="2023-12-17T00:00:00"/>
    <x v="0"/>
    <x v="3"/>
    <n v="600"/>
    <x v="0"/>
    <s v="Buenos Aires"/>
    <n v="17.012016729887399"/>
    <n v="600"/>
    <s v="diciembre"/>
    <n v="2023"/>
    <s v="domingo"/>
  </r>
  <r>
    <n v="1715.80468200011"/>
    <x v="22"/>
    <n v="30"/>
    <s v="casado"/>
    <s v="Avenida del Mar 712"/>
    <n v="32260957.934757002"/>
    <s v="27-39144244-12"/>
    <s v="sofia@example.com"/>
    <d v="2023-12-19T00:00:00"/>
    <x v="14"/>
    <x v="3"/>
    <n v="600"/>
    <x v="4"/>
    <s v="Buenos Aires"/>
    <n v="17.018379580287601"/>
    <n v="600"/>
    <s v="diciembre"/>
    <n v="2023"/>
    <s v="martes"/>
  </r>
  <r>
    <n v="1716.8114016924801"/>
    <x v="28"/>
    <n v="32"/>
    <s v="soltero"/>
    <s v="Camino de la Brisa 813"/>
    <n v="32260894.0658185"/>
    <s v="27-26806951-7"/>
    <s v="andres@example.com"/>
    <d v="2023-12-21T00:00:00"/>
    <x v="1"/>
    <x v="3"/>
    <n v="600"/>
    <x v="1"/>
    <s v="Buenos Aires"/>
    <n v="17.024742430687802"/>
    <n v="600"/>
    <s v="diciembre"/>
    <n v="2023"/>
    <s v="jueves"/>
  </r>
  <r>
    <n v="1717.81812138485"/>
    <x v="3"/>
    <n v="52"/>
    <s v="soltero"/>
    <s v="Paseo del Alba 914"/>
    <n v="32260830.196880002"/>
    <s v="20-26921588-10"/>
    <s v="laura@example.com"/>
    <d v="2023-12-23T00:00:00"/>
    <x v="15"/>
    <x v="3"/>
    <n v="600"/>
    <x v="0"/>
    <s v="Buenos Aires"/>
    <n v="17.031105281087999"/>
    <n v="600"/>
    <s v="diciembre"/>
    <n v="2023"/>
    <s v="sabado"/>
  </r>
  <r>
    <n v="1719.8315607695899"/>
    <x v="15"/>
    <n v="27"/>
    <s v="casado"/>
    <s v="Avenida de las Mariposas 3680"/>
    <n v="32260702.459003001"/>
    <s v="27-33136340-7"/>
    <s v="delfina@example.com"/>
    <d v="2023-12-27T00:00:00"/>
    <x v="19"/>
    <x v="3"/>
    <n v="600"/>
    <x v="4"/>
    <s v="Buenos Aires"/>
    <n v="17.043830981888402"/>
    <n v="600"/>
    <s v="diciembre"/>
    <n v="2023"/>
    <s v="miercoles"/>
  </r>
  <r>
    <n v="1721.8450001543299"/>
    <x v="17"/>
    <n v="30"/>
    <s v="casado"/>
    <s v="Paseo de la Serenidad 3902"/>
    <n v="32260574.721126001"/>
    <s v="27-31112846-12"/>
    <s v="catalina@example.com"/>
    <d v="2023-12-31T00:00:00"/>
    <x v="9"/>
    <x v="3"/>
    <n v="600"/>
    <x v="0"/>
    <s v="Buenos Aires"/>
    <n v="17.0565566826888"/>
    <n v="600"/>
    <s v="diciembre"/>
    <n v="2023"/>
    <s v="domingo"/>
  </r>
  <r>
    <n v="1723.8584395390701"/>
    <x v="34"/>
    <n v="35"/>
    <s v="casado"/>
    <s v="Calle Azul 207"/>
    <n v="32260446.983249001"/>
    <s v="20-31974138-10"/>
    <s v="joaquin@example.com"/>
    <d v="2023-09-10T00:00:00"/>
    <x v="12"/>
    <x v="3"/>
    <n v="600"/>
    <x v="4"/>
    <s v="Buenos Aires"/>
    <n v="17.069282383489199"/>
    <n v="600"/>
    <s v="septiembre"/>
    <n v="2023"/>
    <s v="domingo"/>
  </r>
  <r>
    <n v="1729.89875769329"/>
    <x v="28"/>
    <n v="39.6666666666667"/>
    <s v="soltero"/>
    <s v="Camino de la Brisa 813"/>
    <n v="32260063.769618001"/>
    <s v="27-30880692-12"/>
    <s v="andres@example.com"/>
    <d v="2023-09-16T00:00:00"/>
    <x v="5"/>
    <x v="3"/>
    <n v="600"/>
    <x v="2"/>
    <s v="Buenos Aires"/>
    <n v="17.107459485890399"/>
    <n v="600"/>
    <s v="septiembre"/>
    <n v="2023"/>
    <s v="sabado"/>
  </r>
  <r>
    <n v="1731.91219707803"/>
    <x v="29"/>
    <n v="41.6666666666667"/>
    <s v="casado"/>
    <s v="Calle de la Palma 1115"/>
    <n v="32259936.031741001"/>
    <s v="20-29520324-10"/>
    <s v="andrea@example.com"/>
    <d v="2023-09-20T00:00:00"/>
    <x v="7"/>
    <x v="3"/>
    <n v="600"/>
    <x v="2"/>
    <s v="Buenos Aires"/>
    <n v="17.120185186690801"/>
    <n v="600"/>
    <s v="septiembre"/>
    <n v="2023"/>
    <s v="miercoles"/>
  </r>
  <r>
    <n v="1734.93235615514"/>
    <x v="3"/>
    <n v="30"/>
    <s v="soltero"/>
    <s v="Paseo del Alba 915"/>
    <n v="32259744.424925499"/>
    <s v="20-31520404-11"/>
    <s v="laura@example.com"/>
    <d v="2023-10-21T00:00:00"/>
    <x v="4"/>
    <x v="3"/>
    <n v="600"/>
    <x v="1"/>
    <s v="Buenos Aires"/>
    <n v="17.139273737891401"/>
    <n v="600"/>
    <s v="octubre"/>
    <n v="2023"/>
    <s v="sabado"/>
  </r>
  <r>
    <n v="1735.9390758475099"/>
    <x v="29"/>
    <n v="38"/>
    <s v="casado"/>
    <s v="Calle de la Palma 1116"/>
    <n v="32259680.555987"/>
    <s v="27-33519011-13"/>
    <s v="andrea@example.com"/>
    <d v="2023-11-01T00:00:00"/>
    <x v="10"/>
    <x v="3"/>
    <n v="600"/>
    <x v="3"/>
    <s v="Buenos Aires"/>
    <n v="17.145636588291602"/>
    <n v="600"/>
    <s v="noviembre"/>
    <n v="2023"/>
    <s v="miercoles"/>
  </r>
  <r>
    <n v="1736.94579553988"/>
    <x v="4"/>
    <n v="35"/>
    <s v="casado"/>
    <s v="Avenida de la Cascada 1227"/>
    <n v="32259616.687048499"/>
    <s v="20-32267234-8"/>
    <s v="leonardo@example.com"/>
    <d v="2023-11-03T00:00:00"/>
    <x v="13"/>
    <x v="3"/>
    <n v="600"/>
    <x v="1"/>
    <s v="Buenos Aires"/>
    <n v="17.1519994386917"/>
    <n v="600"/>
    <s v="noviembre"/>
    <n v="2023"/>
    <s v="viernes"/>
  </r>
  <r>
    <n v="1737.9525152322501"/>
    <x v="23"/>
    <n v="35"/>
    <s v="casado"/>
    <s v="Camino de la Estrella 1338"/>
    <n v="32259552.81811"/>
    <s v="27-29304349-13"/>
    <s v="mariana@example.com"/>
    <d v="2023-11-05T00:00:00"/>
    <x v="18"/>
    <x v="3"/>
    <n v="600"/>
    <x v="1"/>
    <s v="Buenos Aires"/>
    <n v="17.158362289092"/>
    <n v="600"/>
    <s v="noviembre"/>
    <n v="2023"/>
    <s v="domingo"/>
  </r>
  <r>
    <n v="1739.9659546169901"/>
    <x v="5"/>
    <n v="35"/>
    <s v="soltero"/>
    <s v="Calle del Viento 1560"/>
    <n v="32259425.080233"/>
    <s v="20-30540016-11"/>
    <s v="valentina@example.com"/>
    <d v="2023-11-09T00:00:00"/>
    <x v="14"/>
    <x v="3"/>
    <n v="600"/>
    <x v="4"/>
    <s v="Buenos Aires"/>
    <n v="17.1710879898923"/>
    <n v="600"/>
    <s v="noviembre"/>
    <n v="2023"/>
    <s v="jueves"/>
  </r>
  <r>
    <n v="1741.97939400173"/>
    <x v="7"/>
    <n v="40"/>
    <s v="soltero"/>
    <s v="Camino del Diamante 1782"/>
    <n v="32259297.342356"/>
    <s v="27-26635829-8"/>
    <s v="daniela@example.com"/>
    <d v="2023-11-18T00:00:00"/>
    <x v="15"/>
    <x v="3"/>
    <n v="600"/>
    <x v="0"/>
    <s v="Buenos Aires"/>
    <n v="17.183813690692801"/>
    <n v="600"/>
    <s v="noviembre"/>
    <n v="2023"/>
    <s v="sabado"/>
  </r>
  <r>
    <n v="1743.99283338647"/>
    <x v="36"/>
    <n v="22"/>
    <s v="casado"/>
    <s v="Calle de la Sombra 2004"/>
    <n v="32259169.604479"/>
    <s v="27-34760636-13"/>
    <s v="abril@example.com"/>
    <d v="2023-11-17T00:00:00"/>
    <x v="19"/>
    <x v="3"/>
    <n v="600"/>
    <x v="4"/>
    <s v="Buenos Aires"/>
    <n v="17.1965393914932"/>
    <n v="600"/>
    <s v="noviembre"/>
    <n v="2023"/>
    <s v="viernes"/>
  </r>
  <r>
    <n v="1750.0331515406899"/>
    <x v="39"/>
    <n v="37"/>
    <s v="casado"/>
    <s v="Camino del Sueño 2560"/>
    <n v="32258786.390847899"/>
    <s v="27-34217549-8"/>
    <s v="fernando@example.com"/>
    <d v="2023-11-29T00:00:00"/>
    <x v="11"/>
    <x v="4"/>
    <n v="600"/>
    <x v="0"/>
    <s v="Buenos Aires"/>
    <n v="17.2347164938944"/>
    <n v="600"/>
    <s v="noviembre"/>
    <n v="2023"/>
    <s v="miercoles"/>
  </r>
  <r>
    <n v="1752.0465909254301"/>
    <x v="25"/>
    <n v="27"/>
    <s v="soltero"/>
    <s v="Calle del Misterio 2782"/>
    <n v="32258658.652970899"/>
    <s v="27-27765033-13"/>
    <s v="marcos@example.com"/>
    <d v="2023-12-03T00:00:00"/>
    <x v="10"/>
    <x v="4"/>
    <n v="600"/>
    <x v="3"/>
    <s v="Buenos Aires"/>
    <n v="17.247442194694699"/>
    <n v="600"/>
    <s v="diciembre"/>
    <n v="2023"/>
    <s v="domingo"/>
  </r>
  <r>
    <n v="1755.0667500025399"/>
    <x v="12"/>
    <n v="18"/>
    <s v="casado"/>
    <s v="Paseo de los Sueños 3015"/>
    <n v="32258467.046155401"/>
    <s v="27-37856521-13"/>
    <s v="andrea@example.com"/>
    <d v="2023-12-09T00:00:00"/>
    <x v="6"/>
    <x v="4"/>
    <n v="600"/>
    <x v="2"/>
    <s v="Buenos Aires"/>
    <n v="17.266530745895299"/>
    <n v="600"/>
    <s v="diciembre"/>
    <n v="2023"/>
    <s v="sabado"/>
  </r>
  <r>
    <n v="1756.07346969491"/>
    <x v="31"/>
    <n v="28"/>
    <s v="soltero"/>
    <s v="Calle del Encanto 3126"/>
    <n v="32258403.177216899"/>
    <s v="27-25733410-13"/>
    <s v="emilio@example.com"/>
    <d v="2023-12-23T00:00:00"/>
    <x v="7"/>
    <x v="4"/>
    <n v="600"/>
    <x v="2"/>
    <s v="Buenos Aires"/>
    <n v="17.2728935962955"/>
    <n v="600"/>
    <s v="diciembre"/>
    <n v="2023"/>
    <s v="sabado"/>
  </r>
  <r>
    <n v="1757.0801893872799"/>
    <x v="13"/>
    <n v="26"/>
    <s v="soltero"/>
    <s v="Avenida de los Recuerdos 3237"/>
    <n v="32258339.3082784"/>
    <s v="20-37358516-11"/>
    <s v="luna@example.com"/>
    <d v="2023-12-13T00:00:00"/>
    <x v="8"/>
    <x v="4"/>
    <n v="600"/>
    <x v="4"/>
    <s v="Buenos Aires"/>
    <n v="17.279256446695701"/>
    <n v="600"/>
    <s v="diciembre"/>
    <n v="2023"/>
    <s v="miercoles"/>
  </r>
  <r>
    <n v="1758.08690907965"/>
    <x v="26"/>
    <n v="44"/>
    <s v="soltero"/>
    <s v="Paseo de la Montaña 511"/>
    <n v="32258275.439339899"/>
    <s v="27-28436911-13"/>
    <s v="lucas@example.com"/>
    <d v="2023-12-15T00:00:00"/>
    <x v="18"/>
    <x v="4"/>
    <n v="600"/>
    <x v="1"/>
    <s v="Buenos Aires"/>
    <n v="17.285619297095899"/>
    <n v="600"/>
    <s v="diciembre"/>
    <n v="2023"/>
    <s v="viernes"/>
  </r>
  <r>
    <n v="1760.10034846439"/>
    <x v="22"/>
    <n v="18"/>
    <s v="casado"/>
    <s v="Avenida del Mar 713"/>
    <n v="32258147.701462898"/>
    <s v="27-39144244-13"/>
    <s v="sofia@example.com"/>
    <d v="2023-12-19T00:00:00"/>
    <x v="14"/>
    <x v="4"/>
    <n v="600"/>
    <x v="4"/>
    <s v="Buenos Aires"/>
    <n v="17.298344997896301"/>
    <n v="600"/>
    <s v="diciembre"/>
    <n v="2023"/>
    <s v="martes"/>
  </r>
  <r>
    <n v="1762.1137878491299"/>
    <x v="3"/>
    <n v="30"/>
    <s v="soltero"/>
    <s v="Paseo del Alba 915"/>
    <n v="32258019.963585898"/>
    <s v="20-26921588-11"/>
    <s v="laura@example.com"/>
    <d v="2023-12-23T00:00:00"/>
    <x v="15"/>
    <x v="4"/>
    <n v="600"/>
    <x v="0"/>
    <s v="Buenos Aires"/>
    <n v="17.3110706986967"/>
    <n v="600"/>
    <s v="diciembre"/>
    <n v="2023"/>
    <s v="sabado"/>
  </r>
  <r>
    <n v="1764.1272272338699"/>
    <x v="15"/>
    <n v="29"/>
    <s v="casado"/>
    <s v="Avenida de las Mariposas 3681"/>
    <n v="32257892.225708898"/>
    <s v="27-33136340-8"/>
    <s v="delfina@example.com"/>
    <d v="2023-12-27T00:00:00"/>
    <x v="19"/>
    <x v="4"/>
    <n v="600"/>
    <x v="4"/>
    <s v="Buenos Aires"/>
    <n v="17.323796399497098"/>
    <n v="600"/>
    <s v="diciembre"/>
    <n v="2023"/>
    <s v="miercoles"/>
  </r>
  <r>
    <n v="1770.16754538809"/>
    <x v="35"/>
    <n v="30"/>
    <s v="soltero"/>
    <s v="Camino del Arco Iris 410"/>
    <n v="32257509.012077902"/>
    <s v="20-28330935-8"/>
    <s v="martina@example.com"/>
    <d v="2023-09-08T00:00:00"/>
    <x v="11"/>
    <x v="4"/>
    <n v="600"/>
    <x v="0"/>
    <s v="Buenos Aires"/>
    <n v="17.361973501898301"/>
    <n v="600"/>
    <s v="septiembre"/>
    <n v="2023"/>
    <s v="viernes"/>
  </r>
  <r>
    <n v="1772.18098477283"/>
    <x v="27"/>
    <n v="52"/>
    <s v="casado"/>
    <s v="Calle del Río 612"/>
    <n v="32257381.274200901"/>
    <s v="27-36476596-8"/>
    <s v="carlos@example.com"/>
    <d v="2023-09-12T00:00:00"/>
    <x v="10"/>
    <x v="4"/>
    <n v="600"/>
    <x v="3"/>
    <s v="Buenos Aires"/>
    <n v="17.3746992026987"/>
    <n v="600"/>
    <s v="septiembre"/>
    <n v="2023"/>
    <s v="martes"/>
  </r>
  <r>
    <n v="1775.2011438499401"/>
    <x v="3"/>
    <n v="38"/>
    <s v="soltero"/>
    <s v="Paseo del Alba 915"/>
    <n v="32257189.667385399"/>
    <s v="27-36979978-8"/>
    <s v="laura@example.com"/>
    <d v="2023-09-10T00:00:00"/>
    <x v="6"/>
    <x v="4"/>
    <n v="600"/>
    <x v="2"/>
    <s v="Buenos Aires"/>
    <n v="17.3937877538993"/>
    <n v="600"/>
    <s v="septiembre"/>
    <n v="2023"/>
    <s v="domingo"/>
  </r>
  <r>
    <n v="1776.20786354231"/>
    <x v="29"/>
    <n v="35"/>
    <s v="casado"/>
    <s v="Calle de la Palma 1116"/>
    <n v="32257125.798446901"/>
    <s v="20-29520324-11"/>
    <s v="andrea@example.com"/>
    <d v="2023-09-20T00:00:00"/>
    <x v="7"/>
    <x v="4"/>
    <n v="600"/>
    <x v="2"/>
    <s v="Buenos Aires"/>
    <n v="17.400150604299501"/>
    <n v="600"/>
    <s v="septiembre"/>
    <n v="2023"/>
    <s v="miercoles"/>
  </r>
  <r>
    <n v="1777.21458323468"/>
    <x v="4"/>
    <n v="38"/>
    <s v="casado"/>
    <s v="Avenida de la Cascada 1227"/>
    <n v="32257061.929508399"/>
    <s v="27-31501404-13"/>
    <s v="leonardo@example.com"/>
    <d v="2023-09-22T00:00:00"/>
    <x v="8"/>
    <x v="4"/>
    <n v="600"/>
    <x v="4"/>
    <s v="Buenos Aires"/>
    <n v="17.406513454699699"/>
    <n v="600"/>
    <s v="septiembre"/>
    <n v="2023"/>
    <s v="viernes"/>
  </r>
  <r>
    <n v="1778.2213029270499"/>
    <x v="28"/>
    <n v="35"/>
    <s v="soltero"/>
    <s v="Camino de la Brisa 815"/>
    <n v="32256998.060569901"/>
    <s v="27-33448579-14"/>
    <s v="andres@example.com"/>
    <d v="2023-10-28T00:00:00"/>
    <x v="11"/>
    <x v="4"/>
    <n v="600"/>
    <x v="0"/>
    <s v="Buenos Aires"/>
    <n v="17.4128763050999"/>
    <n v="600"/>
    <s v="octubre"/>
    <n v="2023"/>
    <s v="sabado"/>
  </r>
  <r>
    <n v="1780.2347423117899"/>
    <x v="29"/>
    <n v="35"/>
    <s v="casado"/>
    <s v="Calle de la Palma 1117"/>
    <n v="32256870.322692901"/>
    <s v="27-33519011-14"/>
    <s v="andrea@example.com"/>
    <d v="2023-11-01T00:00:00"/>
    <x v="10"/>
    <x v="4"/>
    <n v="600"/>
    <x v="3"/>
    <s v="Buenos Aires"/>
    <n v="17.425602005900299"/>
    <n v="600"/>
    <s v="noviembre"/>
    <n v="2023"/>
    <s v="miercoles"/>
  </r>
  <r>
    <n v="1782.2481816965301"/>
    <x v="23"/>
    <n v="40"/>
    <s v="casado"/>
    <s v="Camino de la Estrella 1339"/>
    <n v="32256742.584815901"/>
    <s v="27-29304349-14"/>
    <s v="mariana@example.com"/>
    <d v="2023-11-05T00:00:00"/>
    <x v="18"/>
    <x v="4"/>
    <n v="600"/>
    <x v="1"/>
    <s v="Buenos Aires"/>
    <n v="17.438327706700701"/>
    <n v="600"/>
    <s v="noviembre"/>
    <n v="2023"/>
    <s v="domingo"/>
  </r>
  <r>
    <n v="1784.2616210812701"/>
    <x v="5"/>
    <n v="22"/>
    <s v="soltero"/>
    <s v="Calle del Viento 1561"/>
    <n v="32256614.846938901"/>
    <s v="20-30540016-12"/>
    <s v="valentina@example.com"/>
    <d v="2023-11-09T00:00:00"/>
    <x v="14"/>
    <x v="4"/>
    <n v="600"/>
    <x v="4"/>
    <s v="Buenos Aires"/>
    <n v="17.451053407501099"/>
    <n v="600"/>
    <s v="noviembre"/>
    <n v="2023"/>
    <s v="jueves"/>
  </r>
  <r>
    <n v="1790.3019392354799"/>
    <x v="37"/>
    <n v="37"/>
    <s v="casado"/>
    <s v="Camino del Crepúsculo 2117"/>
    <n v="32256231.6333079"/>
    <s v="20-33236627-12"/>
    <s v="melina@example.com"/>
    <d v="2023-11-21T00:00:00"/>
    <x v="9"/>
    <x v="4"/>
    <n v="600"/>
    <x v="0"/>
    <s v="Buenos Aires"/>
    <n v="17.489230509902299"/>
    <n v="600"/>
    <s v="noviembre"/>
    <n v="2023"/>
    <s v="martes"/>
  </r>
  <r>
    <n v="1792.3153786202199"/>
    <x v="38"/>
    <n v="27"/>
    <s v="soltero"/>
    <s v="Calle del Silencio 2339"/>
    <n v="32256103.8954309"/>
    <s v="20-31335846-9"/>
    <s v="lucas@example.com"/>
    <d v="2023-11-25T00:00:00"/>
    <x v="12"/>
    <x v="4"/>
    <n v="600"/>
    <x v="4"/>
    <s v="Buenos Aires"/>
    <n v="17.501956210702701"/>
    <n v="600"/>
    <s v="noviembre"/>
    <n v="2023"/>
    <s v="sabado"/>
  </r>
  <r>
    <n v="1795.33553769733"/>
    <x v="30"/>
    <n v="18"/>
    <s v="soltero"/>
    <s v="Paseo de la Penumbra 2672"/>
    <n v="32255912.288615402"/>
    <s v="20-31390694-12"/>
    <s v="valeria@example.com"/>
    <d v="2023-12-01T00:00:00"/>
    <x v="4"/>
    <x v="4"/>
    <n v="600"/>
    <x v="1"/>
    <s v="Buenos Aires"/>
    <n v="17.521044761903301"/>
    <n v="600"/>
    <s v="diciembre"/>
    <n v="2023"/>
    <s v="viernes"/>
  </r>
  <r>
    <n v="1796.3422573897001"/>
    <x v="25"/>
    <n v="28"/>
    <s v="soltero"/>
    <s v="Calle del Misterio 2783"/>
    <n v="32255848.4196769"/>
    <s v="27-27765033-14"/>
    <s v="marcos@example.com"/>
    <d v="2023-12-03T00:00:00"/>
    <x v="10"/>
    <x v="5"/>
    <n v="640"/>
    <x v="3"/>
    <s v="Buenos Aires"/>
    <n v="17.527407612303499"/>
    <n v="640"/>
    <s v="diciembre"/>
    <n v="2023"/>
    <s v="domingo"/>
  </r>
  <r>
    <n v="1797.34897708207"/>
    <x v="19"/>
    <n v="26"/>
    <s v="casado"/>
    <s v="Avenida de la Magia 2894"/>
    <n v="32255784.550738402"/>
    <s v="27-38941171-9"/>
    <s v="lucia@example.com"/>
    <d v="2023-12-05T00:00:00"/>
    <x v="13"/>
    <x v="5"/>
    <n v="640"/>
    <x v="1"/>
    <s v="Buenos Aires"/>
    <n v="17.5337704627037"/>
    <n v="640"/>
    <s v="diciembre"/>
    <n v="2023"/>
    <s v="martes"/>
  </r>
  <r>
    <n v="1798.35569677444"/>
    <x v="32"/>
    <n v="44"/>
    <s v="casado"/>
    <s v="Camino de la Ilusión 3005"/>
    <n v="32255720.6817999"/>
    <s v="20-36023852-12"/>
    <s v="mateo@example.com"/>
    <d v="2023-12-07T00:00:00"/>
    <x v="5"/>
    <x v="5"/>
    <n v="640"/>
    <x v="2"/>
    <s v="Buenos Aires"/>
    <n v="17.540133313103901"/>
    <n v="640"/>
    <s v="diciembre"/>
    <n v="2023"/>
    <s v="jueves"/>
  </r>
  <r>
    <n v="1800.36913615918"/>
    <x v="31"/>
    <n v="18"/>
    <s v="soltero"/>
    <s v="Calle del Encanto 3127"/>
    <n v="32255592.9439229"/>
    <s v="27-25733410-14"/>
    <s v="emilio@example.com"/>
    <d v="2023-12-23T00:00:00"/>
    <x v="7"/>
    <x v="5"/>
    <n v="640"/>
    <x v="2"/>
    <s v="Buenos Aires"/>
    <n v="17.5528590139043"/>
    <n v="640"/>
    <s v="diciembre"/>
    <n v="2023"/>
    <s v="sabado"/>
  </r>
  <r>
    <n v="1802.38257554392"/>
    <x v="26"/>
    <n v="30"/>
    <s v="soltero"/>
    <s v="Paseo de la Montaña 512"/>
    <n v="32255465.206045799"/>
    <s v="27-28436911-14"/>
    <s v="lucas@example.com"/>
    <d v="2023-12-15T00:00:00"/>
    <x v="18"/>
    <x v="5"/>
    <n v="640"/>
    <x v="1"/>
    <s v="Buenos Aires"/>
    <n v="17.565584714704698"/>
    <n v="640"/>
    <s v="diciembre"/>
    <n v="2023"/>
    <s v="viernes"/>
  </r>
  <r>
    <n v="1804.39601492866"/>
    <x v="22"/>
    <n v="29"/>
    <s v="casado"/>
    <s v="Avenida del Mar 714"/>
    <n v="32255337.468168799"/>
    <s v="27-39144244-14"/>
    <s v="sofia@example.com"/>
    <d v="2023-12-19T00:00:00"/>
    <x v="14"/>
    <x v="5"/>
    <n v="640"/>
    <x v="4"/>
    <s v="Buenos Aires"/>
    <n v="17.578310415505101"/>
    <n v="640"/>
    <s v="diciembre"/>
    <n v="2023"/>
    <s v="martes"/>
  </r>
  <r>
    <n v="1810.4363330828801"/>
    <x v="17"/>
    <n v="30"/>
    <s v="casado"/>
    <s v="Paseo de la Serenidad 3904"/>
    <n v="32254954.254537798"/>
    <s v="27-31112846-14"/>
    <s v="catalina@example.com"/>
    <d v="2023-12-31T00:00:00"/>
    <x v="9"/>
    <x v="5"/>
    <n v="640"/>
    <x v="0"/>
    <s v="Buenos Aires"/>
    <n v="17.6164875179063"/>
    <n v="640"/>
    <s v="diciembre"/>
    <n v="2023"/>
    <s v="domingo"/>
  </r>
  <r>
    <n v="1812.4497724676201"/>
    <x v="34"/>
    <n v="52"/>
    <s v="casado"/>
    <s v="Calle Azul 209"/>
    <n v="32254826.516660798"/>
    <s v="20-31974138-12"/>
    <s v="joaquin@example.com"/>
    <d v="2023-09-10T00:00:00"/>
    <x v="12"/>
    <x v="5"/>
    <n v="640"/>
    <x v="4"/>
    <s v="Buenos Aires"/>
    <n v="17.629213218706699"/>
    <n v="640"/>
    <s v="septiembre"/>
    <n v="2023"/>
    <s v="domingo"/>
  </r>
  <r>
    <n v="1815.4699315447299"/>
    <x v="26"/>
    <n v="28"/>
    <s v="soltero"/>
    <s v="Paseo de la Montaña 512"/>
    <n v="32254634.9098453"/>
    <s v="27-25453424-14"/>
    <s v="lucas@example.com"/>
    <d v="2023-09-10T00:00:00"/>
    <x v="4"/>
    <x v="5"/>
    <n v="640"/>
    <x v="1"/>
    <s v="Buenos Aires"/>
    <n v="17.648301769907299"/>
    <n v="640"/>
    <s v="septiembre"/>
    <n v="2023"/>
    <s v="domingo"/>
  </r>
  <r>
    <n v="1816.4766512371"/>
    <x v="27"/>
    <n v="30"/>
    <s v="casado"/>
    <s v="Calle del Río 613"/>
    <n v="32254571.040906802"/>
    <s v="27-36476596-9"/>
    <s v="carlos@example.com"/>
    <d v="2023-09-12T00:00:00"/>
    <x v="10"/>
    <x v="5"/>
    <n v="640"/>
    <x v="3"/>
    <s v="Buenos Aires"/>
    <n v="17.6546646203075"/>
    <n v="640"/>
    <s v="septiembre"/>
    <n v="2023"/>
    <s v="martes"/>
  </r>
  <r>
    <n v="1818.49009062184"/>
    <x v="28"/>
    <n v="35"/>
    <s v="soltero"/>
    <s v="Camino de la Brisa 815"/>
    <n v="32254443.303029802"/>
    <s v="27-30880692-14"/>
    <s v="andres@example.com"/>
    <d v="2023-09-16T00:00:00"/>
    <x v="5"/>
    <x v="5"/>
    <n v="640"/>
    <x v="2"/>
    <s v="Buenos Aires"/>
    <n v="17.667390321107899"/>
    <n v="640"/>
    <s v="septiembre"/>
    <n v="2023"/>
    <s v="sabado"/>
  </r>
  <r>
    <n v="1820.5035300065799"/>
    <x v="29"/>
    <n v="35"/>
    <s v="casado"/>
    <s v="Calle de la Palma 1117"/>
    <n v="32254315.565152802"/>
    <s v="20-29520324-12"/>
    <s v="andrea@example.com"/>
    <d v="2023-09-20T00:00:00"/>
    <x v="7"/>
    <x v="5"/>
    <n v="640"/>
    <x v="2"/>
    <s v="Buenos Aires"/>
    <n v="17.680116021908301"/>
    <n v="640"/>
    <s v="septiembre"/>
    <n v="2023"/>
    <s v="miercoles"/>
  </r>
  <r>
    <n v="1822.5169693913199"/>
    <x v="28"/>
    <n v="40"/>
    <s v="soltero"/>
    <s v="Camino de la Brisa 816"/>
    <n v="32254187.827275801"/>
    <s v="27-33448579-15"/>
    <s v="andres@example.com"/>
    <d v="2023-10-28T00:00:00"/>
    <x v="11"/>
    <x v="5"/>
    <n v="640"/>
    <x v="0"/>
    <s v="Buenos Aires"/>
    <n v="17.6928417227087"/>
    <n v="640"/>
    <s v="octubre"/>
    <n v="2023"/>
    <s v="sabado"/>
  </r>
  <r>
    <n v="1828.55728754554"/>
    <x v="5"/>
    <n v="33"/>
    <s v="soltero"/>
    <s v="Calle del Viento 1562"/>
    <n v="32253804.613644801"/>
    <s v="20-30540016-13"/>
    <s v="valentina@example.com"/>
    <d v="2023-11-09T00:00:00"/>
    <x v="14"/>
    <x v="5"/>
    <n v="640"/>
    <x v="4"/>
    <s v="Buenos Aires"/>
    <n v="17.731018825109899"/>
    <n v="640"/>
    <s v="noviembre"/>
    <n v="2023"/>
    <s v="jueves"/>
  </r>
  <r>
    <n v="1830.57072693028"/>
    <x v="7"/>
    <n v="37"/>
    <s v="soltero"/>
    <s v="Camino del Diamante 1784"/>
    <n v="32253676.875767801"/>
    <s v="27-26635829-10"/>
    <s v="daniela@example.com"/>
    <d v="2023-11-18T00:00:00"/>
    <x v="15"/>
    <x v="5"/>
    <n v="640"/>
    <x v="0"/>
    <s v="Buenos Aires"/>
    <n v="17.743744525910301"/>
    <n v="640"/>
    <s v="noviembre"/>
    <n v="2023"/>
    <s v="sabado"/>
  </r>
  <r>
    <n v="1833.5908860073901"/>
    <x v="9"/>
    <n v="31"/>
    <s v="casado"/>
    <s v="Avenida de la Noche 2017"/>
    <n v="32253485.268952299"/>
    <s v="27-36417111-15"/>
    <s v="agustin@example.com"/>
    <d v="2023-11-19T00:00:00"/>
    <x v="16"/>
    <x v="5"/>
    <n v="640"/>
    <x v="3"/>
    <s v="Buenos Aires"/>
    <n v="17.762833077110901"/>
    <n v="640"/>
    <s v="noviembre"/>
    <n v="2023"/>
    <s v="domingo"/>
  </r>
  <r>
    <n v="1834.5976056997599"/>
    <x v="37"/>
    <n v="40"/>
    <s v="casado"/>
    <s v="Camino del Crepúsculo 2118"/>
    <n v="32253421.400013801"/>
    <s v="20-33236627-13"/>
    <s v="melina@example.com"/>
    <d v="2023-11-21T00:00:00"/>
    <x v="9"/>
    <x v="5"/>
    <n v="640"/>
    <x v="0"/>
    <s v="Buenos Aires"/>
    <n v="17.769195927511099"/>
    <n v="640"/>
    <s v="noviembre"/>
    <n v="2023"/>
    <s v="martes"/>
  </r>
  <r>
    <n v="1836.6110450844999"/>
    <x v="38"/>
    <n v="28"/>
    <s v="soltero"/>
    <s v="Calle del Silencio 2340"/>
    <n v="32253293.662136801"/>
    <s v="20-31335846-10"/>
    <s v="lucas@example.com"/>
    <d v="2023-11-25T00:00:00"/>
    <x v="12"/>
    <x v="5"/>
    <n v="640"/>
    <x v="4"/>
    <s v="Buenos Aires"/>
    <n v="17.781921628311501"/>
    <n v="640"/>
    <s v="noviembre"/>
    <n v="2023"/>
    <s v="sabado"/>
  </r>
  <r>
    <n v="1838.6244844692401"/>
    <x v="39"/>
    <n v="44"/>
    <s v="casado"/>
    <s v="Camino del Sueño 2562"/>
    <n v="32253165.9242598"/>
    <s v="27-34217549-10"/>
    <s v="fernando@example.com"/>
    <d v="2023-11-29T00:00:00"/>
    <x v="11"/>
    <x v="5"/>
    <n v="640"/>
    <x v="0"/>
    <s v="Buenos Aires"/>
    <n v="17.7946473291119"/>
    <n v="640"/>
    <s v="noviembre"/>
    <n v="2023"/>
    <s v="miercoles"/>
  </r>
  <r>
    <n v="1840.6379238539801"/>
    <x v="25"/>
    <n v="18"/>
    <s v="soltero"/>
    <s v="Calle del Misterio 2784"/>
    <n v="32253038.1863828"/>
    <s v="27-27765033-15"/>
    <s v="marcos@example.com"/>
    <d v="2023-12-03T00:00:00"/>
    <x v="10"/>
    <x v="5"/>
    <n v="640"/>
    <x v="3"/>
    <s v="Buenos Aires"/>
    <n v="17.807373029912299"/>
    <n v="640"/>
    <s v="diciembre"/>
    <n v="2023"/>
    <s v="domingo"/>
  </r>
  <r>
    <n v="1846.6782420082"/>
    <x v="26"/>
    <n v="29"/>
    <s v="soltero"/>
    <s v="Paseo de la Montaña 513"/>
    <n v="32252654.9727518"/>
    <s v="27-28436911-15"/>
    <s v="lucas@example.com"/>
    <d v="2023-12-15T00:00:00"/>
    <x v="18"/>
    <x v="5"/>
    <n v="640"/>
    <x v="1"/>
    <s v="Buenos Aires"/>
    <n v="17.845550132313502"/>
    <n v="640"/>
    <s v="diciembre"/>
    <n v="2023"/>
    <s v="viernes"/>
  </r>
  <r>
    <n v="1848.6916813929399"/>
    <x v="22"/>
    <n v="29"/>
    <s v="casado"/>
    <s v="Avenida del Mar 715"/>
    <n v="32252527.2348748"/>
    <s v="27-39144244-15"/>
    <s v="sofia@example.com"/>
    <d v="2023-12-19T00:00:00"/>
    <x v="14"/>
    <x v="5"/>
    <n v="640"/>
    <x v="4"/>
    <s v="Buenos Aires"/>
    <n v="17.8582758331139"/>
    <n v="640"/>
    <s v="diciembre"/>
    <n v="2023"/>
    <s v="martes"/>
  </r>
  <r>
    <n v="1851.71184047005"/>
    <x v="14"/>
    <n v="32"/>
    <s v="soltero"/>
    <s v="Calle de la Fantasía 3572"/>
    <n v="32252335.628059302"/>
    <s v="27-30655736-15"/>
    <s v="agustin@example.com"/>
    <d v="2023-12-23T00:00:00"/>
    <x v="2"/>
    <x v="5"/>
    <n v="640"/>
    <x v="2"/>
    <s v="Buenos Aires"/>
    <n v="17.8773643843145"/>
    <n v="640"/>
    <s v="diciembre"/>
    <n v="2023"/>
    <s v="sabado"/>
  </r>
  <r>
    <n v="1852.7185601624201"/>
    <x v="15"/>
    <n v="52"/>
    <s v="casado"/>
    <s v="Avenida de las Mariposas 3683"/>
    <n v="32252271.7591208"/>
    <s v="27-33136340-10"/>
    <s v="delfina@example.com"/>
    <d v="2023-12-27T00:00:00"/>
    <x v="19"/>
    <x v="5"/>
    <n v="640"/>
    <x v="4"/>
    <s v="Buenos Aires"/>
    <n v="17.883727234714701"/>
    <n v="640"/>
    <s v="diciembre"/>
    <n v="2023"/>
    <s v="miercoles"/>
  </r>
  <r>
    <n v="1858.75887831664"/>
    <x v="35"/>
    <n v="35"/>
    <s v="soltero"/>
    <s v="Camino del Arco Iris 412"/>
    <n v="32251888.545489699"/>
    <s v="20-28330935-10"/>
    <s v="martina@example.com"/>
    <d v="2023-09-08T00:00:00"/>
    <x v="11"/>
    <x v="0"/>
    <n v="550"/>
    <x v="0"/>
    <s v="Buenos Aires"/>
    <n v="17.921904337115901"/>
    <n v="550"/>
    <s v="septiembre"/>
    <n v="2023"/>
    <s v="viernes"/>
  </r>
  <r>
    <n v="1860.77231770137"/>
    <x v="27"/>
    <n v="30"/>
    <s v="casado"/>
    <s v="Calle del Río 614"/>
    <n v="32251760.807612699"/>
    <s v="27-36476596-10"/>
    <s v="carlos@example.com"/>
    <d v="2023-09-12T00:00:00"/>
    <x v="10"/>
    <x v="0"/>
    <n v="550"/>
    <x v="3"/>
    <s v="Buenos Aires"/>
    <n v="17.9346300379163"/>
    <n v="550"/>
    <s v="septiembre"/>
    <n v="2023"/>
    <s v="martes"/>
  </r>
  <r>
    <n v="1863.79247677849"/>
    <x v="3"/>
    <n v="40"/>
    <s v="soltero"/>
    <s v="Paseo del Alba 917"/>
    <n v="32251569.2007972"/>
    <s v="27-36979978-10"/>
    <s v="laura@example.com"/>
    <d v="2023-09-10T00:00:00"/>
    <x v="6"/>
    <x v="0"/>
    <n v="550"/>
    <x v="2"/>
    <s v="Buenos Aires"/>
    <n v="17.9537185891169"/>
    <n v="550"/>
    <s v="septiembre"/>
    <n v="2023"/>
    <s v="domingo"/>
  </r>
  <r>
    <n v="1864.7991964708599"/>
    <x v="29"/>
    <n v="39.6666666666667"/>
    <s v="casado"/>
    <s v="Calle de la Palma 1118"/>
    <n v="32251505.331858698"/>
    <s v="20-29520324-13"/>
    <s v="andrea@example.com"/>
    <d v="2023-09-20T00:00:00"/>
    <x v="7"/>
    <x v="0"/>
    <n v="550"/>
    <x v="2"/>
    <s v="Buenos Aires"/>
    <n v="17.960081439517101"/>
    <n v="550"/>
    <s v="septiembre"/>
    <n v="2023"/>
    <s v="miercoles"/>
  </r>
  <r>
    <n v="1866.8126358555901"/>
    <x v="28"/>
    <n v="41.6666666666667"/>
    <s v="soltero"/>
    <s v="Camino de la Brisa 817"/>
    <n v="32251377.593981698"/>
    <s v="27-33448579-16"/>
    <s v="andres@example.com"/>
    <d v="2023-10-28T00:00:00"/>
    <x v="11"/>
    <x v="0"/>
    <n v="550"/>
    <x v="0"/>
    <s v="Buenos Aires"/>
    <n v="17.972807140317499"/>
    <n v="550"/>
    <s v="octubre"/>
    <n v="2023"/>
    <s v="sabado"/>
  </r>
  <r>
    <n v="1867.81935554796"/>
    <x v="3"/>
    <n v="31.368534141956399"/>
    <s v="soltero"/>
    <s v="Paseo del Alba 918"/>
    <n v="32251313.7250432"/>
    <s v="20-31520404-14"/>
    <s v="laura@example.com"/>
    <d v="2023-10-21T00:00:00"/>
    <x v="4"/>
    <x v="0"/>
    <n v="550"/>
    <x v="1"/>
    <s v="Buenos Aires"/>
    <n v="17.979169990717701"/>
    <n v="550"/>
    <s v="octubre"/>
    <n v="2023"/>
    <s v="sabado"/>
  </r>
  <r>
    <n v="1"/>
    <x v="0"/>
    <n v="38"/>
    <s v="casado"/>
    <s v="Calle Primavera 123"/>
    <n v="30066435"/>
    <s v="27-30066435-2"/>
    <s v="ana@example.com"/>
    <d v="2023-09-03T00:00:00"/>
    <x v="18"/>
    <x v="0"/>
    <n v="550"/>
    <x v="1"/>
    <s v="Córdoba"/>
    <n v="10"/>
    <n v="550"/>
    <s v="septiembre"/>
    <n v="2023"/>
    <s v="domingo"/>
  </r>
  <r>
    <n v="3"/>
    <x v="33"/>
    <n v="42"/>
    <s v="soltero"/>
    <s v="Camino del Sol 789"/>
    <n v="25043373"/>
    <s v="27-25043373-7"/>
    <s v="marta@example.com"/>
    <d v="2023-09-10T00:00:00"/>
    <x v="14"/>
    <x v="0"/>
    <n v="550"/>
    <x v="4"/>
    <s v="Córdoba"/>
    <n v="15"/>
    <n v="550"/>
    <s v="septiembre"/>
    <n v="2023"/>
    <s v="domingo"/>
  </r>
  <r>
    <n v="5"/>
    <x v="34"/>
    <n v="38"/>
    <s v="casado"/>
    <s v="Calle Azul 202"/>
    <n v="30652793"/>
    <s v="20-30652793-5"/>
    <s v="joaquin@example.com"/>
    <d v="2023-09-03T00:00:00"/>
    <x v="15"/>
    <x v="0"/>
    <n v="550"/>
    <x v="0"/>
    <s v="Córdoba"/>
    <n v="12"/>
    <n v="550"/>
    <s v="septiembre"/>
    <n v="2023"/>
    <s v="domingo"/>
  </r>
  <r>
    <n v="7"/>
    <x v="35"/>
    <n v="32"/>
    <s v="soltero"/>
    <s v="Camino del Arco Iris 404"/>
    <n v="34294909"/>
    <s v="27-34294909-7"/>
    <s v="martina@example.com"/>
    <d v="2023-09-03T00:00:00"/>
    <x v="19"/>
    <x v="0"/>
    <n v="550"/>
    <x v="4"/>
    <s v="Córdoba"/>
    <n v="10"/>
    <n v="550"/>
    <s v="septiembre"/>
    <n v="2023"/>
    <s v="domingo"/>
  </r>
  <r>
    <n v="8"/>
    <x v="26"/>
    <n v="30"/>
    <s v="soltero"/>
    <s v="Paseo de la Montaña 505"/>
    <n v="37162838"/>
    <s v="20-37162838-5"/>
    <s v="lucas@example.com"/>
    <d v="2023-09-03T00:00:00"/>
    <x v="16"/>
    <x v="0"/>
    <n v="550"/>
    <x v="3"/>
    <s v="Córdoba"/>
    <n v="5"/>
    <n v="550"/>
    <s v="septiembre"/>
    <n v="2023"/>
    <s v="domingo"/>
  </r>
  <r>
    <n v="9"/>
    <x v="27"/>
    <n v="29"/>
    <s v="casado"/>
    <s v="Calle del Río 606"/>
    <n v="29013462"/>
    <s v="27-29013462-7"/>
    <s v="carlos@example.com"/>
    <d v="2023-09-28T00:00:00"/>
    <x v="9"/>
    <x v="0"/>
    <n v="550"/>
    <x v="0"/>
    <s v="Córdoba"/>
    <n v="12"/>
    <n v="550"/>
    <s v="septiembre"/>
    <n v="2023"/>
    <s v="jueves"/>
  </r>
  <r>
    <n v="10"/>
    <x v="22"/>
    <n v="33"/>
    <s v="casado"/>
    <s v="Avenida del Mar 707"/>
    <n v="33731992"/>
    <s v="20-33731992-2"/>
    <s v="sofia@example.com"/>
    <d v="2023-09-30T00:00:00"/>
    <x v="17"/>
    <x v="0"/>
    <n v="550"/>
    <x v="3"/>
    <s v="Córdoba"/>
    <n v="8"/>
    <n v="550"/>
    <s v="septiembre"/>
    <n v="2023"/>
    <s v="sabado"/>
  </r>
  <r>
    <n v="11"/>
    <x v="28"/>
    <n v="20"/>
    <s v="soltero"/>
    <s v="Camino de la Brisa 808"/>
    <n v="37694384"/>
    <s v="27-37694384-7"/>
    <s v="andres@example.com"/>
    <d v="2023-10-03T00:00:00"/>
    <x v="12"/>
    <x v="0"/>
    <n v="550"/>
    <x v="4"/>
    <s v="Córdoba"/>
    <n v="5"/>
    <n v="550"/>
    <s v="octubre"/>
    <n v="2023"/>
    <s v="martes"/>
  </r>
  <r>
    <n v="13"/>
    <x v="29"/>
    <n v="34"/>
    <s v="casado"/>
    <s v="Calle de la Palma 1110"/>
    <n v="28887341"/>
    <s v="20-28887341-5"/>
    <s v="andrea@example.com"/>
    <d v="2023-10-10T00:00:00"/>
    <x v="11"/>
    <x v="0"/>
    <n v="550"/>
    <x v="0"/>
    <s v="Córdoba"/>
    <n v="10"/>
    <n v="550"/>
    <s v="octubre"/>
    <n v="2023"/>
    <s v="martes"/>
  </r>
  <r>
    <n v="15"/>
    <x v="23"/>
    <n v="31"/>
    <s v="casado"/>
    <s v="Camino de la Estrella 1332"/>
    <n v="37699745"/>
    <s v="27-37699745-2"/>
    <s v="mariana@example.com"/>
    <d v="2023-10-15T00:00:00"/>
    <x v="10"/>
    <x v="0"/>
    <n v="550"/>
    <x v="3"/>
    <s v="Córdoba"/>
    <n v="15"/>
    <n v="550"/>
    <s v="octubre"/>
    <n v="2023"/>
    <s v="domingo"/>
  </r>
  <r>
    <n v="16"/>
    <x v="24"/>
    <n v="40"/>
    <s v="soltero"/>
    <s v="Paseo del Cielo 1443"/>
    <n v="39541784"/>
    <s v="20-39541784-5"/>
    <s v="matias@example.com"/>
    <d v="2023-10-20T00:00:00"/>
    <x v="13"/>
    <x v="0"/>
    <n v="550"/>
    <x v="1"/>
    <s v="Córdoba"/>
    <n v="0"/>
    <n v="550"/>
    <s v="octubre"/>
    <n v="2023"/>
    <s v="viernes"/>
  </r>
  <r>
    <n v="21"/>
    <x v="36"/>
    <n v="27"/>
    <s v="casado"/>
    <s v="Calle de la Sombra 1998"/>
    <n v="28877912"/>
    <s v="20-28877912-2"/>
    <s v="abril@example.com"/>
    <d v="2023-11-03T00:00:00"/>
    <x v="18"/>
    <x v="0"/>
    <n v="550"/>
    <x v="1"/>
    <s v="Córdoba"/>
    <n v="0"/>
    <n v="550"/>
    <s v="noviembre"/>
    <n v="2023"/>
    <s v="viernes"/>
  </r>
  <r>
    <n v="23"/>
    <x v="37"/>
    <n v="28"/>
    <s v="casado"/>
    <s v="Camino del Crepúsculo 2110"/>
    <n v="25649169"/>
    <s v="27-25649169-2"/>
    <s v="melina@example.com"/>
    <d v="2023-11-10T00:00:00"/>
    <x v="14"/>
    <x v="0"/>
    <n v="550"/>
    <x v="4"/>
    <s v="Córdoba"/>
    <n v="10"/>
    <n v="550"/>
    <s v="noviembre"/>
    <n v="2023"/>
    <s v="viernes"/>
  </r>
  <r>
    <n v="25"/>
    <x v="38"/>
    <n v="18"/>
    <s v="soltero"/>
    <s v="Calle del Silencio 2332"/>
    <n v="33498175"/>
    <s v="27-33498175-7"/>
    <s v="lucas@example.com"/>
    <d v="2023-11-15T00:00:00"/>
    <x v="15"/>
    <x v="0"/>
    <n v="550"/>
    <x v="0"/>
    <s v="Córdoba"/>
    <n v="0"/>
    <n v="550"/>
    <s v="noviembre"/>
    <n v="2023"/>
    <s v="miercoles"/>
  </r>
  <r>
    <n v="27"/>
    <x v="39"/>
    <n v="18"/>
    <s v="casado"/>
    <s v="Camino del Sueño 2554"/>
    <n v="39704517"/>
    <s v="20-39704517-5"/>
    <s v="fernando@example.com"/>
    <d v="2023-11-23T00:00:00"/>
    <x v="19"/>
    <x v="0"/>
    <n v="550"/>
    <x v="4"/>
    <s v="Córdoba"/>
    <n v="10"/>
    <n v="550"/>
    <s v="noviembre"/>
    <n v="2023"/>
    <s v="jueves"/>
  </r>
  <r>
    <n v="28"/>
    <x v="30"/>
    <n v="29"/>
    <s v="soltero"/>
    <s v="Paseo de la Penumbra 2665"/>
    <n v="29112302"/>
    <s v="27-29112302-7"/>
    <s v="valeria@example.com"/>
    <d v="2023-11-25T00:00:00"/>
    <x v="16"/>
    <x v="1"/>
    <n v="350"/>
    <x v="3"/>
    <s v="Córdoba"/>
    <n v="5"/>
    <n v="350"/>
    <s v="noviembre"/>
    <n v="2023"/>
    <s v="sabado"/>
  </r>
  <r>
    <n v="29"/>
    <x v="25"/>
    <n v="31"/>
    <s v="soltero"/>
    <s v="Calle del Misterio 2776"/>
    <n v="28740641"/>
    <s v="27-28740641-7"/>
    <s v="marcos@example.com"/>
    <d v="2023-11-28T00:00:00"/>
    <x v="9"/>
    <x v="1"/>
    <n v="350"/>
    <x v="0"/>
    <s v="Córdoba"/>
    <n v="15"/>
    <n v="350"/>
    <s v="noviembre"/>
    <n v="2023"/>
    <s v="martes"/>
  </r>
  <r>
    <n v="30"/>
    <x v="19"/>
    <n v="29"/>
    <s v="casado"/>
    <s v="Avenida de la Magia 2887"/>
    <n v="38274296"/>
    <s v="20-38274296-5"/>
    <s v="lucia@example.com"/>
    <d v="2023-11-30T00:00:00"/>
    <x v="17"/>
    <x v="1"/>
    <n v="350"/>
    <x v="3"/>
    <s v="Córdoba"/>
    <n v="0"/>
    <n v="350"/>
    <s v="noviembre"/>
    <n v="2023"/>
    <s v="jueves"/>
  </r>
  <r>
    <n v="31"/>
    <x v="32"/>
    <n v="18"/>
    <s v="casado"/>
    <s v="Camino de la Ilusión 2998"/>
    <n v="34590648"/>
    <s v="27-34590648-7"/>
    <s v="mateo@example.com"/>
    <d v="2023-12-03T00:00:00"/>
    <x v="12"/>
    <x v="1"/>
    <n v="350"/>
    <x v="4"/>
    <s v="Córdoba"/>
    <n v="8"/>
    <n v="350"/>
    <s v="diciembre"/>
    <n v="2023"/>
    <s v="domingo"/>
  </r>
  <r>
    <n v="33"/>
    <x v="31"/>
    <n v="32"/>
    <s v="soltero"/>
    <s v="Calle del Encanto 3120"/>
    <n v="39636872"/>
    <s v="27-39636872-7"/>
    <s v="emilio@example.com"/>
    <d v="2023-12-10T00:00:00"/>
    <x v="11"/>
    <x v="1"/>
    <n v="350"/>
    <x v="0"/>
    <s v="Córdoba"/>
    <n v="5"/>
    <n v="350"/>
    <s v="diciembre"/>
    <n v="2023"/>
    <s v="domingo"/>
  </r>
  <r>
    <n v="35"/>
    <x v="20"/>
    <n v="27"/>
    <s v="casado"/>
    <s v="Camino de la Melodía 3342"/>
    <n v="37037780"/>
    <s v="20-37037780-5"/>
    <s v="martin@example.com"/>
    <d v="2023-12-15T00:00:00"/>
    <x v="10"/>
    <x v="1"/>
    <n v="350"/>
    <x v="3"/>
    <s v="Córdoba"/>
    <n v="0"/>
    <n v="350"/>
    <s v="diciembre"/>
    <n v="2023"/>
    <s v="viernes"/>
  </r>
  <r>
    <n v="36"/>
    <x v="21"/>
    <n v="27"/>
    <s v="soltero"/>
    <s v="Paseo de la Armonía 3453"/>
    <n v="28355428"/>
    <s v="27-28355428-7"/>
    <s v="antonia@example.com"/>
    <d v="2023-12-20T00:00:00"/>
    <x v="13"/>
    <x v="1"/>
    <n v="350"/>
    <x v="1"/>
    <s v="Córdoba"/>
    <n v="8"/>
    <n v="350"/>
    <s v="diciembre"/>
    <n v="2023"/>
    <s v="miercoles"/>
  </r>
  <r>
    <n v="41"/>
    <x v="0"/>
    <n v="38"/>
    <s v="casado"/>
    <s v="Calle Primavera 123"/>
    <n v="33846585"/>
    <s v="20-33846585-5"/>
    <s v="ana@example.com"/>
    <d v="2023-09-02T00:00:00"/>
    <x v="18"/>
    <x v="1"/>
    <n v="350"/>
    <x v="1"/>
    <s v="Córdoba"/>
    <n v="8"/>
    <n v="350"/>
    <s v="septiembre"/>
    <n v="2023"/>
    <s v="sabado"/>
  </r>
  <r>
    <n v="43"/>
    <x v="33"/>
    <n v="42"/>
    <s v="soltero"/>
    <s v="Camino del Sol 789"/>
    <n v="34488143"/>
    <s v="20-34488143-2"/>
    <s v="marta@example.com"/>
    <d v="2023-09-10T00:00:00"/>
    <x v="14"/>
    <x v="1"/>
    <n v="350"/>
    <x v="4"/>
    <s v="Córdoba"/>
    <n v="5"/>
    <n v="350"/>
    <s v="septiembre"/>
    <n v="2023"/>
    <s v="domingo"/>
  </r>
  <r>
    <n v="45"/>
    <x v="34"/>
    <n v="38"/>
    <s v="casado"/>
    <s v="Calle Azul 202"/>
    <n v="31914222"/>
    <s v="27-31914222-2"/>
    <s v="joaquin@example.com"/>
    <d v="2023-09-15T00:00:00"/>
    <x v="15"/>
    <x v="1"/>
    <n v="350"/>
    <x v="0"/>
    <s v="Córdoba"/>
    <n v="8"/>
    <n v="350"/>
    <s v="septiembre"/>
    <n v="2023"/>
    <s v="viernes"/>
  </r>
  <r>
    <n v="47"/>
    <x v="35"/>
    <n v="32"/>
    <s v="soltero"/>
    <s v="Camino del Arco Iris 404"/>
    <n v="34474902"/>
    <s v="27-34474902-7"/>
    <s v="martina@example.com"/>
    <d v="2023-09-03T00:00:00"/>
    <x v="19"/>
    <x v="1"/>
    <n v="350"/>
    <x v="4"/>
    <s v="Córdoba"/>
    <n v="5"/>
    <n v="350"/>
    <s v="septiembre"/>
    <n v="2023"/>
    <s v="domingo"/>
  </r>
  <r>
    <n v="48"/>
    <x v="26"/>
    <n v="30"/>
    <s v="soltero"/>
    <s v="Paseo de la Montaña 505"/>
    <n v="31267060"/>
    <s v="27-31267060-2"/>
    <s v="lucas@example.com"/>
    <d v="2023-09-03T00:00:00"/>
    <x v="16"/>
    <x v="1"/>
    <n v="350"/>
    <x v="3"/>
    <s v="Córdoba"/>
    <n v="15"/>
    <n v="350"/>
    <s v="septiembre"/>
    <n v="2023"/>
    <s v="domingo"/>
  </r>
  <r>
    <n v="49"/>
    <x v="27"/>
    <n v="29"/>
    <s v="casado"/>
    <s v="Calle del Río 606"/>
    <n v="35176014"/>
    <s v="20-35176014-5"/>
    <s v="carlos@example.com"/>
    <d v="2023-09-03T00:00:00"/>
    <x v="9"/>
    <x v="1"/>
    <n v="350"/>
    <x v="0"/>
    <s v="Córdoba"/>
    <n v="0"/>
    <n v="350"/>
    <s v="septiembre"/>
    <n v="2023"/>
    <s v="domingo"/>
  </r>
  <r>
    <n v="50"/>
    <x v="22"/>
    <n v="33"/>
    <s v="casado"/>
    <s v="Avenida del Mar 707"/>
    <n v="36810891"/>
    <s v="27-36810891-7"/>
    <s v="sofia@example.com"/>
    <d v="2023-09-30T00:00:00"/>
    <x v="17"/>
    <x v="1"/>
    <n v="350"/>
    <x v="3"/>
    <s v="Córdoba"/>
    <n v="8"/>
    <n v="350"/>
    <s v="septiembre"/>
    <n v="2023"/>
    <s v="sabado"/>
  </r>
  <r>
    <n v="51"/>
    <x v="28"/>
    <n v="20"/>
    <s v="soltero"/>
    <s v="Camino de la Brisa 808"/>
    <n v="34739991"/>
    <s v="27-34739991-7"/>
    <s v="andres@example.com"/>
    <d v="2023-10-03T00:00:00"/>
    <x v="12"/>
    <x v="1"/>
    <n v="350"/>
    <x v="4"/>
    <s v="Córdoba"/>
    <n v="10"/>
    <n v="350"/>
    <s v="octubre"/>
    <n v="2023"/>
    <s v="martes"/>
  </r>
  <r>
    <n v="53"/>
    <x v="29"/>
    <n v="34"/>
    <s v="casado"/>
    <s v="Calle de la Palma 1110"/>
    <n v="32935243"/>
    <s v="27-32935243-7"/>
    <s v="andrea@example.com"/>
    <d v="2023-10-10T00:00:00"/>
    <x v="11"/>
    <x v="1"/>
    <n v="350"/>
    <x v="0"/>
    <s v="Córdoba"/>
    <n v="15"/>
    <n v="350"/>
    <s v="octubre"/>
    <n v="2023"/>
    <s v="martes"/>
  </r>
  <r>
    <n v="55"/>
    <x v="23"/>
    <n v="31"/>
    <s v="casado"/>
    <s v="Camino de la Estrella 1332"/>
    <n v="36544904"/>
    <s v="27-36544904-7"/>
    <s v="mariana@example.com"/>
    <d v="2023-10-15T00:00:00"/>
    <x v="10"/>
    <x v="1"/>
    <n v="350"/>
    <x v="3"/>
    <s v="Córdoba"/>
    <n v="8"/>
    <n v="350"/>
    <s v="octubre"/>
    <n v="2023"/>
    <s v="domingo"/>
  </r>
  <r>
    <n v="56"/>
    <x v="24"/>
    <n v="40"/>
    <s v="soltero"/>
    <s v="Paseo del Cielo 1443"/>
    <n v="26485672"/>
    <s v="27-26485672-2"/>
    <s v="matias@example.com"/>
    <d v="2023-10-20T00:00:00"/>
    <x v="13"/>
    <x v="1"/>
    <n v="350"/>
    <x v="1"/>
    <s v="Córdoba"/>
    <n v="5"/>
    <n v="350"/>
    <s v="octubre"/>
    <n v="2023"/>
    <s v="viernes"/>
  </r>
  <r>
    <n v="61"/>
    <x v="36"/>
    <n v="27"/>
    <s v="casado"/>
    <s v="Calle de la Sombra 1998"/>
    <n v="39399733"/>
    <s v="27-39399733-7"/>
    <s v="abril@example.com"/>
    <d v="2023-11-03T00:00:00"/>
    <x v="18"/>
    <x v="1"/>
    <n v="350"/>
    <x v="1"/>
    <s v="Córdoba"/>
    <n v="5"/>
    <n v="350"/>
    <s v="noviembre"/>
    <n v="2023"/>
    <s v="viernes"/>
  </r>
  <r>
    <n v="63"/>
    <x v="37"/>
    <n v="28"/>
    <s v="casado"/>
    <s v="Camino del Crepúsculo 2110"/>
    <n v="36774643"/>
    <s v="20-36774643-5"/>
    <s v="melina@example.com"/>
    <d v="2023-11-10T00:00:00"/>
    <x v="14"/>
    <x v="2"/>
    <n v="450"/>
    <x v="4"/>
    <s v="Córdoba"/>
    <n v="8"/>
    <n v="450"/>
    <s v="noviembre"/>
    <n v="2023"/>
    <s v="viernes"/>
  </r>
  <r>
    <n v="65"/>
    <x v="38"/>
    <n v="18"/>
    <s v="soltero"/>
    <s v="Calle del Silencio 2332"/>
    <n v="28234781"/>
    <s v="20-28234781-2"/>
    <s v="lucas@example.com"/>
    <d v="2023-11-15T00:00:00"/>
    <x v="15"/>
    <x v="2"/>
    <n v="450"/>
    <x v="0"/>
    <s v="Córdoba"/>
    <n v="5"/>
    <n v="450"/>
    <s v="noviembre"/>
    <n v="2023"/>
    <s v="miercoles"/>
  </r>
  <r>
    <n v="67"/>
    <x v="39"/>
    <n v="18"/>
    <s v="casado"/>
    <s v="Camino del Sueño 2554"/>
    <n v="37131922"/>
    <s v="27-37131922-2"/>
    <s v="fernando@example.com"/>
    <d v="2023-11-23T00:00:00"/>
    <x v="17"/>
    <x v="2"/>
    <n v="450"/>
    <x v="3"/>
    <s v="Córdoba"/>
    <n v="0"/>
    <n v="450"/>
    <s v="noviembre"/>
    <n v="2023"/>
    <s v="jueves"/>
  </r>
  <r>
    <n v="68"/>
    <x v="30"/>
    <n v="29"/>
    <s v="soltero"/>
    <s v="Paseo de la Penumbra 2665"/>
    <n v="31067297"/>
    <s v="20-31067297-5"/>
    <s v="valeria@example.com"/>
    <d v="2023-11-25T00:00:00"/>
    <x v="12"/>
    <x v="2"/>
    <n v="450"/>
    <x v="4"/>
    <s v="Córdoba"/>
    <n v="8"/>
    <n v="450"/>
    <s v="noviembre"/>
    <n v="2023"/>
    <s v="sabado"/>
  </r>
  <r>
    <n v="69"/>
    <x v="25"/>
    <n v="31"/>
    <s v="soltero"/>
    <s v="Calle del Misterio 2776"/>
    <n v="33246909"/>
    <s v="27-33246909-7"/>
    <s v="marcos@example.com"/>
    <d v="2023-11-28T00:00:00"/>
    <x v="3"/>
    <x v="2"/>
    <n v="450"/>
    <x v="3"/>
    <s v="Córdoba"/>
    <n v="10"/>
    <n v="450"/>
    <s v="noviembre"/>
    <n v="2023"/>
    <s v="martes"/>
  </r>
  <r>
    <n v="70"/>
    <x v="19"/>
    <n v="29"/>
    <s v="casado"/>
    <s v="Avenida de la Magia 2887"/>
    <n v="30095290"/>
    <s v="27-30095290-2"/>
    <s v="lucia@example.com"/>
    <d v="2023-11-30T00:00:00"/>
    <x v="11"/>
    <x v="2"/>
    <n v="450"/>
    <x v="0"/>
    <s v="Córdoba"/>
    <n v="5"/>
    <n v="450"/>
    <s v="noviembre"/>
    <n v="2023"/>
    <s v="jueves"/>
  </r>
  <r>
    <n v="71"/>
    <x v="32"/>
    <n v="18"/>
    <s v="casado"/>
    <s v="Camino de la Ilusión 2998"/>
    <n v="31509642"/>
    <s v="20-31509642-5"/>
    <s v="mateo@example.com"/>
    <d v="2023-12-03T00:00:00"/>
    <x v="4"/>
    <x v="2"/>
    <n v="450"/>
    <x v="1"/>
    <s v="Córdoba"/>
    <n v="15"/>
    <n v="450"/>
    <s v="diciembre"/>
    <n v="2023"/>
    <s v="domingo"/>
  </r>
  <r>
    <n v="73"/>
    <x v="31"/>
    <n v="32"/>
    <s v="soltero"/>
    <s v="Calle del Encanto 3120"/>
    <n v="29530983"/>
    <s v="27-29530983-7"/>
    <s v="emilio@example.com"/>
    <d v="2023-12-10T00:00:00"/>
    <x v="13"/>
    <x v="2"/>
    <n v="450"/>
    <x v="1"/>
    <s v="Córdoba"/>
    <n v="10"/>
    <n v="450"/>
    <s v="diciembre"/>
    <n v="2023"/>
    <s v="domingo"/>
  </r>
  <r>
    <n v="75"/>
    <x v="20"/>
    <n v="27"/>
    <s v="casado"/>
    <s v="Camino de la Melodía 3342"/>
    <n v="27845343"/>
    <s v="27-27845343-7"/>
    <s v="martin@example.com"/>
    <d v="2023-12-15T00:00:00"/>
    <x v="17"/>
    <x v="2"/>
    <n v="450"/>
    <x v="3"/>
    <s v="Córdoba"/>
    <n v="15"/>
    <n v="450"/>
    <s v="diciembre"/>
    <n v="2023"/>
    <s v="viernes"/>
  </r>
  <r>
    <n v="76"/>
    <x v="21"/>
    <n v="27"/>
    <s v="soltero"/>
    <s v="Paseo de la Armonía 3453"/>
    <n v="36308193"/>
    <s v="20-36308193-2"/>
    <s v="antonia@example.com"/>
    <d v="2023-12-20T00:00:00"/>
    <x v="12"/>
    <x v="2"/>
    <n v="450"/>
    <x v="4"/>
    <s v="Córdoba"/>
    <n v="0"/>
    <n v="450"/>
    <s v="diciembre"/>
    <n v="2023"/>
    <s v="miercoles"/>
  </r>
  <r>
    <n v="81"/>
    <x v="0"/>
    <n v="38"/>
    <s v="casado"/>
    <s v="Calle Primavera 123"/>
    <n v="37378318"/>
    <s v="27-37378318-2"/>
    <s v="ana@example.com"/>
    <d v="2023-09-02T00:00:00"/>
    <x v="13"/>
    <x v="2"/>
    <n v="450"/>
    <x v="1"/>
    <s v="Córdoba"/>
    <n v="0"/>
    <n v="450"/>
    <s v="septiembre"/>
    <n v="2023"/>
    <s v="sabado"/>
  </r>
  <r>
    <n v="83"/>
    <x v="33"/>
    <n v="42"/>
    <s v="soltero"/>
    <s v="Camino del Sol 789"/>
    <n v="35628176"/>
    <s v="27-35628176-7"/>
    <s v="marta@example.com"/>
    <d v="2023-09-10T00:00:00"/>
    <x v="17"/>
    <x v="2"/>
    <n v="450"/>
    <x v="3"/>
    <s v="Córdoba"/>
    <n v="5"/>
    <n v="450"/>
    <s v="septiembre"/>
    <n v="2023"/>
    <s v="domingo"/>
  </r>
  <r>
    <n v="85"/>
    <x v="34"/>
    <n v="38"/>
    <s v="casado"/>
    <s v="Calle Azul 202"/>
    <n v="36488966"/>
    <s v="20-36488966-5"/>
    <s v="joaquin@example.com"/>
    <d v="2023-09-03T00:00:00"/>
    <x v="3"/>
    <x v="2"/>
    <n v="450"/>
    <x v="3"/>
    <s v="Córdoba"/>
    <n v="15"/>
    <n v="450"/>
    <s v="septiembre"/>
    <n v="2023"/>
    <s v="domingo"/>
  </r>
  <r>
    <n v="87"/>
    <x v="35"/>
    <n v="32"/>
    <s v="soltero"/>
    <s v="Camino del Arco Iris 404"/>
    <n v="38910620"/>
    <s v="20-38910620-2"/>
    <s v="martina@example.com"/>
    <d v="2023-09-23T00:00:00"/>
    <x v="4"/>
    <x v="3"/>
    <n v="600"/>
    <x v="1"/>
    <s v="Córdoba"/>
    <n v="10"/>
    <n v="600"/>
    <s v="septiembre"/>
    <n v="2023"/>
    <s v="sabado"/>
  </r>
  <r>
    <n v="88"/>
    <x v="26"/>
    <n v="30"/>
    <s v="soltero"/>
    <s v="Paseo de la Montaña 505"/>
    <n v="27530811"/>
    <s v="27-27530811-7"/>
    <s v="lucas@example.com"/>
    <d v="2023-09-24T00:00:00"/>
    <x v="10"/>
    <x v="3"/>
    <n v="600"/>
    <x v="3"/>
    <s v="Córdoba"/>
    <n v="10"/>
    <n v="600"/>
    <s v="septiembre"/>
    <n v="2023"/>
    <s v="domingo"/>
  </r>
  <r>
    <n v="89"/>
    <x v="27"/>
    <n v="29"/>
    <s v="casado"/>
    <s v="Calle del Río 606"/>
    <n v="38496066"/>
    <s v="27-38496066-2"/>
    <s v="carlos@example.com"/>
    <d v="2023-09-03T00:00:00"/>
    <x v="13"/>
    <x v="3"/>
    <n v="600"/>
    <x v="1"/>
    <s v="Córdoba"/>
    <n v="5"/>
    <n v="600"/>
    <s v="septiembre"/>
    <n v="2023"/>
    <s v="domingo"/>
  </r>
  <r>
    <n v="90"/>
    <x v="22"/>
    <n v="33"/>
    <s v="casado"/>
    <s v="Avenida del Mar 707"/>
    <n v="25736063"/>
    <s v="20-25736063-5"/>
    <s v="sofia@example.com"/>
    <d v="2023-09-03T00:00:00"/>
    <x v="9"/>
    <x v="3"/>
    <n v="600"/>
    <x v="0"/>
    <s v="Córdoba"/>
    <n v="15"/>
    <n v="600"/>
    <s v="septiembre"/>
    <n v="2023"/>
    <s v="domingo"/>
  </r>
  <r>
    <n v="91"/>
    <x v="28"/>
    <n v="20"/>
    <s v="soltero"/>
    <s v="Camino de la Brisa 808"/>
    <n v="31603173"/>
    <s v="27-31603173-7"/>
    <s v="andres@example.com"/>
    <d v="2023-10-03T00:00:00"/>
    <x v="17"/>
    <x v="3"/>
    <n v="600"/>
    <x v="3"/>
    <s v="Córdoba"/>
    <n v="0"/>
    <n v="600"/>
    <s v="octubre"/>
    <n v="2023"/>
    <s v="martes"/>
  </r>
  <r>
    <n v="93"/>
    <x v="29"/>
    <n v="34"/>
    <s v="casado"/>
    <s v="Calle de la Palma 1110"/>
    <n v="38872489"/>
    <s v="20-38872489-5"/>
    <s v="andrea@example.com"/>
    <d v="2023-10-10T00:00:00"/>
    <x v="3"/>
    <x v="3"/>
    <n v="600"/>
    <x v="3"/>
    <s v="Córdoba"/>
    <n v="5"/>
    <n v="600"/>
    <s v="octubre"/>
    <n v="2023"/>
    <s v="martes"/>
  </r>
  <r>
    <n v="95"/>
    <x v="23"/>
    <n v="31"/>
    <s v="casado"/>
    <s v="Camino de la Estrella 1332"/>
    <n v="33323999"/>
    <s v="27-33323999-7"/>
    <s v="mariana@example.com"/>
    <d v="2023-10-15T00:00:00"/>
    <x v="4"/>
    <x v="3"/>
    <n v="600"/>
    <x v="1"/>
    <s v="Córdoba"/>
    <n v="0"/>
    <n v="600"/>
    <s v="octubre"/>
    <n v="2023"/>
    <s v="domingo"/>
  </r>
  <r>
    <n v="96"/>
    <x v="24"/>
    <n v="40"/>
    <s v="soltero"/>
    <s v="Paseo del Cielo 1443"/>
    <n v="30306613"/>
    <s v="20-30306613-5"/>
    <s v="matias@example.com"/>
    <d v="2023-10-20T00:00:00"/>
    <x v="10"/>
    <x v="3"/>
    <n v="600"/>
    <x v="3"/>
    <s v="Córdoba"/>
    <n v="10"/>
    <n v="600"/>
    <s v="octubre"/>
    <n v="2023"/>
    <s v="viernes"/>
  </r>
  <r>
    <n v="101"/>
    <x v="36"/>
    <n v="27"/>
    <s v="casado"/>
    <s v="Calle de la Sombra 1998"/>
    <n v="33174784"/>
    <s v="20-33174784-5"/>
    <s v="abril@example.com"/>
    <d v="2023-09-03T00:00:00"/>
    <x v="13"/>
    <x v="3"/>
    <n v="600"/>
    <x v="1"/>
    <s v="Córdoba"/>
    <n v="5"/>
    <n v="600"/>
    <s v="septiembre"/>
    <n v="2023"/>
    <s v="domingo"/>
  </r>
  <r>
    <n v="103"/>
    <x v="37"/>
    <n v="28"/>
    <s v="casado"/>
    <s v="Camino del Crepúsculo 2110"/>
    <n v="39782847"/>
    <s v="27-39782847-2"/>
    <s v="melina@example.com"/>
    <d v="2023-11-18T00:00:00"/>
    <x v="4"/>
    <x v="3"/>
    <n v="600"/>
    <x v="1"/>
    <s v="Córdoba"/>
    <n v="0"/>
    <n v="600"/>
    <s v="noviembre"/>
    <n v="2023"/>
    <s v="sabado"/>
  </r>
  <r>
    <n v="105"/>
    <x v="38"/>
    <n v="18"/>
    <s v="soltero"/>
    <s v="Calle del Silencio 2332"/>
    <n v="25009830"/>
    <s v="27-25009830-7"/>
    <s v="lucas@example.com"/>
    <d v="2023-09-17T00:00:00"/>
    <x v="13"/>
    <x v="3"/>
    <n v="600"/>
    <x v="1"/>
    <s v="Córdoba"/>
    <n v="5"/>
    <n v="600"/>
    <s v="septiembre"/>
    <n v="2023"/>
    <s v="domingo"/>
  </r>
  <r>
    <n v="107"/>
    <x v="39"/>
    <n v="18"/>
    <s v="casado"/>
    <s v="Camino del Sueño 2554"/>
    <n v="31862948"/>
    <s v="20-31862948-5"/>
    <s v="fernando@example.com"/>
    <d v="2023-09-24T00:00:00"/>
    <x v="4"/>
    <x v="3"/>
    <n v="600"/>
    <x v="1"/>
    <s v="Córdoba"/>
    <n v="8"/>
    <n v="600"/>
    <s v="septiembre"/>
    <n v="2023"/>
    <s v="domingo"/>
  </r>
  <r>
    <n v="108"/>
    <x v="30"/>
    <n v="29"/>
    <s v="soltero"/>
    <s v="Paseo de la Penumbra 2665"/>
    <n v="36358864"/>
    <s v="27-36358864-7"/>
    <s v="valeria@example.com"/>
    <d v="2023-09-27T00:00:00"/>
    <x v="10"/>
    <x v="3"/>
    <n v="600"/>
    <x v="3"/>
    <s v="Córdoba"/>
    <n v="15"/>
    <n v="600"/>
    <s v="septiembre"/>
    <n v="2023"/>
    <s v="miercoles"/>
  </r>
  <r>
    <n v="109"/>
    <x v="25"/>
    <n v="31"/>
    <s v="soltero"/>
    <s v="Calle del Misterio 2776"/>
    <n v="38205870"/>
    <s v="20-38205870-2"/>
    <s v="marcos@example.com"/>
    <d v="2023-09-30T00:00:00"/>
    <x v="13"/>
    <x v="3"/>
    <n v="600"/>
    <x v="1"/>
    <s v="Córdoba"/>
    <n v="5"/>
    <n v="600"/>
    <s v="septiembre"/>
    <n v="2023"/>
    <s v="sabado"/>
  </r>
  <r>
    <n v="110"/>
    <x v="19"/>
    <n v="29"/>
    <s v="casado"/>
    <s v="Avenida de la Magia 2887"/>
    <n v="29240283"/>
    <s v="27-29240283-7"/>
    <s v="lucia@example.com"/>
    <d v="2023-10-03T00:00:00"/>
    <x v="18"/>
    <x v="3"/>
    <n v="600"/>
    <x v="1"/>
    <s v="Córdoba"/>
    <n v="10"/>
    <n v="600"/>
    <s v="octubre"/>
    <n v="2023"/>
    <s v="martes"/>
  </r>
  <r>
    <n v="111"/>
    <x v="32"/>
    <n v="18"/>
    <s v="casado"/>
    <s v="Camino de la Ilusión 2998"/>
    <n v="34000568"/>
    <s v="27-34000568-2"/>
    <s v="mateo@example.com"/>
    <d v="2023-10-07T00:00:00"/>
    <x v="0"/>
    <x v="3"/>
    <n v="600"/>
    <x v="0"/>
    <s v="Córdoba"/>
    <n v="5"/>
    <n v="600"/>
    <s v="octubre"/>
    <n v="2023"/>
    <s v="sabado"/>
  </r>
  <r>
    <n v="113"/>
    <x v="31"/>
    <n v="32"/>
    <s v="soltero"/>
    <s v="Calle del Encanto 3120"/>
    <n v="30538200"/>
    <s v="27-30538200-7"/>
    <s v="emilio@example.com"/>
    <d v="2023-10-13T00:00:00"/>
    <x v="1"/>
    <x v="3"/>
    <n v="600"/>
    <x v="1"/>
    <s v="Córdoba"/>
    <n v="0"/>
    <n v="600"/>
    <s v="octubre"/>
    <n v="2023"/>
    <s v="viernes"/>
  </r>
  <r>
    <n v="115"/>
    <x v="20"/>
    <n v="27"/>
    <s v="casado"/>
    <s v="Camino de la Melodía 3342"/>
    <n v="34083230"/>
    <s v="20-34083230-5"/>
    <s v="martin@example.com"/>
    <d v="2023-10-20T00:00:00"/>
    <x v="2"/>
    <x v="3"/>
    <n v="600"/>
    <x v="2"/>
    <s v="Córdoba"/>
    <n v="10"/>
    <n v="600"/>
    <s v="octubre"/>
    <n v="2023"/>
    <s v="viernes"/>
  </r>
  <r>
    <n v="116"/>
    <x v="21"/>
    <n v="27"/>
    <s v="soltero"/>
    <s v="Paseo de la Armonía 3453"/>
    <n v="25179417"/>
    <s v="27-25179417-7"/>
    <s v="antonia@example.com"/>
    <d v="2023-10-22T00:00:00"/>
    <x v="19"/>
    <x v="3"/>
    <n v="600"/>
    <x v="4"/>
    <s v="Córdoba"/>
    <n v="5"/>
    <n v="600"/>
    <s v="octubre"/>
    <n v="2023"/>
    <s v="domingo"/>
  </r>
  <r>
    <n v="121"/>
    <x v="0"/>
    <n v="38"/>
    <s v="casado"/>
    <s v="Calle Primavera 123"/>
    <n v="28114836"/>
    <s v="27-28114836-7"/>
    <s v="ana@example.com"/>
    <d v="2023-11-07T00:00:00"/>
    <x v="3"/>
    <x v="4"/>
    <n v="600"/>
    <x v="3"/>
    <s v="Córdoba"/>
    <n v="0"/>
    <n v="600"/>
    <s v="noviembre"/>
    <n v="2023"/>
    <s v="martes"/>
  </r>
  <r>
    <n v="123"/>
    <x v="33"/>
    <n v="42"/>
    <s v="soltero"/>
    <s v="Camino del Sol 789"/>
    <n v="25145104"/>
    <s v="20-25145104-5"/>
    <s v="marta@example.com"/>
    <d v="2023-11-14T00:00:00"/>
    <x v="4"/>
    <x v="4"/>
    <n v="600"/>
    <x v="1"/>
    <s v="Córdoba"/>
    <n v="0"/>
    <n v="600"/>
    <s v="noviembre"/>
    <n v="2023"/>
    <s v="martes"/>
  </r>
  <r>
    <n v="125"/>
    <x v="34"/>
    <n v="38"/>
    <s v="casado"/>
    <s v="Calle Azul 202"/>
    <n v="29129155"/>
    <s v="27-29129155-2"/>
    <s v="joaquin@example.com"/>
    <d v="2023-11-19T00:00:00"/>
    <x v="13"/>
    <x v="4"/>
    <n v="600"/>
    <x v="1"/>
    <s v="Córdoba"/>
    <n v="5"/>
    <n v="600"/>
    <s v="noviembre"/>
    <n v="2023"/>
    <s v="domingo"/>
  </r>
  <r>
    <n v="127"/>
    <x v="35"/>
    <n v="32"/>
    <s v="soltero"/>
    <s v="Camino del Arco Iris 404"/>
    <n v="38462784"/>
    <s v="27-38462784-7"/>
    <s v="martina@example.com"/>
    <d v="2023-11-25T00:00:00"/>
    <x v="6"/>
    <x v="4"/>
    <n v="600"/>
    <x v="2"/>
    <s v="Córdoba"/>
    <n v="5"/>
    <n v="600"/>
    <s v="noviembre"/>
    <n v="2023"/>
    <s v="sabado"/>
  </r>
  <r>
    <n v="128"/>
    <x v="26"/>
    <n v="30"/>
    <s v="soltero"/>
    <s v="Paseo de la Montaña 505"/>
    <n v="26737891"/>
    <s v="27-26737891-7"/>
    <s v="lucas@example.com"/>
    <d v="2023-11-30T00:00:00"/>
    <x v="7"/>
    <x v="4"/>
    <n v="600"/>
    <x v="2"/>
    <s v="Córdoba"/>
    <n v="15"/>
    <n v="600"/>
    <s v="noviembre"/>
    <n v="2023"/>
    <s v="jueves"/>
  </r>
  <r>
    <n v="129"/>
    <x v="27"/>
    <n v="29"/>
    <s v="casado"/>
    <s v="Calle del Río 606"/>
    <n v="32862843"/>
    <s v="20-32862843-5"/>
    <s v="carlos@example.com"/>
    <d v="2023-12-03T00:00:00"/>
    <x v="8"/>
    <x v="4"/>
    <n v="600"/>
    <x v="4"/>
    <s v="Córdoba"/>
    <n v="0"/>
    <n v="600"/>
    <s v="diciembre"/>
    <n v="2023"/>
    <s v="domingo"/>
  </r>
  <r>
    <n v="130"/>
    <x v="22"/>
    <n v="33"/>
    <s v="casado"/>
    <s v="Avenida del Mar 707"/>
    <n v="27196598"/>
    <s v="27-27196598-7"/>
    <s v="sofia@example.com"/>
    <d v="2023-12-06T00:00:00"/>
    <x v="18"/>
    <x v="4"/>
    <n v="600"/>
    <x v="1"/>
    <s v="Córdoba"/>
    <n v="10"/>
    <n v="600"/>
    <s v="diciembre"/>
    <n v="2023"/>
    <s v="miercoles"/>
  </r>
  <r>
    <n v="131"/>
    <x v="28"/>
    <n v="20"/>
    <s v="soltero"/>
    <s v="Camino de la Brisa 808"/>
    <n v="29194879"/>
    <s v="20-29194879-2"/>
    <s v="andres@example.com"/>
    <d v="2023-12-09T00:00:00"/>
    <x v="0"/>
    <x v="4"/>
    <n v="600"/>
    <x v="0"/>
    <s v="Córdoba"/>
    <n v="5"/>
    <n v="600"/>
    <s v="diciembre"/>
    <n v="2023"/>
    <s v="sabado"/>
  </r>
  <r>
    <n v="133"/>
    <x v="29"/>
    <n v="34"/>
    <s v="casado"/>
    <s v="Calle de la Palma 1110"/>
    <n v="29103202"/>
    <s v="27-29103202-2"/>
    <s v="andrea@example.com"/>
    <d v="2023-12-16T00:00:00"/>
    <x v="1"/>
    <x v="4"/>
    <n v="600"/>
    <x v="1"/>
    <s v="Córdoba"/>
    <n v="0"/>
    <n v="600"/>
    <s v="diciembre"/>
    <n v="2023"/>
    <s v="sabado"/>
  </r>
  <r>
    <n v="135"/>
    <x v="23"/>
    <n v="31"/>
    <s v="casado"/>
    <s v="Camino de la Estrella 1332"/>
    <n v="35307879"/>
    <s v="27-35307879-7"/>
    <s v="mariana@example.com"/>
    <d v="2023-12-22T00:00:00"/>
    <x v="2"/>
    <x v="4"/>
    <n v="600"/>
    <x v="2"/>
    <s v="Córdoba"/>
    <n v="5"/>
    <n v="600"/>
    <s v="diciembre"/>
    <n v="2023"/>
    <s v="viernes"/>
  </r>
  <r>
    <n v="136"/>
    <x v="24"/>
    <n v="40"/>
    <s v="soltero"/>
    <s v="Paseo del Cielo 1443"/>
    <n v="33826013"/>
    <s v="27-33826013-2"/>
    <s v="matias@example.com"/>
    <d v="2023-12-26T00:00:00"/>
    <x v="19"/>
    <x v="4"/>
    <n v="600"/>
    <x v="4"/>
    <s v="Córdoba"/>
    <n v="15"/>
    <n v="600"/>
    <s v="diciembre"/>
    <n v="2023"/>
    <s v="martes"/>
  </r>
  <r>
    <n v="141"/>
    <x v="36"/>
    <n v="27"/>
    <s v="casado"/>
    <s v="Calle de la Sombra 1998"/>
    <n v="31623431"/>
    <s v="27-31623431-7"/>
    <s v="abril@example.com"/>
    <d v="2023-09-09T00:00:00"/>
    <x v="3"/>
    <x v="4"/>
    <n v="600"/>
    <x v="3"/>
    <s v="Córdoba"/>
    <n v="0"/>
    <n v="600"/>
    <s v="septiembre"/>
    <n v="2023"/>
    <s v="sabado"/>
  </r>
  <r>
    <n v="143"/>
    <x v="37"/>
    <n v="28"/>
    <s v="casado"/>
    <s v="Camino del Crepúsculo 2110"/>
    <n v="37914352"/>
    <s v="27-37914352-7"/>
    <s v="melina@example.com"/>
    <d v="2023-09-17T00:00:00"/>
    <x v="4"/>
    <x v="4"/>
    <n v="600"/>
    <x v="1"/>
    <s v="Córdoba"/>
    <n v="10"/>
    <n v="600"/>
    <s v="septiembre"/>
    <n v="2023"/>
    <s v="domingo"/>
  </r>
  <r>
    <n v="145"/>
    <x v="38"/>
    <n v="18"/>
    <s v="soltero"/>
    <s v="Calle del Silencio 2332"/>
    <n v="32012935"/>
    <s v="20-32012935-5"/>
    <s v="lucas@example.com"/>
    <d v="2023-09-24T00:00:00"/>
    <x v="13"/>
    <x v="4"/>
    <n v="600"/>
    <x v="1"/>
    <s v="Córdoba"/>
    <n v="0"/>
    <n v="600"/>
    <s v="septiembre"/>
    <n v="2023"/>
    <s v="domingo"/>
  </r>
  <r>
    <n v="147"/>
    <x v="39"/>
    <n v="18"/>
    <s v="casado"/>
    <s v="Camino del Sueño 2554"/>
    <n v="36732667"/>
    <s v="27-36732667-2"/>
    <s v="fernando@example.com"/>
    <d v="2023-09-30T00:00:00"/>
    <x v="6"/>
    <x v="4"/>
    <n v="600"/>
    <x v="2"/>
    <s v="Córdoba"/>
    <n v="5"/>
    <n v="600"/>
    <s v="septiembre"/>
    <n v="2023"/>
    <s v="sabado"/>
  </r>
  <r>
    <n v="148"/>
    <x v="30"/>
    <n v="29"/>
    <s v="soltero"/>
    <s v="Paseo de la Penumbra 2665"/>
    <n v="30122684"/>
    <s v="20-30122684-5"/>
    <s v="valeria@example.com"/>
    <d v="2023-10-03T00:00:00"/>
    <x v="7"/>
    <x v="4"/>
    <n v="600"/>
    <x v="2"/>
    <s v="Córdoba"/>
    <n v="10"/>
    <n v="600"/>
    <s v="octubre"/>
    <n v="2023"/>
    <s v="martes"/>
  </r>
  <r>
    <n v="149"/>
    <x v="25"/>
    <n v="31"/>
    <s v="soltero"/>
    <s v="Calle del Misterio 2776"/>
    <n v="33596948"/>
    <s v="27-33596948-7"/>
    <s v="marcos@example.com"/>
    <d v="2023-10-07T00:00:00"/>
    <x v="8"/>
    <x v="4"/>
    <n v="600"/>
    <x v="4"/>
    <s v="Córdoba"/>
    <n v="5"/>
    <n v="600"/>
    <s v="octubre"/>
    <n v="2023"/>
    <s v="sabado"/>
  </r>
  <r>
    <n v="150"/>
    <x v="19"/>
    <n v="29"/>
    <s v="casado"/>
    <s v="Avenida de la Magia 2887"/>
    <n v="35406188"/>
    <s v="27-35406188-7"/>
    <s v="lucia@example.com"/>
    <d v="2023-10-10T00:00:00"/>
    <x v="18"/>
    <x v="4"/>
    <n v="600"/>
    <x v="1"/>
    <s v="Córdoba"/>
    <n v="15"/>
    <n v="600"/>
    <s v="octubre"/>
    <n v="2023"/>
    <s v="martes"/>
  </r>
  <r>
    <n v="151"/>
    <x v="32"/>
    <n v="18"/>
    <s v="casado"/>
    <s v="Camino de la Ilusión 2998"/>
    <n v="28955812"/>
    <s v="20-28955812-5"/>
    <s v="mateo@example.com"/>
    <d v="2023-10-13T00:00:00"/>
    <x v="0"/>
    <x v="4"/>
    <n v="600"/>
    <x v="0"/>
    <s v="Córdoba"/>
    <n v="0"/>
    <n v="600"/>
    <s v="octubre"/>
    <n v="2023"/>
    <s v="viernes"/>
  </r>
  <r>
    <n v="153"/>
    <x v="31"/>
    <n v="32"/>
    <s v="soltero"/>
    <s v="Calle del Encanto 3120"/>
    <n v="39772535"/>
    <s v="20-39772535-2"/>
    <s v="emilio@example.com"/>
    <d v="2023-10-20T00:00:00"/>
    <x v="1"/>
    <x v="4"/>
    <n v="600"/>
    <x v="1"/>
    <s v="Córdoba"/>
    <n v="5"/>
    <n v="600"/>
    <s v="octubre"/>
    <n v="2023"/>
    <s v="viernes"/>
  </r>
  <r>
    <n v="155"/>
    <x v="20"/>
    <n v="27"/>
    <s v="casado"/>
    <s v="Camino de la Melodía 3342"/>
    <n v="39412100"/>
    <s v="27-39412100-2"/>
    <s v="martin@example.com"/>
    <d v="2023-10-26T00:00:00"/>
    <x v="2"/>
    <x v="4"/>
    <n v="600"/>
    <x v="2"/>
    <s v="Córdoba"/>
    <n v="15"/>
    <n v="600"/>
    <s v="octubre"/>
    <n v="2023"/>
    <s v="jueves"/>
  </r>
  <r>
    <n v="156"/>
    <x v="21"/>
    <n v="27"/>
    <s v="soltero"/>
    <s v="Paseo de la Armonía 3453"/>
    <n v="37159599"/>
    <s v="20-37159599-5"/>
    <s v="antonia@example.com"/>
    <d v="2023-10-29T00:00:00"/>
    <x v="19"/>
    <x v="5"/>
    <n v="640"/>
    <x v="4"/>
    <s v="Córdoba"/>
    <n v="15"/>
    <n v="640"/>
    <s v="octubre"/>
    <n v="2023"/>
    <s v="domingo"/>
  </r>
  <r>
    <n v="161"/>
    <x v="0"/>
    <n v="38"/>
    <s v="casado"/>
    <s v="Calle Primavera 123"/>
    <n v="33545801"/>
    <s v="27-33545801-7"/>
    <s v="ana@example.com"/>
    <d v="2023-11-14T00:00:00"/>
    <x v="3"/>
    <x v="5"/>
    <n v="640"/>
    <x v="3"/>
    <s v="Córdoba"/>
    <n v="0"/>
    <n v="640"/>
    <s v="noviembre"/>
    <n v="2023"/>
    <s v="martes"/>
  </r>
  <r>
    <n v="163"/>
    <x v="33"/>
    <n v="42"/>
    <s v="soltero"/>
    <s v="Camino del Sol 789"/>
    <n v="29699292"/>
    <s v="27-29699292-7"/>
    <s v="marta@example.com"/>
    <d v="2023-11-18T00:00:00"/>
    <x v="4"/>
    <x v="5"/>
    <n v="640"/>
    <x v="1"/>
    <s v="Córdoba"/>
    <n v="5"/>
    <n v="640"/>
    <s v="noviembre"/>
    <n v="2023"/>
    <s v="sabado"/>
  </r>
  <r>
    <n v="165"/>
    <x v="34"/>
    <n v="38"/>
    <s v="casado"/>
    <s v="Calle Azul 202"/>
    <n v="27711336"/>
    <s v="27-27711336-7"/>
    <s v="joaquin@example.com"/>
    <d v="2023-11-26T00:00:00"/>
    <x v="13"/>
    <x v="5"/>
    <n v="640"/>
    <x v="1"/>
    <s v="Córdoba"/>
    <n v="0"/>
    <n v="640"/>
    <s v="noviembre"/>
    <n v="2023"/>
    <s v="domingo"/>
  </r>
  <r>
    <n v="167"/>
    <x v="35"/>
    <n v="32"/>
    <s v="soltero"/>
    <s v="Camino del Arco Iris 404"/>
    <n v="30383187"/>
    <s v="20-30383187-5"/>
    <s v="martina@example.com"/>
    <d v="2023-12-03T00:00:00"/>
    <x v="6"/>
    <x v="5"/>
    <n v="640"/>
    <x v="2"/>
    <s v="Córdoba"/>
    <n v="5"/>
    <n v="640"/>
    <s v="diciembre"/>
    <n v="2023"/>
    <s v="domingo"/>
  </r>
  <r>
    <n v="168"/>
    <x v="26"/>
    <n v="30"/>
    <s v="soltero"/>
    <s v="Paseo de la Montaña 505"/>
    <n v="26338228"/>
    <s v="27-26338228-7"/>
    <s v="lucas@example.com"/>
    <d v="2023-12-06T00:00:00"/>
    <x v="7"/>
    <x v="5"/>
    <n v="640"/>
    <x v="2"/>
    <s v="Córdoba"/>
    <n v="0"/>
    <n v="640"/>
    <s v="diciembre"/>
    <n v="2023"/>
    <s v="miercoles"/>
  </r>
  <r>
    <n v="169"/>
    <x v="27"/>
    <n v="29"/>
    <s v="casado"/>
    <s v="Calle del Río 606"/>
    <n v="26496888"/>
    <s v="27-26496888-2"/>
    <s v="carlos@example.com"/>
    <d v="2023-12-09T00:00:00"/>
    <x v="8"/>
    <x v="5"/>
    <n v="640"/>
    <x v="4"/>
    <s v="Córdoba"/>
    <n v="8"/>
    <n v="640"/>
    <s v="diciembre"/>
    <n v="2023"/>
    <s v="sabado"/>
  </r>
  <r>
    <n v="170"/>
    <x v="22"/>
    <n v="33"/>
    <s v="casado"/>
    <s v="Avenida del Mar 707"/>
    <n v="36893075"/>
    <s v="20-36893075-5"/>
    <s v="sofia@example.com"/>
    <d v="2023-12-13T00:00:00"/>
    <x v="18"/>
    <x v="5"/>
    <n v="640"/>
    <x v="1"/>
    <s v="Córdoba"/>
    <n v="15"/>
    <n v="640"/>
    <s v="diciembre"/>
    <n v="2023"/>
    <s v="miercoles"/>
  </r>
  <r>
    <n v="171"/>
    <x v="28"/>
    <n v="20"/>
    <s v="soltero"/>
    <s v="Camino de la Brisa 808"/>
    <n v="34158802"/>
    <s v="27-34158802-7"/>
    <s v="andres@example.com"/>
    <d v="2023-12-16T00:00:00"/>
    <x v="0"/>
    <x v="5"/>
    <n v="640"/>
    <x v="0"/>
    <s v="Córdoba"/>
    <n v="5"/>
    <n v="640"/>
    <s v="diciembre"/>
    <n v="2023"/>
    <s v="sabado"/>
  </r>
  <r>
    <n v="173"/>
    <x v="29"/>
    <n v="34"/>
    <s v="casado"/>
    <s v="Calle de la Palma 1110"/>
    <n v="35136804"/>
    <s v="20-35136804-5"/>
    <s v="andrea@example.com"/>
    <d v="2023-12-22T00:00:00"/>
    <x v="1"/>
    <x v="5"/>
    <n v="640"/>
    <x v="1"/>
    <s v="Córdoba"/>
    <n v="5"/>
    <n v="640"/>
    <s v="diciembre"/>
    <n v="2023"/>
    <s v="viernes"/>
  </r>
  <r>
    <n v="175"/>
    <x v="23"/>
    <n v="31"/>
    <s v="casado"/>
    <s v="Camino de la Estrella 1332"/>
    <n v="27712562"/>
    <s v="20-27712562-2"/>
    <s v="mariana@example.com"/>
    <d v="2023-12-29T00:00:00"/>
    <x v="9"/>
    <x v="5"/>
    <n v="640"/>
    <x v="0"/>
    <s v="Córdoba"/>
    <n v="0"/>
    <n v="640"/>
    <s v="diciembre"/>
    <n v="2023"/>
    <s v="viernes"/>
  </r>
  <r>
    <n v="176"/>
    <x v="24"/>
    <n v="40"/>
    <s v="soltero"/>
    <s v="Paseo del Cielo 1443"/>
    <n v="30614329"/>
    <s v="27-30614329-7"/>
    <s v="matias@example.com"/>
    <d v="2023-09-01T00:00:00"/>
    <x v="17"/>
    <x v="5"/>
    <n v="640"/>
    <x v="3"/>
    <s v="Córdoba"/>
    <n v="8"/>
    <n v="640"/>
    <s v="septiembre"/>
    <n v="2023"/>
    <s v="viernes"/>
  </r>
  <r>
    <n v="181"/>
    <x v="36"/>
    <n v="27"/>
    <s v="casado"/>
    <s v="Calle de la Sombra 1998"/>
    <n v="37364633"/>
    <s v="20-37364633-5"/>
    <s v="abril@example.com"/>
    <d v="2023-09-17T00:00:00"/>
    <x v="10"/>
    <x v="5"/>
    <n v="640"/>
    <x v="3"/>
    <s v="Córdoba"/>
    <n v="5"/>
    <n v="640"/>
    <s v="septiembre"/>
    <n v="2023"/>
    <s v="domingo"/>
  </r>
  <r>
    <n v="183"/>
    <x v="37"/>
    <n v="28"/>
    <s v="casado"/>
    <s v="Camino del Crepúsculo 2110"/>
    <n v="31878802"/>
    <s v="27-31878802-7"/>
    <s v="melina@example.com"/>
    <d v="2023-09-24T00:00:00"/>
    <x v="9"/>
    <x v="5"/>
    <n v="640"/>
    <x v="0"/>
    <s v="Córdoba"/>
    <n v="0"/>
    <n v="640"/>
    <s v="septiembre"/>
    <n v="2023"/>
    <s v="domingo"/>
  </r>
  <r>
    <n v="185"/>
    <x v="38"/>
    <n v="18"/>
    <s v="soltero"/>
    <s v="Calle del Silencio 2332"/>
    <n v="25310564"/>
    <s v="27-25310564-7"/>
    <s v="lucas@example.com"/>
    <d v="2023-09-30T00:00:00"/>
    <x v="12"/>
    <x v="5"/>
    <n v="640"/>
    <x v="4"/>
    <s v="Córdoba"/>
    <n v="0"/>
    <n v="640"/>
    <s v="septiembre"/>
    <n v="2023"/>
    <s v="sabado"/>
  </r>
  <r>
    <n v="187"/>
    <x v="39"/>
    <n v="18"/>
    <s v="casado"/>
    <s v="Camino del Sueño 2554"/>
    <n v="29115685"/>
    <s v="27-29115685-7"/>
    <s v="fernando@example.com"/>
    <d v="2023-10-07T00:00:00"/>
    <x v="11"/>
    <x v="5"/>
    <n v="640"/>
    <x v="0"/>
    <s v="Córdoba"/>
    <n v="5"/>
    <n v="640"/>
    <s v="octubre"/>
    <n v="2023"/>
    <s v="sabado"/>
  </r>
  <r>
    <n v="188"/>
    <x v="30"/>
    <n v="29"/>
    <s v="soltero"/>
    <s v="Paseo de la Penumbra 2665"/>
    <n v="25651949"/>
    <s v="27-25651949-2"/>
    <s v="valeria@example.com"/>
    <d v="2023-10-10T00:00:00"/>
    <x v="4"/>
    <x v="5"/>
    <n v="640"/>
    <x v="1"/>
    <s v="Córdoba"/>
    <n v="10"/>
    <n v="640"/>
    <s v="octubre"/>
    <n v="2023"/>
    <s v="martes"/>
  </r>
  <r>
    <n v="189"/>
    <x v="25"/>
    <n v="31"/>
    <s v="soltero"/>
    <s v="Calle del Misterio 2776"/>
    <n v="38187817"/>
    <s v="20-38187817-5"/>
    <s v="marcos@example.com"/>
    <d v="2023-10-13T00:00:00"/>
    <x v="10"/>
    <x v="5"/>
    <n v="640"/>
    <x v="3"/>
    <s v="Córdoba"/>
    <n v="15"/>
    <n v="640"/>
    <s v="octubre"/>
    <n v="2023"/>
    <s v="viernes"/>
  </r>
  <r>
    <n v="190"/>
    <x v="19"/>
    <n v="29"/>
    <s v="casado"/>
    <s v="Avenida de la Magia 2887"/>
    <n v="27996992"/>
    <s v="27-27996992-7"/>
    <s v="lucia@example.com"/>
    <d v="2023-11-18T00:00:00"/>
    <x v="13"/>
    <x v="5"/>
    <n v="640"/>
    <x v="1"/>
    <s v="Córdoba"/>
    <n v="0"/>
    <n v="640"/>
    <s v="noviembre"/>
    <n v="2023"/>
    <s v="sabado"/>
  </r>
  <r>
    <n v="191"/>
    <x v="32"/>
    <n v="18"/>
    <s v="casado"/>
    <s v="Camino de la Ilusión 2998"/>
    <n v="37787399"/>
    <s v="27-37787399-2"/>
    <s v="mateo@example.com"/>
    <d v="2023-10-20T00:00:00"/>
    <x v="9"/>
    <x v="5"/>
    <n v="640"/>
    <x v="0"/>
    <s v="Córdoba"/>
    <n v="8"/>
    <n v="640"/>
    <s v="octubre"/>
    <n v="2023"/>
    <s v="viernes"/>
  </r>
  <r>
    <n v="193"/>
    <x v="31"/>
    <n v="32"/>
    <s v="soltero"/>
    <s v="Calle del Encanto 3120"/>
    <n v="31473003"/>
    <s v="27-31473003-7"/>
    <s v="emilio@example.com"/>
    <d v="2023-10-26T00:00:00"/>
    <x v="12"/>
    <x v="5"/>
    <n v="640"/>
    <x v="4"/>
    <s v="Córdoba"/>
    <n v="5"/>
    <n v="640"/>
    <s v="octubre"/>
    <n v="2023"/>
    <s v="jueves"/>
  </r>
  <r>
    <n v="195"/>
    <x v="20"/>
    <n v="27"/>
    <s v="casado"/>
    <s v="Camino de la Melodía 3342"/>
    <n v="37161683"/>
    <s v="20-37161683-5"/>
    <s v="martin@example.com"/>
    <d v="2023-11-01T00:00:00"/>
    <x v="11"/>
    <x v="5"/>
    <n v="640"/>
    <x v="0"/>
    <s v="Córdoba"/>
    <n v="0"/>
    <n v="640"/>
    <s v="noviembre"/>
    <n v="2023"/>
    <s v="miercoles"/>
  </r>
  <r>
    <n v="196"/>
    <x v="21"/>
    <n v="27"/>
    <s v="soltero"/>
    <s v="Paseo de la Armonía 3453"/>
    <n v="37810681"/>
    <s v="27-37810681-7"/>
    <s v="antonia@example.com"/>
    <d v="2023-11-04T00:00:00"/>
    <x v="4"/>
    <x v="5"/>
    <n v="640"/>
    <x v="1"/>
    <s v="Córdoba"/>
    <n v="10"/>
    <n v="640"/>
    <s v="noviembre"/>
    <n v="2023"/>
    <s v="sabado"/>
  </r>
  <r>
    <n v="201"/>
    <x v="0"/>
    <n v="38"/>
    <s v="casado"/>
    <s v="Calle Primavera 123"/>
    <n v="33254394"/>
    <s v="27-33254394-7"/>
    <s v="ana@example.com"/>
    <d v="2023-09-02T00:00:00"/>
    <x v="12"/>
    <x v="5"/>
    <n v="640"/>
    <x v="4"/>
    <s v="Córdoba"/>
    <n v="10"/>
    <n v="640"/>
    <s v="septiembre"/>
    <n v="2023"/>
    <s v="sabado"/>
  </r>
  <r>
    <n v="203"/>
    <x v="33"/>
    <n v="42"/>
    <s v="soltero"/>
    <s v="Camino del Sol 789"/>
    <n v="37562403"/>
    <s v="20-37562403-5"/>
    <s v="marta@example.com"/>
    <d v="2023-09-06T00:00:00"/>
    <x v="11"/>
    <x v="0"/>
    <n v="550"/>
    <x v="0"/>
    <s v="Córdoba"/>
    <n v="15"/>
    <n v="550"/>
    <s v="septiembre"/>
    <n v="2023"/>
    <s v="miercoles"/>
  </r>
  <r>
    <n v="205"/>
    <x v="34"/>
    <n v="38"/>
    <s v="casado"/>
    <s v="Calle Azul 202"/>
    <n v="25296686"/>
    <s v="27-25296686-7"/>
    <s v="joaquin@example.com"/>
    <d v="2023-09-10T00:00:00"/>
    <x v="10"/>
    <x v="0"/>
    <n v="550"/>
    <x v="3"/>
    <s v="Córdoba"/>
    <n v="10"/>
    <n v="550"/>
    <s v="septiembre"/>
    <n v="2023"/>
    <s v="domingo"/>
  </r>
  <r>
    <n v="207"/>
    <x v="35"/>
    <n v="32"/>
    <s v="soltero"/>
    <s v="Camino del Arco Iris 404"/>
    <n v="28848255"/>
    <s v="27-28848255-7"/>
    <s v="martina@example.com"/>
    <d v="2023-09-14T00:00:00"/>
    <x v="11"/>
    <x v="0"/>
    <n v="550"/>
    <x v="0"/>
    <s v="Córdoba"/>
    <n v="5"/>
    <n v="550"/>
    <s v="septiembre"/>
    <n v="2023"/>
    <s v="jueves"/>
  </r>
  <r>
    <n v="208"/>
    <x v="26"/>
    <n v="30"/>
    <s v="soltero"/>
    <s v="Paseo de la Montaña 505"/>
    <n v="26649115"/>
    <s v="20-26649115-2"/>
    <s v="lucas@example.com"/>
    <d v="2023-09-16T00:00:00"/>
    <x v="4"/>
    <x v="0"/>
    <n v="550"/>
    <x v="1"/>
    <s v="Córdoba"/>
    <n v="15"/>
    <n v="550"/>
    <s v="septiembre"/>
    <n v="2023"/>
    <s v="sabado"/>
  </r>
  <r>
    <n v="209"/>
    <x v="27"/>
    <n v="29"/>
    <s v="casado"/>
    <s v="Calle del Río 606"/>
    <n v="29225280"/>
    <s v="27-29225280-7"/>
    <s v="carlos@example.com"/>
    <d v="2023-09-09T00:00:00"/>
    <x v="10"/>
    <x v="0"/>
    <n v="550"/>
    <x v="3"/>
    <s v="Córdoba"/>
    <n v="0"/>
    <n v="550"/>
    <s v="septiembre"/>
    <n v="2023"/>
    <s v="sabado"/>
  </r>
  <r>
    <n v="210"/>
    <x v="22"/>
    <n v="33"/>
    <s v="casado"/>
    <s v="Avenida del Mar 707"/>
    <n v="27062726"/>
    <s v="27-27062726-2"/>
    <s v="sofia@example.com"/>
    <d v="2023-09-03T00:00:00"/>
    <x v="13"/>
    <x v="0"/>
    <n v="550"/>
    <x v="1"/>
    <s v="Córdoba"/>
    <n v="10"/>
    <n v="550"/>
    <s v="septiembre"/>
    <n v="2023"/>
    <s v="domingo"/>
  </r>
  <r>
    <n v="211"/>
    <x v="28"/>
    <n v="20"/>
    <s v="soltero"/>
    <s v="Camino de la Brisa 808"/>
    <n v="39143171"/>
    <s v="20-39143171-5"/>
    <s v="andres@example.com"/>
    <d v="2023-09-03T00:00:00"/>
    <x v="11"/>
    <x v="0"/>
    <n v="550"/>
    <x v="0"/>
    <s v="Córdoba"/>
    <n v="10"/>
    <n v="550"/>
    <s v="septiembre"/>
    <n v="2023"/>
    <s v="domingo"/>
  </r>
  <r>
    <n v="213"/>
    <x v="29"/>
    <n v="34"/>
    <s v="casado"/>
    <s v="Calle de la Palma 1110"/>
    <n v="27124896"/>
    <s v="27-27124896-2"/>
    <s v="andrea@example.com"/>
    <d v="2023-09-03T00:00:00"/>
    <x v="10"/>
    <x v="0"/>
    <n v="550"/>
    <x v="3"/>
    <s v="Córdoba"/>
    <n v="15"/>
    <n v="550"/>
    <s v="septiembre"/>
    <n v="2023"/>
    <s v="domingo"/>
  </r>
  <r>
    <n v="215"/>
    <x v="23"/>
    <n v="31"/>
    <s v="casado"/>
    <s v="Camino de la Estrella 1332"/>
    <n v="33056166"/>
    <s v="27-33056166-7"/>
    <s v="mariana@example.com"/>
    <d v="2023-09-03T00:00:00"/>
    <x v="11"/>
    <x v="0"/>
    <n v="550"/>
    <x v="0"/>
    <s v="Córdoba"/>
    <n v="10"/>
    <n v="550"/>
    <s v="septiembre"/>
    <n v="2023"/>
    <s v="domingo"/>
  </r>
  <r>
    <n v="216"/>
    <x v="24"/>
    <n v="40"/>
    <s v="soltero"/>
    <s v="Paseo del Cielo 1443"/>
    <n v="30333753"/>
    <s v="27-30333753-7"/>
    <s v="matias@example.com"/>
    <d v="2023-11-18T00:00:00"/>
    <x v="4"/>
    <x v="0"/>
    <n v="550"/>
    <x v="1"/>
    <s v="Córdoba"/>
    <n v="5"/>
    <n v="550"/>
    <s v="noviembre"/>
    <n v="2023"/>
    <s v="sabado"/>
  </r>
  <r>
    <n v="221"/>
    <x v="36"/>
    <n v="27"/>
    <s v="casado"/>
    <s v="Calle de la Sombra 1998"/>
    <n v="31581119"/>
    <s v="27-31581119-2"/>
    <s v="abril@example.com"/>
    <d v="2023-10-12T00:00:00"/>
    <x v="14"/>
    <x v="0"/>
    <n v="550"/>
    <x v="4"/>
    <s v="Córdoba"/>
    <n v="15"/>
    <n v="550"/>
    <s v="octubre"/>
    <n v="2023"/>
    <s v="jueves"/>
  </r>
  <r>
    <n v="223"/>
    <x v="37"/>
    <n v="28"/>
    <s v="casado"/>
    <s v="Camino del Crepúsculo 2110"/>
    <n v="34302254"/>
    <s v="27-34302254-7"/>
    <s v="melina@example.com"/>
    <d v="2023-10-22T00:00:00"/>
    <x v="15"/>
    <x v="0"/>
    <n v="550"/>
    <x v="0"/>
    <s v="Córdoba"/>
    <n v="10"/>
    <n v="550"/>
    <s v="octubre"/>
    <n v="2023"/>
    <s v="domingo"/>
  </r>
  <r>
    <n v="225"/>
    <x v="38"/>
    <n v="18"/>
    <s v="soltero"/>
    <s v="Calle del Silencio 2332"/>
    <n v="30950190"/>
    <s v="20-30950190-5"/>
    <s v="lucas@example.com"/>
    <d v="2023-10-20T00:00:00"/>
    <x v="19"/>
    <x v="0"/>
    <n v="550"/>
    <x v="4"/>
    <s v="Córdoba"/>
    <n v="15"/>
    <n v="550"/>
    <s v="octubre"/>
    <n v="2023"/>
    <s v="viernes"/>
  </r>
  <r>
    <n v="227"/>
    <x v="39"/>
    <n v="18"/>
    <s v="casado"/>
    <s v="Camino del Sueño 2554"/>
    <n v="29216144"/>
    <s v="27-29216144-7"/>
    <s v="fernando@example.com"/>
    <d v="2023-10-24T00:00:00"/>
    <x v="9"/>
    <x v="0"/>
    <n v="550"/>
    <x v="0"/>
    <s v="Córdoba"/>
    <n v="10"/>
    <n v="550"/>
    <s v="octubre"/>
    <n v="2023"/>
    <s v="martes"/>
  </r>
  <r>
    <n v="228"/>
    <x v="30"/>
    <n v="29"/>
    <s v="soltero"/>
    <s v="Paseo de la Penumbra 2665"/>
    <n v="29527014"/>
    <s v="20-29527014-5"/>
    <s v="valeria@example.com"/>
    <d v="2023-10-26T00:00:00"/>
    <x v="17"/>
    <x v="0"/>
    <n v="550"/>
    <x v="3"/>
    <s v="Córdoba"/>
    <n v="5"/>
    <n v="550"/>
    <s v="octubre"/>
    <n v="2023"/>
    <s v="jueves"/>
  </r>
  <r>
    <n v="229"/>
    <x v="25"/>
    <n v="31"/>
    <s v="soltero"/>
    <s v="Calle del Misterio 2776"/>
    <n v="32523308"/>
    <s v="27-32523308-7"/>
    <s v="marcos@example.com"/>
    <d v="2023-10-28T00:00:00"/>
    <x v="12"/>
    <x v="0"/>
    <n v="550"/>
    <x v="4"/>
    <s v="Córdoba"/>
    <n v="0"/>
    <n v="550"/>
    <s v="octubre"/>
    <n v="2023"/>
    <s v="sabado"/>
  </r>
  <r>
    <n v="230"/>
    <x v="19"/>
    <n v="29"/>
    <s v="casado"/>
    <s v="Avenida de la Magia 2887"/>
    <n v="34389518"/>
    <s v="20-34389518-2"/>
    <s v="lucia@example.com"/>
    <d v="2023-10-22T00:00:00"/>
    <x v="3"/>
    <x v="0"/>
    <n v="550"/>
    <x v="3"/>
    <s v="Córdoba"/>
    <n v="8"/>
    <n v="550"/>
    <s v="octubre"/>
    <n v="2023"/>
    <s v="domingo"/>
  </r>
  <r>
    <n v="231"/>
    <x v="32"/>
    <n v="18"/>
    <s v="casado"/>
    <s v="Camino de la Ilusión 2998"/>
    <n v="30286255"/>
    <s v="27-30286255-7"/>
    <s v="mateo@example.com"/>
    <d v="2023-11-01T00:00:00"/>
    <x v="11"/>
    <x v="0"/>
    <n v="550"/>
    <x v="0"/>
    <s v="Córdoba"/>
    <n v="15"/>
    <n v="550"/>
    <s v="noviembre"/>
    <n v="2023"/>
    <s v="miercoles"/>
  </r>
  <r>
    <n v="233"/>
    <x v="31"/>
    <n v="32"/>
    <s v="soltero"/>
    <s v="Calle del Encanto 3120"/>
    <n v="30370550"/>
    <s v="20-30370550-5"/>
    <s v="emilio@example.com"/>
    <d v="2023-11-05T00:00:00"/>
    <x v="10"/>
    <x v="0"/>
    <n v="550"/>
    <x v="3"/>
    <s v="Córdoba"/>
    <n v="10"/>
    <n v="550"/>
    <s v="noviembre"/>
    <n v="2023"/>
    <s v="domingo"/>
  </r>
  <r>
    <n v="235"/>
    <x v="20"/>
    <n v="27"/>
    <s v="casado"/>
    <s v="Camino de la Melodía 3342"/>
    <n v="38796572"/>
    <s v="27-38796572-2"/>
    <s v="martin@example.com"/>
    <d v="2023-11-09T00:00:00"/>
    <x v="5"/>
    <x v="0"/>
    <n v="550"/>
    <x v="2"/>
    <s v="Córdoba"/>
    <n v="15"/>
    <n v="550"/>
    <s v="noviembre"/>
    <n v="2023"/>
    <s v="jueves"/>
  </r>
  <r>
    <n v="236"/>
    <x v="21"/>
    <n v="27"/>
    <s v="soltero"/>
    <s v="Paseo de la Armonía 3453"/>
    <n v="26292867"/>
    <s v="20-26292867-5"/>
    <s v="antonia@example.com"/>
    <d v="2023-11-11T00:00:00"/>
    <x v="6"/>
    <x v="0"/>
    <n v="550"/>
    <x v="2"/>
    <s v="Córdoba"/>
    <n v="0"/>
    <n v="550"/>
    <s v="noviembre"/>
    <n v="2023"/>
    <s v="sabado"/>
  </r>
  <r>
    <n v="241"/>
    <x v="0"/>
    <n v="38"/>
    <s v="casado"/>
    <s v="Calle Primavera 123"/>
    <n v="32942920"/>
    <s v="20-32942920-2"/>
    <s v="ana@example.com"/>
    <d v="2023-11-21T00:00:00"/>
    <x v="14"/>
    <x v="1"/>
    <n v="350"/>
    <x v="4"/>
    <s v="Córdoba"/>
    <n v="8"/>
    <n v="350"/>
    <s v="noviembre"/>
    <n v="2023"/>
    <s v="martes"/>
  </r>
  <r>
    <n v="243"/>
    <x v="33"/>
    <n v="42"/>
    <s v="soltero"/>
    <s v="Camino del Sol 789"/>
    <n v="35692356"/>
    <s v="27-35692356-2"/>
    <s v="marta@example.com"/>
    <d v="2023-11-25T00:00:00"/>
    <x v="15"/>
    <x v="1"/>
    <n v="350"/>
    <x v="0"/>
    <s v="Córdoba"/>
    <n v="15"/>
    <n v="350"/>
    <s v="noviembre"/>
    <n v="2023"/>
    <s v="sabado"/>
  </r>
  <r>
    <n v="245"/>
    <x v="34"/>
    <n v="38"/>
    <s v="casado"/>
    <s v="Calle Azul 202"/>
    <n v="29951042"/>
    <s v="27-29951042-7"/>
    <s v="joaquin@example.com"/>
    <d v="2023-11-29T00:00:00"/>
    <x v="19"/>
    <x v="1"/>
    <n v="350"/>
    <x v="4"/>
    <s v="Córdoba"/>
    <n v="15"/>
    <n v="350"/>
    <s v="noviembre"/>
    <n v="2023"/>
    <s v="miercoles"/>
  </r>
  <r>
    <n v="247"/>
    <x v="35"/>
    <n v="32"/>
    <s v="soltero"/>
    <s v="Camino del Arco Iris 404"/>
    <n v="30021512"/>
    <s v="20-30021512-5"/>
    <s v="martina@example.com"/>
    <d v="2023-12-03T00:00:00"/>
    <x v="9"/>
    <x v="1"/>
    <n v="350"/>
    <x v="0"/>
    <s v="Córdoba"/>
    <n v="10"/>
    <n v="350"/>
    <s v="diciembre"/>
    <n v="2023"/>
    <s v="domingo"/>
  </r>
  <r>
    <n v="248"/>
    <x v="26"/>
    <n v="30"/>
    <s v="soltero"/>
    <s v="Paseo de la Montaña 505"/>
    <n v="31116804"/>
    <s v="27-31116804-7"/>
    <s v="lucas@example.com"/>
    <d v="2023-12-05T00:00:00"/>
    <x v="17"/>
    <x v="1"/>
    <n v="350"/>
    <x v="3"/>
    <s v="Córdoba"/>
    <n v="5"/>
    <n v="350"/>
    <s v="diciembre"/>
    <n v="2023"/>
    <s v="martes"/>
  </r>
  <r>
    <n v="249"/>
    <x v="27"/>
    <n v="29"/>
    <s v="casado"/>
    <s v="Calle del Río 606"/>
    <n v="25824373"/>
    <s v="27-25824373-7"/>
    <s v="carlos@example.com"/>
    <d v="2023-12-07T00:00:00"/>
    <x v="12"/>
    <x v="1"/>
    <n v="350"/>
    <x v="4"/>
    <s v="Córdoba"/>
    <n v="10"/>
    <n v="350"/>
    <s v="diciembre"/>
    <n v="2023"/>
    <s v="jueves"/>
  </r>
  <r>
    <n v="250"/>
    <x v="22"/>
    <n v="33"/>
    <s v="casado"/>
    <s v="Avenida del Mar 707"/>
    <n v="35009270"/>
    <s v="20-35009270-5"/>
    <s v="sofia@example.com"/>
    <d v="2023-12-09T00:00:00"/>
    <x v="3"/>
    <x v="1"/>
    <n v="350"/>
    <x v="3"/>
    <s v="Córdoba"/>
    <n v="5"/>
    <n v="350"/>
    <s v="diciembre"/>
    <n v="2023"/>
    <s v="sabado"/>
  </r>
  <r>
    <n v="251"/>
    <x v="28"/>
    <n v="20"/>
    <s v="soltero"/>
    <s v="Camino de la Brisa 808"/>
    <n v="29812398"/>
    <s v="27-29812398-7"/>
    <s v="andres@example.com"/>
    <d v="2023-12-09T00:00:00"/>
    <x v="11"/>
    <x v="1"/>
    <n v="350"/>
    <x v="0"/>
    <s v="Córdoba"/>
    <n v="15"/>
    <n v="350"/>
    <s v="diciembre"/>
    <n v="2023"/>
    <s v="sabado"/>
  </r>
  <r>
    <n v="253"/>
    <x v="29"/>
    <n v="34"/>
    <s v="casado"/>
    <s v="Calle de la Palma 1110"/>
    <n v="33368669"/>
    <s v="27-33368669-7"/>
    <s v="andrea@example.com"/>
    <d v="2023-12-15T00:00:00"/>
    <x v="10"/>
    <x v="1"/>
    <n v="350"/>
    <x v="3"/>
    <s v="Córdoba"/>
    <n v="10"/>
    <n v="350"/>
    <s v="diciembre"/>
    <n v="2023"/>
    <s v="viernes"/>
  </r>
  <r>
    <n v="255"/>
    <x v="23"/>
    <n v="31"/>
    <s v="casado"/>
    <s v="Camino de la Estrella 1332"/>
    <n v="30876349"/>
    <s v="20-30876349-5"/>
    <s v="mariana@example.com"/>
    <d v="2023-12-19T00:00:00"/>
    <x v="5"/>
    <x v="1"/>
    <n v="350"/>
    <x v="2"/>
    <s v="Córdoba"/>
    <n v="15"/>
    <n v="350"/>
    <s v="diciembre"/>
    <n v="2023"/>
    <s v="martes"/>
  </r>
  <r>
    <n v="256"/>
    <x v="24"/>
    <n v="40"/>
    <s v="soltero"/>
    <s v="Paseo del Cielo 1443"/>
    <n v="35752383"/>
    <s v="27-35752383-7"/>
    <s v="matias@example.com"/>
    <d v="2023-12-21T00:00:00"/>
    <x v="6"/>
    <x v="1"/>
    <n v="350"/>
    <x v="2"/>
    <s v="Córdoba"/>
    <n v="0"/>
    <n v="350"/>
    <s v="diciembre"/>
    <n v="2023"/>
    <s v="jueves"/>
  </r>
  <r>
    <n v="259"/>
    <x v="7"/>
    <n v="26"/>
    <s v="soltero"/>
    <s v="Camino del Diamante 1776"/>
    <n v="30069576"/>
    <s v="27-30069576-7"/>
    <s v="daniela@example.com"/>
    <d v="2023-12-27T00:00:00"/>
    <x v="18"/>
    <x v="1"/>
    <n v="350"/>
    <x v="1"/>
    <s v="Córdoba"/>
    <n v="15"/>
    <n v="350"/>
    <s v="diciembre"/>
    <n v="2023"/>
    <s v="miercoles"/>
  </r>
  <r>
    <n v="261"/>
    <x v="36"/>
    <n v="27"/>
    <s v="casado"/>
    <s v="Calle de la Sombra 1998"/>
    <n v="27246529"/>
    <s v="20-27246529-5"/>
    <s v="abril@example.com"/>
    <d v="2023-12-31T00:00:00"/>
    <x v="14"/>
    <x v="1"/>
    <n v="350"/>
    <x v="4"/>
    <s v="Córdoba"/>
    <n v="8"/>
    <n v="350"/>
    <s v="diciembre"/>
    <n v="2023"/>
    <s v="domingo"/>
  </r>
  <r>
    <n v="263"/>
    <x v="37"/>
    <n v="28"/>
    <s v="casado"/>
    <s v="Camino del Crepúsculo 2110"/>
    <n v="39356269"/>
    <s v="20-39356269-2"/>
    <s v="melina@example.com"/>
    <d v="2023-09-09T00:00:00"/>
    <x v="15"/>
    <x v="1"/>
    <n v="350"/>
    <x v="0"/>
    <s v="Córdoba"/>
    <n v="15"/>
    <n v="350"/>
    <s v="septiembre"/>
    <n v="2023"/>
    <s v="sabado"/>
  </r>
  <r>
    <n v="265"/>
    <x v="38"/>
    <n v="18"/>
    <s v="soltero"/>
    <s v="Calle del Silencio 2332"/>
    <n v="26181497"/>
    <s v="27-26181497-2"/>
    <s v="lucas@example.com"/>
    <d v="2023-09-08T00:00:00"/>
    <x v="19"/>
    <x v="1"/>
    <n v="350"/>
    <x v="4"/>
    <s v="Córdoba"/>
    <n v="8"/>
    <n v="350"/>
    <s v="septiembre"/>
    <n v="2023"/>
    <s v="viernes"/>
  </r>
  <r>
    <n v="266"/>
    <x v="11"/>
    <n v="29"/>
    <s v="casado"/>
    <s v="Avenida de la Niebla 2443"/>
    <n v="38050685"/>
    <s v="20-38050685-5"/>
    <s v="mariana@example.com"/>
    <d v="2023-09-10T00:00:00"/>
    <x v="16"/>
    <x v="1"/>
    <n v="350"/>
    <x v="3"/>
    <s v="Córdoba"/>
    <n v="10"/>
    <n v="350"/>
    <s v="septiembre"/>
    <n v="2023"/>
    <s v="domingo"/>
  </r>
  <r>
    <n v="267"/>
    <x v="39"/>
    <n v="18"/>
    <s v="casado"/>
    <s v="Camino del Sueño 2554"/>
    <n v="27275897"/>
    <s v="27-27275897-7"/>
    <s v="fernando@example.com"/>
    <d v="2023-09-12T00:00:00"/>
    <x v="9"/>
    <x v="1"/>
    <n v="350"/>
    <x v="0"/>
    <s v="Córdoba"/>
    <n v="5"/>
    <n v="350"/>
    <s v="septiembre"/>
    <n v="2023"/>
    <s v="martes"/>
  </r>
  <r>
    <n v="268"/>
    <x v="30"/>
    <n v="29"/>
    <s v="soltero"/>
    <s v="Paseo de la Penumbra 2665"/>
    <n v="35370449"/>
    <s v="27-35370449-2"/>
    <s v="valeria@example.com"/>
    <d v="2023-09-14T00:00:00"/>
    <x v="17"/>
    <x v="1"/>
    <n v="350"/>
    <x v="3"/>
    <s v="Córdoba"/>
    <n v="0"/>
    <n v="350"/>
    <s v="septiembre"/>
    <n v="2023"/>
    <s v="jueves"/>
  </r>
  <r>
    <n v="269"/>
    <x v="25"/>
    <n v="31"/>
    <s v="soltero"/>
    <s v="Calle del Misterio 2776"/>
    <n v="38305591"/>
    <s v="20-38305591-5"/>
    <s v="marcos@example.com"/>
    <d v="2023-09-16T00:00:00"/>
    <x v="12"/>
    <x v="1"/>
    <n v="350"/>
    <x v="4"/>
    <s v="Córdoba"/>
    <n v="10"/>
    <n v="350"/>
    <s v="septiembre"/>
    <n v="2023"/>
    <s v="sabado"/>
  </r>
  <r>
    <n v="271"/>
    <x v="32"/>
    <n v="18"/>
    <s v="casado"/>
    <s v="Camino de la Ilusión 2998"/>
    <n v="26164027"/>
    <s v="27-26164027-7"/>
    <s v="mateo@example.com"/>
    <d v="2023-09-20T00:00:00"/>
    <x v="11"/>
    <x v="2"/>
    <n v="450"/>
    <x v="0"/>
    <s v="Córdoba"/>
    <n v="10"/>
    <n v="450"/>
    <s v="septiembre"/>
    <n v="2023"/>
    <s v="miercoles"/>
  </r>
  <r>
    <n v="273"/>
    <x v="31"/>
    <n v="32"/>
    <s v="soltero"/>
    <s v="Calle del Encanto 3120"/>
    <n v="30551600"/>
    <s v="27-30551600-7"/>
    <s v="emilio@example.com"/>
    <d v="2023-09-24T00:00:00"/>
    <x v="10"/>
    <x v="2"/>
    <n v="450"/>
    <x v="3"/>
    <s v="Córdoba"/>
    <n v="15"/>
    <n v="450"/>
    <s v="septiembre"/>
    <n v="2023"/>
    <s v="domingo"/>
  </r>
  <r>
    <n v="274"/>
    <x v="13"/>
    <n v="52"/>
    <s v="soltero"/>
    <s v="Avenida de los Recuerdos 3231"/>
    <n v="33964086"/>
    <s v="20-33964086-2"/>
    <s v="luna@example.com"/>
    <d v="2023-09-26T00:00:00"/>
    <x v="13"/>
    <x v="2"/>
    <n v="450"/>
    <x v="1"/>
    <s v="Córdoba"/>
    <n v="0"/>
    <n v="450"/>
    <s v="septiembre"/>
    <n v="2023"/>
    <s v="martes"/>
  </r>
  <r>
    <n v="279"/>
    <x v="16"/>
    <n v="38"/>
    <s v="casado"/>
    <s v="Camino del Encuentro 3786"/>
    <n v="39012580"/>
    <s v="27-39012580-2"/>
    <s v="ignacio@example.com"/>
    <d v="2023-10-06T00:00:00"/>
    <x v="18"/>
    <x v="2"/>
    <n v="450"/>
    <x v="1"/>
    <s v="Córdoba"/>
    <n v="15"/>
    <n v="450"/>
    <s v="octubre"/>
    <n v="2023"/>
    <s v="viernes"/>
  </r>
  <r>
    <n v="281"/>
    <x v="0"/>
    <n v="38"/>
    <s v="casado"/>
    <s v="Calle Primavera 123"/>
    <n v="28288373"/>
    <s v="27-28288373-7"/>
    <s v="ana@example.com"/>
    <d v="2023-10-10T00:00:00"/>
    <x v="14"/>
    <x v="2"/>
    <n v="450"/>
    <x v="4"/>
    <s v="Córdoba"/>
    <n v="10"/>
    <n v="450"/>
    <s v="octubre"/>
    <n v="2023"/>
    <s v="martes"/>
  </r>
  <r>
    <n v="283"/>
    <x v="33"/>
    <n v="42"/>
    <s v="soltero"/>
    <s v="Camino del Sol 789"/>
    <n v="37226218"/>
    <s v="20-37226218-5"/>
    <s v="marta@example.com"/>
    <d v="2023-10-14T00:00:00"/>
    <x v="15"/>
    <x v="2"/>
    <n v="450"/>
    <x v="0"/>
    <s v="Córdoba"/>
    <n v="15"/>
    <n v="450"/>
    <s v="octubre"/>
    <n v="2023"/>
    <s v="sabado"/>
  </r>
  <r>
    <n v="285"/>
    <x v="34"/>
    <n v="38"/>
    <s v="casado"/>
    <s v="Calle Azul 202"/>
    <n v="29416988"/>
    <s v="20-29416988-2"/>
    <s v="joaquin@example.com"/>
    <d v="2023-10-18T00:00:00"/>
    <x v="17"/>
    <x v="2"/>
    <n v="450"/>
    <x v="3"/>
    <s v="Córdoba"/>
    <n v="10"/>
    <n v="450"/>
    <s v="octubre"/>
    <n v="2023"/>
    <s v="miercoles"/>
  </r>
  <r>
    <n v="286"/>
    <x v="2"/>
    <n v="22"/>
    <s v="casado"/>
    <s v="Avenida de las Flores 303"/>
    <n v="29012779"/>
    <s v="27-29012779-7"/>
    <s v="javier@example.com"/>
    <d v="2023-10-20T00:00:00"/>
    <x v="12"/>
    <x v="2"/>
    <n v="450"/>
    <x v="4"/>
    <s v="Córdoba"/>
    <n v="5"/>
    <n v="450"/>
    <s v="octubre"/>
    <n v="2023"/>
    <s v="viernes"/>
  </r>
  <r>
    <n v="287"/>
    <x v="35"/>
    <n v="32"/>
    <s v="soltero"/>
    <s v="Camino del Arco Iris 404"/>
    <n v="32900321"/>
    <s v="27-32900321-2"/>
    <s v="martina@example.com"/>
    <d v="2023-10-22T00:00:00"/>
    <x v="3"/>
    <x v="2"/>
    <n v="450"/>
    <x v="3"/>
    <s v="Córdoba"/>
    <n v="15"/>
    <n v="450"/>
    <s v="octubre"/>
    <n v="2023"/>
    <s v="domingo"/>
  </r>
  <r>
    <n v="288"/>
    <x v="26"/>
    <n v="30"/>
    <s v="soltero"/>
    <s v="Paseo de la Montaña 505"/>
    <n v="37028340"/>
    <s v="20-37028340-5"/>
    <s v="lucas@example.com"/>
    <d v="2023-10-24T00:00:00"/>
    <x v="11"/>
    <x v="2"/>
    <n v="450"/>
    <x v="0"/>
    <s v="Córdoba"/>
    <n v="0"/>
    <n v="450"/>
    <s v="octubre"/>
    <n v="2023"/>
    <s v="martes"/>
  </r>
  <r>
    <n v="289"/>
    <x v="27"/>
    <n v="29"/>
    <s v="casado"/>
    <s v="Calle del Río 606"/>
    <n v="30057461"/>
    <s v="27-30057461-7"/>
    <s v="carlos@example.com"/>
    <d v="2023-10-26T00:00:00"/>
    <x v="4"/>
    <x v="2"/>
    <n v="450"/>
    <x v="1"/>
    <s v="Córdoba"/>
    <n v="10"/>
    <n v="450"/>
    <s v="octubre"/>
    <n v="2023"/>
    <s v="jueves"/>
  </r>
  <r>
    <n v="291"/>
    <x v="28"/>
    <n v="20"/>
    <s v="soltero"/>
    <s v="Camino de la Brisa 808"/>
    <n v="37425535"/>
    <s v="20-37425535-5"/>
    <s v="andres@example.com"/>
    <d v="2023-10-22T00:00:00"/>
    <x v="13"/>
    <x v="2"/>
    <n v="450"/>
    <x v="1"/>
    <s v="Córdoba"/>
    <n v="0"/>
    <n v="450"/>
    <s v="octubre"/>
    <n v="2023"/>
    <s v="domingo"/>
  </r>
  <r>
    <n v="293"/>
    <x v="29"/>
    <n v="34"/>
    <s v="casado"/>
    <s v="Calle de la Palma 1110"/>
    <n v="31259883"/>
    <s v="27-31259883-7"/>
    <s v="andrea@example.com"/>
    <d v="2023-11-03T00:00:00"/>
    <x v="17"/>
    <x v="2"/>
    <n v="450"/>
    <x v="3"/>
    <s v="Córdoba"/>
    <n v="15"/>
    <n v="450"/>
    <s v="noviembre"/>
    <n v="2023"/>
    <s v="viernes"/>
  </r>
  <r>
    <n v="294"/>
    <x v="4"/>
    <n v="27"/>
    <s v="casado"/>
    <s v="Avenida de la Cascada 1221"/>
    <n v="39033361"/>
    <s v="20-39033361-5"/>
    <s v="leonardo@example.com"/>
    <d v="2023-11-05T00:00:00"/>
    <x v="12"/>
    <x v="3"/>
    <n v="600"/>
    <x v="4"/>
    <s v="Córdoba"/>
    <n v="5"/>
    <n v="600"/>
    <s v="noviembre"/>
    <n v="2023"/>
    <s v="domingo"/>
  </r>
  <r>
    <n v="299"/>
    <x v="7"/>
    <n v="26"/>
    <s v="soltero"/>
    <s v="Camino del Diamante 1776"/>
    <n v="32107422"/>
    <s v="20-32107422-5"/>
    <s v="daniela@example.com"/>
    <d v="2023-11-15T00:00:00"/>
    <x v="13"/>
    <x v="3"/>
    <n v="600"/>
    <x v="1"/>
    <s v="Córdoba"/>
    <n v="8"/>
    <n v="600"/>
    <s v="noviembre"/>
    <n v="2023"/>
    <s v="miercoles"/>
  </r>
  <r>
    <n v="301"/>
    <x v="36"/>
    <n v="27"/>
    <s v="casado"/>
    <s v="Calle de la Sombra 1998"/>
    <n v="26209590"/>
    <s v="27-26209590-2"/>
    <s v="abril@example.com"/>
    <d v="2023-09-02T00:00:00"/>
    <x v="17"/>
    <x v="3"/>
    <n v="600"/>
    <x v="3"/>
    <s v="Córdoba"/>
    <n v="5"/>
    <n v="600"/>
    <s v="septiembre"/>
    <n v="2023"/>
    <s v="sabado"/>
  </r>
  <r>
    <n v="303"/>
    <x v="37"/>
    <n v="28"/>
    <s v="casado"/>
    <s v="Camino del Crepúsculo 2110"/>
    <n v="31387138"/>
    <s v="27-31387138-7"/>
    <s v="melina@example.com"/>
    <d v="2023-09-03T00:00:00"/>
    <x v="3"/>
    <x v="3"/>
    <n v="600"/>
    <x v="3"/>
    <s v="Córdoba"/>
    <n v="8"/>
    <n v="600"/>
    <s v="septiembre"/>
    <n v="2023"/>
    <s v="domingo"/>
  </r>
  <r>
    <n v="305"/>
    <x v="38"/>
    <n v="18"/>
    <s v="soltero"/>
    <s v="Calle del Silencio 2332"/>
    <n v="35701413"/>
    <s v="20-35701413-5"/>
    <s v="lucas@example.com"/>
    <d v="2023-09-03T00:00:00"/>
    <x v="4"/>
    <x v="3"/>
    <n v="600"/>
    <x v="1"/>
    <s v="Córdoba"/>
    <n v="15"/>
    <n v="600"/>
    <s v="septiembre"/>
    <n v="2023"/>
    <s v="domingo"/>
  </r>
  <r>
    <n v="306"/>
    <x v="11"/>
    <n v="29"/>
    <s v="casado"/>
    <s v="Avenida de la Niebla 2443"/>
    <n v="25235561"/>
    <s v="27-25235561-7"/>
    <s v="mariana@example.com"/>
    <d v="2023-09-03T00:00:00"/>
    <x v="10"/>
    <x v="3"/>
    <n v="600"/>
    <x v="3"/>
    <s v="Córdoba"/>
    <n v="0"/>
    <n v="600"/>
    <s v="septiembre"/>
    <n v="2023"/>
    <s v="domingo"/>
  </r>
  <r>
    <n v="307"/>
    <x v="39"/>
    <n v="18"/>
    <s v="casado"/>
    <s v="Camino del Sueño 2554"/>
    <n v="28432085"/>
    <s v="20-28432085-2"/>
    <s v="fernando@example.com"/>
    <d v="2023-09-03T00:00:00"/>
    <x v="13"/>
    <x v="3"/>
    <n v="600"/>
    <x v="1"/>
    <s v="Córdoba"/>
    <n v="15"/>
    <n v="600"/>
    <s v="septiembre"/>
    <n v="2023"/>
    <s v="domingo"/>
  </r>
  <r>
    <n v="308"/>
    <x v="30"/>
    <n v="29"/>
    <s v="soltero"/>
    <s v="Paseo de la Penumbra 2665"/>
    <n v="28806634"/>
    <s v="27-28806634-7"/>
    <s v="valeria@example.com"/>
    <d v="2023-09-16T00:00:00"/>
    <x v="9"/>
    <x v="3"/>
    <n v="600"/>
    <x v="0"/>
    <s v="Córdoba"/>
    <n v="0"/>
    <n v="600"/>
    <s v="septiembre"/>
    <n v="2023"/>
    <s v="sabado"/>
  </r>
  <r>
    <n v="309"/>
    <x v="25"/>
    <n v="31"/>
    <s v="soltero"/>
    <s v="Calle del Misterio 2776"/>
    <n v="37659189"/>
    <s v="27-37659189-2"/>
    <s v="marcos@example.com"/>
    <d v="2023-09-09T00:00:00"/>
    <x v="17"/>
    <x v="3"/>
    <n v="600"/>
    <x v="3"/>
    <s v="Córdoba"/>
    <n v="10"/>
    <n v="600"/>
    <s v="septiembre"/>
    <n v="2023"/>
    <s v="sabado"/>
  </r>
  <r>
    <n v="311"/>
    <x v="32"/>
    <n v="18"/>
    <s v="casado"/>
    <s v="Camino de la Ilusión 2998"/>
    <n v="27558968"/>
    <s v="27-27558968-7"/>
    <s v="mateo@example.com"/>
    <d v="2023-09-22T00:00:00"/>
    <x v="3"/>
    <x v="3"/>
    <n v="600"/>
    <x v="3"/>
    <s v="Córdoba"/>
    <n v="10"/>
    <n v="600"/>
    <s v="septiembre"/>
    <n v="2023"/>
    <s v="viernes"/>
  </r>
  <r>
    <n v="313"/>
    <x v="31"/>
    <n v="32"/>
    <s v="soltero"/>
    <s v="Calle del Encanto 3120"/>
    <n v="30035896"/>
    <s v="20-30035896-5"/>
    <s v="emilio@example.com"/>
    <d v="2023-09-26T00:00:00"/>
    <x v="4"/>
    <x v="3"/>
    <n v="600"/>
    <x v="1"/>
    <s v="Córdoba"/>
    <n v="0"/>
    <n v="600"/>
    <s v="septiembre"/>
    <n v="2023"/>
    <s v="martes"/>
  </r>
  <r>
    <n v="314"/>
    <x v="13"/>
    <n v="52"/>
    <s v="soltero"/>
    <s v="Avenida de los Recuerdos 3231"/>
    <n v="37678709"/>
    <s v="27-37678709-7"/>
    <s v="luna@example.com"/>
    <d v="2023-09-28T00:00:00"/>
    <x v="10"/>
    <x v="3"/>
    <n v="600"/>
    <x v="3"/>
    <s v="Córdoba"/>
    <n v="8"/>
    <n v="600"/>
    <s v="septiembre"/>
    <n v="2023"/>
    <s v="jueves"/>
  </r>
  <r>
    <n v="319"/>
    <x v="16"/>
    <n v="38"/>
    <s v="casado"/>
    <s v="Camino del Encuentro 3786"/>
    <n v="26814240"/>
    <s v="27-26814240-7"/>
    <s v="ignacio@example.com"/>
    <d v="2023-10-08T00:00:00"/>
    <x v="13"/>
    <x v="3"/>
    <n v="600"/>
    <x v="1"/>
    <s v="Córdoba"/>
    <n v="10"/>
    <n v="600"/>
    <s v="octubre"/>
    <n v="2023"/>
    <s v="domingo"/>
  </r>
  <r>
    <n v="321"/>
    <x v="0"/>
    <n v="38"/>
    <s v="casado"/>
    <s v="Calle Primavera 123"/>
    <n v="36624087"/>
    <s v="20-36624087-5"/>
    <s v="ana@example.com"/>
    <d v="2023-10-12T00:00:00"/>
    <x v="4"/>
    <x v="3"/>
    <n v="600"/>
    <x v="1"/>
    <s v="Córdoba"/>
    <n v="0"/>
    <n v="600"/>
    <s v="octubre"/>
    <n v="2023"/>
    <s v="jueves"/>
  </r>
  <r>
    <n v="323"/>
    <x v="33"/>
    <n v="42"/>
    <s v="soltero"/>
    <s v="Camino del Sol 789"/>
    <n v="32911721"/>
    <s v="27-32911721-2"/>
    <s v="marta@example.com"/>
    <d v="2023-10-22T00:00:00"/>
    <x v="13"/>
    <x v="3"/>
    <n v="600"/>
    <x v="1"/>
    <s v="Córdoba"/>
    <n v="5"/>
    <n v="600"/>
    <s v="octubre"/>
    <n v="2023"/>
    <s v="domingo"/>
  </r>
  <r>
    <n v="325"/>
    <x v="34"/>
    <n v="38"/>
    <s v="casado"/>
    <s v="Calle Azul 202"/>
    <n v="31868066"/>
    <s v="27-31868066-7"/>
    <s v="joaquin@example.com"/>
    <d v="2023-10-20T00:00:00"/>
    <x v="4"/>
    <x v="3"/>
    <n v="600"/>
    <x v="1"/>
    <s v="Córdoba"/>
    <n v="5"/>
    <n v="600"/>
    <s v="octubre"/>
    <n v="2023"/>
    <s v="viernes"/>
  </r>
  <r>
    <n v="326"/>
    <x v="2"/>
    <n v="22"/>
    <s v="casado"/>
    <s v="Avenida de las Flores 303"/>
    <n v="36997374"/>
    <s v="27-36997374-7"/>
    <s v="javier@example.com"/>
    <d v="2023-10-22T00:00:00"/>
    <x v="10"/>
    <x v="3"/>
    <n v="600"/>
    <x v="3"/>
    <s v="Córdoba"/>
    <n v="15"/>
    <n v="600"/>
    <s v="octubre"/>
    <n v="2023"/>
    <s v="domingo"/>
  </r>
  <r>
    <n v="327"/>
    <x v="35"/>
    <n v="32"/>
    <s v="soltero"/>
    <s v="Camino del Arco Iris 404"/>
    <n v="25958650"/>
    <s v="20-25958650-5"/>
    <s v="martina@example.com"/>
    <d v="2023-10-24T00:00:00"/>
    <x v="13"/>
    <x v="3"/>
    <n v="600"/>
    <x v="1"/>
    <s v="Córdoba"/>
    <n v="0"/>
    <n v="600"/>
    <s v="octubre"/>
    <n v="2023"/>
    <s v="martes"/>
  </r>
  <r>
    <n v="328"/>
    <x v="26"/>
    <n v="30"/>
    <s v="soltero"/>
    <s v="Paseo de la Montaña 505"/>
    <n v="26332149"/>
    <s v="27-26332149-7"/>
    <s v="lucas@example.com"/>
    <d v="2023-10-26T00:00:00"/>
    <x v="18"/>
    <x v="3"/>
    <n v="600"/>
    <x v="1"/>
    <s v="Córdoba"/>
    <n v="10"/>
    <n v="600"/>
    <s v="octubre"/>
    <n v="2023"/>
    <s v="jueves"/>
  </r>
  <r>
    <n v="329"/>
    <x v="27"/>
    <n v="29"/>
    <s v="casado"/>
    <s v="Calle del Río 606"/>
    <n v="32624388"/>
    <s v="20-32624388-2"/>
    <s v="carlos@example.com"/>
    <d v="2023-10-28T00:00:00"/>
    <x v="0"/>
    <x v="4"/>
    <n v="600"/>
    <x v="0"/>
    <s v="Córdoba"/>
    <n v="5"/>
    <n v="600"/>
    <s v="octubre"/>
    <n v="2023"/>
    <s v="sabado"/>
  </r>
  <r>
    <n v="331"/>
    <x v="28"/>
    <n v="20"/>
    <s v="soltero"/>
    <s v="Camino de la Brisa 808"/>
    <n v="27922067"/>
    <s v="27-27922067-2"/>
    <s v="andres@example.com"/>
    <d v="2023-11-01T00:00:00"/>
    <x v="1"/>
    <x v="4"/>
    <n v="600"/>
    <x v="1"/>
    <s v="Córdoba"/>
    <n v="15"/>
    <n v="600"/>
    <s v="noviembre"/>
    <n v="2023"/>
    <s v="miercoles"/>
  </r>
  <r>
    <n v="333"/>
    <x v="29"/>
    <n v="34"/>
    <s v="casado"/>
    <s v="Calle de la Palma 1110"/>
    <n v="25944461"/>
    <s v="27-25944461-7"/>
    <s v="andrea@example.com"/>
    <d v="2023-11-05T00:00:00"/>
    <x v="2"/>
    <x v="4"/>
    <n v="600"/>
    <x v="2"/>
    <s v="Córdoba"/>
    <n v="0"/>
    <n v="600"/>
    <s v="noviembre"/>
    <n v="2023"/>
    <s v="domingo"/>
  </r>
  <r>
    <n v="334"/>
    <x v="4"/>
    <n v="27"/>
    <s v="casado"/>
    <s v="Avenida de la Cascada 1221"/>
    <n v="39731254"/>
    <s v="27-39731254-2"/>
    <s v="leonardo@example.com"/>
    <d v="2023-11-07T00:00:00"/>
    <x v="19"/>
    <x v="4"/>
    <n v="600"/>
    <x v="4"/>
    <s v="Córdoba"/>
    <n v="10"/>
    <n v="600"/>
    <s v="noviembre"/>
    <n v="2023"/>
    <s v="martes"/>
  </r>
  <r>
    <n v="339"/>
    <x v="7"/>
    <n v="26"/>
    <s v="soltero"/>
    <s v="Camino del Diamante 1776"/>
    <n v="33256000"/>
    <s v="27-33256000-7"/>
    <s v="daniela@example.com"/>
    <d v="2023-11-17T00:00:00"/>
    <x v="3"/>
    <x v="4"/>
    <n v="600"/>
    <x v="3"/>
    <s v="Córdoba"/>
    <n v="5"/>
    <n v="600"/>
    <s v="noviembre"/>
    <n v="2023"/>
    <s v="viernes"/>
  </r>
  <r>
    <n v="341"/>
    <x v="36"/>
    <n v="27"/>
    <s v="casado"/>
    <s v="Calle de la Sombra 1998"/>
    <n v="34528233"/>
    <s v="27-34528233-7"/>
    <s v="abril@example.com"/>
    <d v="2023-11-21T00:00:00"/>
    <x v="4"/>
    <x v="4"/>
    <n v="600"/>
    <x v="1"/>
    <s v="Córdoba"/>
    <n v="0"/>
    <n v="600"/>
    <s v="noviembre"/>
    <n v="2023"/>
    <s v="martes"/>
  </r>
  <r>
    <n v="343"/>
    <x v="37"/>
    <n v="28"/>
    <s v="casado"/>
    <s v="Camino del Crepúsculo 2110"/>
    <n v="35644523"/>
    <s v="20-35644523-5"/>
    <s v="melina@example.com"/>
    <d v="2023-11-25T00:00:00"/>
    <x v="13"/>
    <x v="4"/>
    <n v="600"/>
    <x v="1"/>
    <s v="Córdoba"/>
    <n v="5"/>
    <n v="600"/>
    <s v="noviembre"/>
    <n v="2023"/>
    <s v="sabado"/>
  </r>
  <r>
    <n v="345"/>
    <x v="38"/>
    <n v="18"/>
    <s v="soltero"/>
    <s v="Calle del Silencio 2332"/>
    <n v="25478122"/>
    <s v="27-25478122-2"/>
    <s v="lucas@example.com"/>
    <d v="2023-11-29T00:00:00"/>
    <x v="6"/>
    <x v="4"/>
    <n v="600"/>
    <x v="2"/>
    <s v="Córdoba"/>
    <n v="8"/>
    <n v="600"/>
    <s v="noviembre"/>
    <n v="2023"/>
    <s v="miercoles"/>
  </r>
  <r>
    <n v="346"/>
    <x v="11"/>
    <n v="29"/>
    <s v="casado"/>
    <s v="Avenida de la Niebla 2443"/>
    <n v="36577619"/>
    <s v="20-36577619-5"/>
    <s v="mariana@example.com"/>
    <d v="2023-12-01T00:00:00"/>
    <x v="7"/>
    <x v="4"/>
    <n v="600"/>
    <x v="2"/>
    <s v="Córdoba"/>
    <n v="15"/>
    <n v="600"/>
    <s v="diciembre"/>
    <n v="2023"/>
    <s v="viernes"/>
  </r>
  <r>
    <n v="347"/>
    <x v="39"/>
    <n v="18"/>
    <s v="casado"/>
    <s v="Camino del Sueño 2554"/>
    <n v="35721411"/>
    <s v="27-35721411-7"/>
    <s v="fernando@example.com"/>
    <d v="2023-12-03T00:00:00"/>
    <x v="8"/>
    <x v="4"/>
    <n v="600"/>
    <x v="4"/>
    <s v="Córdoba"/>
    <n v="5"/>
    <n v="600"/>
    <s v="diciembre"/>
    <n v="2023"/>
    <s v="domingo"/>
  </r>
  <r>
    <n v="348"/>
    <x v="30"/>
    <n v="29"/>
    <s v="soltero"/>
    <s v="Paseo de la Penumbra 2665"/>
    <n v="26335995"/>
    <s v="27-26335995-7"/>
    <s v="valeria@example.com"/>
    <d v="2023-12-05T00:00:00"/>
    <x v="18"/>
    <x v="4"/>
    <n v="600"/>
    <x v="1"/>
    <s v="Córdoba"/>
    <n v="10"/>
    <n v="600"/>
    <s v="diciembre"/>
    <n v="2023"/>
    <s v="martes"/>
  </r>
  <r>
    <n v="349"/>
    <x v="25"/>
    <n v="31"/>
    <s v="soltero"/>
    <s v="Calle del Misterio 2776"/>
    <n v="31635550"/>
    <s v="20-31635550-5"/>
    <s v="marcos@example.com"/>
    <d v="2023-12-07T00:00:00"/>
    <x v="0"/>
    <x v="4"/>
    <n v="600"/>
    <x v="0"/>
    <s v="Córdoba"/>
    <n v="5"/>
    <n v="600"/>
    <s v="diciembre"/>
    <n v="2023"/>
    <s v="jueves"/>
  </r>
  <r>
    <n v="351"/>
    <x v="32"/>
    <n v="18"/>
    <s v="casado"/>
    <s v="Camino de la Ilusión 2998"/>
    <n v="26995894"/>
    <s v="20-26995894-2"/>
    <s v="mateo@example.com"/>
    <d v="2023-11-18T00:00:00"/>
    <x v="1"/>
    <x v="4"/>
    <n v="600"/>
    <x v="1"/>
    <s v="Córdoba"/>
    <n v="0"/>
    <n v="600"/>
    <s v="noviembre"/>
    <n v="2023"/>
    <s v="sabado"/>
  </r>
  <r>
    <n v="353"/>
    <x v="31"/>
    <n v="32"/>
    <s v="soltero"/>
    <s v="Calle del Encanto 3120"/>
    <n v="38409289"/>
    <s v="27-38409289-2"/>
    <s v="emilio@example.com"/>
    <d v="2023-12-15T00:00:00"/>
    <x v="2"/>
    <x v="4"/>
    <n v="600"/>
    <x v="2"/>
    <s v="Córdoba"/>
    <n v="10"/>
    <n v="600"/>
    <s v="diciembre"/>
    <n v="2023"/>
    <s v="viernes"/>
  </r>
  <r>
    <n v="354"/>
    <x v="13"/>
    <n v="52"/>
    <s v="soltero"/>
    <s v="Avenida de los Recuerdos 3231"/>
    <n v="25054956"/>
    <s v="20-25054956-5"/>
    <s v="luna@example.com"/>
    <d v="2023-12-17T00:00:00"/>
    <x v="19"/>
    <x v="4"/>
    <n v="600"/>
    <x v="4"/>
    <s v="Córdoba"/>
    <n v="5"/>
    <n v="600"/>
    <s v="diciembre"/>
    <n v="2023"/>
    <s v="domingo"/>
  </r>
  <r>
    <n v="359"/>
    <x v="16"/>
    <n v="38"/>
    <s v="casado"/>
    <s v="Camino del Encuentro 3786"/>
    <n v="32706759"/>
    <s v="27-32706759-7"/>
    <s v="ignacio@example.com"/>
    <d v="2023-12-27T00:00:00"/>
    <x v="3"/>
    <x v="4"/>
    <n v="600"/>
    <x v="3"/>
    <s v="Córdoba"/>
    <n v="0"/>
    <n v="600"/>
    <s v="diciembre"/>
    <n v="2023"/>
    <s v="miercoles"/>
  </r>
  <r>
    <n v="361"/>
    <x v="0"/>
    <n v="38"/>
    <s v="casado"/>
    <s v="Calle Primavera 123"/>
    <n v="37260326"/>
    <s v="27-37260326-7"/>
    <s v="ana@example.com"/>
    <d v="2023-12-31T00:00:00"/>
    <x v="4"/>
    <x v="4"/>
    <n v="600"/>
    <x v="1"/>
    <s v="Córdoba"/>
    <n v="0"/>
    <n v="600"/>
    <s v="diciembre"/>
    <n v="2023"/>
    <s v="domingo"/>
  </r>
  <r>
    <n v="363"/>
    <x v="33"/>
    <n v="42"/>
    <s v="soltero"/>
    <s v="Camino del Sol 789"/>
    <n v="27705687"/>
    <s v="27-27705687-7"/>
    <s v="marta@example.com"/>
    <d v="2023-09-09T00:00:00"/>
    <x v="13"/>
    <x v="4"/>
    <n v="600"/>
    <x v="1"/>
    <s v="Córdoba"/>
    <n v="5"/>
    <n v="600"/>
    <s v="septiembre"/>
    <n v="2023"/>
    <s v="sabado"/>
  </r>
  <r>
    <n v="365"/>
    <x v="34"/>
    <n v="38"/>
    <s v="casado"/>
    <s v="Calle Azul 202"/>
    <n v="38416885"/>
    <s v="20-38416885-5"/>
    <s v="joaquin@example.com"/>
    <d v="2023-09-08T00:00:00"/>
    <x v="6"/>
    <x v="4"/>
    <n v="600"/>
    <x v="2"/>
    <s v="Córdoba"/>
    <n v="15"/>
    <n v="600"/>
    <s v="septiembre"/>
    <n v="2023"/>
    <s v="viernes"/>
  </r>
  <r>
    <n v="366"/>
    <x v="2"/>
    <n v="22"/>
    <s v="casado"/>
    <s v="Avenida de las Flores 303"/>
    <n v="25666872"/>
    <s v="27-25666872-7"/>
    <s v="javier@example.com"/>
    <d v="2023-09-10T00:00:00"/>
    <x v="7"/>
    <x v="4"/>
    <n v="600"/>
    <x v="2"/>
    <s v="Córdoba"/>
    <n v="0"/>
    <n v="600"/>
    <s v="septiembre"/>
    <n v="2023"/>
    <s v="domingo"/>
  </r>
  <r>
    <n v="367"/>
    <x v="35"/>
    <n v="32"/>
    <s v="soltero"/>
    <s v="Camino del Arco Iris 404"/>
    <n v="37980826"/>
    <s v="27-37980826-2"/>
    <s v="martina@example.com"/>
    <d v="2023-09-12T00:00:00"/>
    <x v="8"/>
    <x v="4"/>
    <n v="600"/>
    <x v="4"/>
    <s v="Córdoba"/>
    <n v="8"/>
    <n v="600"/>
    <s v="septiembre"/>
    <n v="2023"/>
    <s v="martes"/>
  </r>
  <r>
    <n v="368"/>
    <x v="26"/>
    <n v="30"/>
    <s v="soltero"/>
    <s v="Paseo de la Montaña 505"/>
    <n v="36331626"/>
    <s v="20-36331626-5"/>
    <s v="lucas@example.com"/>
    <d v="2023-09-14T00:00:00"/>
    <x v="18"/>
    <x v="5"/>
    <n v="640"/>
    <x v="1"/>
    <s v="Córdoba"/>
    <n v="10"/>
    <n v="640"/>
    <s v="septiembre"/>
    <n v="2023"/>
    <s v="jueves"/>
  </r>
  <r>
    <n v="369"/>
    <x v="27"/>
    <n v="29"/>
    <s v="casado"/>
    <s v="Calle del Río 606"/>
    <n v="38590470"/>
    <s v="27-38590470-7"/>
    <s v="carlos@example.com"/>
    <d v="2023-09-16T00:00:00"/>
    <x v="0"/>
    <x v="5"/>
    <n v="640"/>
    <x v="0"/>
    <s v="Córdoba"/>
    <n v="5"/>
    <n v="640"/>
    <s v="septiembre"/>
    <n v="2023"/>
    <s v="sabado"/>
  </r>
  <r>
    <n v="371"/>
    <x v="28"/>
    <n v="20"/>
    <s v="soltero"/>
    <s v="Camino de la Brisa 808"/>
    <n v="35414332"/>
    <s v="20-35414332-5"/>
    <s v="andres@example.com"/>
    <d v="2023-09-20T00:00:00"/>
    <x v="1"/>
    <x v="5"/>
    <n v="640"/>
    <x v="1"/>
    <s v="Córdoba"/>
    <n v="0"/>
    <n v="640"/>
    <s v="septiembre"/>
    <n v="2023"/>
    <s v="miercoles"/>
  </r>
  <r>
    <n v="373"/>
    <x v="29"/>
    <n v="34"/>
    <s v="casado"/>
    <s v="Calle de la Palma 1110"/>
    <n v="36376051"/>
    <s v="20-36376051-2"/>
    <s v="andrea@example.com"/>
    <d v="2023-09-24T00:00:00"/>
    <x v="2"/>
    <x v="5"/>
    <n v="640"/>
    <x v="2"/>
    <s v="Córdoba"/>
    <n v="5"/>
    <n v="640"/>
    <s v="septiembre"/>
    <n v="2023"/>
    <s v="domingo"/>
  </r>
  <r>
    <n v="374"/>
    <x v="4"/>
    <n v="27"/>
    <s v="casado"/>
    <s v="Avenida de la Cascada 1221"/>
    <n v="31332335"/>
    <s v="27-31332335-7"/>
    <s v="leonardo@example.com"/>
    <d v="2023-09-26T00:00:00"/>
    <x v="19"/>
    <x v="5"/>
    <n v="640"/>
    <x v="4"/>
    <s v="Córdoba"/>
    <n v="15"/>
    <n v="640"/>
    <s v="septiembre"/>
    <n v="2023"/>
    <s v="martes"/>
  </r>
  <r>
    <n v="379"/>
    <x v="7"/>
    <n v="26"/>
    <s v="soltero"/>
    <s v="Camino del Diamante 1776"/>
    <n v="31386915"/>
    <s v="20-31386915-5"/>
    <s v="daniela@example.com"/>
    <d v="2023-10-06T00:00:00"/>
    <x v="3"/>
    <x v="5"/>
    <n v="640"/>
    <x v="3"/>
    <s v="Córdoba"/>
    <n v="15"/>
    <n v="640"/>
    <s v="octubre"/>
    <n v="2023"/>
    <s v="viernes"/>
  </r>
  <r>
    <n v="381"/>
    <x v="36"/>
    <n v="27"/>
    <s v="casado"/>
    <s v="Calle de la Sombra 1998"/>
    <n v="39319093"/>
    <s v="27-39319093-7"/>
    <s v="abril@example.com"/>
    <d v="2023-10-10T00:00:00"/>
    <x v="4"/>
    <x v="5"/>
    <n v="640"/>
    <x v="1"/>
    <s v="Córdoba"/>
    <n v="10"/>
    <n v="640"/>
    <s v="octubre"/>
    <n v="2023"/>
    <s v="martes"/>
  </r>
  <r>
    <n v="383"/>
    <x v="37"/>
    <n v="28"/>
    <s v="casado"/>
    <s v="Camino del Crepúsculo 2110"/>
    <n v="25869869"/>
    <s v="27-25869869-7"/>
    <s v="melina@example.com"/>
    <d v="2023-10-14T00:00:00"/>
    <x v="13"/>
    <x v="5"/>
    <n v="640"/>
    <x v="1"/>
    <s v="Córdoba"/>
    <n v="5"/>
    <n v="640"/>
    <s v="octubre"/>
    <n v="2023"/>
    <s v="sabado"/>
  </r>
  <r>
    <n v="385"/>
    <x v="38"/>
    <n v="18"/>
    <s v="soltero"/>
    <s v="Calle del Silencio 2332"/>
    <n v="39317881"/>
    <s v="27-39317881-7"/>
    <s v="lucas@example.com"/>
    <d v="2023-10-18T00:00:00"/>
    <x v="6"/>
    <x v="5"/>
    <n v="640"/>
    <x v="2"/>
    <s v="Córdoba"/>
    <n v="0"/>
    <n v="640"/>
    <s v="octubre"/>
    <n v="2023"/>
    <s v="miercoles"/>
  </r>
  <r>
    <n v="386"/>
    <x v="11"/>
    <n v="29"/>
    <s v="casado"/>
    <s v="Avenida de la Niebla 2443"/>
    <n v="37685234"/>
    <s v="27-37685234-2"/>
    <s v="mariana@example.com"/>
    <d v="2023-10-20T00:00:00"/>
    <x v="7"/>
    <x v="5"/>
    <n v="640"/>
    <x v="2"/>
    <s v="Córdoba"/>
    <n v="10"/>
    <n v="640"/>
    <s v="octubre"/>
    <n v="2023"/>
    <s v="viernes"/>
  </r>
  <r>
    <n v="387"/>
    <x v="39"/>
    <n v="18"/>
    <s v="casado"/>
    <s v="Camino del Sueño 2554"/>
    <n v="35268539"/>
    <s v="20-35268539-5"/>
    <s v="fernando@example.com"/>
    <d v="2023-10-22T00:00:00"/>
    <x v="8"/>
    <x v="5"/>
    <n v="640"/>
    <x v="4"/>
    <s v="Córdoba"/>
    <n v="10"/>
    <n v="640"/>
    <s v="octubre"/>
    <n v="2023"/>
    <s v="domingo"/>
  </r>
  <r>
    <n v="388"/>
    <x v="30"/>
    <n v="29"/>
    <s v="soltero"/>
    <s v="Paseo de la Penumbra 2665"/>
    <n v="37726036"/>
    <s v="27-37726036-7"/>
    <s v="valeria@example.com"/>
    <d v="2023-10-24T00:00:00"/>
    <x v="18"/>
    <x v="5"/>
    <n v="640"/>
    <x v="1"/>
    <s v="Córdoba"/>
    <n v="5"/>
    <n v="640"/>
    <s v="octubre"/>
    <n v="2023"/>
    <s v="martes"/>
  </r>
  <r>
    <n v="389"/>
    <x v="25"/>
    <n v="31"/>
    <s v="soltero"/>
    <s v="Calle del Misterio 2776"/>
    <n v="30181827"/>
    <s v="27-30181827-2"/>
    <s v="marcos@example.com"/>
    <d v="2023-10-26T00:00:00"/>
    <x v="0"/>
    <x v="5"/>
    <n v="640"/>
    <x v="0"/>
    <s v="Córdoba"/>
    <n v="15"/>
    <n v="640"/>
    <s v="octubre"/>
    <n v="2023"/>
    <s v="jueves"/>
  </r>
  <r>
    <n v="391"/>
    <x v="32"/>
    <n v="18"/>
    <s v="casado"/>
    <s v="Camino de la Ilusión 2998"/>
    <n v="35899865"/>
    <s v="27-35899865-7"/>
    <s v="mateo@example.com"/>
    <d v="2023-10-15T00:00:00"/>
    <x v="1"/>
    <x v="5"/>
    <n v="640"/>
    <x v="1"/>
    <s v="Córdoba"/>
    <n v="10"/>
    <n v="640"/>
    <s v="octubre"/>
    <n v="2023"/>
    <s v="domingo"/>
  </r>
  <r>
    <n v="393"/>
    <x v="31"/>
    <n v="32"/>
    <s v="soltero"/>
    <s v="Calle del Encanto 3120"/>
    <n v="39226625"/>
    <s v="20-39226625-5"/>
    <s v="emilio@example.com"/>
    <d v="2023-11-03T00:00:00"/>
    <x v="9"/>
    <x v="5"/>
    <n v="640"/>
    <x v="0"/>
    <s v="Córdoba"/>
    <n v="15"/>
    <n v="640"/>
    <s v="noviembre"/>
    <n v="2023"/>
    <s v="viernes"/>
  </r>
  <r>
    <n v="394"/>
    <x v="13"/>
    <n v="52"/>
    <s v="soltero"/>
    <s v="Avenida de los Recuerdos 3231"/>
    <n v="37861084"/>
    <s v="27-37861084-7"/>
    <s v="luna@example.com"/>
    <d v="2023-11-05T00:00:00"/>
    <x v="17"/>
    <x v="5"/>
    <n v="640"/>
    <x v="3"/>
    <s v="Córdoba"/>
    <n v="0"/>
    <n v="640"/>
    <s v="noviembre"/>
    <n v="2023"/>
    <s v="domingo"/>
  </r>
  <r>
    <n v="399"/>
    <x v="16"/>
    <n v="38"/>
    <s v="casado"/>
    <s v="Camino del Encuentro 3786"/>
    <n v="39694782"/>
    <s v="20-39694782-5"/>
    <s v="ignacio@example.com"/>
    <d v="2023-11-15T00:00:00"/>
    <x v="10"/>
    <x v="5"/>
    <n v="640"/>
    <x v="3"/>
    <s v="Córdoba"/>
    <n v="10"/>
    <n v="640"/>
    <s v="noviembre"/>
    <n v="2023"/>
    <s v="miercoles"/>
  </r>
  <r>
    <n v="401"/>
    <x v="0"/>
    <n v="38"/>
    <s v="casado"/>
    <s v="Calle Primavera 123"/>
    <n v="29643638"/>
    <s v="20-29643638-2"/>
    <s v="ana@example.com"/>
    <d v="2023-11-19T00:00:00"/>
    <x v="9"/>
    <x v="5"/>
    <n v="640"/>
    <x v="0"/>
    <s v="Córdoba"/>
    <n v="15"/>
    <n v="640"/>
    <s v="noviembre"/>
    <n v="2023"/>
    <s v="domingo"/>
  </r>
  <r>
    <n v="403"/>
    <x v="33"/>
    <n v="42"/>
    <s v="soltero"/>
    <s v="Camino del Sol 789"/>
    <n v="31829546"/>
    <s v="27-31829546-2"/>
    <s v="marta@example.com"/>
    <d v="2023-11-23T00:00:00"/>
    <x v="12"/>
    <x v="5"/>
    <n v="640"/>
    <x v="4"/>
    <s v="Córdoba"/>
    <n v="10"/>
    <n v="640"/>
    <s v="noviembre"/>
    <n v="2023"/>
    <s v="jueves"/>
  </r>
  <r>
    <n v="405"/>
    <x v="34"/>
    <n v="38"/>
    <s v="casado"/>
    <s v="Calle Azul 202"/>
    <n v="30777368"/>
    <s v="27-30777368-7"/>
    <s v="joaquin@example.com"/>
    <d v="2023-11-18T00:00:00"/>
    <x v="11"/>
    <x v="5"/>
    <n v="640"/>
    <x v="0"/>
    <s v="Córdoba"/>
    <n v="0"/>
    <n v="640"/>
    <s v="noviembre"/>
    <n v="2023"/>
    <s v="sabado"/>
  </r>
  <r>
    <n v="406"/>
    <x v="2"/>
    <n v="22"/>
    <s v="casado"/>
    <s v="Avenida de las Flores 303"/>
    <n v="26755471"/>
    <s v="27-26755471-2"/>
    <s v="javier@example.com"/>
    <d v="2023-11-29T00:00:00"/>
    <x v="4"/>
    <x v="5"/>
    <n v="640"/>
    <x v="1"/>
    <s v="Córdoba"/>
    <n v="8"/>
    <n v="640"/>
    <s v="noviembre"/>
    <n v="2023"/>
    <s v="miercoles"/>
  </r>
  <r>
    <n v="407"/>
    <x v="35"/>
    <n v="32"/>
    <s v="soltero"/>
    <s v="Camino del Arco Iris 404"/>
    <n v="34204951"/>
    <s v="20-34204951-5"/>
    <s v="martina@example.com"/>
    <d v="2023-12-01T00:00:00"/>
    <x v="10"/>
    <x v="5"/>
    <n v="640"/>
    <x v="3"/>
    <s v="Córdoba"/>
    <n v="15"/>
    <n v="640"/>
    <s v="diciembre"/>
    <n v="2023"/>
    <s v="viernes"/>
  </r>
  <r>
    <n v="408"/>
    <x v="26"/>
    <n v="30"/>
    <s v="soltero"/>
    <s v="Paseo de la Montaña 505"/>
    <n v="29738499"/>
    <s v="27-29738499-7"/>
    <s v="lucas@example.com"/>
    <d v="2023-12-03T00:00:00"/>
    <x v="13"/>
    <x v="5"/>
    <n v="640"/>
    <x v="1"/>
    <s v="Córdoba"/>
    <n v="5"/>
    <n v="640"/>
    <s v="diciembre"/>
    <n v="2023"/>
    <s v="domingo"/>
  </r>
  <r>
    <n v="409"/>
    <x v="27"/>
    <n v="29"/>
    <s v="casado"/>
    <s v="Calle del Río 606"/>
    <n v="29647111"/>
    <s v="27-29647111-7"/>
    <s v="carlos@example.com"/>
    <d v="2023-12-05T00:00:00"/>
    <x v="9"/>
    <x v="5"/>
    <n v="640"/>
    <x v="0"/>
    <s v="Córdoba"/>
    <n v="10"/>
    <n v="640"/>
    <s v="diciembre"/>
    <n v="2023"/>
    <s v="martes"/>
  </r>
  <r>
    <n v="411"/>
    <x v="28"/>
    <n v="20"/>
    <s v="soltero"/>
    <s v="Camino de la Brisa 808"/>
    <n v="35917490"/>
    <s v="27-35917490-7"/>
    <s v="andres@example.com"/>
    <d v="2023-12-09T00:00:00"/>
    <x v="12"/>
    <x v="0"/>
    <n v="550"/>
    <x v="4"/>
    <s v="Córdoba"/>
    <n v="15"/>
    <n v="550"/>
    <s v="diciembre"/>
    <n v="2023"/>
    <s v="sabado"/>
  </r>
  <r>
    <n v="413"/>
    <x v="29"/>
    <n v="34"/>
    <s v="casado"/>
    <s v="Calle de la Palma 1110"/>
    <n v="26079996"/>
    <s v="27-26079996-7"/>
    <s v="andrea@example.com"/>
    <d v="2023-12-13T00:00:00"/>
    <x v="11"/>
    <x v="0"/>
    <n v="550"/>
    <x v="0"/>
    <s v="Córdoba"/>
    <n v="8"/>
    <n v="550"/>
    <s v="diciembre"/>
    <n v="2023"/>
    <s v="miercoles"/>
  </r>
  <r>
    <n v="414"/>
    <x v="4"/>
    <n v="27"/>
    <s v="casado"/>
    <s v="Avenida de la Cascada 1221"/>
    <n v="39105610"/>
    <s v="27-39105610-2"/>
    <s v="leonardo@example.com"/>
    <d v="2023-12-15T00:00:00"/>
    <x v="4"/>
    <x v="0"/>
    <n v="550"/>
    <x v="1"/>
    <s v="Córdoba"/>
    <n v="10"/>
    <n v="550"/>
    <s v="diciembre"/>
    <n v="2023"/>
    <s v="viernes"/>
  </r>
  <r>
    <n v="419"/>
    <x v="7"/>
    <n v="26"/>
    <s v="soltero"/>
    <s v="Camino del Diamante 1776"/>
    <n v="36547690"/>
    <s v="27-36547690-7"/>
    <s v="daniela@example.com"/>
    <d v="2023-12-24T00:00:00"/>
    <x v="12"/>
    <x v="0"/>
    <n v="550"/>
    <x v="4"/>
    <s v="Córdoba"/>
    <n v="15"/>
    <n v="550"/>
    <s v="diciembre"/>
    <n v="2023"/>
    <s v="domingo"/>
  </r>
  <r>
    <n v="421"/>
    <x v="36"/>
    <n v="27"/>
    <s v="casado"/>
    <s v="Calle de la Sombra 1998"/>
    <n v="39294259"/>
    <s v="20-39294259-5"/>
    <s v="abril@example.com"/>
    <d v="2023-12-29T00:00:00"/>
    <x v="11"/>
    <x v="0"/>
    <n v="550"/>
    <x v="0"/>
    <s v="Córdoba"/>
    <n v="15"/>
    <n v="550"/>
    <s v="diciembre"/>
    <n v="2023"/>
    <s v="viernes"/>
  </r>
  <r>
    <n v="423"/>
    <x v="37"/>
    <n v="28"/>
    <s v="casado"/>
    <s v="Camino del Crepúsculo 2110"/>
    <n v="38731608"/>
    <s v="20-38731608-2"/>
    <s v="melina@example.com"/>
    <d v="2023-09-02T00:00:00"/>
    <x v="10"/>
    <x v="0"/>
    <n v="550"/>
    <x v="3"/>
    <s v="Córdoba"/>
    <n v="10"/>
    <n v="550"/>
    <s v="septiembre"/>
    <n v="2023"/>
    <s v="sabado"/>
  </r>
  <r>
    <n v="425"/>
    <x v="38"/>
    <n v="18"/>
    <s v="soltero"/>
    <s v="Calle del Silencio 2332"/>
    <n v="27882656"/>
    <s v="27-27882656-2"/>
    <s v="lucas@example.com"/>
    <d v="2023-09-06T00:00:00"/>
    <x v="11"/>
    <x v="0"/>
    <n v="550"/>
    <x v="0"/>
    <s v="Córdoba"/>
    <n v="10"/>
    <n v="550"/>
    <s v="septiembre"/>
    <n v="2023"/>
    <s v="miercoles"/>
  </r>
  <r>
    <n v="426"/>
    <x v="11"/>
    <n v="29"/>
    <s v="casado"/>
    <s v="Avenida de la Niebla 2443"/>
    <n v="28974611"/>
    <s v="20-28974611-5"/>
    <s v="mariana@example.com"/>
    <d v="2023-09-08T00:00:00"/>
    <x v="4"/>
    <x v="0"/>
    <n v="550"/>
    <x v="1"/>
    <s v="Córdoba"/>
    <n v="5"/>
    <n v="550"/>
    <s v="septiembre"/>
    <n v="2023"/>
    <s v="viernes"/>
  </r>
  <r>
    <n v="427"/>
    <x v="39"/>
    <n v="18"/>
    <s v="casado"/>
    <s v="Camino del Sueño 2554"/>
    <n v="36793826"/>
    <s v="27-36793826-7"/>
    <s v="fernando@example.com"/>
    <d v="2023-09-10T00:00:00"/>
    <x v="10"/>
    <x v="0"/>
    <n v="550"/>
    <x v="3"/>
    <s v="Córdoba"/>
    <n v="15"/>
    <n v="550"/>
    <s v="septiembre"/>
    <n v="2023"/>
    <s v="domingo"/>
  </r>
  <r>
    <n v="428"/>
    <x v="30"/>
    <n v="29"/>
    <s v="soltero"/>
    <s v="Paseo de la Penumbra 2665"/>
    <n v="35644011"/>
    <s v="27-35644011-2"/>
    <s v="valeria@example.com"/>
    <d v="2023-09-12T00:00:00"/>
    <x v="13"/>
    <x v="0"/>
    <n v="550"/>
    <x v="1"/>
    <s v="Córdoba"/>
    <n v="0"/>
    <n v="550"/>
    <s v="septiembre"/>
    <n v="2023"/>
    <s v="martes"/>
  </r>
  <r>
    <n v="429"/>
    <x v="25"/>
    <n v="31"/>
    <s v="soltero"/>
    <s v="Calle del Misterio 2776"/>
    <n v="25076640"/>
    <s v="20-25076640-5"/>
    <s v="marcos@example.com"/>
    <d v="2023-09-14T00:00:00"/>
    <x v="11"/>
    <x v="0"/>
    <n v="550"/>
    <x v="0"/>
    <s v="Córdoba"/>
    <n v="10"/>
    <n v="550"/>
    <s v="septiembre"/>
    <n v="2023"/>
    <s v="jueves"/>
  </r>
  <r>
    <n v="431"/>
    <x v="32"/>
    <n v="18"/>
    <s v="casado"/>
    <s v="Camino de la Ilusión 2998"/>
    <n v="36365512"/>
    <s v="27-36365512-7"/>
    <s v="mateo@example.com"/>
    <d v="2023-09-09T00:00:00"/>
    <x v="10"/>
    <x v="0"/>
    <n v="550"/>
    <x v="3"/>
    <s v="Córdoba"/>
    <n v="15"/>
    <n v="550"/>
    <s v="septiembre"/>
    <n v="2023"/>
    <s v="sabado"/>
  </r>
  <r>
    <n v="433"/>
    <x v="31"/>
    <n v="32"/>
    <s v="soltero"/>
    <s v="Calle del Encanto 3120"/>
    <n v="26038383"/>
    <s v="27-26038383-7"/>
    <s v="emilio@example.com"/>
    <d v="2023-09-22T00:00:00"/>
    <x v="11"/>
    <x v="0"/>
    <n v="550"/>
    <x v="0"/>
    <s v="Córdoba"/>
    <n v="8"/>
    <n v="550"/>
    <s v="septiembre"/>
    <n v="2023"/>
    <s v="viernes"/>
  </r>
  <r>
    <n v="434"/>
    <x v="13"/>
    <n v="52"/>
    <s v="soltero"/>
    <s v="Avenida de los Recuerdos 3231"/>
    <n v="26276632"/>
    <s v="20-26276632-2"/>
    <s v="luna@example.com"/>
    <d v="2023-09-24T00:00:00"/>
    <x v="4"/>
    <x v="0"/>
    <n v="550"/>
    <x v="1"/>
    <s v="Córdoba"/>
    <n v="5"/>
    <n v="550"/>
    <s v="septiembre"/>
    <n v="2023"/>
    <s v="domingo"/>
  </r>
  <r>
    <n v="439"/>
    <x v="16"/>
    <n v="38"/>
    <s v="casado"/>
    <s v="Camino del Encuentro 3786"/>
    <n v="36411435"/>
    <s v="27-36411435-2"/>
    <s v="ignacio@example.com"/>
    <d v="2023-10-04T00:00:00"/>
    <x v="14"/>
    <x v="0"/>
    <n v="550"/>
    <x v="4"/>
    <s v="Córdoba"/>
    <n v="15"/>
    <n v="550"/>
    <s v="octubre"/>
    <n v="2023"/>
    <s v="miercoles"/>
  </r>
  <r>
    <n v="441"/>
    <x v="0"/>
    <n v="38"/>
    <s v="casado"/>
    <s v="Calle Primavera 123"/>
    <n v="31701582"/>
    <s v="27-31701582-7"/>
    <s v="ana@example.com"/>
    <d v="2023-10-08T00:00:00"/>
    <x v="15"/>
    <x v="0"/>
    <n v="550"/>
    <x v="0"/>
    <s v="Córdoba"/>
    <n v="8"/>
    <n v="550"/>
    <s v="octubre"/>
    <n v="2023"/>
    <s v="domingo"/>
  </r>
  <r>
    <n v="443"/>
    <x v="33"/>
    <n v="42"/>
    <s v="soltero"/>
    <s v="Camino del Sol 789"/>
    <n v="30546844"/>
    <s v="20-30546844-5"/>
    <s v="marta@example.com"/>
    <d v="2023-10-12T00:00:00"/>
    <x v="19"/>
    <x v="0"/>
    <n v="550"/>
    <x v="4"/>
    <s v="Córdoba"/>
    <n v="5"/>
    <n v="550"/>
    <s v="octubre"/>
    <n v="2023"/>
    <s v="jueves"/>
  </r>
  <r>
    <n v="445"/>
    <x v="34"/>
    <n v="38"/>
    <s v="casado"/>
    <s v="Calle Azul 202"/>
    <n v="30464321"/>
    <s v="20-30464321-2"/>
    <s v="joaquin@example.com"/>
    <d v="2023-10-15T00:00:00"/>
    <x v="9"/>
    <x v="0"/>
    <n v="550"/>
    <x v="0"/>
    <s v="Córdoba"/>
    <n v="10"/>
    <n v="550"/>
    <s v="octubre"/>
    <n v="2023"/>
    <s v="domingo"/>
  </r>
  <r>
    <n v="446"/>
    <x v="2"/>
    <n v="22"/>
    <s v="casado"/>
    <s v="Avenida de las Flores 303"/>
    <n v="26459822"/>
    <s v="27-26459822-7"/>
    <s v="javier@example.com"/>
    <d v="2023-10-18T00:00:00"/>
    <x v="17"/>
    <x v="0"/>
    <n v="550"/>
    <x v="3"/>
    <s v="Córdoba"/>
    <n v="5"/>
    <n v="550"/>
    <s v="octubre"/>
    <n v="2023"/>
    <s v="miercoles"/>
  </r>
  <r>
    <n v="447"/>
    <x v="35"/>
    <n v="32"/>
    <s v="soltero"/>
    <s v="Camino del Arco Iris 404"/>
    <n v="25421713"/>
    <s v="27-25421713-2"/>
    <s v="martina@example.com"/>
    <d v="2023-10-20T00:00:00"/>
    <x v="12"/>
    <x v="0"/>
    <n v="550"/>
    <x v="4"/>
    <s v="Córdoba"/>
    <n v="10"/>
    <n v="550"/>
    <s v="octubre"/>
    <n v="2023"/>
    <s v="viernes"/>
  </r>
  <r>
    <n v="448"/>
    <x v="26"/>
    <n v="30"/>
    <s v="soltero"/>
    <s v="Paseo de la Montaña 505"/>
    <n v="28883770"/>
    <s v="20-28883770-5"/>
    <s v="lucas@example.com"/>
    <d v="2023-10-22T00:00:00"/>
    <x v="3"/>
    <x v="0"/>
    <n v="550"/>
    <x v="3"/>
    <s v="Córdoba"/>
    <n v="5"/>
    <n v="550"/>
    <s v="octubre"/>
    <n v="2023"/>
    <s v="domingo"/>
  </r>
  <r>
    <n v="449"/>
    <x v="27"/>
    <n v="29"/>
    <s v="casado"/>
    <s v="Calle del Río 606"/>
    <n v="25461694"/>
    <s v="27-25461694-7"/>
    <s v="carlos@example.com"/>
    <d v="2023-10-24T00:00:00"/>
    <x v="11"/>
    <x v="1"/>
    <n v="350"/>
    <x v="0"/>
    <s v="Córdoba"/>
    <n v="15"/>
    <n v="350"/>
    <s v="octubre"/>
    <n v="2023"/>
    <s v="martes"/>
  </r>
  <r>
    <n v="451"/>
    <x v="28"/>
    <n v="20"/>
    <s v="soltero"/>
    <s v="Camino de la Brisa 808"/>
    <n v="39284315"/>
    <s v="20-39284315-5"/>
    <s v="andres@example.com"/>
    <d v="2023-10-28T00:00:00"/>
    <x v="10"/>
    <x v="1"/>
    <n v="350"/>
    <x v="3"/>
    <s v="Córdoba"/>
    <n v="10"/>
    <n v="350"/>
    <s v="octubre"/>
    <n v="2023"/>
    <s v="sabado"/>
  </r>
  <r>
    <n v="453"/>
    <x v="29"/>
    <n v="34"/>
    <s v="casado"/>
    <s v="Calle de la Palma 1110"/>
    <n v="29164005"/>
    <s v="27-29164005-7"/>
    <s v="andrea@example.com"/>
    <d v="2023-11-01T00:00:00"/>
    <x v="5"/>
    <x v="1"/>
    <n v="350"/>
    <x v="2"/>
    <s v="Córdoba"/>
    <n v="10"/>
    <n v="350"/>
    <s v="noviembre"/>
    <n v="2023"/>
    <s v="miercoles"/>
  </r>
  <r>
    <n v="454"/>
    <x v="4"/>
    <n v="27"/>
    <s v="casado"/>
    <s v="Avenida de la Cascada 1221"/>
    <n v="26332231"/>
    <s v="20-26332231-5"/>
    <s v="leonardo@example.com"/>
    <d v="2023-11-03T00:00:00"/>
    <x v="6"/>
    <x v="1"/>
    <n v="350"/>
    <x v="2"/>
    <s v="Córdoba"/>
    <n v="15"/>
    <n v="350"/>
    <s v="noviembre"/>
    <n v="2023"/>
    <s v="viernes"/>
  </r>
  <r>
    <n v="459"/>
    <x v="7"/>
    <n v="26"/>
    <s v="soltero"/>
    <s v="Camino del Diamante 1776"/>
    <n v="35086354"/>
    <s v="20-35086354-5"/>
    <s v="daniela@example.com"/>
    <d v="2023-11-18T00:00:00"/>
    <x v="14"/>
    <x v="1"/>
    <n v="350"/>
    <x v="4"/>
    <s v="Córdoba"/>
    <n v="15"/>
    <n v="350"/>
    <s v="noviembre"/>
    <n v="2023"/>
    <s v="sabado"/>
  </r>
  <r>
    <n v="461"/>
    <x v="36"/>
    <n v="27"/>
    <s v="casado"/>
    <s v="Calle de la Sombra 1998"/>
    <n v="37296887"/>
    <s v="27-37296887-2"/>
    <s v="abril@example.com"/>
    <d v="2023-11-17T00:00:00"/>
    <x v="15"/>
    <x v="1"/>
    <n v="350"/>
    <x v="0"/>
    <s v="Córdoba"/>
    <n v="10"/>
    <n v="350"/>
    <s v="noviembre"/>
    <n v="2023"/>
    <s v="viernes"/>
  </r>
  <r>
    <n v="463"/>
    <x v="37"/>
    <n v="28"/>
    <s v="casado"/>
    <s v="Camino del Crepúsculo 2110"/>
    <n v="31360825"/>
    <s v="27-31360825-7"/>
    <s v="melina@example.com"/>
    <d v="2023-11-21T00:00:00"/>
    <x v="19"/>
    <x v="1"/>
    <n v="350"/>
    <x v="4"/>
    <s v="Córdoba"/>
    <n v="15"/>
    <n v="350"/>
    <s v="noviembre"/>
    <n v="2023"/>
    <s v="martes"/>
  </r>
  <r>
    <n v="465"/>
    <x v="38"/>
    <n v="18"/>
    <s v="soltero"/>
    <s v="Calle del Silencio 2332"/>
    <n v="30206475"/>
    <s v="20-30206475-5"/>
    <s v="lucas@example.com"/>
    <d v="2023-11-25T00:00:00"/>
    <x v="9"/>
    <x v="1"/>
    <n v="350"/>
    <x v="0"/>
    <s v="Córdoba"/>
    <n v="10"/>
    <n v="350"/>
    <s v="noviembre"/>
    <n v="2023"/>
    <s v="sabado"/>
  </r>
  <r>
    <n v="466"/>
    <x v="11"/>
    <n v="29"/>
    <s v="casado"/>
    <s v="Avenida de la Niebla 2443"/>
    <n v="26711667"/>
    <s v="27-26711667-7"/>
    <s v="mariana@example.com"/>
    <d v="2023-11-18T00:00:00"/>
    <x v="17"/>
    <x v="1"/>
    <n v="350"/>
    <x v="3"/>
    <s v="Córdoba"/>
    <n v="5"/>
    <n v="350"/>
    <s v="noviembre"/>
    <n v="2023"/>
    <s v="sabado"/>
  </r>
  <r>
    <n v="467"/>
    <x v="39"/>
    <n v="18"/>
    <s v="casado"/>
    <s v="Camino del Sueño 2554"/>
    <n v="30027112"/>
    <s v="20-30027112-2"/>
    <s v="fernando@example.com"/>
    <d v="2023-11-29T00:00:00"/>
    <x v="12"/>
    <x v="1"/>
    <n v="350"/>
    <x v="4"/>
    <s v="Córdoba"/>
    <n v="0"/>
    <n v="350"/>
    <s v="noviembre"/>
    <n v="2023"/>
    <s v="miercoles"/>
  </r>
  <r>
    <n v="468"/>
    <x v="30"/>
    <n v="29"/>
    <s v="soltero"/>
    <s v="Paseo de la Penumbra 2665"/>
    <n v="25048208"/>
    <s v="27-25048208-7"/>
    <s v="valeria@example.com"/>
    <d v="2023-12-01T00:00:00"/>
    <x v="3"/>
    <x v="1"/>
    <n v="350"/>
    <x v="3"/>
    <s v="Córdoba"/>
    <n v="8"/>
    <n v="350"/>
    <s v="diciembre"/>
    <n v="2023"/>
    <s v="viernes"/>
  </r>
  <r>
    <n v="469"/>
    <x v="25"/>
    <n v="31"/>
    <s v="soltero"/>
    <s v="Calle del Misterio 2776"/>
    <n v="39415064"/>
    <s v="27-39415064-2"/>
    <s v="marcos@example.com"/>
    <d v="2023-12-03T00:00:00"/>
    <x v="11"/>
    <x v="1"/>
    <n v="350"/>
    <x v="0"/>
    <s v="Córdoba"/>
    <n v="15"/>
    <n v="350"/>
    <s v="diciembre"/>
    <n v="2023"/>
    <s v="domingo"/>
  </r>
  <r>
    <n v="471"/>
    <x v="32"/>
    <n v="18"/>
    <s v="casado"/>
    <s v="Camino de la Ilusión 2998"/>
    <n v="26762312"/>
    <s v="27-26762312-7"/>
    <s v="mateo@example.com"/>
    <d v="2023-12-07T00:00:00"/>
    <x v="10"/>
    <x v="1"/>
    <n v="350"/>
    <x v="3"/>
    <s v="Córdoba"/>
    <n v="10"/>
    <n v="350"/>
    <s v="diciembre"/>
    <n v="2023"/>
    <s v="jueves"/>
  </r>
  <r>
    <n v="473"/>
    <x v="31"/>
    <n v="32"/>
    <s v="soltero"/>
    <s v="Calle del Encanto 3120"/>
    <n v="25324814"/>
    <s v="20-25324814-5"/>
    <s v="emilio@example.com"/>
    <d v="2023-12-10T00:00:00"/>
    <x v="5"/>
    <x v="1"/>
    <n v="350"/>
    <x v="2"/>
    <s v="Córdoba"/>
    <n v="15"/>
    <n v="350"/>
    <s v="diciembre"/>
    <n v="2023"/>
    <s v="domingo"/>
  </r>
  <r>
    <n v="474"/>
    <x v="13"/>
    <n v="52"/>
    <s v="soltero"/>
    <s v="Avenida de los Recuerdos 3231"/>
    <n v="29722858"/>
    <s v="27-29722858-7"/>
    <s v="luna@example.com"/>
    <d v="2023-12-13T00:00:00"/>
    <x v="6"/>
    <x v="1"/>
    <n v="350"/>
    <x v="2"/>
    <s v="Córdoba"/>
    <n v="0"/>
    <n v="350"/>
    <s v="diciembre"/>
    <n v="2023"/>
    <s v="miercoles"/>
  </r>
  <r>
    <n v="479"/>
    <x v="16"/>
    <n v="38"/>
    <s v="casado"/>
    <s v="Camino del Encuentro 3786"/>
    <n v="39644068"/>
    <s v="27-39644068-7"/>
    <s v="ignacio@example.com"/>
    <d v="2023-12-23T00:00:00"/>
    <x v="14"/>
    <x v="1"/>
    <n v="350"/>
    <x v="4"/>
    <s v="Córdoba"/>
    <n v="8"/>
    <n v="350"/>
    <s v="diciembre"/>
    <n v="2023"/>
    <s v="sabado"/>
  </r>
  <r>
    <n v="481"/>
    <x v="0"/>
    <n v="38"/>
    <s v="casado"/>
    <s v="Calle Primavera 123"/>
    <n v="37811523"/>
    <s v="20-37811523-5"/>
    <s v="ana@example.com"/>
    <d v="2023-12-27T00:00:00"/>
    <x v="15"/>
    <x v="1"/>
    <n v="350"/>
    <x v="0"/>
    <s v="Córdoba"/>
    <n v="15"/>
    <n v="350"/>
    <s v="diciembre"/>
    <n v="2023"/>
    <s v="miercoles"/>
  </r>
  <r>
    <n v="483"/>
    <x v="33"/>
    <n v="42"/>
    <s v="soltero"/>
    <s v="Camino del Sol 789"/>
    <n v="36129057"/>
    <s v="27-36129057-2"/>
    <s v="marta@example.com"/>
    <d v="2023-12-31T00:00:00"/>
    <x v="19"/>
    <x v="1"/>
    <n v="350"/>
    <x v="4"/>
    <s v="Córdoba"/>
    <n v="15"/>
    <n v="350"/>
    <s v="diciembre"/>
    <n v="2023"/>
    <s v="domingo"/>
  </r>
  <r>
    <n v="485"/>
    <x v="34"/>
    <n v="38"/>
    <s v="casado"/>
    <s v="Calle Azul 202"/>
    <n v="28664820"/>
    <s v="27-28664820-7"/>
    <s v="joaquin@example.com"/>
    <d v="2023-09-09T00:00:00"/>
    <x v="9"/>
    <x v="1"/>
    <n v="350"/>
    <x v="0"/>
    <s v="Córdoba"/>
    <n v="10"/>
    <n v="350"/>
    <s v="septiembre"/>
    <n v="2023"/>
    <s v="sabado"/>
  </r>
  <r>
    <n v="486"/>
    <x v="2"/>
    <n v="22"/>
    <s v="casado"/>
    <s v="Avenida de las Flores 303"/>
    <n v="34597703"/>
    <s v="27-34597703-7"/>
    <s v="javier@example.com"/>
    <d v="2023-09-06T00:00:00"/>
    <x v="17"/>
    <x v="2"/>
    <n v="450"/>
    <x v="3"/>
    <s v="Córdoba"/>
    <n v="5"/>
    <n v="450"/>
    <s v="septiembre"/>
    <n v="2023"/>
    <s v="miercoles"/>
  </r>
  <r>
    <n v="487"/>
    <x v="35"/>
    <n v="32"/>
    <s v="soltero"/>
    <s v="Camino del Arco Iris 404"/>
    <n v="39632849"/>
    <s v="20-39632849-5"/>
    <s v="martina@example.com"/>
    <d v="2023-09-08T00:00:00"/>
    <x v="12"/>
    <x v="2"/>
    <n v="450"/>
    <x v="4"/>
    <s v="Córdoba"/>
    <n v="10"/>
    <n v="450"/>
    <s v="septiembre"/>
    <n v="2023"/>
    <s v="viernes"/>
  </r>
  <r>
    <n v="488"/>
    <x v="26"/>
    <n v="30"/>
    <s v="soltero"/>
    <s v="Paseo de la Montaña 505"/>
    <n v="25092448"/>
    <s v="27-25092448-7"/>
    <s v="lucas@example.com"/>
    <d v="2023-09-10T00:00:00"/>
    <x v="3"/>
    <x v="2"/>
    <n v="450"/>
    <x v="3"/>
    <s v="Córdoba"/>
    <n v="5"/>
    <n v="450"/>
    <s v="septiembre"/>
    <n v="2023"/>
    <s v="domingo"/>
  </r>
  <r>
    <n v="489"/>
    <x v="27"/>
    <n v="29"/>
    <s v="casado"/>
    <s v="Calle del Río 606"/>
    <n v="35336772"/>
    <s v="20-35336772-2"/>
    <s v="carlos@example.com"/>
    <d v="2023-09-12T00:00:00"/>
    <x v="11"/>
    <x v="2"/>
    <n v="450"/>
    <x v="0"/>
    <s v="Córdoba"/>
    <n v="10"/>
    <n v="450"/>
    <s v="septiembre"/>
    <n v="2023"/>
    <s v="martes"/>
  </r>
  <r>
    <n v="491"/>
    <x v="28"/>
    <n v="20"/>
    <s v="soltero"/>
    <s v="Camino de la Brisa 808"/>
    <n v="30430834"/>
    <s v="27-30430834-2"/>
    <s v="andres@example.com"/>
    <d v="2023-09-16T00:00:00"/>
    <x v="10"/>
    <x v="2"/>
    <n v="450"/>
    <x v="3"/>
    <s v="Córdoba"/>
    <n v="15"/>
    <n v="450"/>
    <s v="septiembre"/>
    <n v="2023"/>
    <s v="sabado"/>
  </r>
  <r>
    <n v="493"/>
    <x v="29"/>
    <n v="34"/>
    <s v="casado"/>
    <s v="Calle de la Palma 1110"/>
    <n v="38425333"/>
    <s v="27-38425333-7"/>
    <s v="andrea@example.com"/>
    <d v="2023-09-20T00:00:00"/>
    <x v="5"/>
    <x v="2"/>
    <n v="450"/>
    <x v="2"/>
    <s v="Córdoba"/>
    <n v="8"/>
    <n v="450"/>
    <s v="septiembre"/>
    <n v="2023"/>
    <s v="miercoles"/>
  </r>
  <r>
    <n v="494"/>
    <x v="4"/>
    <n v="27"/>
    <s v="casado"/>
    <s v="Avenida de la Cascada 1221"/>
    <n v="30999951"/>
    <s v="27-30999951-2"/>
    <s v="leonardo@example.com"/>
    <d v="2023-09-22T00:00:00"/>
    <x v="6"/>
    <x v="2"/>
    <n v="450"/>
    <x v="2"/>
    <s v="Córdoba"/>
    <n v="10"/>
    <n v="450"/>
    <s v="septiembre"/>
    <n v="2023"/>
    <s v="viernes"/>
  </r>
  <r>
    <n v="499"/>
    <x v="7"/>
    <n v="26"/>
    <s v="soltero"/>
    <s v="Camino del Diamante 1776"/>
    <n v="30899871"/>
    <s v="27-30899871-7"/>
    <s v="daniela@example.com"/>
    <d v="2023-10-14T00:00:00"/>
    <x v="14"/>
    <x v="2"/>
    <n v="450"/>
    <x v="4"/>
    <s v="Córdoba"/>
    <n v="15"/>
    <n v="450"/>
    <s v="octubre"/>
    <n v="2023"/>
    <s v="sabado"/>
  </r>
  <r>
    <n v="501"/>
    <x v="36"/>
    <n v="27"/>
    <s v="casado"/>
    <s v="Calle de la Sombra 1998"/>
    <n v="32229160"/>
    <s v="27-32229160-7"/>
    <s v="abril@example.com"/>
    <d v="2023-09-02T00:00:00"/>
    <x v="15"/>
    <x v="2"/>
    <n v="450"/>
    <x v="0"/>
    <s v="Córdoba"/>
    <n v="15"/>
    <n v="450"/>
    <s v="septiembre"/>
    <n v="2023"/>
    <s v="sabado"/>
  </r>
  <r>
    <n v="503"/>
    <x v="37"/>
    <n v="28"/>
    <s v="casado"/>
    <s v="Camino del Crepúsculo 2110"/>
    <n v="28707346"/>
    <s v="20-28707346-5"/>
    <s v="melina@example.com"/>
    <d v="2023-09-06T00:00:00"/>
    <x v="17"/>
    <x v="2"/>
    <n v="450"/>
    <x v="3"/>
    <s v="Córdoba"/>
    <n v="10"/>
    <n v="450"/>
    <s v="septiembre"/>
    <n v="2023"/>
    <s v="miercoles"/>
  </r>
  <r>
    <n v="505"/>
    <x v="19"/>
    <n v="29"/>
    <s v="casado"/>
    <s v="Avenida de la Magia 2887"/>
    <n v="38487587"/>
    <s v="27-38487587-2"/>
    <s v="lucia@example.com"/>
    <d v="2023-09-10T00:00:00"/>
    <x v="3"/>
    <x v="2"/>
    <n v="450"/>
    <x v="3"/>
    <s v="Córdoba"/>
    <n v="10"/>
    <n v="450"/>
    <s v="septiembre"/>
    <n v="2023"/>
    <s v="domingo"/>
  </r>
  <r>
    <n v="506"/>
    <x v="11"/>
    <n v="29"/>
    <s v="casado"/>
    <s v="Avenida de la Niebla 2443"/>
    <n v="25296598"/>
    <s v="20-25296598-5"/>
    <s v="mariana@example.com"/>
    <d v="2023-09-12T00:00:00"/>
    <x v="11"/>
    <x v="2"/>
    <n v="450"/>
    <x v="0"/>
    <s v="Córdoba"/>
    <n v="5"/>
    <n v="450"/>
    <s v="septiembre"/>
    <n v="2023"/>
    <s v="martes"/>
  </r>
  <r>
    <n v="507"/>
    <x v="39"/>
    <n v="18"/>
    <s v="casado"/>
    <s v="Camino del Sueño 2554"/>
    <n v="30926278"/>
    <s v="27-30926278-7"/>
    <s v="fernando@example.com"/>
    <d v="2023-09-14T00:00:00"/>
    <x v="4"/>
    <x v="2"/>
    <n v="450"/>
    <x v="1"/>
    <s v="Córdoba"/>
    <n v="7"/>
    <n v="450"/>
    <s v="septiembre"/>
    <n v="2023"/>
    <s v="jueves"/>
  </r>
  <r>
    <n v="508"/>
    <x v="26"/>
    <n v="30"/>
    <s v="soltero"/>
    <s v="Paseo de la Montaña 505"/>
    <n v="25269448"/>
    <s v="27-25269448-7"/>
    <s v="lucas@example.com"/>
    <d v="2023-09-16T00:00:00"/>
    <x v="10"/>
    <x v="3"/>
    <n v="600"/>
    <x v="3"/>
    <s v="Córdoba"/>
    <n v="12"/>
    <n v="600"/>
    <s v="septiembre"/>
    <n v="2023"/>
    <s v="sabado"/>
  </r>
  <r>
    <n v="509"/>
    <x v="27"/>
    <n v="29"/>
    <s v="casado"/>
    <s v="Calle del Río 606"/>
    <n v="38055123"/>
    <s v="20-38055123-5"/>
    <s v="carlos@example.com"/>
    <d v="2023-09-10T00:00:00"/>
    <x v="13"/>
    <x v="3"/>
    <n v="600"/>
    <x v="1"/>
    <s v="Córdoba"/>
    <n v="15"/>
    <n v="600"/>
    <s v="septiembre"/>
    <n v="2023"/>
    <s v="domingo"/>
  </r>
  <r>
    <n v="511"/>
    <x v="28"/>
    <n v="20"/>
    <s v="soltero"/>
    <s v="Camino de la Brisa 808"/>
    <n v="39519308"/>
    <s v="20-39519308-2"/>
    <s v="andres@example.com"/>
    <d v="2023-09-22T00:00:00"/>
    <x v="17"/>
    <x v="3"/>
    <n v="600"/>
    <x v="3"/>
    <s v="Córdoba"/>
    <n v="40"/>
    <n v="600"/>
    <s v="septiembre"/>
    <n v="2023"/>
    <s v="viernes"/>
  </r>
  <r>
    <n v="513"/>
    <x v="31"/>
    <n v="32"/>
    <s v="soltero"/>
    <s v="Calle del Encanto 3120"/>
    <n v="35786526"/>
    <s v="27-35786526-2"/>
    <s v="emilio@example.com"/>
    <d v="2023-09-26T00:00:00"/>
    <x v="3"/>
    <x v="3"/>
    <n v="600"/>
    <x v="3"/>
    <s v="Córdoba"/>
    <n v="0"/>
    <n v="600"/>
    <s v="septiembre"/>
    <n v="2023"/>
    <s v="martes"/>
  </r>
  <r>
    <n v="514"/>
    <x v="25"/>
    <n v="31"/>
    <s v="soltero"/>
    <s v="Calle del Misterio 2776"/>
    <n v="27934523"/>
    <s v="20-27934523-5"/>
    <s v="marcos@example.com"/>
    <d v="2023-09-28T00:00:00"/>
    <x v="11"/>
    <x v="3"/>
    <n v="600"/>
    <x v="0"/>
    <s v="Córdoba"/>
    <n v="12"/>
    <n v="600"/>
    <s v="septiembre"/>
    <n v="2023"/>
    <s v="jueves"/>
  </r>
  <r>
    <n v="517"/>
    <x v="22"/>
    <n v="33"/>
    <s v="casado"/>
    <s v="Avenida del Mar 707"/>
    <n v="35745302"/>
    <s v="20-35745302-5"/>
    <s v="sofia@example.com"/>
    <d v="2023-10-04T00:00:00"/>
    <x v="13"/>
    <x v="3"/>
    <n v="600"/>
    <x v="1"/>
    <s v="Córdoba"/>
    <n v="35"/>
    <n v="600"/>
    <s v="octubre"/>
    <n v="2023"/>
    <s v="miercoles"/>
  </r>
  <r>
    <n v="519"/>
    <x v="3"/>
    <n v="37"/>
    <s v="soltero"/>
    <s v="Paseo del Alba 909"/>
    <n v="38411903"/>
    <s v="27-38411903-7"/>
    <s v="laura@example.com"/>
    <d v="2023-10-08T00:00:00"/>
    <x v="17"/>
    <x v="3"/>
    <n v="600"/>
    <x v="3"/>
    <s v="Córdoba"/>
    <n v="0"/>
    <n v="600"/>
    <s v="octubre"/>
    <n v="2023"/>
    <s v="domingo"/>
  </r>
  <r>
    <n v="521"/>
    <x v="0"/>
    <n v="38"/>
    <s v="casado"/>
    <s v="Calle Primavera 123"/>
    <n v="39522231"/>
    <s v="27-39522231-7"/>
    <s v="ana@example.com"/>
    <d v="2023-10-12T00:00:00"/>
    <x v="3"/>
    <x v="3"/>
    <n v="600"/>
    <x v="3"/>
    <s v="Córdoba"/>
    <n v="0"/>
    <n v="600"/>
    <s v="octubre"/>
    <n v="2023"/>
    <s v="jueves"/>
  </r>
  <r>
    <n v="523"/>
    <x v="33"/>
    <n v="42"/>
    <s v="soltero"/>
    <s v="Camino del Sol 789"/>
    <n v="34514810"/>
    <s v="27-34514810-7"/>
    <s v="marta@example.com"/>
    <d v="2023-10-14T00:00:00"/>
    <x v="4"/>
    <x v="3"/>
    <n v="600"/>
    <x v="1"/>
    <s v="Córdoba"/>
    <n v="10"/>
    <n v="600"/>
    <s v="octubre"/>
    <n v="2023"/>
    <s v="sabado"/>
  </r>
  <r>
    <n v="524"/>
    <x v="1"/>
    <n v="40"/>
    <s v="casado"/>
    <s v="Paseo de la Luna 101"/>
    <n v="28577042"/>
    <s v="27-28577042-2"/>
    <s v="carlos@example.com"/>
    <d v="2023-10-18T00:00:00"/>
    <x v="10"/>
    <x v="3"/>
    <n v="600"/>
    <x v="3"/>
    <s v="Córdoba"/>
    <n v="5"/>
    <n v="600"/>
    <s v="octubre"/>
    <n v="2023"/>
    <s v="miercoles"/>
  </r>
  <r>
    <n v="525"/>
    <x v="34"/>
    <n v="38"/>
    <s v="casado"/>
    <s v="Calle Azul 202"/>
    <n v="39742639"/>
    <s v="20-39742639-5"/>
    <s v="joaquin@example.com"/>
    <d v="2023-10-20T00:00:00"/>
    <x v="13"/>
    <x v="3"/>
    <n v="600"/>
    <x v="1"/>
    <s v="Córdoba"/>
    <n v="15"/>
    <n v="600"/>
    <s v="octubre"/>
    <n v="2023"/>
    <s v="viernes"/>
  </r>
  <r>
    <n v="526"/>
    <x v="2"/>
    <n v="22"/>
    <s v="casado"/>
    <s v="Avenida de las Flores 303"/>
    <n v="36612558"/>
    <s v="27-36612558-7"/>
    <s v="javier@example.com"/>
    <d v="2023-10-22T00:00:00"/>
    <x v="9"/>
    <x v="3"/>
    <n v="600"/>
    <x v="0"/>
    <s v="Córdoba"/>
    <n v="8"/>
    <n v="600"/>
    <s v="octubre"/>
    <n v="2023"/>
    <s v="domingo"/>
  </r>
  <r>
    <n v="527"/>
    <x v="35"/>
    <n v="32"/>
    <s v="soltero"/>
    <s v="Camino del Arco Iris 404"/>
    <n v="27785658"/>
    <s v="27-27785658-2"/>
    <s v="martina@example.com"/>
    <d v="2023-10-24T00:00:00"/>
    <x v="17"/>
    <x v="3"/>
    <n v="600"/>
    <x v="3"/>
    <s v="Córdoba"/>
    <n v="5"/>
    <n v="600"/>
    <s v="octubre"/>
    <n v="2023"/>
    <s v="martes"/>
  </r>
  <r>
    <n v="529"/>
    <x v="27"/>
    <n v="29"/>
    <s v="casado"/>
    <s v="Calle del Río 606"/>
    <n v="34766155"/>
    <s v="27-34766155-7"/>
    <s v="carlos@example.com"/>
    <d v="2023-10-28T00:00:00"/>
    <x v="3"/>
    <x v="3"/>
    <n v="600"/>
    <x v="3"/>
    <s v="Córdoba"/>
    <n v="0"/>
    <n v="600"/>
    <s v="octubre"/>
    <n v="2023"/>
    <s v="sabado"/>
  </r>
  <r>
    <n v="531"/>
    <x v="28"/>
    <n v="20"/>
    <s v="soltero"/>
    <s v="Camino de la Brisa 808"/>
    <n v="32589688"/>
    <s v="20-32589688-5"/>
    <s v="andres@example.com"/>
    <d v="2023-11-01T00:00:00"/>
    <x v="4"/>
    <x v="3"/>
    <n v="600"/>
    <x v="1"/>
    <s v="Córdoba"/>
    <n v="0"/>
    <n v="600"/>
    <s v="noviembre"/>
    <n v="2023"/>
    <s v="miercoles"/>
  </r>
  <r>
    <n v="532"/>
    <x v="3"/>
    <n v="37"/>
    <s v="soltero"/>
    <s v="Paseo del Alba 909"/>
    <n v="37939985"/>
    <s v="27-37939985-7"/>
    <s v="laura@example.com"/>
    <d v="2023-11-03T00:00:00"/>
    <x v="10"/>
    <x v="3"/>
    <n v="600"/>
    <x v="3"/>
    <s v="Córdoba"/>
    <n v="10"/>
    <n v="600"/>
    <s v="noviembre"/>
    <n v="2023"/>
    <s v="viernes"/>
  </r>
  <r>
    <n v="537"/>
    <x v="5"/>
    <n v="18"/>
    <s v="soltero"/>
    <s v="Calle del Viento 1554"/>
    <n v="37891413"/>
    <s v="27-37891413-7"/>
    <s v="valentina@example.com"/>
    <d v="2023-11-18T00:00:00"/>
    <x v="13"/>
    <x v="3"/>
    <n v="600"/>
    <x v="1"/>
    <s v="Córdoba"/>
    <n v="0"/>
    <n v="600"/>
    <s v="noviembre"/>
    <n v="2023"/>
    <s v="sabado"/>
  </r>
  <r>
    <n v="539"/>
    <x v="25"/>
    <n v="31"/>
    <s v="soltero"/>
    <s v="Calle del Misterio 2776"/>
    <n v="34345003"/>
    <s v="20-34345003-5"/>
    <s v="marcos@example.com"/>
    <d v="2023-11-17T00:00:00"/>
    <x v="4"/>
    <x v="3"/>
    <n v="600"/>
    <x v="1"/>
    <s v="Córdoba"/>
    <n v="5"/>
    <n v="600"/>
    <s v="noviembre"/>
    <n v="2023"/>
    <s v="viernes"/>
  </r>
  <r>
    <n v="541"/>
    <x v="36"/>
    <n v="27"/>
    <s v="casado"/>
    <s v="Calle de la Sombra 1998"/>
    <n v="38327429"/>
    <s v="27-38327429-7"/>
    <s v="abril@example.com"/>
    <d v="2023-11-21T00:00:00"/>
    <x v="13"/>
    <x v="3"/>
    <n v="600"/>
    <x v="1"/>
    <s v="Córdoba"/>
    <n v="0"/>
    <n v="600"/>
    <s v="noviembre"/>
    <n v="2023"/>
    <s v="martes"/>
  </r>
  <r>
    <n v="543"/>
    <x v="37"/>
    <n v="28"/>
    <s v="casado"/>
    <s v="Camino del Crepúsculo 2110"/>
    <n v="26698778"/>
    <s v="27-26698778-7"/>
    <s v="melina@example.com"/>
    <d v="2023-11-25T00:00:00"/>
    <x v="4"/>
    <x v="4"/>
    <n v="600"/>
    <x v="1"/>
    <s v="Córdoba"/>
    <n v="5"/>
    <n v="600"/>
    <s v="noviembre"/>
    <n v="2023"/>
    <s v="sabado"/>
  </r>
  <r>
    <n v="544"/>
    <x v="10"/>
    <n v="30"/>
    <s v="soltero"/>
    <s v="Paseo del Ocaso 2221"/>
    <n v="35019439"/>
    <s v="20-35019439-2"/>
    <s v="esteban@example.com"/>
    <d v="2023-11-18T00:00:00"/>
    <x v="10"/>
    <x v="4"/>
    <n v="600"/>
    <x v="3"/>
    <s v="Córdoba"/>
    <n v="15"/>
    <n v="600"/>
    <s v="noviembre"/>
    <n v="2023"/>
    <s v="sabado"/>
  </r>
  <r>
    <n v="545"/>
    <x v="38"/>
    <n v="18"/>
    <s v="soltero"/>
    <s v="Calle del Silencio 2332"/>
    <n v="27294977"/>
    <s v="27-27294977-7"/>
    <s v="lucas@example.com"/>
    <d v="2023-11-29T00:00:00"/>
    <x v="13"/>
    <x v="4"/>
    <n v="600"/>
    <x v="1"/>
    <s v="Córdoba"/>
    <n v="0"/>
    <n v="600"/>
    <s v="noviembre"/>
    <n v="2023"/>
    <s v="miercoles"/>
  </r>
  <r>
    <n v="546"/>
    <x v="25"/>
    <n v="31"/>
    <s v="soltero"/>
    <s v="Calle del Misterio 2776"/>
    <n v="36780911"/>
    <s v="27-36780911-2"/>
    <s v="marcos@example.com"/>
    <d v="2023-12-01T00:00:00"/>
    <x v="18"/>
    <x v="4"/>
    <n v="600"/>
    <x v="1"/>
    <s v="Córdoba"/>
    <n v="8"/>
    <n v="600"/>
    <s v="diciembre"/>
    <n v="2023"/>
    <s v="viernes"/>
  </r>
  <r>
    <n v="547"/>
    <x v="19"/>
    <n v="29"/>
    <s v="casado"/>
    <s v="Avenida de la Magia 2887"/>
    <n v="32595509"/>
    <s v="20-32595509-5"/>
    <s v="lucia@example.com"/>
    <d v="2023-12-03T00:00:00"/>
    <x v="0"/>
    <x v="4"/>
    <n v="600"/>
    <x v="0"/>
    <s v="Córdoba"/>
    <n v="5"/>
    <n v="600"/>
    <s v="diciembre"/>
    <n v="2023"/>
    <s v="domingo"/>
  </r>
  <r>
    <n v="549"/>
    <x v="26"/>
    <n v="30"/>
    <s v="soltero"/>
    <s v="Paseo de la Montaña 505"/>
    <n v="33195365"/>
    <s v="27-33195365-2"/>
    <s v="lucas@example.com"/>
    <d v="2023-12-07T00:00:00"/>
    <x v="1"/>
    <x v="4"/>
    <n v="600"/>
    <x v="1"/>
    <s v="Córdoba"/>
    <n v="0"/>
    <n v="600"/>
    <s v="diciembre"/>
    <n v="2023"/>
    <s v="jueves"/>
  </r>
  <r>
    <n v="551"/>
    <x v="22"/>
    <n v="33"/>
    <s v="casado"/>
    <s v="Avenida del Mar 707"/>
    <n v="34671897"/>
    <s v="27-34671897-7"/>
    <s v="sofia@example.com"/>
    <d v="2023-12-09T00:00:00"/>
    <x v="2"/>
    <x v="4"/>
    <n v="600"/>
    <x v="2"/>
    <s v="Córdoba"/>
    <n v="10"/>
    <n v="600"/>
    <s v="diciembre"/>
    <n v="2023"/>
    <s v="sabado"/>
  </r>
  <r>
    <n v="552"/>
    <x v="28"/>
    <n v="20"/>
    <s v="soltero"/>
    <s v="Camino de la Brisa 808"/>
    <n v="37217078"/>
    <s v="27-37217078-7"/>
    <s v="andres@example.com"/>
    <d v="2023-12-13T00:00:00"/>
    <x v="19"/>
    <x v="4"/>
    <n v="600"/>
    <x v="4"/>
    <s v="Córdoba"/>
    <n v="5"/>
    <n v="600"/>
    <s v="diciembre"/>
    <n v="2023"/>
    <s v="miercoles"/>
  </r>
  <r>
    <n v="557"/>
    <x v="19"/>
    <n v="29"/>
    <s v="casado"/>
    <s v="Avenida de la Magia 2887"/>
    <n v="37908330"/>
    <s v="27-37908330-2"/>
    <s v="lucia@example.com"/>
    <d v="2023-12-23T00:00:00"/>
    <x v="3"/>
    <x v="4"/>
    <n v="600"/>
    <x v="3"/>
    <s v="Córdoba"/>
    <n v="5"/>
    <n v="600"/>
    <s v="diciembre"/>
    <n v="2023"/>
    <s v="sabado"/>
  </r>
  <r>
    <n v="559"/>
    <x v="16"/>
    <n v="38"/>
    <s v="casado"/>
    <s v="Camino del Encuentro 3786"/>
    <n v="26380986"/>
    <s v="27-26380986-7"/>
    <s v="ignacio@example.com"/>
    <d v="2023-12-27T00:00:00"/>
    <x v="4"/>
    <x v="4"/>
    <n v="600"/>
    <x v="1"/>
    <s v="Córdoba"/>
    <n v="0"/>
    <n v="600"/>
    <s v="diciembre"/>
    <n v="2023"/>
    <s v="miercoles"/>
  </r>
  <r>
    <n v="561"/>
    <x v="0"/>
    <n v="38"/>
    <s v="casado"/>
    <s v="Calle Primavera 123"/>
    <n v="34712032"/>
    <s v="20-34712032-5"/>
    <s v="ana@example.com"/>
    <d v="2023-12-31T00:00:00"/>
    <x v="13"/>
    <x v="4"/>
    <n v="600"/>
    <x v="1"/>
    <s v="Córdoba"/>
    <n v="5"/>
    <n v="600"/>
    <s v="diciembre"/>
    <n v="2023"/>
    <s v="domingo"/>
  </r>
  <r>
    <n v="563"/>
    <x v="33"/>
    <n v="42"/>
    <s v="soltero"/>
    <s v="Camino del Sol 789"/>
    <n v="38815665"/>
    <s v="27-38815665-7"/>
    <s v="marta@example.com"/>
    <d v="2023-09-10T00:00:00"/>
    <x v="6"/>
    <x v="4"/>
    <n v="600"/>
    <x v="2"/>
    <s v="Córdoba"/>
    <n v="15"/>
    <n v="600"/>
    <s v="septiembre"/>
    <n v="2023"/>
    <s v="domingo"/>
  </r>
  <r>
    <n v="564"/>
    <x v="1"/>
    <n v="40"/>
    <s v="casado"/>
    <s v="Paseo de la Luna 101"/>
    <n v="30505909"/>
    <s v="20-30505909-5"/>
    <s v="carlos@example.com"/>
    <d v="2023-09-06T00:00:00"/>
    <x v="7"/>
    <x v="4"/>
    <n v="600"/>
    <x v="2"/>
    <s v="Córdoba"/>
    <n v="15"/>
    <n v="600"/>
    <s v="septiembre"/>
    <n v="2023"/>
    <s v="miercoles"/>
  </r>
  <r>
    <n v="565"/>
    <x v="34"/>
    <n v="38"/>
    <s v="casado"/>
    <s v="Calle Azul 202"/>
    <n v="32526767"/>
    <s v="27-32526767-7"/>
    <s v="joaquin@example.com"/>
    <d v="2023-09-08T00:00:00"/>
    <x v="8"/>
    <x v="4"/>
    <n v="600"/>
    <x v="4"/>
    <s v="Córdoba"/>
    <n v="0"/>
    <n v="600"/>
    <s v="septiembre"/>
    <n v="2023"/>
    <s v="viernes"/>
  </r>
  <r>
    <n v="566"/>
    <x v="2"/>
    <n v="22"/>
    <s v="casado"/>
    <s v="Avenida de las Flores 303"/>
    <n v="33871026"/>
    <s v="20-33871026-2"/>
    <s v="javier@example.com"/>
    <d v="2023-09-10T00:00:00"/>
    <x v="18"/>
    <x v="4"/>
    <n v="600"/>
    <x v="1"/>
    <s v="Córdoba"/>
    <n v="10"/>
    <n v="600"/>
    <s v="septiembre"/>
    <n v="2023"/>
    <s v="domingo"/>
  </r>
  <r>
    <n v="567"/>
    <x v="35"/>
    <n v="32"/>
    <s v="soltero"/>
    <s v="Camino del Arco Iris 404"/>
    <n v="31991151"/>
    <s v="27-31991151-7"/>
    <s v="martina@example.com"/>
    <d v="2023-09-12T00:00:00"/>
    <x v="0"/>
    <x v="4"/>
    <n v="600"/>
    <x v="0"/>
    <s v="Córdoba"/>
    <n v="5"/>
    <n v="600"/>
    <s v="septiembre"/>
    <n v="2023"/>
    <s v="martes"/>
  </r>
  <r>
    <n v="569"/>
    <x v="27"/>
    <n v="29"/>
    <s v="casado"/>
    <s v="Calle del Río 606"/>
    <n v="31818348"/>
    <s v="20-31818348-5"/>
    <s v="carlos@example.com"/>
    <d v="2023-09-16T00:00:00"/>
    <x v="1"/>
    <x v="4"/>
    <n v="600"/>
    <x v="1"/>
    <s v="Córdoba"/>
    <n v="0"/>
    <n v="600"/>
    <s v="septiembre"/>
    <n v="2023"/>
    <s v="sabado"/>
  </r>
  <r>
    <n v="571"/>
    <x v="28"/>
    <n v="20"/>
    <s v="soltero"/>
    <s v="Camino de la Brisa 808"/>
    <n v="26855916"/>
    <s v="27-26855916-2"/>
    <s v="andres@example.com"/>
    <d v="2023-09-20T00:00:00"/>
    <x v="2"/>
    <x v="4"/>
    <n v="600"/>
    <x v="2"/>
    <s v="Córdoba"/>
    <n v="5"/>
    <n v="600"/>
    <s v="septiembre"/>
    <n v="2023"/>
    <s v="miercoles"/>
  </r>
  <r>
    <n v="572"/>
    <x v="3"/>
    <n v="37"/>
    <s v="soltero"/>
    <s v="Paseo del Alba 909"/>
    <n v="32740719"/>
    <s v="20-32740719-5"/>
    <s v="laura@example.com"/>
    <d v="2023-09-22T00:00:00"/>
    <x v="19"/>
    <x v="4"/>
    <n v="600"/>
    <x v="4"/>
    <s v="Córdoba"/>
    <n v="15"/>
    <n v="600"/>
    <s v="septiembre"/>
    <n v="2023"/>
    <s v="viernes"/>
  </r>
  <r>
    <n v="577"/>
    <x v="5"/>
    <n v="18"/>
    <s v="soltero"/>
    <s v="Calle del Viento 1554"/>
    <n v="35040466"/>
    <s v="20-35040466-2"/>
    <s v="valentina@example.com"/>
    <d v="2023-10-14T00:00:00"/>
    <x v="3"/>
    <x v="4"/>
    <n v="600"/>
    <x v="3"/>
    <s v="Córdoba"/>
    <n v="8"/>
    <n v="600"/>
    <s v="octubre"/>
    <n v="2023"/>
    <s v="sabado"/>
  </r>
  <r>
    <n v="579"/>
    <x v="7"/>
    <n v="26"/>
    <s v="soltero"/>
    <s v="Camino del Diamante 1776"/>
    <n v="31436008"/>
    <s v="27-31436008-2"/>
    <s v="daniela@example.com"/>
    <d v="2023-10-06T00:00:00"/>
    <x v="4"/>
    <x v="4"/>
    <n v="600"/>
    <x v="1"/>
    <s v="Córdoba"/>
    <n v="5"/>
    <n v="600"/>
    <s v="octubre"/>
    <n v="2023"/>
    <s v="viernes"/>
  </r>
  <r>
    <n v="581"/>
    <x v="36"/>
    <n v="27"/>
    <s v="casado"/>
    <s v="Calle de la Sombra 1998"/>
    <n v="29807560"/>
    <s v="27-29807560-7"/>
    <s v="abril@example.com"/>
    <d v="2023-10-10T00:00:00"/>
    <x v="13"/>
    <x v="5"/>
    <n v="640"/>
    <x v="1"/>
    <s v="Córdoba"/>
    <n v="5"/>
    <n v="640"/>
    <s v="octubre"/>
    <n v="2023"/>
    <s v="martes"/>
  </r>
  <r>
    <n v="583"/>
    <x v="26"/>
    <n v="30"/>
    <s v="soltero"/>
    <s v="Paseo de la Montaña 505"/>
    <n v="33623776"/>
    <s v="20-33623776-5"/>
    <s v="lucas@example.com"/>
    <d v="2023-10-14T00:00:00"/>
    <x v="6"/>
    <x v="5"/>
    <n v="640"/>
    <x v="2"/>
    <s v="Córdoba"/>
    <n v="0"/>
    <n v="640"/>
    <s v="octubre"/>
    <n v="2023"/>
    <s v="sabado"/>
  </r>
  <r>
    <n v="584"/>
    <x v="27"/>
    <n v="29"/>
    <s v="casado"/>
    <s v="Calle del Río 606"/>
    <n v="28154395"/>
    <s v="27-28154395-7"/>
    <s v="carlos@example.com"/>
    <d v="2023-10-21T00:00:00"/>
    <x v="7"/>
    <x v="5"/>
    <n v="640"/>
    <x v="2"/>
    <s v="Córdoba"/>
    <n v="8"/>
    <n v="640"/>
    <s v="octubre"/>
    <n v="2023"/>
    <s v="sabado"/>
  </r>
  <r>
    <n v="585"/>
    <x v="22"/>
    <n v="33"/>
    <s v="casado"/>
    <s v="Avenida del Mar 707"/>
    <n v="30313494"/>
    <s v="27-30313494-7"/>
    <s v="sofia@example.com"/>
    <d v="2023-10-18T00:00:00"/>
    <x v="8"/>
    <x v="5"/>
    <n v="640"/>
    <x v="4"/>
    <s v="Córdoba"/>
    <n v="10"/>
    <n v="640"/>
    <s v="octubre"/>
    <n v="2023"/>
    <s v="miercoles"/>
  </r>
  <r>
    <n v="586"/>
    <x v="28"/>
    <n v="20"/>
    <s v="soltero"/>
    <s v="Camino de la Brisa 808"/>
    <n v="28340056"/>
    <s v="20-28340056-5"/>
    <s v="andres@example.com"/>
    <d v="2023-10-20T00:00:00"/>
    <x v="18"/>
    <x v="5"/>
    <n v="640"/>
    <x v="1"/>
    <s v="Córdoba"/>
    <n v="5"/>
    <n v="640"/>
    <s v="octubre"/>
    <n v="2023"/>
    <s v="viernes"/>
  </r>
  <r>
    <n v="587"/>
    <x v="3"/>
    <n v="37"/>
    <s v="soltero"/>
    <s v="Paseo del Alba 909"/>
    <n v="27288047"/>
    <s v="27-27288047-7"/>
    <s v="laura@example.com"/>
    <d v="2023-10-22T00:00:00"/>
    <x v="0"/>
    <x v="5"/>
    <n v="640"/>
    <x v="0"/>
    <s v="Córdoba"/>
    <n v="15"/>
    <n v="640"/>
    <s v="octubre"/>
    <n v="2023"/>
    <s v="domingo"/>
  </r>
  <r>
    <n v="589"/>
    <x v="25"/>
    <n v="31"/>
    <s v="soltero"/>
    <s v="Calle del Misterio 2776"/>
    <n v="37473936"/>
    <s v="27-37473936-7"/>
    <s v="marcos@example.com"/>
    <d v="2023-10-26T00:00:00"/>
    <x v="1"/>
    <x v="5"/>
    <n v="640"/>
    <x v="1"/>
    <s v="Córdoba"/>
    <n v="5"/>
    <n v="640"/>
    <s v="octubre"/>
    <n v="2023"/>
    <s v="jueves"/>
  </r>
  <r>
    <n v="591"/>
    <x v="32"/>
    <n v="18"/>
    <s v="casado"/>
    <s v="Camino de la Ilusión 2998"/>
    <n v="29440553"/>
    <s v="20-29440553-5"/>
    <s v="mateo@example.com"/>
    <d v="2023-10-21T00:00:00"/>
    <x v="2"/>
    <x v="5"/>
    <n v="640"/>
    <x v="2"/>
    <s v="Córdoba"/>
    <n v="0"/>
    <n v="640"/>
    <s v="octubre"/>
    <n v="2023"/>
    <s v="sabado"/>
  </r>
  <r>
    <n v="592"/>
    <x v="12"/>
    <n v="30"/>
    <s v="casado"/>
    <s v="Paseo de los Sueños 3009"/>
    <n v="25671152"/>
    <s v="27-25671152-7"/>
    <s v="andrea@example.com"/>
    <d v="2023-11-01T00:00:00"/>
    <x v="19"/>
    <x v="5"/>
    <n v="640"/>
    <x v="4"/>
    <s v="Córdoba"/>
    <n v="15"/>
    <n v="640"/>
    <s v="noviembre"/>
    <n v="2023"/>
    <s v="miercoles"/>
  </r>
  <r>
    <n v="597"/>
    <x v="25"/>
    <n v="31"/>
    <s v="soltero"/>
    <s v="Calle del Misterio 2776"/>
    <n v="31668672"/>
    <s v="20-31668672-5"/>
    <s v="marcos@example.com"/>
    <d v="2023-11-11T00:00:00"/>
    <x v="3"/>
    <x v="5"/>
    <n v="640"/>
    <x v="3"/>
    <s v="Córdoba"/>
    <n v="5"/>
    <n v="640"/>
    <s v="noviembre"/>
    <n v="2023"/>
    <s v="sabado"/>
  </r>
  <r>
    <n v="599"/>
    <x v="16"/>
    <n v="38"/>
    <s v="casado"/>
    <s v="Camino del Encuentro 3786"/>
    <n v="32778035"/>
    <s v="20-32778035-2"/>
    <s v="ignacio@example.com"/>
    <d v="2023-11-15T00:00:00"/>
    <x v="4"/>
    <x v="5"/>
    <n v="640"/>
    <x v="1"/>
    <s v="Córdoba"/>
    <n v="5"/>
    <n v="640"/>
    <s v="noviembre"/>
    <n v="2023"/>
    <s v="miercoles"/>
  </r>
  <r>
    <n v="601"/>
    <x v="0"/>
    <n v="38"/>
    <s v="casado"/>
    <s v="Calle Primavera 123"/>
    <n v="38663968"/>
    <s v="27-38663968-2"/>
    <s v="ana@example.com"/>
    <d v="2023-11-19T00:00:00"/>
    <x v="13"/>
    <x v="5"/>
    <n v="640"/>
    <x v="1"/>
    <s v="Córdoba"/>
    <n v="0"/>
    <n v="640"/>
    <s v="noviembre"/>
    <n v="2023"/>
    <s v="domingo"/>
  </r>
  <r>
    <n v="603"/>
    <x v="25"/>
    <n v="31"/>
    <s v="soltero"/>
    <s v="Calle del Misterio 2776"/>
    <n v="29620368"/>
    <s v="27-29620368-7"/>
    <s v="marcos@example.com"/>
    <d v="2023-11-23T00:00:00"/>
    <x v="6"/>
    <x v="5"/>
    <n v="640"/>
    <x v="2"/>
    <s v="Córdoba"/>
    <n v="10"/>
    <n v="640"/>
    <s v="noviembre"/>
    <n v="2023"/>
    <s v="jueves"/>
  </r>
  <r>
    <n v="604"/>
    <x v="19"/>
    <n v="29"/>
    <s v="casado"/>
    <s v="Avenida de la Magia 2887"/>
    <n v="29261044"/>
    <s v="27-29261044-2"/>
    <s v="lucia@example.com"/>
    <d v="2023-11-25T00:00:00"/>
    <x v="7"/>
    <x v="5"/>
    <n v="640"/>
    <x v="2"/>
    <s v="Córdoba"/>
    <n v="5"/>
    <n v="640"/>
    <s v="noviembre"/>
    <n v="2023"/>
    <s v="sabado"/>
  </r>
  <r>
    <n v="605"/>
    <x v="34"/>
    <n v="38"/>
    <s v="casado"/>
    <s v="Calle Azul 202"/>
    <n v="39028553"/>
    <s v="20-39028553-5"/>
    <s v="joaquin@example.com"/>
    <d v="2023-11-25T00:00:00"/>
    <x v="8"/>
    <x v="5"/>
    <n v="640"/>
    <x v="4"/>
    <s v="Córdoba"/>
    <n v="15"/>
    <n v="640"/>
    <s v="noviembre"/>
    <n v="2023"/>
    <s v="sabado"/>
  </r>
  <r>
    <n v="606"/>
    <x v="2"/>
    <n v="22"/>
    <s v="casado"/>
    <s v="Avenida de las Flores 303"/>
    <n v="35557753"/>
    <s v="27-35557753-7"/>
    <s v="javier@example.com"/>
    <d v="2023-11-29T00:00:00"/>
    <x v="18"/>
    <x v="5"/>
    <n v="640"/>
    <x v="1"/>
    <s v="Córdoba"/>
    <n v="8"/>
    <n v="640"/>
    <s v="noviembre"/>
    <n v="2023"/>
    <s v="miercoles"/>
  </r>
  <r>
    <n v="607"/>
    <x v="26"/>
    <n v="30"/>
    <s v="soltero"/>
    <s v="Paseo de la Montaña 505"/>
    <n v="35758098"/>
    <s v="27-35758098-7"/>
    <s v="lucas@example.com"/>
    <d v="2023-12-01T00:00:00"/>
    <x v="0"/>
    <x v="5"/>
    <n v="640"/>
    <x v="0"/>
    <s v="Córdoba"/>
    <n v="5"/>
    <n v="640"/>
    <s v="diciembre"/>
    <n v="2023"/>
    <s v="viernes"/>
  </r>
  <r>
    <n v="609"/>
    <x v="22"/>
    <n v="33"/>
    <s v="casado"/>
    <s v="Avenida del Mar 707"/>
    <n v="30642215"/>
    <s v="27-30642215-7"/>
    <s v="sofia@example.com"/>
    <d v="2023-12-05T00:00:00"/>
    <x v="1"/>
    <x v="5"/>
    <n v="640"/>
    <x v="1"/>
    <s v="Córdoba"/>
    <n v="0"/>
    <n v="640"/>
    <s v="diciembre"/>
    <n v="2023"/>
    <s v="martes"/>
  </r>
  <r>
    <n v="611"/>
    <x v="3"/>
    <n v="37"/>
    <s v="soltero"/>
    <s v="Paseo del Alba 909"/>
    <n v="33408620"/>
    <s v="27-33408620-7"/>
    <s v="laura@example.com"/>
    <d v="2023-12-09T00:00:00"/>
    <x v="9"/>
    <x v="5"/>
    <n v="640"/>
    <x v="0"/>
    <s v="Córdoba"/>
    <n v="0"/>
    <n v="640"/>
    <s v="diciembre"/>
    <n v="2023"/>
    <s v="sabado"/>
  </r>
  <r>
    <n v="612"/>
    <x v="3"/>
    <n v="37"/>
    <s v="soltero"/>
    <s v="Paseo del Alba 909"/>
    <n v="28666267"/>
    <s v="27-28666267-2"/>
    <s v="laura@example.com"/>
    <d v="2023-12-10T00:00:00"/>
    <x v="17"/>
    <x v="5"/>
    <n v="640"/>
    <x v="3"/>
    <s v="Córdoba"/>
    <n v="10"/>
    <n v="640"/>
    <s v="diciembre"/>
    <n v="2023"/>
    <s v="domingo"/>
  </r>
  <r>
    <n v="618"/>
    <x v="28"/>
    <n v="20"/>
    <s v="soltero"/>
    <s v="Camino de la Brisa 808"/>
    <n v="29586952"/>
    <s v="27-29586952-7"/>
    <s v="andres@example.com"/>
    <d v="2023-12-21T00:00:00"/>
    <x v="10"/>
    <x v="5"/>
    <n v="640"/>
    <x v="3"/>
    <s v="Córdoba"/>
    <n v="12"/>
    <n v="640"/>
    <s v="diciembre"/>
    <n v="2023"/>
    <s v="jueves"/>
  </r>
  <r>
    <n v="620"/>
    <x v="7"/>
    <n v="26"/>
    <s v="soltero"/>
    <s v="Camino del Diamante 1776"/>
    <n v="39088427"/>
    <s v="20-39088427-5"/>
    <s v="daniela@example.com"/>
    <d v="2023-12-10T00:00:00"/>
    <x v="9"/>
    <x v="5"/>
    <n v="640"/>
    <x v="0"/>
    <s v="Córdoba"/>
    <n v="35"/>
    <n v="640"/>
    <s v="diciembre"/>
    <n v="2023"/>
    <s v="domingo"/>
  </r>
  <r>
    <n v="622"/>
    <x v="36"/>
    <n v="27"/>
    <s v="casado"/>
    <s v="Calle de la Sombra 1998"/>
    <n v="33904224"/>
    <s v="20-33904224-2"/>
    <s v="abril@example.com"/>
    <d v="2023-12-29T00:00:00"/>
    <x v="12"/>
    <x v="5"/>
    <n v="640"/>
    <x v="4"/>
    <s v="Córdoba"/>
    <n v="50"/>
    <n v="640"/>
    <s v="diciembre"/>
    <n v="2023"/>
    <s v="viernes"/>
  </r>
  <r>
    <n v="624"/>
    <x v="37"/>
    <n v="28"/>
    <s v="casado"/>
    <s v="Camino del Crepúsculo 2110"/>
    <n v="38955119"/>
    <s v="27-38955119-2"/>
    <s v="melina@example.com"/>
    <d v="2023-09-02T00:00:00"/>
    <x v="11"/>
    <x v="5"/>
    <n v="640"/>
    <x v="0"/>
    <s v="Córdoba"/>
    <n v="12"/>
    <n v="640"/>
    <s v="septiembre"/>
    <n v="2023"/>
    <s v="sabado"/>
  </r>
  <r>
    <n v="625"/>
    <x v="10"/>
    <n v="30"/>
    <s v="soltero"/>
    <s v="Paseo del Ocaso 2221"/>
    <n v="27087443"/>
    <s v="20-27087443-5"/>
    <s v="esteban@example.com"/>
    <d v="2023-09-10T00:00:00"/>
    <x v="4"/>
    <x v="0"/>
    <n v="550"/>
    <x v="1"/>
    <s v="Córdoba"/>
    <n v="0"/>
    <n v="550"/>
    <s v="septiembre"/>
    <n v="2023"/>
    <s v="domingo"/>
  </r>
  <r>
    <n v="626"/>
    <x v="38"/>
    <n v="18"/>
    <s v="soltero"/>
    <s v="Calle del Silencio 2332"/>
    <n v="38531545"/>
    <s v="27-38531545-7"/>
    <s v="lucas@example.com"/>
    <d v="2023-09-06T00:00:00"/>
    <x v="10"/>
    <x v="0"/>
    <n v="550"/>
    <x v="3"/>
    <s v="Córdoba"/>
    <n v="54"/>
    <n v="550"/>
    <s v="septiembre"/>
    <n v="2023"/>
    <s v="miercoles"/>
  </r>
  <r>
    <n v="627"/>
    <x v="11"/>
    <n v="29"/>
    <s v="casado"/>
    <s v="Avenida de la Niebla 2443"/>
    <n v="28908323"/>
    <s v="27-28908323-2"/>
    <s v="mariana@example.com"/>
    <d v="2023-09-08T00:00:00"/>
    <x v="13"/>
    <x v="0"/>
    <n v="550"/>
    <x v="1"/>
    <s v="Córdoba"/>
    <n v="35"/>
    <n v="550"/>
    <s v="septiembre"/>
    <n v="2023"/>
    <s v="viernes"/>
  </r>
  <r>
    <n v="628"/>
    <x v="39"/>
    <n v="18"/>
    <s v="casado"/>
    <s v="Camino del Sueño 2554"/>
    <n v="32953443"/>
    <s v="20-32953443-5"/>
    <s v="fernando@example.com"/>
    <d v="2023-09-10T00:00:00"/>
    <x v="9"/>
    <x v="0"/>
    <n v="550"/>
    <x v="0"/>
    <s v="Córdoba"/>
    <n v="0"/>
    <n v="550"/>
    <s v="septiembre"/>
    <n v="2023"/>
    <s v="domingo"/>
  </r>
  <r>
    <n v="630"/>
    <x v="27"/>
    <n v="29"/>
    <s v="casado"/>
    <s v="Calle del Río 606"/>
    <n v="27292256"/>
    <s v="27-27292256-7"/>
    <s v="carlos@example.com"/>
    <d v="2023-09-14T00:00:00"/>
    <x v="12"/>
    <x v="0"/>
    <n v="550"/>
    <x v="4"/>
    <s v="Córdoba"/>
    <n v="15"/>
    <n v="550"/>
    <s v="septiembre"/>
    <n v="2023"/>
    <s v="jueves"/>
  </r>
  <r>
    <n v="632"/>
    <x v="28"/>
    <n v="20"/>
    <s v="soltero"/>
    <s v="Camino de la Brisa 808"/>
    <n v="31206208"/>
    <s v="27-31206208-7"/>
    <s v="andres@example.com"/>
    <d v="2023-09-10T00:00:00"/>
    <x v="11"/>
    <x v="0"/>
    <n v="550"/>
    <x v="0"/>
    <s v="Córdoba"/>
    <n v="8"/>
    <n v="550"/>
    <s v="septiembre"/>
    <n v="2023"/>
    <s v="domingo"/>
  </r>
  <r>
    <n v="633"/>
    <x v="3"/>
    <n v="37"/>
    <s v="soltero"/>
    <s v="Paseo del Alba 909"/>
    <n v="27825559"/>
    <s v="20-27825559-2"/>
    <s v="laura@example.com"/>
    <d v="2023-09-20T00:00:00"/>
    <x v="4"/>
    <x v="0"/>
    <n v="550"/>
    <x v="1"/>
    <s v="Córdoba"/>
    <n v="10"/>
    <n v="550"/>
    <s v="septiembre"/>
    <n v="2023"/>
    <s v="miercoles"/>
  </r>
  <r>
    <n v="638"/>
    <x v="14"/>
    <n v="28"/>
    <s v="soltero"/>
    <s v="Calle de la Fantasía 3564"/>
    <n v="25197227"/>
    <s v="27-25197227-2"/>
    <s v="agustin@example.com"/>
    <d v="2023-09-30T00:00:00"/>
    <x v="12"/>
    <x v="0"/>
    <n v="550"/>
    <x v="4"/>
    <s v="Córdoba"/>
    <n v="15"/>
    <n v="550"/>
    <s v="septiembre"/>
    <n v="2023"/>
    <s v="sabado"/>
  </r>
  <r>
    <n v="640"/>
    <x v="16"/>
    <n v="38"/>
    <s v="casado"/>
    <s v="Camino del Encuentro 3786"/>
    <n v="30011089"/>
    <s v="27-30011089-7"/>
    <s v="ignacio@example.com"/>
    <d v="2023-10-04T00:00:00"/>
    <x v="11"/>
    <x v="0"/>
    <n v="550"/>
    <x v="0"/>
    <s v="Córdoba"/>
    <n v="15"/>
    <n v="550"/>
    <s v="octubre"/>
    <n v="2023"/>
    <s v="miercoles"/>
  </r>
  <r>
    <n v="642"/>
    <x v="0"/>
    <n v="38"/>
    <s v="casado"/>
    <s v="Calle Primavera 123"/>
    <n v="36374260"/>
    <s v="20-36374260-5"/>
    <s v="ana@example.com"/>
    <d v="2023-10-08T00:00:00"/>
    <x v="10"/>
    <x v="0"/>
    <n v="550"/>
    <x v="3"/>
    <s v="Córdoba"/>
    <n v="10"/>
    <n v="550"/>
    <s v="octubre"/>
    <n v="2023"/>
    <s v="domingo"/>
  </r>
  <r>
    <n v="645"/>
    <x v="33"/>
    <n v="42"/>
    <s v="soltero"/>
    <s v="Camino del Sol 789"/>
    <n v="37298992"/>
    <s v="20-37298992-2"/>
    <s v="marta@example.com"/>
    <d v="2023-10-12T00:00:00"/>
    <x v="11"/>
    <x v="0"/>
    <n v="550"/>
    <x v="0"/>
    <s v="Córdoba"/>
    <n v="10"/>
    <n v="550"/>
    <s v="octubre"/>
    <n v="2023"/>
    <s v="jueves"/>
  </r>
  <r>
    <n v="646"/>
    <x v="1"/>
    <n v="40"/>
    <s v="casado"/>
    <s v="Paseo de la Luna 101"/>
    <n v="33404834"/>
    <s v="27-33404834-7"/>
    <s v="carlos@example.com"/>
    <d v="2023-10-14T00:00:00"/>
    <x v="4"/>
    <x v="0"/>
    <n v="550"/>
    <x v="1"/>
    <s v="Córdoba"/>
    <n v="5"/>
    <n v="550"/>
    <s v="octubre"/>
    <n v="2023"/>
    <s v="sabado"/>
  </r>
  <r>
    <n v="647"/>
    <x v="34"/>
    <n v="38"/>
    <s v="casado"/>
    <s v="Calle Azul 202"/>
    <n v="27156943"/>
    <s v="27-27156943-2"/>
    <s v="joaquin@example.com"/>
    <d v="2023-10-21T00:00:00"/>
    <x v="10"/>
    <x v="0"/>
    <n v="550"/>
    <x v="3"/>
    <s v="Córdoba"/>
    <n v="15"/>
    <n v="550"/>
    <s v="octubre"/>
    <n v="2023"/>
    <s v="sabado"/>
  </r>
  <r>
    <n v="649"/>
    <x v="2"/>
    <n v="22"/>
    <s v="casado"/>
    <s v="Avenida de las Flores 303"/>
    <n v="30197458"/>
    <s v="20-30197458-5"/>
    <s v="javier@example.com"/>
    <d v="2023-10-18T00:00:00"/>
    <x v="13"/>
    <x v="0"/>
    <n v="550"/>
    <x v="1"/>
    <s v="Córdoba"/>
    <n v="0"/>
    <n v="550"/>
    <s v="octubre"/>
    <n v="2023"/>
    <s v="miercoles"/>
  </r>
  <r>
    <n v="650"/>
    <x v="35"/>
    <n v="32"/>
    <s v="soltero"/>
    <s v="Camino del Arco Iris 404"/>
    <n v="39309192"/>
    <s v="27-39309192-7"/>
    <s v="martina@example.com"/>
    <d v="2023-10-20T00:00:00"/>
    <x v="11"/>
    <x v="0"/>
    <n v="550"/>
    <x v="0"/>
    <s v="Córdoba"/>
    <n v="10"/>
    <n v="550"/>
    <s v="octubre"/>
    <n v="2023"/>
    <s v="viernes"/>
  </r>
  <r>
    <n v="652"/>
    <x v="27"/>
    <n v="29"/>
    <s v="casado"/>
    <s v="Calle del Río 606"/>
    <n v="34281471"/>
    <s v="20-34281471-5"/>
    <s v="carlos@example.com"/>
    <d v="2023-10-24T00:00:00"/>
    <x v="10"/>
    <x v="0"/>
    <n v="550"/>
    <x v="3"/>
    <s v="Córdoba"/>
    <n v="15"/>
    <n v="550"/>
    <s v="octubre"/>
    <n v="2023"/>
    <s v="martes"/>
  </r>
  <r>
    <n v="654"/>
    <x v="28"/>
    <n v="20"/>
    <s v="soltero"/>
    <s v="Camino de la Brisa 808"/>
    <n v="33448579"/>
    <s v="27-33448579-7"/>
    <s v="andres@example.com"/>
    <d v="2023-10-28T00:00:00"/>
    <x v="11"/>
    <x v="0"/>
    <n v="550"/>
    <x v="0"/>
    <s v="Córdoba"/>
    <n v="8"/>
    <n v="550"/>
    <s v="octubre"/>
    <n v="2023"/>
    <s v="sabado"/>
  </r>
  <r>
    <n v="655"/>
    <x v="3"/>
    <n v="37"/>
    <s v="soltero"/>
    <s v="Paseo del Alba 909"/>
    <n v="31520404"/>
    <s v="20-31520404-5"/>
    <s v="laura@example.com"/>
    <d v="2023-10-21T00:00:00"/>
    <x v="4"/>
    <x v="0"/>
    <n v="550"/>
    <x v="1"/>
    <s v="Córdoba"/>
    <n v="5"/>
    <n v="550"/>
    <s v="octubre"/>
    <n v="2023"/>
    <s v="sabado"/>
  </r>
  <r>
    <n v="660"/>
    <x v="5"/>
    <n v="18"/>
    <s v="soltero"/>
    <s v="Calle del Viento 1554"/>
    <n v="30540016"/>
    <s v="20-30540016-5"/>
    <s v="valentina@example.com"/>
    <d v="2023-11-09T00:00:00"/>
    <x v="14"/>
    <x v="0"/>
    <n v="550"/>
    <x v="4"/>
    <s v="Córdoba"/>
    <n v="15"/>
    <n v="550"/>
    <s v="noviembre"/>
    <n v="2023"/>
    <s v="jueves"/>
  </r>
  <r>
    <n v="662"/>
    <x v="7"/>
    <n v="26"/>
    <s v="soltero"/>
    <s v="Camino del Diamante 1776"/>
    <n v="26635829"/>
    <s v="27-26635829-2"/>
    <s v="daniela@example.com"/>
    <d v="2023-11-18T00:00:00"/>
    <x v="15"/>
    <x v="0"/>
    <n v="550"/>
    <x v="0"/>
    <s v="Córdoba"/>
    <n v="8"/>
    <n v="550"/>
    <s v="noviembre"/>
    <n v="2023"/>
    <s v="sabado"/>
  </r>
  <r>
    <n v="664"/>
    <x v="36"/>
    <n v="27"/>
    <s v="casado"/>
    <s v="Calle de la Sombra 1998"/>
    <n v="34760636"/>
    <s v="27-34760636-7"/>
    <s v="abril@example.com"/>
    <d v="2023-11-17T00:00:00"/>
    <x v="19"/>
    <x v="0"/>
    <n v="550"/>
    <x v="4"/>
    <s v="Córdoba"/>
    <n v="5"/>
    <n v="550"/>
    <s v="noviembre"/>
    <n v="2023"/>
    <s v="viernes"/>
  </r>
  <r>
    <n v="666"/>
    <x v="37"/>
    <n v="28"/>
    <s v="casado"/>
    <s v="Camino del Crepúsculo 2110"/>
    <n v="33236627"/>
    <s v="20-33236627-5"/>
    <s v="melina@example.com"/>
    <d v="2023-11-21T00:00:00"/>
    <x v="9"/>
    <x v="1"/>
    <n v="350"/>
    <x v="0"/>
    <s v="Córdoba"/>
    <n v="10"/>
    <n v="350"/>
    <s v="noviembre"/>
    <n v="2023"/>
    <s v="martes"/>
  </r>
  <r>
    <n v="667"/>
    <x v="10"/>
    <n v="30"/>
    <s v="soltero"/>
    <s v="Paseo del Ocaso 2221"/>
    <n v="28069471"/>
    <s v="27-28069471-7"/>
    <s v="esteban@example.com"/>
    <d v="2023-11-23T00:00:00"/>
    <x v="17"/>
    <x v="1"/>
    <n v="350"/>
    <x v="3"/>
    <s v="Córdoba"/>
    <n v="5"/>
    <n v="350"/>
    <s v="noviembre"/>
    <n v="2023"/>
    <s v="jueves"/>
  </r>
  <r>
    <n v="668"/>
    <x v="38"/>
    <n v="18"/>
    <s v="soltero"/>
    <s v="Calle del Silencio 2332"/>
    <n v="31335846"/>
    <s v="20-31335846-2"/>
    <s v="lucas@example.com"/>
    <d v="2023-11-25T00:00:00"/>
    <x v="12"/>
    <x v="1"/>
    <n v="350"/>
    <x v="4"/>
    <s v="Córdoba"/>
    <n v="10"/>
    <n v="350"/>
    <s v="noviembre"/>
    <n v="2023"/>
    <s v="sabado"/>
  </r>
  <r>
    <n v="669"/>
    <x v="11"/>
    <n v="29"/>
    <s v="casado"/>
    <s v="Avenida de la Niebla 2443"/>
    <n v="32250950"/>
    <s v="27-32250950-7"/>
    <s v="mariana@example.com"/>
    <d v="2023-11-18T00:00:00"/>
    <x v="3"/>
    <x v="1"/>
    <n v="350"/>
    <x v="3"/>
    <s v="Córdoba"/>
    <n v="5"/>
    <n v="350"/>
    <s v="noviembre"/>
    <n v="2023"/>
    <s v="sabado"/>
  </r>
  <r>
    <n v="670"/>
    <x v="39"/>
    <n v="18"/>
    <s v="casado"/>
    <s v="Camino del Sueño 2554"/>
    <n v="34217549"/>
    <s v="27-34217549-2"/>
    <s v="fernando@example.com"/>
    <d v="2023-11-29T00:00:00"/>
    <x v="11"/>
    <x v="1"/>
    <n v="350"/>
    <x v="0"/>
    <s v="Córdoba"/>
    <n v="15"/>
    <n v="350"/>
    <s v="noviembre"/>
    <n v="2023"/>
    <s v="miercoles"/>
  </r>
  <r>
    <n v="672"/>
    <x v="25"/>
    <n v="31"/>
    <s v="soltero"/>
    <s v="Calle del Misterio 2776"/>
    <n v="27765033"/>
    <s v="27-27765033-7"/>
    <s v="marcos@example.com"/>
    <d v="2023-12-03T00:00:00"/>
    <x v="10"/>
    <x v="1"/>
    <n v="350"/>
    <x v="3"/>
    <s v="Córdoba"/>
    <n v="10"/>
    <n v="350"/>
    <s v="diciembre"/>
    <n v="2023"/>
    <s v="domingo"/>
  </r>
  <r>
    <n v="674"/>
    <x v="32"/>
    <n v="18"/>
    <s v="casado"/>
    <s v="Camino de la Ilusión 2998"/>
    <n v="36023852"/>
    <s v="20-36023852-5"/>
    <s v="mateo@example.com"/>
    <d v="2023-12-07T00:00:00"/>
    <x v="5"/>
    <x v="1"/>
    <n v="350"/>
    <x v="2"/>
    <s v="Córdoba"/>
    <n v="10"/>
    <n v="350"/>
    <s v="diciembre"/>
    <n v="2023"/>
    <s v="jueves"/>
  </r>
  <r>
    <n v="675"/>
    <x v="12"/>
    <n v="30"/>
    <s v="casado"/>
    <s v="Paseo de los Sueños 3009"/>
    <n v="37856521"/>
    <s v="27-37856521-7"/>
    <s v="andrea@example.com"/>
    <d v="2023-12-09T00:00:00"/>
    <x v="6"/>
    <x v="1"/>
    <n v="350"/>
    <x v="2"/>
    <s v="Córdoba"/>
    <n v="15"/>
    <n v="350"/>
    <s v="diciembre"/>
    <n v="2023"/>
    <s v="sabado"/>
  </r>
  <r>
    <n v="681"/>
    <x v="22"/>
    <n v="33"/>
    <s v="casado"/>
    <s v="Avenida del Mar 707"/>
    <n v="39144244"/>
    <s v="27-39144244-7"/>
    <s v="sofia@example.com"/>
    <d v="2023-12-19T00:00:00"/>
    <x v="14"/>
    <x v="1"/>
    <n v="350"/>
    <x v="4"/>
    <s v="Córdoba"/>
    <n v="15"/>
    <n v="350"/>
    <s v="diciembre"/>
    <n v="2023"/>
    <s v="martes"/>
  </r>
  <r>
    <n v="683"/>
    <x v="3"/>
    <n v="37"/>
    <s v="soltero"/>
    <s v="Paseo del Alba 909"/>
    <n v="26921588"/>
    <s v="20-26921588-5"/>
    <s v="laura@example.com"/>
    <d v="2023-12-23T00:00:00"/>
    <x v="15"/>
    <x v="1"/>
    <n v="350"/>
    <x v="0"/>
    <s v="Córdoba"/>
    <n v="10"/>
    <n v="350"/>
    <s v="diciembre"/>
    <n v="2023"/>
    <s v="sabado"/>
  </r>
  <r>
    <n v="685"/>
    <x v="15"/>
    <n v="30"/>
    <s v="casado"/>
    <s v="Avenida de las Mariposas 3675"/>
    <n v="33136340"/>
    <s v="27-33136340-2"/>
    <s v="delfina@example.com"/>
    <d v="2023-12-27T00:00:00"/>
    <x v="19"/>
    <x v="1"/>
    <n v="350"/>
    <x v="4"/>
    <s v="Córdoba"/>
    <n v="15"/>
    <n v="350"/>
    <s v="diciembre"/>
    <n v="2023"/>
    <s v="miercoles"/>
  </r>
  <r>
    <n v="687"/>
    <x v="17"/>
    <n v="35"/>
    <s v="casado"/>
    <s v="Paseo de la Serenidad 3897"/>
    <n v="31112846"/>
    <s v="27-31112846-7"/>
    <s v="catalina@example.com"/>
    <d v="2023-12-31T00:00:00"/>
    <x v="9"/>
    <x v="1"/>
    <n v="350"/>
    <x v="0"/>
    <s v="Córdoba"/>
    <n v="10"/>
    <n v="350"/>
    <s v="diciembre"/>
    <n v="2023"/>
    <s v="domingo"/>
  </r>
  <r>
    <n v="688"/>
    <x v="1"/>
    <n v="40"/>
    <s v="casado"/>
    <s v="Paseo de la Luna 101"/>
    <n v="37397553"/>
    <s v="27-37397553-7"/>
    <s v="carlos@example.com"/>
    <d v="2023-09-02T00:00:00"/>
    <x v="17"/>
    <x v="1"/>
    <n v="350"/>
    <x v="3"/>
    <s v="Córdoba"/>
    <n v="5"/>
    <n v="350"/>
    <s v="septiembre"/>
    <n v="2023"/>
    <s v="sabado"/>
  </r>
  <r>
    <n v="689"/>
    <x v="34"/>
    <n v="38"/>
    <s v="casado"/>
    <s v="Calle Azul 202"/>
    <n v="31974138"/>
    <s v="20-31974138-5"/>
    <s v="joaquin@example.com"/>
    <d v="2023-09-10T00:00:00"/>
    <x v="12"/>
    <x v="1"/>
    <n v="350"/>
    <x v="4"/>
    <s v="Córdoba"/>
    <n v="0"/>
    <n v="350"/>
    <s v="septiembre"/>
    <n v="2023"/>
    <s v="domingo"/>
  </r>
  <r>
    <n v="690"/>
    <x v="2"/>
    <n v="22"/>
    <s v="casado"/>
    <s v="Avenida de las Flores 303"/>
    <n v="29690176"/>
    <s v="27-29690176-7"/>
    <s v="javier@example.com"/>
    <d v="2023-09-06T00:00:00"/>
    <x v="3"/>
    <x v="1"/>
    <n v="350"/>
    <x v="3"/>
    <s v="Córdoba"/>
    <n v="8"/>
    <n v="350"/>
    <s v="septiembre"/>
    <n v="2023"/>
    <s v="miercoles"/>
  </r>
  <r>
    <n v="691"/>
    <x v="35"/>
    <n v="32"/>
    <s v="soltero"/>
    <s v="Camino del Arco Iris 404"/>
    <n v="28330935"/>
    <s v="20-28330935-2"/>
    <s v="martina@example.com"/>
    <d v="2023-09-08T00:00:00"/>
    <x v="11"/>
    <x v="1"/>
    <n v="350"/>
    <x v="0"/>
    <s v="Córdoba"/>
    <n v="15"/>
    <n v="350"/>
    <s v="septiembre"/>
    <n v="2023"/>
    <s v="viernes"/>
  </r>
  <r>
    <n v="693"/>
    <x v="27"/>
    <n v="29"/>
    <s v="casado"/>
    <s v="Calle del Río 606"/>
    <n v="36476596"/>
    <s v="27-36476596-2"/>
    <s v="carlos@example.com"/>
    <d v="2023-09-12T00:00:00"/>
    <x v="10"/>
    <x v="1"/>
    <n v="350"/>
    <x v="3"/>
    <s v="Córdoba"/>
    <n v="10"/>
    <n v="350"/>
    <s v="septiembre"/>
    <n v="2023"/>
    <s v="martes"/>
  </r>
  <r>
    <n v="695"/>
    <x v="28"/>
    <n v="20"/>
    <s v="soltero"/>
    <s v="Camino de la Brisa 808"/>
    <n v="30880692"/>
    <s v="27-30880692-7"/>
    <s v="andres@example.com"/>
    <d v="2023-09-16T00:00:00"/>
    <x v="5"/>
    <x v="1"/>
    <n v="350"/>
    <x v="2"/>
    <s v="Córdoba"/>
    <n v="15"/>
    <n v="350"/>
    <s v="septiembre"/>
    <n v="2023"/>
    <s v="sabado"/>
  </r>
  <r>
    <n v="696"/>
    <x v="3"/>
    <n v="37"/>
    <s v="soltero"/>
    <s v="Paseo del Alba 909"/>
    <n v="36979978"/>
    <s v="27-36979978-2"/>
    <s v="laura@example.com"/>
    <d v="2023-09-10T00:00:00"/>
    <x v="6"/>
    <x v="1"/>
    <n v="350"/>
    <x v="2"/>
    <s v="Córdoba"/>
    <n v="0"/>
    <n v="350"/>
    <s v="septiembre"/>
    <n v="2023"/>
    <s v="domingo"/>
  </r>
  <r>
    <n v="701"/>
    <x v="5"/>
    <n v="18"/>
    <s v="soltero"/>
    <s v="Calle del Viento 1554"/>
    <n v="33868785"/>
    <s v="27-33868785-7"/>
    <s v="valentina@example.com"/>
    <d v="2023-09-28T00:00:00"/>
    <x v="14"/>
    <x v="2"/>
    <n v="450"/>
    <x v="4"/>
    <s v="Córdoba"/>
    <n v="8"/>
    <n v="450"/>
    <s v="septiembre"/>
    <n v="2023"/>
    <s v="jueves"/>
  </r>
  <r>
    <n v="703"/>
    <x v="15"/>
    <n v="30"/>
    <s v="casado"/>
    <s v="Avenida de las Mariposas 3675"/>
    <n v="38311759"/>
    <s v="27-38311759-7"/>
    <s v="delfina@example.com"/>
    <d v="2023-10-07T00:00:00"/>
    <x v="15"/>
    <x v="2"/>
    <n v="450"/>
    <x v="0"/>
    <s v="Córdoba"/>
    <n v="15"/>
    <n v="450"/>
    <s v="octubre"/>
    <n v="2023"/>
    <s v="sabado"/>
  </r>
  <r>
    <n v="705"/>
    <x v="17"/>
    <n v="35"/>
    <s v="casado"/>
    <s v="Paseo de la Serenidad 3897"/>
    <n v="35036992"/>
    <s v="20-35036992-5"/>
    <s v="catalina@example.com"/>
    <d v="2023-10-06T00:00:00"/>
    <x v="19"/>
    <x v="2"/>
    <n v="450"/>
    <x v="4"/>
    <s v="Córdoba"/>
    <n v="15"/>
    <n v="450"/>
    <s v="octubre"/>
    <n v="2023"/>
    <s v="viernes"/>
  </r>
  <r>
    <n v="707"/>
    <x v="37"/>
    <n v="28"/>
    <s v="casado"/>
    <s v="Camino del Crepúsculo 2110"/>
    <n v="38974084"/>
    <s v="27-38974084-2"/>
    <s v="melina@example.com"/>
    <d v="2023-10-10T00:00:00"/>
    <x v="9"/>
    <x v="2"/>
    <n v="450"/>
    <x v="0"/>
    <s v="Córdoba"/>
    <n v="10"/>
    <n v="450"/>
    <s v="octubre"/>
    <n v="2023"/>
    <s v="martes"/>
  </r>
  <r>
    <n v="708"/>
    <x v="10"/>
    <n v="30"/>
    <s v="soltero"/>
    <s v="Paseo del Ocaso 2221"/>
    <n v="25186948"/>
    <s v="20-25186948-5"/>
    <s v="esteban@example.com"/>
    <d v="2023-10-12T00:00:00"/>
    <x v="17"/>
    <x v="2"/>
    <n v="450"/>
    <x v="3"/>
    <s v="Córdoba"/>
    <n v="5"/>
    <n v="450"/>
    <s v="octubre"/>
    <n v="2023"/>
    <s v="jueves"/>
  </r>
  <r>
    <n v="709"/>
    <x v="38"/>
    <n v="18"/>
    <s v="soltero"/>
    <s v="Calle del Silencio 2332"/>
    <n v="34116112"/>
    <s v="27-34116112-7"/>
    <s v="lucas@example.com"/>
    <d v="2023-10-14T00:00:00"/>
    <x v="12"/>
    <x v="2"/>
    <n v="450"/>
    <x v="4"/>
    <s v="Córdoba"/>
    <n v="10"/>
    <n v="450"/>
    <s v="octubre"/>
    <n v="2023"/>
    <s v="sabado"/>
  </r>
  <r>
    <n v="710"/>
    <x v="11"/>
    <n v="29"/>
    <s v="casado"/>
    <s v="Avenida de la Niebla 2443"/>
    <n v="39844524"/>
    <s v="27-39844524-7"/>
    <s v="mariana@example.com"/>
    <d v="2023-10-07T00:00:00"/>
    <x v="3"/>
    <x v="2"/>
    <n v="450"/>
    <x v="3"/>
    <s v="Córdoba"/>
    <n v="5"/>
    <n v="450"/>
    <s v="octubre"/>
    <n v="2023"/>
    <s v="sabado"/>
  </r>
  <r>
    <n v="711"/>
    <x v="39"/>
    <n v="18"/>
    <s v="casado"/>
    <s v="Camino del Sueño 2554"/>
    <n v="30062407"/>
    <s v="20-30062407-5"/>
    <s v="fernando@example.com"/>
    <d v="2023-10-18T00:00:00"/>
    <x v="11"/>
    <x v="2"/>
    <n v="450"/>
    <x v="0"/>
    <s v="Córdoba"/>
    <n v="10"/>
    <n v="450"/>
    <s v="octubre"/>
    <n v="2023"/>
    <s v="miercoles"/>
  </r>
  <r>
    <n v="713"/>
    <x v="25"/>
    <n v="31"/>
    <s v="soltero"/>
    <s v="Calle del Misterio 2776"/>
    <n v="35825578"/>
    <s v="20-35825578-2"/>
    <s v="marcos@example.com"/>
    <d v="2023-10-22T00:00:00"/>
    <x v="10"/>
    <x v="2"/>
    <n v="450"/>
    <x v="3"/>
    <s v="Córdoba"/>
    <n v="15"/>
    <n v="450"/>
    <s v="octubre"/>
    <n v="2023"/>
    <s v="domingo"/>
  </r>
  <r>
    <n v="715"/>
    <x v="32"/>
    <n v="18"/>
    <s v="casado"/>
    <s v="Camino de la Ilusión 2998"/>
    <n v="25162979"/>
    <s v="27-25162979-2"/>
    <s v="mateo@example.com"/>
    <d v="2023-10-26T00:00:00"/>
    <x v="5"/>
    <x v="2"/>
    <n v="450"/>
    <x v="2"/>
    <s v="Córdoba"/>
    <n v="8"/>
    <n v="450"/>
    <s v="octubre"/>
    <n v="2023"/>
    <s v="jueves"/>
  </r>
  <r>
    <n v="716"/>
    <x v="12"/>
    <n v="30"/>
    <s v="casado"/>
    <s v="Paseo de los Sueños 3009"/>
    <n v="32362438"/>
    <s v="20-32362438-5"/>
    <s v="andrea@example.com"/>
    <d v="2023-10-28T00:00:00"/>
    <x v="6"/>
    <x v="2"/>
    <n v="450"/>
    <x v="2"/>
    <s v="Córdoba"/>
    <n v="10"/>
    <n v="450"/>
    <s v="octubre"/>
    <n v="2023"/>
    <s v="sabado"/>
  </r>
  <r>
    <n v="721"/>
    <x v="15"/>
    <n v="30"/>
    <s v="casado"/>
    <s v="Avenida de las Mariposas 3675"/>
    <n v="39001670"/>
    <s v="27-39001670-7"/>
    <s v="delfina@example.com"/>
    <d v="2023-11-07T00:00:00"/>
    <x v="14"/>
    <x v="2"/>
    <n v="450"/>
    <x v="4"/>
    <s v="Córdoba"/>
    <n v="15"/>
    <n v="450"/>
    <s v="noviembre"/>
    <n v="2023"/>
    <s v="martes"/>
  </r>
  <r>
    <n v="723"/>
    <x v="17"/>
    <n v="35"/>
    <s v="casado"/>
    <s v="Paseo de la Serenidad 3897"/>
    <n v="36052045"/>
    <s v="27-36052045-7"/>
    <s v="catalina@example.com"/>
    <d v="2023-11-11T00:00:00"/>
    <x v="15"/>
    <x v="2"/>
    <n v="450"/>
    <x v="0"/>
    <s v="Córdoba"/>
    <n v="15"/>
    <n v="450"/>
    <s v="noviembre"/>
    <n v="2023"/>
    <s v="sabado"/>
  </r>
  <r>
    <n v="725"/>
    <x v="0"/>
    <n v="38"/>
    <s v="casado"/>
    <s v="Calle Primavera 123"/>
    <n v="26408112"/>
    <s v="27-26408112-7"/>
    <s v="ana@example.com"/>
    <d v="2023-09-02T00:00:00"/>
    <x v="17"/>
    <x v="3"/>
    <n v="600"/>
    <x v="3"/>
    <s v="Córdoba"/>
    <n v="10"/>
    <n v="600"/>
    <s v="septiembre"/>
    <n v="2023"/>
    <s v="sabado"/>
  </r>
  <r>
    <n v="727"/>
    <x v="33"/>
    <n v="42"/>
    <s v="soltero"/>
    <s v="Camino del Sol 789"/>
    <n v="38641674"/>
    <s v="20-38641674-5"/>
    <s v="marta@example.com"/>
    <d v="2023-09-06T00:00:00"/>
    <x v="3"/>
    <x v="3"/>
    <n v="600"/>
    <x v="3"/>
    <s v="Córdoba"/>
    <n v="10"/>
    <n v="600"/>
    <s v="septiembre"/>
    <n v="2023"/>
    <s v="miercoles"/>
  </r>
  <r>
    <n v="728"/>
    <x v="1"/>
    <n v="40"/>
    <s v="casado"/>
    <s v="Paseo de la Luna 101"/>
    <n v="25439210"/>
    <s v="27-25439210-7"/>
    <s v="carlos@example.com"/>
    <d v="2023-09-08T00:00:00"/>
    <x v="11"/>
    <x v="3"/>
    <n v="600"/>
    <x v="0"/>
    <s v="Córdoba"/>
    <n v="5"/>
    <n v="600"/>
    <s v="septiembre"/>
    <n v="2023"/>
    <s v="viernes"/>
  </r>
  <r>
    <n v="729"/>
    <x v="34"/>
    <n v="38"/>
    <s v="casado"/>
    <s v="Calle Azul 202"/>
    <n v="36252206"/>
    <s v="27-36252206-2"/>
    <s v="joaquin@example.com"/>
    <d v="2023-09-10T00:00:00"/>
    <x v="4"/>
    <x v="3"/>
    <n v="600"/>
    <x v="1"/>
    <s v="Córdoba"/>
    <n v="7"/>
    <n v="600"/>
    <s v="septiembre"/>
    <n v="2023"/>
    <s v="domingo"/>
  </r>
  <r>
    <n v="730"/>
    <x v="2"/>
    <n v="22"/>
    <s v="casado"/>
    <s v="Avenida de las Flores 303"/>
    <n v="39917033"/>
    <s v="20-39917033-5"/>
    <s v="javier@example.com"/>
    <d v="2023-09-12T00:00:00"/>
    <x v="10"/>
    <x v="3"/>
    <n v="600"/>
    <x v="3"/>
    <s v="Córdoba"/>
    <n v="12"/>
    <n v="600"/>
    <s v="septiembre"/>
    <n v="2023"/>
    <s v="martes"/>
  </r>
  <r>
    <n v="731"/>
    <x v="35"/>
    <n v="32"/>
    <s v="soltero"/>
    <s v="Camino del Arco Iris 404"/>
    <n v="39494266"/>
    <s v="27-39494266-7"/>
    <s v="martina@example.com"/>
    <d v="2023-09-14T00:00:00"/>
    <x v="13"/>
    <x v="3"/>
    <n v="600"/>
    <x v="1"/>
    <s v="Córdoba"/>
    <n v="15"/>
    <n v="600"/>
    <s v="septiembre"/>
    <n v="2023"/>
    <s v="jueves"/>
  </r>
  <r>
    <n v="733"/>
    <x v="15"/>
    <n v="30"/>
    <s v="casado"/>
    <s v="Avenida de las Mariposas 3675"/>
    <n v="31585794"/>
    <s v="20-31585794-5"/>
    <s v="delfina@example.com"/>
    <d v="2023-09-10T00:00:00"/>
    <x v="17"/>
    <x v="3"/>
    <n v="600"/>
    <x v="3"/>
    <s v="Córdoba"/>
    <n v="40"/>
    <n v="600"/>
    <s v="septiembre"/>
    <n v="2023"/>
    <s v="domingo"/>
  </r>
  <r>
    <n v="735"/>
    <x v="17"/>
    <n v="35"/>
    <s v="casado"/>
    <s v="Paseo de la Serenidad 3897"/>
    <n v="31122272"/>
    <s v="20-31122272-2"/>
    <s v="catalina@example.com"/>
    <d v="2023-09-22T00:00:00"/>
    <x v="3"/>
    <x v="3"/>
    <n v="600"/>
    <x v="3"/>
    <s v="Córdoba"/>
    <n v="0"/>
    <n v="600"/>
    <s v="septiembre"/>
    <n v="2023"/>
    <s v="viernes"/>
  </r>
  <r>
    <n v="736"/>
    <x v="3"/>
    <n v="37"/>
    <s v="soltero"/>
    <s v="Paseo del Alba 909"/>
    <n v="32181134"/>
    <s v="27-32181134-7"/>
    <s v="laura@example.com"/>
    <d v="2023-09-24T00:00:00"/>
    <x v="11"/>
    <x v="3"/>
    <n v="600"/>
    <x v="0"/>
    <s v="Córdoba"/>
    <n v="12"/>
    <n v="600"/>
    <s v="septiembre"/>
    <n v="2023"/>
    <s v="domingo"/>
  </r>
  <r>
    <n v="741"/>
    <x v="5"/>
    <n v="18"/>
    <s v="soltero"/>
    <s v="Calle del Viento 1554"/>
    <n v="30485830"/>
    <s v="20-30485830-5"/>
    <s v="valentina@example.com"/>
    <d v="2023-10-04T00:00:00"/>
    <x v="17"/>
    <x v="3"/>
    <n v="600"/>
    <x v="3"/>
    <s v="Córdoba"/>
    <n v="0"/>
    <n v="600"/>
    <s v="octubre"/>
    <n v="2023"/>
    <s v="miercoles"/>
  </r>
  <r>
    <n v="743"/>
    <x v="7"/>
    <n v="26"/>
    <s v="soltero"/>
    <s v="Camino del Diamante 1776"/>
    <n v="26200317"/>
    <s v="27-26200317-7"/>
    <s v="daniela@example.com"/>
    <d v="2023-10-08T00:00:00"/>
    <x v="3"/>
    <x v="3"/>
    <n v="600"/>
    <x v="3"/>
    <s v="Córdoba"/>
    <n v="10"/>
    <n v="600"/>
    <s v="octubre"/>
    <n v="2023"/>
    <s v="domingo"/>
  </r>
  <r>
    <n v="745"/>
    <x v="36"/>
    <n v="27"/>
    <s v="casado"/>
    <s v="Calle de la Sombra 1998"/>
    <n v="25868684"/>
    <s v="27-25868684-7"/>
    <s v="abril@example.com"/>
    <d v="2023-10-12T00:00:00"/>
    <x v="4"/>
    <x v="3"/>
    <n v="600"/>
    <x v="1"/>
    <s v="Córdoba"/>
    <n v="10"/>
    <n v="600"/>
    <s v="octubre"/>
    <n v="2023"/>
    <s v="jueves"/>
  </r>
  <r>
    <n v="747"/>
    <x v="37"/>
    <n v="28"/>
    <s v="casado"/>
    <s v="Camino del Crepúsculo 2110"/>
    <n v="33301893"/>
    <s v="27-33301893-7"/>
    <s v="melina@example.com"/>
    <d v="2023-10-07T00:00:00"/>
    <x v="13"/>
    <x v="3"/>
    <n v="600"/>
    <x v="1"/>
    <s v="Córdoba"/>
    <n v="10"/>
    <n v="600"/>
    <s v="octubre"/>
    <n v="2023"/>
    <s v="sabado"/>
  </r>
  <r>
    <n v="748"/>
    <x v="10"/>
    <n v="30"/>
    <s v="soltero"/>
    <s v="Paseo del Ocaso 2221"/>
    <n v="27994118"/>
    <s v="27-27994118-2"/>
    <s v="esteban@example.com"/>
    <d v="2023-10-18T00:00:00"/>
    <x v="9"/>
    <x v="3"/>
    <n v="600"/>
    <x v="0"/>
    <s v="Córdoba"/>
    <n v="5"/>
    <n v="600"/>
    <s v="octubre"/>
    <n v="2023"/>
    <s v="miercoles"/>
  </r>
  <r>
    <n v="749"/>
    <x v="38"/>
    <n v="18"/>
    <s v="soltero"/>
    <s v="Calle del Silencio 2332"/>
    <n v="27263873"/>
    <s v="20-27263873-5"/>
    <s v="lucas@example.com"/>
    <d v="2023-10-20T00:00:00"/>
    <x v="17"/>
    <x v="3"/>
    <n v="600"/>
    <x v="3"/>
    <s v="Córdoba"/>
    <n v="15"/>
    <n v="600"/>
    <s v="octubre"/>
    <n v="2023"/>
    <s v="viernes"/>
  </r>
  <r>
    <n v="750"/>
    <x v="11"/>
    <n v="29"/>
    <s v="casado"/>
    <s v="Avenida de la Niebla 2443"/>
    <n v="33711645"/>
    <s v="27-33711645-7"/>
    <s v="mariana@example.com"/>
    <d v="2023-10-22T00:00:00"/>
    <x v="12"/>
    <x v="3"/>
    <n v="600"/>
    <x v="4"/>
    <s v="Córdoba"/>
    <n v="0"/>
    <n v="600"/>
    <s v="octubre"/>
    <n v="2023"/>
    <s v="domingo"/>
  </r>
  <r>
    <n v="751"/>
    <x v="39"/>
    <n v="18"/>
    <s v="casado"/>
    <s v="Camino del Sueño 2554"/>
    <n v="32075606"/>
    <s v="27-32075606-2"/>
    <s v="fernando@example.com"/>
    <d v="2023-10-24T00:00:00"/>
    <x v="3"/>
    <x v="3"/>
    <n v="600"/>
    <x v="3"/>
    <s v="Córdoba"/>
    <n v="8"/>
    <n v="600"/>
    <s v="octubre"/>
    <n v="2023"/>
    <s v="martes"/>
  </r>
  <r>
    <n v="753"/>
    <x v="25"/>
    <n v="31"/>
    <s v="soltero"/>
    <s v="Calle del Misterio 2776"/>
    <n v="28133476"/>
    <s v="27-28133476-7"/>
    <s v="marcos@example.com"/>
    <d v="2023-10-28T00:00:00"/>
    <x v="4"/>
    <x v="3"/>
    <n v="600"/>
    <x v="1"/>
    <s v="Córdoba"/>
    <n v="5"/>
    <n v="600"/>
    <s v="octubre"/>
    <n v="2023"/>
    <s v="sabado"/>
  </r>
  <r>
    <n v="755"/>
    <x v="32"/>
    <n v="18"/>
    <s v="casado"/>
    <s v="Camino de la Ilusión 2998"/>
    <n v="37118299"/>
    <s v="20-37118299-5"/>
    <s v="mateo@example.com"/>
    <d v="2023-11-01T00:00:00"/>
    <x v="13"/>
    <x v="3"/>
    <n v="600"/>
    <x v="1"/>
    <s v="Córdoba"/>
    <n v="8"/>
    <n v="600"/>
    <s v="noviembre"/>
    <n v="2023"/>
    <s v="miercoles"/>
  </r>
  <r>
    <n v="756"/>
    <x v="12"/>
    <n v="30"/>
    <s v="casado"/>
    <s v="Paseo de los Sueños 3009"/>
    <n v="38655776"/>
    <s v="27-38655776-7"/>
    <s v="andrea@example.com"/>
    <d v="2023-11-03T00:00:00"/>
    <x v="11"/>
    <x v="4"/>
    <n v="600"/>
    <x v="0"/>
    <s v="Córdoba"/>
    <n v="5"/>
    <n v="600"/>
    <s v="noviembre"/>
    <n v="2023"/>
    <s v="viernes"/>
  </r>
  <r>
    <n v="761"/>
    <x v="16"/>
    <n v="38"/>
    <s v="casado"/>
    <s v="Camino del Encuentro 3786"/>
    <n v="34109881"/>
    <s v="27-34109881-7"/>
    <s v="ignacio@example.com"/>
    <d v="2023-11-18T00:00:00"/>
    <x v="4"/>
    <x v="4"/>
    <n v="600"/>
    <x v="1"/>
    <s v="Córdoba"/>
    <n v="10"/>
    <n v="600"/>
    <s v="noviembre"/>
    <n v="2023"/>
    <s v="sabado"/>
  </r>
  <r>
    <n v="763"/>
    <x v="16"/>
    <n v="38"/>
    <s v="casado"/>
    <s v="Camino del Encuentro 3786"/>
    <n v="29164736"/>
    <s v="20-29164736-5"/>
    <s v="ignacio@example.com"/>
    <d v="2023-11-17T00:00:00"/>
    <x v="13"/>
    <x v="4"/>
    <n v="600"/>
    <x v="1"/>
    <s v="Córdoba"/>
    <n v="10"/>
    <n v="600"/>
    <s v="noviembre"/>
    <n v="2023"/>
    <s v="viernes"/>
  </r>
  <r>
    <n v="765"/>
    <x v="0"/>
    <n v="38"/>
    <s v="casado"/>
    <s v="Calle Primavera 123"/>
    <n v="35058946"/>
    <s v="27-35058946-7"/>
    <s v="ana@example.com"/>
    <d v="2023-11-21T00:00:00"/>
    <x v="4"/>
    <x v="4"/>
    <n v="600"/>
    <x v="1"/>
    <s v="Córdoba"/>
    <n v="7"/>
    <n v="600"/>
    <s v="noviembre"/>
    <n v="2023"/>
    <s v="martes"/>
  </r>
  <r>
    <n v="767"/>
    <x v="33"/>
    <n v="42"/>
    <s v="soltero"/>
    <s v="Camino del Sol 789"/>
    <n v="34163735"/>
    <s v="27-34163735-7"/>
    <s v="marta@example.com"/>
    <d v="2023-11-25T00:00:00"/>
    <x v="13"/>
    <x v="4"/>
    <n v="600"/>
    <x v="1"/>
    <s v="Córdoba"/>
    <n v="15"/>
    <n v="600"/>
    <s v="noviembre"/>
    <n v="2023"/>
    <s v="sabado"/>
  </r>
  <r>
    <n v="768"/>
    <x v="1"/>
    <n v="40"/>
    <s v="casado"/>
    <s v="Paseo de la Luna 101"/>
    <n v="31375610"/>
    <s v="20-31375610-2"/>
    <s v="carlos@example.com"/>
    <d v="2023-11-18T00:00:00"/>
    <x v="9"/>
    <x v="4"/>
    <n v="600"/>
    <x v="0"/>
    <s v="Córdoba"/>
    <n v="35"/>
    <n v="600"/>
    <s v="noviembre"/>
    <n v="2023"/>
    <s v="sabado"/>
  </r>
  <r>
    <n v="769"/>
    <x v="34"/>
    <n v="38"/>
    <s v="casado"/>
    <s v="Calle Azul 202"/>
    <n v="33388313"/>
    <s v="27-33388313-7"/>
    <s v="joaquin@example.com"/>
    <d v="2023-11-29T00:00:00"/>
    <x v="17"/>
    <x v="4"/>
    <n v="600"/>
    <x v="3"/>
    <s v="Córdoba"/>
    <n v="40"/>
    <n v="600"/>
    <s v="noviembre"/>
    <n v="2023"/>
    <s v="miercoles"/>
  </r>
  <r>
    <n v="770"/>
    <x v="2"/>
    <n v="22"/>
    <s v="casado"/>
    <s v="Avenida de las Flores 303"/>
    <n v="31674358"/>
    <s v="27-31674358-2"/>
    <s v="javier@example.com"/>
    <d v="2023-12-01T00:00:00"/>
    <x v="12"/>
    <x v="4"/>
    <n v="600"/>
    <x v="4"/>
    <s v="Córdoba"/>
    <n v="50"/>
    <n v="600"/>
    <s v="diciembre"/>
    <n v="2023"/>
    <s v="viernes"/>
  </r>
  <r>
    <n v="771"/>
    <x v="35"/>
    <n v="32"/>
    <s v="soltero"/>
    <s v="Camino del Arco Iris 404"/>
    <n v="39370425"/>
    <s v="20-39370425-5"/>
    <s v="martina@example.com"/>
    <d v="2023-12-03T00:00:00"/>
    <x v="3"/>
    <x v="4"/>
    <n v="600"/>
    <x v="3"/>
    <s v="Córdoba"/>
    <n v="0"/>
    <n v="600"/>
    <s v="diciembre"/>
    <n v="2023"/>
    <s v="domingo"/>
  </r>
  <r>
    <n v="773"/>
    <x v="27"/>
    <n v="29"/>
    <s v="casado"/>
    <s v="Calle del Río 606"/>
    <n v="31687352"/>
    <s v="27-31687352-2"/>
    <s v="carlos@example.com"/>
    <d v="2023-12-07T00:00:00"/>
    <x v="4"/>
    <x v="4"/>
    <n v="600"/>
    <x v="1"/>
    <s v="Córdoba"/>
    <n v="0"/>
    <n v="600"/>
    <s v="diciembre"/>
    <n v="2023"/>
    <s v="jueves"/>
  </r>
  <r>
    <n v="775"/>
    <x v="28"/>
    <n v="20"/>
    <s v="soltero"/>
    <s v="Camino de la Brisa 808"/>
    <n v="30547793"/>
    <s v="27-30547793-7"/>
    <s v="andres@example.com"/>
    <d v="2023-12-23T00:00:00"/>
    <x v="13"/>
    <x v="4"/>
    <n v="600"/>
    <x v="1"/>
    <s v="Córdoba"/>
    <n v="35"/>
    <n v="600"/>
    <s v="diciembre"/>
    <n v="2023"/>
    <s v="sabado"/>
  </r>
  <r>
    <n v="776"/>
    <x v="3"/>
    <n v="37"/>
    <s v="soltero"/>
    <s v="Paseo del Alba 909"/>
    <n v="32613258"/>
    <s v="27-32613258-7"/>
    <s v="laura@example.com"/>
    <d v="2023-12-13T00:00:00"/>
    <x v="11"/>
    <x v="4"/>
    <n v="600"/>
    <x v="0"/>
    <s v="Córdoba"/>
    <n v="0"/>
    <n v="600"/>
    <s v="diciembre"/>
    <n v="2023"/>
    <s v="miercoles"/>
  </r>
  <r>
    <n v="779"/>
    <x v="23"/>
    <n v="31"/>
    <s v="casado"/>
    <s v="Camino de la Estrella 1332"/>
    <n v="31527048"/>
    <s v="20-31527048-2"/>
    <s v="mariana@example.com"/>
    <d v="2023-12-19T00:00:00"/>
    <x v="13"/>
    <x v="4"/>
    <n v="600"/>
    <x v="1"/>
    <s v="Córdoba"/>
    <n v="10"/>
    <n v="600"/>
    <s v="diciembre"/>
    <n v="2023"/>
    <s v="martes"/>
  </r>
  <r>
    <n v="781"/>
    <x v="5"/>
    <n v="18"/>
    <s v="soltero"/>
    <s v="Calle del Viento 1554"/>
    <n v="28421489"/>
    <s v="27-28421489-2"/>
    <s v="valentina@example.com"/>
    <d v="2023-12-23T00:00:00"/>
    <x v="4"/>
    <x v="4"/>
    <n v="600"/>
    <x v="1"/>
    <s v="Córdoba"/>
    <n v="10"/>
    <n v="600"/>
    <s v="diciembre"/>
    <n v="2023"/>
    <s v="sabado"/>
  </r>
  <r>
    <n v="783"/>
    <x v="7"/>
    <n v="26"/>
    <s v="soltero"/>
    <s v="Camino del Diamante 1776"/>
    <n v="34300797"/>
    <s v="27-34300797-7"/>
    <s v="daniela@example.com"/>
    <d v="2023-12-27T00:00:00"/>
    <x v="13"/>
    <x v="4"/>
    <n v="600"/>
    <x v="1"/>
    <s v="Córdoba"/>
    <n v="10"/>
    <n v="600"/>
    <s v="diciembre"/>
    <n v="2023"/>
    <s v="miercoles"/>
  </r>
  <r>
    <n v="785"/>
    <x v="36"/>
    <n v="27"/>
    <s v="casado"/>
    <s v="Calle de la Sombra 1998"/>
    <n v="26186128"/>
    <s v="20-26186128-5"/>
    <s v="abril@example.com"/>
    <d v="2023-12-31T00:00:00"/>
    <x v="4"/>
    <x v="4"/>
    <n v="600"/>
    <x v="1"/>
    <s v="Córdoba"/>
    <n v="15"/>
    <n v="600"/>
    <s v="diciembre"/>
    <n v="2023"/>
    <s v="domingo"/>
  </r>
  <r>
    <n v="786"/>
    <x v="9"/>
    <n v="18"/>
    <s v="casado"/>
    <s v="Avenida de la Noche 2009"/>
    <n v="27141077"/>
    <s v="27-27141077-7"/>
    <s v="agustin@example.com"/>
    <d v="2023-09-02T00:00:00"/>
    <x v="10"/>
    <x v="4"/>
    <n v="600"/>
    <x v="3"/>
    <s v="Córdoba"/>
    <n v="0"/>
    <n v="600"/>
    <s v="septiembre"/>
    <n v="2023"/>
    <s v="sabado"/>
  </r>
  <r>
    <n v="787"/>
    <x v="37"/>
    <n v="28"/>
    <s v="casado"/>
    <s v="Camino del Crepúsculo 2110"/>
    <n v="25841277"/>
    <s v="27-25841277-2"/>
    <s v="melina@example.com"/>
    <d v="2023-09-10T00:00:00"/>
    <x v="13"/>
    <x v="4"/>
    <n v="600"/>
    <x v="1"/>
    <s v="Córdoba"/>
    <n v="8"/>
    <n v="600"/>
    <s v="septiembre"/>
    <n v="2023"/>
    <s v="domingo"/>
  </r>
  <r>
    <n v="788"/>
    <x v="10"/>
    <n v="30"/>
    <s v="soltero"/>
    <s v="Paseo del Ocaso 2221"/>
    <n v="37186022"/>
    <s v="20-37186022-5"/>
    <s v="esteban@example.com"/>
    <d v="2023-09-06T00:00:00"/>
    <x v="9"/>
    <x v="4"/>
    <n v="600"/>
    <x v="0"/>
    <s v="Córdoba"/>
    <n v="10"/>
    <n v="600"/>
    <s v="septiembre"/>
    <n v="2023"/>
    <s v="miercoles"/>
  </r>
  <r>
    <n v="789"/>
    <x v="38"/>
    <n v="18"/>
    <s v="soltero"/>
    <s v="Calle del Silencio 2332"/>
    <n v="28496023"/>
    <s v="27-28496023-7"/>
    <s v="lucas@example.com"/>
    <d v="2023-09-08T00:00:00"/>
    <x v="17"/>
    <x v="4"/>
    <n v="600"/>
    <x v="3"/>
    <s v="Córdoba"/>
    <n v="5"/>
    <n v="600"/>
    <s v="septiembre"/>
    <n v="2023"/>
    <s v="viernes"/>
  </r>
  <r>
    <n v="791"/>
    <x v="39"/>
    <n v="18"/>
    <s v="casado"/>
    <s v="Camino del Sueño 2554"/>
    <n v="39674270"/>
    <s v="20-39674270-5"/>
    <s v="fernando@example.com"/>
    <d v="2023-09-12T00:00:00"/>
    <x v="3"/>
    <x v="4"/>
    <n v="600"/>
    <x v="3"/>
    <s v="Córdoba"/>
    <n v="8"/>
    <n v="600"/>
    <s v="septiembre"/>
    <n v="2023"/>
    <s v="martes"/>
  </r>
  <r>
    <n v="793"/>
    <x v="25"/>
    <n v="31"/>
    <s v="soltero"/>
    <s v="Calle del Misterio 2776"/>
    <n v="38449328"/>
    <s v="27-38449328-7"/>
    <s v="marcos@example.com"/>
    <d v="2023-09-16T00:00:00"/>
    <x v="4"/>
    <x v="5"/>
    <n v="640"/>
    <x v="1"/>
    <s v="Córdoba"/>
    <n v="15"/>
    <n v="640"/>
    <s v="septiembre"/>
    <n v="2023"/>
    <s v="sabado"/>
  </r>
  <r>
    <n v="794"/>
    <x v="19"/>
    <n v="29"/>
    <s v="casado"/>
    <s v="Avenida de la Magia 2887"/>
    <n v="28683601"/>
    <s v="20-28683601-5"/>
    <s v="lucia@example.com"/>
    <d v="2023-09-10T00:00:00"/>
    <x v="10"/>
    <x v="5"/>
    <n v="640"/>
    <x v="3"/>
    <s v="Córdoba"/>
    <n v="0"/>
    <n v="640"/>
    <s v="septiembre"/>
    <n v="2023"/>
    <s v="domingo"/>
  </r>
  <r>
    <n v="799"/>
    <x v="20"/>
    <n v="27"/>
    <s v="casado"/>
    <s v="Camino de la Melodía 3342"/>
    <n v="29813784"/>
    <s v="20-29813784-5"/>
    <s v="martin@example.com"/>
    <d v="2023-09-28T00:00:00"/>
    <x v="13"/>
    <x v="5"/>
    <n v="640"/>
    <x v="1"/>
    <s v="Córdoba"/>
    <n v="10"/>
    <n v="640"/>
    <s v="septiembre"/>
    <n v="2023"/>
    <s v="jueves"/>
  </r>
  <r>
    <n v="801"/>
    <x v="14"/>
    <n v="28"/>
    <s v="soltero"/>
    <s v="Calle de la Fantasía 3564"/>
    <n v="33645811"/>
    <s v="27-33645811-2"/>
    <s v="agustin@example.com"/>
    <d v="2023-10-07T00:00:00"/>
    <x v="4"/>
    <x v="5"/>
    <n v="640"/>
    <x v="1"/>
    <s v="Córdoba"/>
    <n v="7"/>
    <n v="640"/>
    <s v="octubre"/>
    <n v="2023"/>
    <s v="sabado"/>
  </r>
  <r>
    <n v="803"/>
    <x v="16"/>
    <n v="38"/>
    <s v="casado"/>
    <s v="Camino del Encuentro 3786"/>
    <n v="38172839"/>
    <s v="27-38172839-7"/>
    <s v="ignacio@example.com"/>
    <d v="2023-10-06T00:00:00"/>
    <x v="13"/>
    <x v="5"/>
    <n v="640"/>
    <x v="1"/>
    <s v="Córdoba"/>
    <n v="15"/>
    <n v="640"/>
    <s v="octubre"/>
    <n v="2023"/>
    <s v="viernes"/>
  </r>
  <r>
    <n v="805"/>
    <x v="0"/>
    <n v="38"/>
    <s v="casado"/>
    <s v="Calle Primavera 123"/>
    <n v="25701253"/>
    <s v="20-25701253-5"/>
    <s v="ana@example.com"/>
    <d v="2023-10-10T00:00:00"/>
    <x v="4"/>
    <x v="5"/>
    <n v="640"/>
    <x v="1"/>
    <s v="Córdoba"/>
    <n v="40"/>
    <n v="640"/>
    <s v="octubre"/>
    <n v="2023"/>
    <s v="martes"/>
  </r>
  <r>
    <n v="806"/>
    <x v="18"/>
    <n v="35"/>
    <s v="soltero"/>
    <s v="Avenida del Bosque 456"/>
    <n v="38758959"/>
    <s v="27-38758959-7"/>
    <s v="luis@example.com"/>
    <d v="2023-10-12T00:00:00"/>
    <x v="10"/>
    <x v="5"/>
    <n v="640"/>
    <x v="3"/>
    <s v="Córdoba"/>
    <n v="50"/>
    <n v="640"/>
    <s v="octubre"/>
    <n v="2023"/>
    <s v="jueves"/>
  </r>
  <r>
    <n v="807"/>
    <x v="33"/>
    <n v="42"/>
    <s v="soltero"/>
    <s v="Camino del Sol 789"/>
    <n v="31828193"/>
    <s v="20-31828193-2"/>
    <s v="marta@example.com"/>
    <d v="2023-10-14T00:00:00"/>
    <x v="13"/>
    <x v="5"/>
    <n v="640"/>
    <x v="1"/>
    <s v="Córdoba"/>
    <n v="0"/>
    <n v="640"/>
    <s v="octubre"/>
    <n v="2023"/>
    <s v="sabado"/>
  </r>
  <r>
    <n v="808"/>
    <x v="1"/>
    <n v="40"/>
    <s v="casado"/>
    <s v="Paseo de la Luna 101"/>
    <n v="31413679"/>
    <s v="27-31413679-7"/>
    <s v="carlos@example.com"/>
    <d v="2023-10-07T00:00:00"/>
    <x v="9"/>
    <x v="5"/>
    <n v="640"/>
    <x v="0"/>
    <s v="Córdoba"/>
    <n v="12"/>
    <n v="640"/>
    <s v="octubre"/>
    <n v="2023"/>
    <s v="sabado"/>
  </r>
  <r>
    <n v="809"/>
    <x v="34"/>
    <n v="38"/>
    <s v="casado"/>
    <s v="Calle Azul 202"/>
    <n v="35488691"/>
    <s v="27-35488691-2"/>
    <s v="joaquin@example.com"/>
    <d v="2023-10-18T00:00:00"/>
    <x v="17"/>
    <x v="5"/>
    <n v="640"/>
    <x v="3"/>
    <s v="Córdoba"/>
    <n v="0"/>
    <n v="640"/>
    <s v="octubre"/>
    <n v="2023"/>
    <s v="miercoles"/>
  </r>
  <r>
    <n v="811"/>
    <x v="35"/>
    <n v="32"/>
    <s v="soltero"/>
    <s v="Camino del Arco Iris 404"/>
    <n v="29388758"/>
    <s v="27-29388758-7"/>
    <s v="martina@example.com"/>
    <d v="2023-10-22T00:00:00"/>
    <x v="3"/>
    <x v="5"/>
    <n v="640"/>
    <x v="3"/>
    <s v="Córdoba"/>
    <n v="35"/>
    <n v="640"/>
    <s v="octubre"/>
    <n v="2023"/>
    <s v="domingo"/>
  </r>
  <r>
    <n v="813"/>
    <x v="27"/>
    <n v="29"/>
    <s v="casado"/>
    <s v="Calle del Río 606"/>
    <n v="38744321"/>
    <s v="20-38744321-5"/>
    <s v="carlos@example.com"/>
    <d v="2023-10-26T00:00:00"/>
    <x v="4"/>
    <x v="5"/>
    <n v="640"/>
    <x v="1"/>
    <s v="Córdoba"/>
    <n v="0"/>
    <n v="640"/>
    <s v="octubre"/>
    <n v="2023"/>
    <s v="jueves"/>
  </r>
  <r>
    <n v="814"/>
    <x v="22"/>
    <n v="33"/>
    <s v="casado"/>
    <s v="Avenida del Mar 707"/>
    <n v="28377578"/>
    <s v="27-28377578-7"/>
    <s v="sofia@example.com"/>
    <d v="2023-10-28T00:00:00"/>
    <x v="10"/>
    <x v="5"/>
    <n v="640"/>
    <x v="3"/>
    <s v="Córdoba"/>
    <n v="0"/>
    <n v="640"/>
    <s v="octubre"/>
    <n v="2023"/>
    <s v="sabado"/>
  </r>
  <r>
    <n v="821"/>
    <x v="23"/>
    <n v="31"/>
    <s v="casado"/>
    <s v="Camino de la Estrella 1332"/>
    <n v="30374114"/>
    <s v="27-30374114-7"/>
    <s v="mariana@example.com"/>
    <d v="2023-11-07T00:00:00"/>
    <x v="13"/>
    <x v="5"/>
    <n v="640"/>
    <x v="1"/>
    <s v="Córdoba"/>
    <n v="15"/>
    <n v="640"/>
    <s v="noviembre"/>
    <n v="2023"/>
    <s v="martes"/>
  </r>
  <r>
    <n v="823"/>
    <x v="5"/>
    <n v="18"/>
    <s v="soltero"/>
    <s v="Calle del Viento 1554"/>
    <n v="32443033"/>
    <s v="20-32443033-5"/>
    <s v="valentina@example.com"/>
    <d v="2023-11-11T00:00:00"/>
    <x v="4"/>
    <x v="5"/>
    <n v="640"/>
    <x v="1"/>
    <s v="Córdoba"/>
    <n v="8"/>
    <n v="640"/>
    <s v="noviembre"/>
    <n v="2023"/>
    <s v="sabado"/>
  </r>
  <r>
    <n v="825"/>
    <x v="7"/>
    <n v="26"/>
    <s v="soltero"/>
    <s v="Camino del Diamante 1776"/>
    <n v="36332941"/>
    <s v="27-36332941-2"/>
    <s v="daniela@example.com"/>
    <d v="2023-11-15T00:00:00"/>
    <x v="13"/>
    <x v="5"/>
    <n v="640"/>
    <x v="1"/>
    <s v="Córdoba"/>
    <n v="5"/>
    <n v="640"/>
    <s v="noviembre"/>
    <n v="2023"/>
    <s v="miercoles"/>
  </r>
  <r>
    <n v="829"/>
    <x v="36"/>
    <n v="27"/>
    <s v="casado"/>
    <s v="Calle de la Sombra 1998"/>
    <n v="26626817"/>
    <s v="27-26626817-7"/>
    <s v="abril@example.com"/>
    <d v="2023-11-19T00:00:00"/>
    <x v="4"/>
    <x v="5"/>
    <n v="640"/>
    <x v="1"/>
    <s v="Córdoba"/>
    <n v="15"/>
    <n v="640"/>
    <s v="noviembre"/>
    <n v="2023"/>
    <s v="domingo"/>
  </r>
  <r>
    <n v="830"/>
    <x v="9"/>
    <n v="18"/>
    <s v="casado"/>
    <s v="Avenida de la Noche 2009"/>
    <n v="32631130"/>
    <s v="27-32631130-7"/>
    <s v="agustin@example.com"/>
    <d v="2023-11-21T00:00:00"/>
    <x v="10"/>
    <x v="5"/>
    <n v="640"/>
    <x v="3"/>
    <s v="Córdoba"/>
    <n v="0"/>
    <n v="640"/>
    <s v="noviembre"/>
    <n v="2023"/>
    <s v="martes"/>
  </r>
  <r>
    <n v="831"/>
    <x v="37"/>
    <n v="28"/>
    <s v="casado"/>
    <s v="Camino del Crepúsculo 2110"/>
    <n v="30926197"/>
    <s v="20-30926197-5"/>
    <s v="melina@example.com"/>
    <d v="2023-11-23T00:00:00"/>
    <x v="13"/>
    <x v="5"/>
    <n v="640"/>
    <x v="1"/>
    <s v="Córdoba"/>
    <n v="15"/>
    <n v="640"/>
    <s v="noviembre"/>
    <n v="2023"/>
    <s v="jueves"/>
  </r>
  <r>
    <n v="832"/>
    <x v="10"/>
    <n v="30"/>
    <s v="soltero"/>
    <s v="Paseo del Ocaso 2221"/>
    <n v="35783924"/>
    <s v="27-35783924-7"/>
    <s v="esteban@example.com"/>
    <d v="2023-11-25T00:00:00"/>
    <x v="2"/>
    <x v="5"/>
    <n v="640"/>
    <x v="2"/>
    <s v="Córdoba"/>
    <n v="0"/>
    <n v="640"/>
    <s v="noviembre"/>
    <n v="2023"/>
    <s v="sabado"/>
  </r>
  <r>
    <n v="833"/>
    <x v="38"/>
    <n v="18"/>
    <s v="soltero"/>
    <s v="Calle del Silencio 2332"/>
    <n v="28226993"/>
    <s v="20-28226993-2"/>
    <s v="lucas@example.com"/>
    <d v="2023-11-18T00:00:00"/>
    <x v="10"/>
    <x v="5"/>
    <n v="640"/>
    <x v="3"/>
    <s v="Córdoba"/>
    <n v="10"/>
    <n v="640"/>
    <s v="noviembre"/>
    <n v="2023"/>
    <s v="sabado"/>
  </r>
  <r>
    <n v="835"/>
    <x v="39"/>
    <n v="18"/>
    <s v="casado"/>
    <s v="Camino del Sueño 2554"/>
    <n v="34561086"/>
    <s v="27-34561086-2"/>
    <s v="fernando@example.com"/>
    <d v="2023-12-01T00:00:00"/>
    <x v="11"/>
    <x v="5"/>
    <n v="640"/>
    <x v="0"/>
    <s v="Córdoba"/>
    <n v="10"/>
    <n v="640"/>
    <s v="diciembre"/>
    <n v="2023"/>
    <s v="viernes"/>
  </r>
  <r>
    <n v="837"/>
    <x v="25"/>
    <n v="31"/>
    <s v="soltero"/>
    <s v="Calle del Misterio 2776"/>
    <n v="26538253"/>
    <s v="27-26538253-7"/>
    <s v="marcos@example.com"/>
    <d v="2023-12-05T00:00:00"/>
    <x v="10"/>
    <x v="5"/>
    <n v="640"/>
    <x v="3"/>
    <s v="Córdoba"/>
    <n v="7"/>
    <n v="640"/>
    <s v="diciembre"/>
    <n v="2023"/>
    <s v="martes"/>
  </r>
  <r>
    <n v="838"/>
    <x v="19"/>
    <n v="29"/>
    <s v="casado"/>
    <s v="Avenida de la Magia 2887"/>
    <n v="35029457"/>
    <s v="27-35029457-2"/>
    <s v="lucia@example.com"/>
    <d v="2023-12-07T00:00:00"/>
    <x v="13"/>
    <x v="5"/>
    <n v="640"/>
    <x v="1"/>
    <s v="Córdoba"/>
    <n v="12"/>
    <n v="640"/>
    <s v="diciembre"/>
    <n v="2023"/>
    <s v="jueves"/>
  </r>
  <r>
    <n v="846"/>
    <x v="20"/>
    <n v="27"/>
    <s v="casado"/>
    <s v="Camino de la Melodía 3342"/>
    <n v="32404643"/>
    <s v="27-32404643-7"/>
    <s v="martin@example.com"/>
    <d v="2023-12-17T00:00:00"/>
    <x v="2"/>
    <x v="0"/>
    <n v="550"/>
    <x v="2"/>
    <s v="Córdoba"/>
    <n v="54"/>
    <n v="550"/>
    <s v="diciembre"/>
    <n v="2023"/>
    <s v="domingo"/>
  </r>
  <r>
    <n v="848"/>
    <x v="14"/>
    <n v="28"/>
    <s v="soltero"/>
    <s v="Calle de la Fantasía 3564"/>
    <n v="26726716"/>
    <s v="27-26726716-7"/>
    <s v="agustin@example.com"/>
    <d v="2023-12-21T00:00:00"/>
    <x v="13"/>
    <x v="0"/>
    <n v="550"/>
    <x v="1"/>
    <s v="Córdoba"/>
    <n v="0"/>
    <n v="550"/>
    <s v="diciembre"/>
    <n v="2023"/>
    <s v="jueves"/>
  </r>
  <r>
    <n v="850"/>
    <x v="16"/>
    <n v="38"/>
    <s v="casado"/>
    <s v="Camino del Encuentro 3786"/>
    <n v="31738159"/>
    <s v="20-31738159-5"/>
    <s v="ignacio@example.com"/>
    <d v="2023-12-23T00:00:00"/>
    <x v="4"/>
    <x v="0"/>
    <n v="550"/>
    <x v="1"/>
    <s v="Córdoba"/>
    <n v="12"/>
    <n v="550"/>
    <s v="diciembre"/>
    <n v="2023"/>
    <s v="sabado"/>
  </r>
  <r>
    <n v="852"/>
    <x v="14"/>
    <n v="28"/>
    <s v="soltero"/>
    <s v="Calle de la Fantasía 3564"/>
    <n v="31760142"/>
    <s v="27-31760142-2"/>
    <s v="agustin@example.com"/>
    <d v="2023-12-29T00:00:00"/>
    <x v="13"/>
    <x v="0"/>
    <n v="550"/>
    <x v="1"/>
    <s v="Córdoba"/>
    <n v="65"/>
    <n v="550"/>
    <s v="diciembre"/>
    <n v="2023"/>
    <s v="viernes"/>
  </r>
  <r>
    <n v="854"/>
    <x v="15"/>
    <n v="30"/>
    <s v="casado"/>
    <s v="Avenida de las Mariposas 3675"/>
    <n v="27812594"/>
    <s v="20-27812594-5"/>
    <s v="delfina@example.com"/>
    <d v="2023-12-31T00:00:00"/>
    <x v="11"/>
    <x v="0"/>
    <n v="550"/>
    <x v="0"/>
    <s v="Córdoba"/>
    <n v="31"/>
    <n v="550"/>
    <s v="diciembre"/>
    <n v="2023"/>
    <s v="domingo"/>
  </r>
  <r>
    <n v="855"/>
    <x v="16"/>
    <n v="38"/>
    <s v="casado"/>
    <s v="Camino del Encuentro 3786"/>
    <n v="30635178"/>
    <s v="27-30635178-7"/>
    <s v="ignacio@example.com"/>
    <d v="2023-09-02T00:00:00"/>
    <x v="4"/>
    <x v="0"/>
    <n v="550"/>
    <x v="1"/>
    <s v="Córdoba"/>
    <n v="23"/>
    <n v="550"/>
    <s v="septiembre"/>
    <n v="2023"/>
    <s v="sabado"/>
  </r>
  <r>
    <n v="856"/>
    <x v="17"/>
    <n v="35"/>
    <s v="casado"/>
    <s v="Paseo de la Serenidad 3897"/>
    <n v="30019923"/>
    <s v="27-30019923-7"/>
    <s v="catalina@example.com"/>
    <d v="2023-09-10T00:00:00"/>
    <x v="10"/>
    <x v="0"/>
    <n v="550"/>
    <x v="3"/>
    <s v="Córdoba"/>
    <n v="10"/>
    <n v="550"/>
    <s v="septiembre"/>
    <n v="2023"/>
    <s v="domingo"/>
  </r>
  <r>
    <n v="857"/>
    <x v="24"/>
    <n v="40"/>
    <s v="soltero"/>
    <s v="Paseo del Cielo 1443"/>
    <n v="32271907"/>
    <s v="27-32271907-2"/>
    <s v="matias@example.com"/>
    <d v="2023-11-10T00:00:00"/>
    <x v="13"/>
    <x v="0"/>
    <n v="550"/>
    <x v="1"/>
    <s v="Córdoba"/>
    <n v="5"/>
    <n v="550"/>
    <s v="noviembre"/>
    <n v="2023"/>
    <s v="viernes"/>
  </r>
  <r>
    <n v="859"/>
    <x v="17"/>
    <n v="40.6666666666667"/>
    <s v="casado"/>
    <s v="Paseo de la Serenidad 3898"/>
    <n v="33430762.833333299"/>
    <s v="27-30019923-8"/>
    <s v="catalina@example.com"/>
    <d v="2023-09-10T00:00:00"/>
    <x v="4"/>
    <x v="0"/>
    <n v="550"/>
    <x v="1"/>
    <s v="Córdoba"/>
    <n v="14.3333333333333"/>
    <n v="550"/>
    <s v="septiembre"/>
    <n v="2023"/>
    <s v="domingo"/>
  </r>
  <r>
    <n v="853.04590563810098"/>
    <x v="0"/>
    <n v="18"/>
    <s v="casado"/>
    <s v="Calle Primavera 124"/>
    <n v="32315693.6150022"/>
    <s v="27-30066435-3"/>
    <s v="ana@example.com"/>
    <d v="2023-09-03T00:00:00"/>
    <x v="18"/>
    <x v="0"/>
    <n v="550"/>
    <x v="1"/>
    <s v="Córdoba"/>
    <n v="11.565416787329299"/>
    <n v="550"/>
    <s v="septiembre"/>
    <n v="2023"/>
    <s v="domingo"/>
  </r>
  <r>
    <n v="854.05262533047198"/>
    <x v="0"/>
    <n v="29"/>
    <s v="soltero"/>
    <s v="Avenida del Bosque 457"/>
    <n v="32315629.746063702"/>
    <s v="20-34678227-6"/>
    <s v="luis@example.com"/>
    <d v="2023-09-05T00:00:00"/>
    <x v="0"/>
    <x v="0"/>
    <n v="550"/>
    <x v="0"/>
    <s v="Córdoba"/>
    <n v="11.571779637729501"/>
    <n v="550"/>
    <s v="septiembre"/>
    <n v="2023"/>
    <s v="martes"/>
  </r>
  <r>
    <n v="859.08622379232804"/>
    <x v="0"/>
    <n v="32"/>
    <s v="soltero"/>
    <s v="Avenida del Bosque 457"/>
    <n v="32315310.401371598"/>
    <s v="20-34678227-6"/>
    <s v="luis@example.com"/>
    <d v="2023-09-05T00:00:00"/>
    <x v="0"/>
    <x v="0"/>
    <n v="550"/>
    <x v="0"/>
    <s v="Córdoba"/>
    <n v="11.6035938897304"/>
    <n v="550"/>
    <s v="septiembre"/>
    <n v="2023"/>
    <s v="martes"/>
  </r>
  <r>
    <n v="861.09966317707097"/>
    <x v="1"/>
    <n v="27"/>
    <s v="casado"/>
    <s v="Paseo de la Luna 102"/>
    <n v="32315182.663494799"/>
    <s v="27-33459367-3"/>
    <s v="carlos@example.com"/>
    <d v="2023-09-03T00:00:00"/>
    <x v="1"/>
    <x v="0"/>
    <n v="550"/>
    <x v="1"/>
    <s v="Córdoba"/>
    <n v="11.6163195905308"/>
    <n v="550"/>
    <s v="septiembre"/>
    <n v="2023"/>
    <s v="domingo"/>
  </r>
  <r>
    <n v="863.113102561814"/>
    <x v="2"/>
    <n v="28"/>
    <s v="casado"/>
    <s v="Avenida de las Flores 304"/>
    <n v="32315054.9256179"/>
    <s v="27-27137293-8"/>
    <s v="javier@example.com"/>
    <d v="2023-09-03T00:00:00"/>
    <x v="2"/>
    <x v="0"/>
    <n v="550"/>
    <x v="2"/>
    <s v="Córdoba"/>
    <n v="11.629045291331099"/>
    <n v="550"/>
    <s v="septiembre"/>
    <n v="2023"/>
    <s v="domingo"/>
  </r>
  <r>
    <n v="865.12654194655704"/>
    <x v="26"/>
    <n v="38"/>
    <s v="soltero"/>
    <s v="Paseo de la Montaña 506"/>
    <n v="32314927.187741101"/>
    <s v="20-37162838-6"/>
    <s v="lucas@example.com"/>
    <d v="2023-09-03T00:00:00"/>
    <x v="16"/>
    <x v="0"/>
    <n v="550"/>
    <x v="3"/>
    <s v="Córdoba"/>
    <n v="11.6417709921315"/>
    <n v="550"/>
    <s v="septiembre"/>
    <n v="2023"/>
    <s v="domingo"/>
  </r>
  <r>
    <n v="866.13326163892805"/>
    <x v="27"/>
    <n v="35"/>
    <s v="casado"/>
    <s v="Calle del Río 607"/>
    <n v="32314863.318802699"/>
    <s v="27-29013462-8"/>
    <s v="carlos@example.com"/>
    <d v="2023-09-28T00:00:00"/>
    <x v="9"/>
    <x v="0"/>
    <n v="550"/>
    <x v="0"/>
    <s v="Córdoba"/>
    <n v="11.648133842531699"/>
    <n v="550"/>
    <s v="septiembre"/>
    <n v="2023"/>
    <s v="jueves"/>
  </r>
  <r>
    <n v="867.13998133129905"/>
    <x v="22"/>
    <n v="38"/>
    <s v="casado"/>
    <s v="Avenida del Mar 708"/>
    <n v="32314799.449864201"/>
    <s v="20-33731992-3"/>
    <s v="sofia@example.com"/>
    <d v="2023-09-30T00:00:00"/>
    <x v="17"/>
    <x v="0"/>
    <n v="550"/>
    <x v="3"/>
    <s v="Córdoba"/>
    <n v="11.654496692931801"/>
    <n v="550"/>
    <s v="septiembre"/>
    <n v="2023"/>
    <s v="sabado"/>
  </r>
  <r>
    <n v="868.14670102367097"/>
    <x v="28"/>
    <n v="35"/>
    <s v="soltero"/>
    <s v="Camino de la Brisa 809"/>
    <n v="32314735.5809258"/>
    <s v="27-37694384-8"/>
    <s v="andres@example.com"/>
    <d v="2023-10-03T00:00:00"/>
    <x v="12"/>
    <x v="0"/>
    <n v="550"/>
    <x v="4"/>
    <s v="Córdoba"/>
    <n v="11.660859543332"/>
    <n v="550"/>
    <s v="octubre"/>
    <n v="2023"/>
    <s v="martes"/>
  </r>
  <r>
    <n v="869.15342071604198"/>
    <x v="3"/>
    <n v="42"/>
    <s v="soltero"/>
    <s v="Paseo del Alba 910"/>
    <n v="32314671.711987399"/>
    <s v="27-35887710-3"/>
    <s v="laura@example.com"/>
    <d v="2023-10-06T00:00:00"/>
    <x v="3"/>
    <x v="0"/>
    <n v="550"/>
    <x v="3"/>
    <s v="Córdoba"/>
    <n v="11.667222393732199"/>
    <n v="550"/>
    <s v="octubre"/>
    <n v="2023"/>
    <s v="viernes"/>
  </r>
  <r>
    <n v="871.16686010078502"/>
    <x v="4"/>
    <n v="38"/>
    <s v="casado"/>
    <s v="Avenida de la Cascada 1222"/>
    <n v="32314543.974110499"/>
    <s v="27-34221613-8"/>
    <s v="leonardo@example.com"/>
    <d v="2023-10-12T00:00:00"/>
    <x v="4"/>
    <x v="0"/>
    <n v="550"/>
    <x v="1"/>
    <s v="Córdoba"/>
    <n v="11.6799480945326"/>
    <n v="550"/>
    <s v="octubre"/>
    <n v="2023"/>
    <s v="jueves"/>
  </r>
  <r>
    <n v="873.18029948552805"/>
    <x v="24"/>
    <n v="32"/>
    <s v="soltero"/>
    <s v="Paseo del Cielo 1444"/>
    <n v="32314416.2362337"/>
    <s v="20-39541784-6"/>
    <s v="matias@example.com"/>
    <d v="2023-10-20T00:00:00"/>
    <x v="13"/>
    <x v="0"/>
    <n v="550"/>
    <x v="1"/>
    <s v="Córdoba"/>
    <n v="11.692673795332899"/>
    <n v="550"/>
    <s v="octubre"/>
    <n v="2023"/>
    <s v="viernes"/>
  </r>
  <r>
    <n v="874.18701917789997"/>
    <x v="5"/>
    <n v="30"/>
    <s v="soltero"/>
    <s v="Calle del Viento 1555"/>
    <n v="32314352.367295299"/>
    <s v="27-26547859-8"/>
    <s v="valentina@example.com"/>
    <d v="2023-10-24T00:00:00"/>
    <x v="5"/>
    <x v="1"/>
    <n v="350"/>
    <x v="2"/>
    <s v="Córdoba"/>
    <n v="11.6990366457331"/>
    <n v="350"/>
    <s v="octubre"/>
    <n v="2023"/>
    <s v="martes"/>
  </r>
  <r>
    <n v="879.22061763975705"/>
    <x v="9"/>
    <n v="34"/>
    <s v="casado"/>
    <s v="Avenida de la Noche 2010"/>
    <n v="32314033.022603098"/>
    <s v="27-33175773-8"/>
    <s v="agustin@example.com"/>
    <d v="2023-11-05T00:00:00"/>
    <x v="0"/>
    <x v="1"/>
    <n v="350"/>
    <x v="0"/>
    <s v="Córdoba"/>
    <n v="11.730850897733999"/>
    <n v="350"/>
    <s v="noviembre"/>
    <n v="2023"/>
    <s v="domingo"/>
  </r>
  <r>
    <n v="881.23405702449998"/>
    <x v="10"/>
    <n v="31"/>
    <s v="soltero"/>
    <s v="Paseo del Ocaso 2222"/>
    <n v="32313905.284726299"/>
    <s v="20-26673605-6"/>
    <s v="esteban@example.com"/>
    <d v="2023-11-12T00:00:00"/>
    <x v="1"/>
    <x v="1"/>
    <n v="350"/>
    <x v="1"/>
    <s v="Córdoba"/>
    <n v="11.7435765985344"/>
    <n v="350"/>
    <s v="noviembre"/>
    <n v="2023"/>
    <s v="domingo"/>
  </r>
  <r>
    <n v="883.24749640924301"/>
    <x v="11"/>
    <n v="18"/>
    <s v="casado"/>
    <s v="Avenida de la Niebla 2444"/>
    <n v="32313777.5468494"/>
    <s v="27-32537563-3"/>
    <s v="mariana@example.com"/>
    <d v="2023-11-18T00:00:00"/>
    <x v="2"/>
    <x v="1"/>
    <n v="350"/>
    <x v="2"/>
    <s v="Córdoba"/>
    <n v="11.756302299334701"/>
    <n v="350"/>
    <s v="noviembre"/>
    <n v="2023"/>
    <s v="sabado"/>
  </r>
  <r>
    <n v="885.26093579398605"/>
    <x v="30"/>
    <n v="26"/>
    <s v="soltero"/>
    <s v="Paseo de la Penumbra 2666"/>
    <n v="32313649.808972601"/>
    <s v="27-29112302-8"/>
    <s v="valeria@example.com"/>
    <d v="2023-11-25T00:00:00"/>
    <x v="16"/>
    <x v="1"/>
    <n v="350"/>
    <x v="3"/>
    <s v="Córdoba"/>
    <n v="11.7690280001351"/>
    <n v="350"/>
    <s v="noviembre"/>
    <n v="2023"/>
    <s v="sabado"/>
  </r>
  <r>
    <n v="886.26765548635694"/>
    <x v="25"/>
    <n v="44"/>
    <s v="soltero"/>
    <s v="Calle del Misterio 2777"/>
    <n v="32313585.9400342"/>
    <s v="27-28740641-8"/>
    <s v="marcos@example.com"/>
    <d v="2023-11-28T00:00:00"/>
    <x v="9"/>
    <x v="1"/>
    <n v="350"/>
    <x v="0"/>
    <s v="Córdoba"/>
    <n v="11.775390850535301"/>
    <n v="350"/>
    <s v="noviembre"/>
    <n v="2023"/>
    <s v="martes"/>
  </r>
  <r>
    <n v="887.27437517872897"/>
    <x v="19"/>
    <n v="27"/>
    <s v="casado"/>
    <s v="Avenida de la Magia 2888"/>
    <n v="32313522.071095701"/>
    <s v="20-38274296-6"/>
    <s v="lucia@example.com"/>
    <d v="2023-11-30T00:00:00"/>
    <x v="17"/>
    <x v="1"/>
    <n v="350"/>
    <x v="3"/>
    <s v="Córdoba"/>
    <n v="11.781753700935401"/>
    <n v="350"/>
    <s v="noviembre"/>
    <n v="2023"/>
    <s v="jueves"/>
  </r>
  <r>
    <n v="888.28109487109998"/>
    <x v="32"/>
    <n v="18"/>
    <s v="casado"/>
    <s v="Camino de la Ilusión 2999"/>
    <n v="32313458.2021573"/>
    <s v="27-34590648-8"/>
    <s v="mateo@example.com"/>
    <d v="2023-12-03T00:00:00"/>
    <x v="12"/>
    <x v="1"/>
    <n v="350"/>
    <x v="4"/>
    <s v="Córdoba"/>
    <n v="11.7881165513356"/>
    <n v="350"/>
    <s v="diciembre"/>
    <n v="2023"/>
    <s v="domingo"/>
  </r>
  <r>
    <n v="889.28781456347201"/>
    <x v="12"/>
    <n v="28"/>
    <s v="casado"/>
    <s v="Paseo de los Sueños 3010"/>
    <n v="32313394.333218899"/>
    <s v="20-27186697-3"/>
    <s v="andrea@example.com"/>
    <d v="2023-12-06T00:00:00"/>
    <x v="3"/>
    <x v="1"/>
    <n v="350"/>
    <x v="3"/>
    <s v="Córdoba"/>
    <n v="11.794479401735799"/>
    <n v="350"/>
    <s v="diciembre"/>
    <n v="2023"/>
    <s v="miercoles"/>
  </r>
  <r>
    <n v="891.30125394821403"/>
    <x v="13"/>
    <n v="18"/>
    <s v="soltero"/>
    <s v="Avenida de los Recuerdos 3232"/>
    <n v="32313266.595341999"/>
    <s v="27-34780010-3"/>
    <s v="luna@example.com"/>
    <d v="2023-12-12T00:00:00"/>
    <x v="4"/>
    <x v="1"/>
    <n v="350"/>
    <x v="1"/>
    <s v="Córdoba"/>
    <n v="11.8072051025362"/>
    <n v="350"/>
    <s v="diciembre"/>
    <n v="2023"/>
    <s v="martes"/>
  </r>
  <r>
    <n v="893.31469333295695"/>
    <x v="21"/>
    <n v="18"/>
    <s v="soltero"/>
    <s v="Paseo de la Armonía 3454"/>
    <n v="32313138.8574652"/>
    <s v="27-28355428-8"/>
    <s v="antonia@example.com"/>
    <d v="2023-12-20T00:00:00"/>
    <x v="13"/>
    <x v="1"/>
    <n v="350"/>
    <x v="1"/>
    <s v="Córdoba"/>
    <n v="11.819930803336501"/>
    <n v="350"/>
    <s v="diciembre"/>
    <n v="2023"/>
    <s v="miercoles"/>
  </r>
  <r>
    <n v="894.32141302532898"/>
    <x v="14"/>
    <n v="29"/>
    <s v="soltero"/>
    <s v="Calle de la Fantasía 3565"/>
    <n v="32313074.988526799"/>
    <s v="27-34107521-3"/>
    <s v="agustin@example.com"/>
    <d v="2023-12-23T00:00:00"/>
    <x v="5"/>
    <x v="1"/>
    <n v="350"/>
    <x v="2"/>
    <s v="Córdoba"/>
    <n v="11.8262936537367"/>
    <n v="350"/>
    <s v="diciembre"/>
    <n v="2023"/>
    <s v="sabado"/>
  </r>
  <r>
    <n v="899.35501148718595"/>
    <x v="18"/>
    <n v="32"/>
    <s v="soltero"/>
    <s v="Avenida del Bosque 457"/>
    <n v="32312755.643834699"/>
    <s v="27-37977741-8"/>
    <s v="luis@example.com"/>
    <d v="2023-09-05T00:00:00"/>
    <x v="0"/>
    <x v="1"/>
    <n v="350"/>
    <x v="0"/>
    <s v="Córdoba"/>
    <n v="11.858107905737601"/>
    <n v="350"/>
    <s v="septiembre"/>
    <n v="2023"/>
    <s v="martes"/>
  </r>
  <r>
    <n v="901.36845087192899"/>
    <x v="1"/>
    <n v="27"/>
    <s v="casado"/>
    <s v="Paseo de la Luna 102"/>
    <n v="32312627.905957799"/>
    <s v="27-35867339-8"/>
    <s v="carlos@example.com"/>
    <d v="2023-09-12T00:00:00"/>
    <x v="1"/>
    <x v="1"/>
    <n v="350"/>
    <x v="1"/>
    <s v="Córdoba"/>
    <n v="11.870833606538"/>
    <n v="350"/>
    <s v="septiembre"/>
    <n v="2023"/>
    <s v="martes"/>
  </r>
  <r>
    <n v="903.38189025667202"/>
    <x v="2"/>
    <n v="28"/>
    <s v="casado"/>
    <s v="Avenida de las Flores 304"/>
    <n v="32312500.168081"/>
    <s v="20-33086581-6"/>
    <s v="javier@example.com"/>
    <d v="2023-09-03T00:00:00"/>
    <x v="2"/>
    <x v="1"/>
    <n v="350"/>
    <x v="2"/>
    <s v="Córdoba"/>
    <n v="11.883559307338301"/>
    <n v="350"/>
    <s v="septiembre"/>
    <n v="2023"/>
    <s v="domingo"/>
  </r>
  <r>
    <n v="905.39532964141495"/>
    <x v="26"/>
    <n v="38"/>
    <s v="soltero"/>
    <s v="Paseo de la Montaña 506"/>
    <n v="32312372.430204101"/>
    <s v="27-31267060-3"/>
    <s v="lucas@example.com"/>
    <d v="2023-09-03T00:00:00"/>
    <x v="16"/>
    <x v="1"/>
    <n v="350"/>
    <x v="3"/>
    <s v="Córdoba"/>
    <n v="11.896285008138699"/>
    <n v="350"/>
    <s v="septiembre"/>
    <n v="2023"/>
    <s v="domingo"/>
  </r>
  <r>
    <n v="906.40204933378595"/>
    <x v="27"/>
    <n v="35"/>
    <s v="casado"/>
    <s v="Calle del Río 607"/>
    <n v="32312308.5612657"/>
    <s v="20-35176014-6"/>
    <s v="carlos@example.com"/>
    <d v="2023-09-03T00:00:00"/>
    <x v="9"/>
    <x v="1"/>
    <n v="350"/>
    <x v="0"/>
    <s v="Córdoba"/>
    <n v="11.9026478585389"/>
    <n v="350"/>
    <s v="septiembre"/>
    <n v="2023"/>
    <s v="domingo"/>
  </r>
  <r>
    <n v="907.40876902615798"/>
    <x v="22"/>
    <n v="38"/>
    <s v="casado"/>
    <s v="Avenida del Mar 708"/>
    <n v="32312244.692327298"/>
    <s v="27-36810891-8"/>
    <s v="sofia@example.com"/>
    <d v="2023-09-30T00:00:00"/>
    <x v="17"/>
    <x v="1"/>
    <n v="350"/>
    <x v="3"/>
    <s v="Córdoba"/>
    <n v="11.909010708939"/>
    <n v="350"/>
    <s v="septiembre"/>
    <n v="2023"/>
    <s v="sabado"/>
  </r>
  <r>
    <n v="908.41548871852899"/>
    <x v="28"/>
    <n v="35"/>
    <s v="soltero"/>
    <s v="Camino de la Brisa 809"/>
    <n v="32312180.8233888"/>
    <s v="27-34739991-8"/>
    <s v="andres@example.com"/>
    <d v="2023-10-03T00:00:00"/>
    <x v="12"/>
    <x v="1"/>
    <n v="350"/>
    <x v="4"/>
    <s v="Córdoba"/>
    <n v="11.9153735593392"/>
    <n v="350"/>
    <s v="octubre"/>
    <n v="2023"/>
    <s v="martes"/>
  </r>
  <r>
    <n v="909.42220841090102"/>
    <x v="3"/>
    <n v="42"/>
    <s v="soltero"/>
    <s v="Paseo del Alba 910"/>
    <n v="32312116.954450399"/>
    <s v="20-30107122-6"/>
    <s v="laura@example.com"/>
    <d v="2023-10-06T00:00:00"/>
    <x v="3"/>
    <x v="2"/>
    <n v="450"/>
    <x v="3"/>
    <s v="Córdoba"/>
    <n v="11.921736409739401"/>
    <n v="450"/>
    <s v="octubre"/>
    <n v="2023"/>
    <s v="viernes"/>
  </r>
  <r>
    <n v="911.43564779564394"/>
    <x v="4"/>
    <n v="38"/>
    <s v="casado"/>
    <s v="Avenida de la Cascada 1222"/>
    <n v="32311989.2165736"/>
    <s v="20-35718658-3"/>
    <s v="leonardo@example.com"/>
    <d v="2023-10-12T00:00:00"/>
    <x v="4"/>
    <x v="2"/>
    <n v="450"/>
    <x v="1"/>
    <s v="Córdoba"/>
    <n v="11.934462110539799"/>
    <n v="450"/>
    <s v="octubre"/>
    <n v="2023"/>
    <s v="jueves"/>
  </r>
  <r>
    <n v="913.44908718038698"/>
    <x v="24"/>
    <n v="32"/>
    <s v="soltero"/>
    <s v="Paseo del Cielo 1444"/>
    <n v="32311861.4786967"/>
    <s v="27-26485672-3"/>
    <s v="matias@example.com"/>
    <d v="2023-10-20T00:00:00"/>
    <x v="13"/>
    <x v="2"/>
    <n v="450"/>
    <x v="1"/>
    <s v="Córdoba"/>
    <n v="11.9471878113401"/>
    <n v="450"/>
    <s v="octubre"/>
    <n v="2023"/>
    <s v="viernes"/>
  </r>
  <r>
    <n v="914.45580687275799"/>
    <x v="5"/>
    <n v="30"/>
    <s v="soltero"/>
    <s v="Calle del Viento 1555"/>
    <n v="32311797.609758299"/>
    <s v="20-28403128-6"/>
    <s v="valentina@example.com"/>
    <d v="2023-10-26T00:00:00"/>
    <x v="5"/>
    <x v="2"/>
    <n v="450"/>
    <x v="2"/>
    <s v="Córdoba"/>
    <n v="11.9535506617403"/>
    <n v="450"/>
    <s v="octubre"/>
    <n v="2023"/>
    <s v="jueves"/>
  </r>
  <r>
    <n v="919.48940533461496"/>
    <x v="9"/>
    <n v="34"/>
    <s v="casado"/>
    <s v="Avenida de la Noche 2010"/>
    <n v="32311478.265066199"/>
    <s v="27-33341710-8"/>
    <s v="agustin@example.com"/>
    <d v="2023-11-05T00:00:00"/>
    <x v="0"/>
    <x v="2"/>
    <n v="450"/>
    <x v="0"/>
    <s v="Córdoba"/>
    <n v="11.985364913741201"/>
    <n v="450"/>
    <s v="noviembre"/>
    <n v="2023"/>
    <s v="domingo"/>
  </r>
  <r>
    <n v="921.502844719358"/>
    <x v="10"/>
    <n v="31"/>
    <s v="soltero"/>
    <s v="Paseo del Ocaso 2222"/>
    <n v="32311350.527189299"/>
    <s v="27-35602435-8"/>
    <s v="esteban@example.com"/>
    <d v="2023-11-12T00:00:00"/>
    <x v="1"/>
    <x v="2"/>
    <n v="450"/>
    <x v="1"/>
    <s v="Córdoba"/>
    <n v="11.998090614541599"/>
    <n v="450"/>
    <s v="noviembre"/>
    <n v="2023"/>
    <s v="domingo"/>
  </r>
  <r>
    <n v="923.51628410410103"/>
    <x v="11"/>
    <n v="18"/>
    <s v="casado"/>
    <s v="Avenida de la Niebla 2444"/>
    <n v="32311222.789312501"/>
    <s v="27-33648815-8"/>
    <s v="mariana@example.com"/>
    <d v="2023-11-19T00:00:00"/>
    <x v="9"/>
    <x v="2"/>
    <n v="450"/>
    <x v="0"/>
    <s v="Córdoba"/>
    <n v="12.0108163153419"/>
    <n v="450"/>
    <s v="noviembre"/>
    <n v="2023"/>
    <s v="domingo"/>
  </r>
  <r>
    <n v="925.52972348884396"/>
    <x v="30"/>
    <n v="26"/>
    <s v="soltero"/>
    <s v="Paseo de la Penumbra 2666"/>
    <n v="32311095.051435601"/>
    <s v="20-31067297-6"/>
    <s v="valeria@example.com"/>
    <d v="2023-11-25T00:00:00"/>
    <x v="12"/>
    <x v="2"/>
    <n v="450"/>
    <x v="4"/>
    <s v="Córdoba"/>
    <n v="12.023542016142301"/>
    <n v="450"/>
    <s v="noviembre"/>
    <n v="2023"/>
    <s v="sabado"/>
  </r>
  <r>
    <n v="926.53644318121599"/>
    <x v="25"/>
    <n v="44"/>
    <s v="soltero"/>
    <s v="Calle del Misterio 2777"/>
    <n v="32311031.1824972"/>
    <s v="27-33246909-8"/>
    <s v="marcos@example.com"/>
    <d v="2023-11-28T00:00:00"/>
    <x v="3"/>
    <x v="2"/>
    <n v="450"/>
    <x v="3"/>
    <s v="Córdoba"/>
    <n v="12.0299048665425"/>
    <n v="450"/>
    <s v="noviembre"/>
    <n v="2023"/>
    <s v="martes"/>
  </r>
  <r>
    <n v="927.54316287358699"/>
    <x v="19"/>
    <n v="27"/>
    <s v="casado"/>
    <s v="Avenida de la Magia 2888"/>
    <n v="32310967.313558798"/>
    <s v="27-30095290-3"/>
    <s v="lucia@example.com"/>
    <d v="2023-11-30T00:00:00"/>
    <x v="11"/>
    <x v="2"/>
    <n v="450"/>
    <x v="0"/>
    <s v="Córdoba"/>
    <n v="12.0362677169426"/>
    <n v="450"/>
    <s v="noviembre"/>
    <n v="2023"/>
    <s v="jueves"/>
  </r>
  <r>
    <n v="928.549882565958"/>
    <x v="32"/>
    <n v="18"/>
    <s v="casado"/>
    <s v="Camino de la Ilusión 2999"/>
    <n v="32310903.444620401"/>
    <s v="20-31509642-6"/>
    <s v="mateo@example.com"/>
    <d v="2023-12-03T00:00:00"/>
    <x v="4"/>
    <x v="2"/>
    <n v="450"/>
    <x v="1"/>
    <s v="Córdoba"/>
    <n v="12.042630567342799"/>
    <n v="450"/>
    <s v="diciembre"/>
    <n v="2023"/>
    <s v="domingo"/>
  </r>
  <r>
    <n v="929.55660225833003"/>
    <x v="12"/>
    <n v="28"/>
    <s v="casado"/>
    <s v="Paseo de los Sueños 3010"/>
    <n v="32310839.575681899"/>
    <s v="27-26510133-8"/>
    <s v="andrea@example.com"/>
    <d v="2023-12-06T00:00:00"/>
    <x v="10"/>
    <x v="2"/>
    <n v="450"/>
    <x v="3"/>
    <s v="Córdoba"/>
    <n v="12.048993417743"/>
    <n v="450"/>
    <s v="diciembre"/>
    <n v="2023"/>
    <s v="miercoles"/>
  </r>
  <r>
    <n v="931.57004164307295"/>
    <x v="13"/>
    <n v="18"/>
    <s v="soltero"/>
    <s v="Avenida de los Recuerdos 3232"/>
    <n v="32310711.8378051"/>
    <s v="20-33072206-6"/>
    <s v="luna@example.com"/>
    <d v="2023-12-12T00:00:00"/>
    <x v="9"/>
    <x v="2"/>
    <n v="450"/>
    <x v="0"/>
    <s v="Córdoba"/>
    <n v="12.061719118543399"/>
    <n v="450"/>
    <s v="diciembre"/>
    <n v="2023"/>
    <s v="martes"/>
  </r>
  <r>
    <n v="933.58348102781599"/>
    <x v="21"/>
    <n v="18"/>
    <s v="soltero"/>
    <s v="Paseo de la Armonía 3454"/>
    <n v="32310584.0999282"/>
    <s v="20-36308193-3"/>
    <s v="antonia@example.com"/>
    <d v="2023-12-20T00:00:00"/>
    <x v="12"/>
    <x v="3"/>
    <n v="600"/>
    <x v="4"/>
    <s v="Córdoba"/>
    <n v="12.0744448193437"/>
    <n v="600"/>
    <s v="diciembre"/>
    <n v="2023"/>
    <s v="miercoles"/>
  </r>
  <r>
    <n v="934.590200720187"/>
    <x v="14"/>
    <n v="29"/>
    <s v="soltero"/>
    <s v="Calle de la Fantasía 3565"/>
    <n v="32310520.230989799"/>
    <s v="27-27160012-8"/>
    <s v="agustin@example.com"/>
    <d v="2023-12-23T00:00:00"/>
    <x v="3"/>
    <x v="3"/>
    <n v="600"/>
    <x v="3"/>
    <s v="Córdoba"/>
    <n v="12.0808076697439"/>
    <n v="600"/>
    <s v="diciembre"/>
    <n v="2023"/>
    <s v="sabado"/>
  </r>
  <r>
    <n v="939.62379918204397"/>
    <x v="18"/>
    <n v="32"/>
    <s v="soltero"/>
    <s v="Avenida del Bosque 457"/>
    <n v="32310200.886297699"/>
    <s v="20-27870756-6"/>
    <s v="luis@example.com"/>
    <d v="2023-09-05T00:00:00"/>
    <x v="9"/>
    <x v="3"/>
    <n v="600"/>
    <x v="0"/>
    <s v="Córdoba"/>
    <n v="12.1126219217448"/>
    <n v="600"/>
    <s v="septiembre"/>
    <n v="2023"/>
    <s v="martes"/>
  </r>
  <r>
    <n v="941.637238566787"/>
    <x v="1"/>
    <n v="27"/>
    <s v="casado"/>
    <s v="Paseo de la Luna 102"/>
    <n v="32310073.1484208"/>
    <s v="27-31193983-8"/>
    <s v="carlos@example.com"/>
    <d v="2023-09-12T00:00:00"/>
    <x v="12"/>
    <x v="3"/>
    <n v="600"/>
    <x v="4"/>
    <s v="Córdoba"/>
    <n v="12.125347622545201"/>
    <n v="600"/>
    <s v="septiembre"/>
    <n v="2023"/>
    <s v="martes"/>
  </r>
  <r>
    <n v="943.65067795153004"/>
    <x v="2"/>
    <n v="28"/>
    <s v="casado"/>
    <s v="Avenida de las Flores 304"/>
    <n v="32309945.410544001"/>
    <s v="27-27623524-8"/>
    <s v="javier@example.com"/>
    <d v="2023-09-20T00:00:00"/>
    <x v="11"/>
    <x v="3"/>
    <n v="600"/>
    <x v="0"/>
    <s v="Córdoba"/>
    <n v="12.1380733233455"/>
    <n v="600"/>
    <s v="septiembre"/>
    <n v="2023"/>
    <s v="miercoles"/>
  </r>
  <r>
    <n v="945.66411733627297"/>
    <x v="26"/>
    <n v="38"/>
    <s v="soltero"/>
    <s v="Paseo de la Montaña 506"/>
    <n v="32309817.672667101"/>
    <s v="27-27530811-8"/>
    <s v="lucas@example.com"/>
    <d v="2023-09-24T00:00:00"/>
    <x v="10"/>
    <x v="3"/>
    <n v="600"/>
    <x v="3"/>
    <s v="Córdoba"/>
    <n v="12.150799024145901"/>
    <n v="600"/>
    <s v="septiembre"/>
    <n v="2023"/>
    <s v="domingo"/>
  </r>
  <r>
    <n v="946.670837028645"/>
    <x v="27"/>
    <n v="35"/>
    <s v="casado"/>
    <s v="Calle del Río 607"/>
    <n v="32309753.8037287"/>
    <s v="27-38496066-3"/>
    <s v="carlos@example.com"/>
    <d v="2023-09-03T00:00:00"/>
    <x v="13"/>
    <x v="3"/>
    <n v="600"/>
    <x v="1"/>
    <s v="Córdoba"/>
    <n v="12.1571618745461"/>
    <n v="600"/>
    <s v="septiembre"/>
    <n v="2023"/>
    <s v="domingo"/>
  </r>
  <r>
    <n v="947.677556721016"/>
    <x v="22"/>
    <n v="38"/>
    <s v="casado"/>
    <s v="Avenida del Mar 708"/>
    <n v="32309689.934790298"/>
    <s v="20-25736063-6"/>
    <s v="sofia@example.com"/>
    <d v="2023-09-03T00:00:00"/>
    <x v="9"/>
    <x v="3"/>
    <n v="600"/>
    <x v="0"/>
    <s v="Córdoba"/>
    <n v="12.1635247249462"/>
    <n v="600"/>
    <s v="septiembre"/>
    <n v="2023"/>
    <s v="domingo"/>
  </r>
  <r>
    <n v="948.68427641338803"/>
    <x v="28"/>
    <n v="35"/>
    <s v="soltero"/>
    <s v="Camino de la Brisa 809"/>
    <n v="32309626.065851901"/>
    <s v="27-31603173-8"/>
    <s v="andres@example.com"/>
    <d v="2023-10-03T00:00:00"/>
    <x v="17"/>
    <x v="3"/>
    <n v="600"/>
    <x v="3"/>
    <s v="Córdoba"/>
    <n v="12.169887575346401"/>
    <n v="600"/>
    <s v="octubre"/>
    <n v="2023"/>
    <s v="martes"/>
  </r>
  <r>
    <n v="949.69099610575904"/>
    <x v="3"/>
    <n v="42"/>
    <s v="soltero"/>
    <s v="Paseo del Alba 910"/>
    <n v="32309562.196913499"/>
    <s v="27-28773525-3"/>
    <s v="laura@example.com"/>
    <d v="2023-10-06T00:00:00"/>
    <x v="12"/>
    <x v="3"/>
    <n v="600"/>
    <x v="4"/>
    <s v="Córdoba"/>
    <n v="12.1762504257466"/>
    <n v="600"/>
    <s v="octubre"/>
    <n v="2023"/>
    <s v="viernes"/>
  </r>
  <r>
    <n v="951.70443549050196"/>
    <x v="4"/>
    <n v="38"/>
    <s v="casado"/>
    <s v="Avenida de la Cascada 1222"/>
    <n v="32309434.4590366"/>
    <s v="27-26847391-8"/>
    <s v="leonardo@example.com"/>
    <d v="2023-10-12T00:00:00"/>
    <x v="11"/>
    <x v="3"/>
    <n v="600"/>
    <x v="0"/>
    <s v="Córdoba"/>
    <n v="12.188976126547001"/>
    <n v="600"/>
    <s v="octubre"/>
    <n v="2023"/>
    <s v="jueves"/>
  </r>
  <r>
    <n v="953.717874875245"/>
    <x v="24"/>
    <n v="32"/>
    <s v="soltero"/>
    <s v="Paseo del Cielo 1444"/>
    <n v="32309306.721159801"/>
    <s v="20-30306613-6"/>
    <s v="matias@example.com"/>
    <d v="2023-10-20T00:00:00"/>
    <x v="10"/>
    <x v="3"/>
    <n v="600"/>
    <x v="3"/>
    <s v="Córdoba"/>
    <n v="12.2017018273473"/>
    <n v="600"/>
    <s v="octubre"/>
    <n v="2023"/>
    <s v="viernes"/>
  </r>
  <r>
    <n v="954.72459456761601"/>
    <x v="5"/>
    <n v="30"/>
    <s v="soltero"/>
    <s v="Calle del Viento 1555"/>
    <n v="32309242.852221299"/>
    <s v="27-36057483-8"/>
    <s v="valentina@example.com"/>
    <d v="2023-10-22T00:00:00"/>
    <x v="13"/>
    <x v="3"/>
    <n v="600"/>
    <x v="1"/>
    <s v="Córdoba"/>
    <n v="12.208064677747499"/>
    <n v="600"/>
    <s v="octubre"/>
    <n v="2023"/>
    <s v="domingo"/>
  </r>
  <r>
    <n v="959.758193029474"/>
    <x v="9"/>
    <n v="34"/>
    <s v="casado"/>
    <s v="Avenida de la Noche 2010"/>
    <n v="32308923.507529199"/>
    <s v="27-33111283-8"/>
    <s v="agustin@example.com"/>
    <d v="2023-09-03T00:00:00"/>
    <x v="11"/>
    <x v="3"/>
    <n v="600"/>
    <x v="0"/>
    <s v="Córdoba"/>
    <n v="12.2398789297484"/>
    <n v="600"/>
    <s v="septiembre"/>
    <n v="2023"/>
    <s v="domingo"/>
  </r>
  <r>
    <n v="961.77163241421704"/>
    <x v="10"/>
    <n v="31"/>
    <s v="soltero"/>
    <s v="Paseo del Ocaso 2222"/>
    <n v="32308795.7696524"/>
    <s v="20-31213673-6"/>
    <s v="esteban@example.com"/>
    <d v="2023-09-03T00:00:00"/>
    <x v="10"/>
    <x v="3"/>
    <n v="600"/>
    <x v="3"/>
    <s v="Córdoba"/>
    <n v="12.252604630548801"/>
    <n v="600"/>
    <s v="septiembre"/>
    <n v="2023"/>
    <s v="domingo"/>
  </r>
  <r>
    <n v="963.78507179895905"/>
    <x v="11"/>
    <n v="18"/>
    <s v="casado"/>
    <s v="Avenida de la Niebla 2444"/>
    <n v="32308668.031775501"/>
    <s v="27-26345046-8"/>
    <s v="mariana@example.com"/>
    <d v="2023-09-21T00:00:00"/>
    <x v="11"/>
    <x v="3"/>
    <n v="600"/>
    <x v="0"/>
    <s v="Córdoba"/>
    <n v="12.2653303313491"/>
    <n v="600"/>
    <s v="septiembre"/>
    <n v="2023"/>
    <s v="jueves"/>
  </r>
  <r>
    <n v="965.79851118370198"/>
    <x v="30"/>
    <n v="26"/>
    <s v="soltero"/>
    <s v="Paseo de la Penumbra 2666"/>
    <n v="32308540.293898702"/>
    <s v="27-36358864-8"/>
    <s v="valeria@example.com"/>
    <d v="2023-09-27T00:00:00"/>
    <x v="10"/>
    <x v="3"/>
    <n v="600"/>
    <x v="3"/>
    <s v="Córdoba"/>
    <n v="12.2780560321495"/>
    <n v="600"/>
    <s v="septiembre"/>
    <n v="2023"/>
    <s v="miercoles"/>
  </r>
  <r>
    <n v="966.80523087607401"/>
    <x v="25"/>
    <n v="44"/>
    <s v="soltero"/>
    <s v="Calle del Misterio 2777"/>
    <n v="32308476.4249602"/>
    <s v="20-38205870-3"/>
    <s v="marcos@example.com"/>
    <d v="2023-09-30T00:00:00"/>
    <x v="13"/>
    <x v="3"/>
    <n v="600"/>
    <x v="1"/>
    <s v="Córdoba"/>
    <n v="12.2844188825497"/>
    <n v="600"/>
    <s v="septiembre"/>
    <n v="2023"/>
    <s v="sabado"/>
  </r>
  <r>
    <n v="967.81195056844501"/>
    <x v="19"/>
    <n v="27"/>
    <s v="casado"/>
    <s v="Avenida de la Magia 2888"/>
    <n v="32308412.556021798"/>
    <s v="27-29240283-8"/>
    <s v="lucia@example.com"/>
    <d v="2023-10-03T00:00:00"/>
    <x v="18"/>
    <x v="3"/>
    <n v="600"/>
    <x v="1"/>
    <s v="Córdoba"/>
    <n v="12.290781732949799"/>
    <n v="600"/>
    <s v="octubre"/>
    <n v="2023"/>
    <s v="martes"/>
  </r>
  <r>
    <n v="968.81867026081704"/>
    <x v="32"/>
    <n v="18"/>
    <s v="casado"/>
    <s v="Camino de la Ilusión 2999"/>
    <n v="32308348.687083401"/>
    <s v="27-34000568-3"/>
    <s v="mateo@example.com"/>
    <d v="2023-10-07T00:00:00"/>
    <x v="0"/>
    <x v="4"/>
    <n v="600"/>
    <x v="0"/>
    <s v="Córdoba"/>
    <n v="12.297144583350001"/>
    <n v="600"/>
    <s v="octubre"/>
    <n v="2023"/>
    <s v="sabado"/>
  </r>
  <r>
    <n v="969.82538995318805"/>
    <x v="12"/>
    <n v="28"/>
    <s v="casado"/>
    <s v="Paseo de los Sueños 3010"/>
    <n v="32308284.818144999"/>
    <s v="20-39127244-6"/>
    <s v="andrea@example.com"/>
    <d v="2023-10-10T00:00:00"/>
    <x v="14"/>
    <x v="4"/>
    <n v="600"/>
    <x v="4"/>
    <s v="Córdoba"/>
    <n v="12.3035074337502"/>
    <n v="600"/>
    <s v="octubre"/>
    <n v="2023"/>
    <s v="martes"/>
  </r>
  <r>
    <n v="971.83882933793097"/>
    <x v="13"/>
    <n v="18"/>
    <s v="soltero"/>
    <s v="Avenida de los Recuerdos 3232"/>
    <n v="32308157.0802681"/>
    <s v="27-33743223-3"/>
    <s v="luna@example.com"/>
    <d v="2023-10-14T00:00:00"/>
    <x v="15"/>
    <x v="4"/>
    <n v="600"/>
    <x v="0"/>
    <s v="Córdoba"/>
    <n v="12.3162331345506"/>
    <n v="600"/>
    <s v="octubre"/>
    <n v="2023"/>
    <s v="sabado"/>
  </r>
  <r>
    <n v="973.85226872267401"/>
    <x v="21"/>
    <n v="18"/>
    <s v="soltero"/>
    <s v="Paseo de la Armonía 3454"/>
    <n v="32308029.342391301"/>
    <s v="27-25179417-8"/>
    <s v="antonia@example.com"/>
    <d v="2023-10-22T00:00:00"/>
    <x v="19"/>
    <x v="4"/>
    <n v="600"/>
    <x v="4"/>
    <s v="Córdoba"/>
    <n v="12.3289588353509"/>
    <n v="600"/>
    <s v="octubre"/>
    <n v="2023"/>
    <s v="domingo"/>
  </r>
  <r>
    <n v="974.85898841504502"/>
    <x v="14"/>
    <n v="29"/>
    <s v="soltero"/>
    <s v="Calle de la Fantasía 3565"/>
    <n v="32307965.473452799"/>
    <s v="27-27161619-8"/>
    <s v="agustin@example.com"/>
    <d v="2023-10-26T00:00:00"/>
    <x v="16"/>
    <x v="4"/>
    <n v="600"/>
    <x v="3"/>
    <s v="Córdoba"/>
    <n v="12.335321685751101"/>
    <n v="600"/>
    <s v="octubre"/>
    <n v="2023"/>
    <s v="jueves"/>
  </r>
  <r>
    <n v="979.89258687690301"/>
    <x v="18"/>
    <n v="32"/>
    <s v="soltero"/>
    <s v="Avenida del Bosque 457"/>
    <n v="32307646.128760699"/>
    <s v="27-25323951-3"/>
    <s v="luis@example.com"/>
    <d v="2023-11-10T00:00:00"/>
    <x v="11"/>
    <x v="4"/>
    <n v="600"/>
    <x v="0"/>
    <s v="Córdoba"/>
    <n v="12.367135937752"/>
    <n v="600"/>
    <s v="noviembre"/>
    <n v="2023"/>
    <s v="viernes"/>
  </r>
  <r>
    <n v="981.90602626164605"/>
    <x v="1"/>
    <n v="27"/>
    <s v="casado"/>
    <s v="Paseo de la Luna 102"/>
    <n v="32307518.3908839"/>
    <s v="27-39252919-8"/>
    <s v="carlos@example.com"/>
    <d v="2023-11-17T00:00:00"/>
    <x v="10"/>
    <x v="4"/>
    <n v="600"/>
    <x v="3"/>
    <s v="Córdoba"/>
    <n v="12.3798616385524"/>
    <n v="600"/>
    <s v="noviembre"/>
    <n v="2023"/>
    <s v="viernes"/>
  </r>
  <r>
    <n v="983.91946564638897"/>
    <x v="2"/>
    <n v="28"/>
    <s v="casado"/>
    <s v="Avenida de las Flores 304"/>
    <n v="32307390.653007001"/>
    <s v="20-28253889-6"/>
    <s v="javier@example.com"/>
    <d v="2023-11-23T00:00:00"/>
    <x v="5"/>
    <x v="4"/>
    <n v="600"/>
    <x v="2"/>
    <s v="Córdoba"/>
    <n v="12.3925873393527"/>
    <n v="600"/>
    <s v="noviembre"/>
    <n v="2023"/>
    <s v="jueves"/>
  </r>
  <r>
    <n v="985.93290503113201"/>
    <x v="26"/>
    <n v="38"/>
    <s v="soltero"/>
    <s v="Paseo de la Montaña 506"/>
    <n v="32307262.915130202"/>
    <s v="27-26737891-8"/>
    <s v="lucas@example.com"/>
    <d v="2023-11-30T00:00:00"/>
    <x v="7"/>
    <x v="4"/>
    <n v="600"/>
    <x v="2"/>
    <s v="Córdoba"/>
    <n v="12.4053130401531"/>
    <n v="600"/>
    <s v="noviembre"/>
    <n v="2023"/>
    <s v="jueves"/>
  </r>
  <r>
    <n v="986.93962472350302"/>
    <x v="27"/>
    <n v="35"/>
    <s v="casado"/>
    <s v="Calle del Río 607"/>
    <n v="32307199.0461918"/>
    <s v="20-32862843-6"/>
    <s v="carlos@example.com"/>
    <d v="2023-12-03T00:00:00"/>
    <x v="8"/>
    <x v="4"/>
    <n v="600"/>
    <x v="4"/>
    <s v="Córdoba"/>
    <n v="12.411675890553299"/>
    <n v="600"/>
    <s v="diciembre"/>
    <n v="2023"/>
    <s v="domingo"/>
  </r>
  <r>
    <n v="987.94634441587402"/>
    <x v="22"/>
    <n v="38"/>
    <s v="casado"/>
    <s v="Avenida del Mar 708"/>
    <n v="32307135.177253298"/>
    <s v="27-27196598-8"/>
    <s v="sofia@example.com"/>
    <d v="2023-12-06T00:00:00"/>
    <x v="18"/>
    <x v="4"/>
    <n v="600"/>
    <x v="1"/>
    <s v="Córdoba"/>
    <n v="12.4180387409535"/>
    <n v="600"/>
    <s v="diciembre"/>
    <n v="2023"/>
    <s v="miercoles"/>
  </r>
  <r>
    <n v="988.95306410824605"/>
    <x v="28"/>
    <n v="35"/>
    <s v="soltero"/>
    <s v="Camino de la Brisa 809"/>
    <n v="32307071.308314901"/>
    <s v="20-29194879-3"/>
    <s v="andres@example.com"/>
    <d v="2023-12-09T00:00:00"/>
    <x v="0"/>
    <x v="4"/>
    <n v="600"/>
    <x v="0"/>
    <s v="Córdoba"/>
    <n v="12.4244015913536"/>
    <n v="600"/>
    <s v="diciembre"/>
    <n v="2023"/>
    <s v="sabado"/>
  </r>
  <r>
    <n v="989.95978380061695"/>
    <x v="3"/>
    <n v="42"/>
    <s v="soltero"/>
    <s v="Paseo del Alba 910"/>
    <n v="32307007.4393765"/>
    <s v="27-29826097-8"/>
    <s v="laura@example.com"/>
    <d v="2023-12-13T00:00:00"/>
    <x v="14"/>
    <x v="4"/>
    <n v="600"/>
    <x v="4"/>
    <s v="Córdoba"/>
    <n v="12.4307644417538"/>
    <n v="600"/>
    <s v="diciembre"/>
    <n v="2023"/>
    <s v="miercoles"/>
  </r>
  <r>
    <n v="991.97322318535998"/>
    <x v="4"/>
    <n v="38"/>
    <s v="casado"/>
    <s v="Avenida de la Cascada 1222"/>
    <n v="32306879.7014996"/>
    <s v="20-25779313-6"/>
    <s v="leonardo@example.com"/>
    <d v="2023-12-19T00:00:00"/>
    <x v="15"/>
    <x v="4"/>
    <n v="600"/>
    <x v="0"/>
    <s v="Córdoba"/>
    <n v="12.4434901425542"/>
    <n v="600"/>
    <s v="diciembre"/>
    <n v="2023"/>
    <s v="martes"/>
  </r>
  <r>
    <n v="993.98666257010302"/>
    <x v="24"/>
    <n v="32"/>
    <s v="soltero"/>
    <s v="Paseo del Cielo 1444"/>
    <n v="32306751.963622801"/>
    <s v="27-33826013-3"/>
    <s v="matias@example.com"/>
    <d v="2023-12-26T00:00:00"/>
    <x v="19"/>
    <x v="4"/>
    <n v="600"/>
    <x v="4"/>
    <s v="Córdoba"/>
    <n v="12.456215843354499"/>
    <n v="600"/>
    <s v="diciembre"/>
    <n v="2023"/>
    <s v="martes"/>
  </r>
  <r>
    <n v="994.99338226247505"/>
    <x v="5"/>
    <n v="30"/>
    <s v="soltero"/>
    <s v="Calle del Viento 1555"/>
    <n v="32306688.0946844"/>
    <s v="20-37493802-6"/>
    <s v="valentina@example.com"/>
    <d v="2023-12-29T00:00:00"/>
    <x v="16"/>
    <x v="4"/>
    <n v="600"/>
    <x v="3"/>
    <s v="Córdoba"/>
    <n v="12.462578693754701"/>
    <n v="600"/>
    <s v="diciembre"/>
    <n v="2023"/>
    <s v="viernes"/>
  </r>
  <r>
    <n v="1000.02698072433"/>
    <x v="9"/>
    <n v="34"/>
    <s v="casado"/>
    <s v="Avenida de la Noche 2010"/>
    <n v="32306368.749992199"/>
    <s v="20-33959630-3"/>
    <s v="agustin@example.com"/>
    <d v="2023-09-14T00:00:00"/>
    <x v="11"/>
    <x v="4"/>
    <n v="600"/>
    <x v="0"/>
    <s v="Córdoba"/>
    <n v="12.4943929457556"/>
    <n v="600"/>
    <s v="septiembre"/>
    <n v="2023"/>
    <s v="jueves"/>
  </r>
  <r>
    <n v="1002.0404201090701"/>
    <x v="10"/>
    <n v="31"/>
    <s v="soltero"/>
    <s v="Paseo del Ocaso 2222"/>
    <n v="32306241.0121154"/>
    <s v="27-27137522-3"/>
    <s v="esteban@example.com"/>
    <d v="2023-09-21T00:00:00"/>
    <x v="10"/>
    <x v="4"/>
    <n v="600"/>
    <x v="3"/>
    <s v="Córdoba"/>
    <n v="12.507118646556"/>
    <n v="600"/>
    <s v="septiembre"/>
    <n v="2023"/>
    <s v="jueves"/>
  </r>
  <r>
    <n v="1004.05385949381"/>
    <x v="11"/>
    <n v="18"/>
    <s v="casado"/>
    <s v="Avenida de la Niebla 2444"/>
    <n v="32306113.274238501"/>
    <s v="27-34732704-8"/>
    <s v="mariana@example.com"/>
    <d v="2023-09-27T00:00:00"/>
    <x v="5"/>
    <x v="4"/>
    <n v="600"/>
    <x v="2"/>
    <s v="Córdoba"/>
    <n v="12.519844347356299"/>
    <n v="600"/>
    <s v="septiembre"/>
    <n v="2023"/>
    <s v="miercoles"/>
  </r>
  <r>
    <n v="1006.06729887856"/>
    <x v="30"/>
    <n v="26"/>
    <s v="soltero"/>
    <s v="Paseo de la Penumbra 2666"/>
    <n v="32305985.536361702"/>
    <s v="20-30122684-6"/>
    <s v="valeria@example.com"/>
    <d v="2023-10-03T00:00:00"/>
    <x v="7"/>
    <x v="4"/>
    <n v="600"/>
    <x v="2"/>
    <s v="Córdoba"/>
    <n v="12.5325700481567"/>
    <n v="600"/>
    <s v="octubre"/>
    <n v="2023"/>
    <s v="martes"/>
  </r>
  <r>
    <n v="1007.07401857093"/>
    <x v="25"/>
    <n v="44"/>
    <s v="soltero"/>
    <s v="Calle del Misterio 2777"/>
    <n v="32305921.6674233"/>
    <s v="27-33596948-8"/>
    <s v="marcos@example.com"/>
    <d v="2023-10-07T00:00:00"/>
    <x v="8"/>
    <x v="4"/>
    <n v="600"/>
    <x v="4"/>
    <s v="Córdoba"/>
    <n v="12.538932898556901"/>
    <n v="600"/>
    <s v="octubre"/>
    <n v="2023"/>
    <s v="sabado"/>
  </r>
  <r>
    <n v="1008.0807382633"/>
    <x v="19"/>
    <n v="27"/>
    <s v="casado"/>
    <s v="Avenida de la Magia 2888"/>
    <n v="32305857.798484899"/>
    <s v="27-35406188-8"/>
    <s v="lucia@example.com"/>
    <d v="2023-10-10T00:00:00"/>
    <x v="18"/>
    <x v="5"/>
    <n v="640"/>
    <x v="1"/>
    <s v="Córdoba"/>
    <n v="12.5452957489571"/>
    <n v="640"/>
    <s v="octubre"/>
    <n v="2023"/>
    <s v="martes"/>
  </r>
  <r>
    <n v="1009.0874579556699"/>
    <x v="32"/>
    <n v="18"/>
    <s v="casado"/>
    <s v="Camino de la Ilusión 2999"/>
    <n v="32305793.929546401"/>
    <s v="20-28955812-6"/>
    <s v="mateo@example.com"/>
    <d v="2023-10-13T00:00:00"/>
    <x v="0"/>
    <x v="5"/>
    <n v="640"/>
    <x v="0"/>
    <s v="Córdoba"/>
    <n v="12.5516585993572"/>
    <n v="640"/>
    <s v="octubre"/>
    <n v="2023"/>
    <s v="viernes"/>
  </r>
  <r>
    <n v="1010.09417764804"/>
    <x v="12"/>
    <n v="28"/>
    <s v="casado"/>
    <s v="Paseo de los Sueños 3010"/>
    <n v="32305730.060608"/>
    <s v="27-30333614-8"/>
    <s v="andrea@example.com"/>
    <d v="2023-10-14T00:00:00"/>
    <x v="14"/>
    <x v="5"/>
    <n v="640"/>
    <x v="4"/>
    <s v="Córdoba"/>
    <n v="12.558021449757399"/>
    <n v="640"/>
    <s v="octubre"/>
    <n v="2023"/>
    <s v="sabado"/>
  </r>
  <r>
    <n v="1012.10761703279"/>
    <x v="13"/>
    <n v="18"/>
    <s v="soltero"/>
    <s v="Avenida de los Recuerdos 3232"/>
    <n v="32305602.322731201"/>
    <s v="27-27611148-8"/>
    <s v="luna@example.com"/>
    <d v="2023-10-22T00:00:00"/>
    <x v="15"/>
    <x v="5"/>
    <n v="640"/>
    <x v="0"/>
    <s v="Córdoba"/>
    <n v="12.5707471505578"/>
    <n v="640"/>
    <s v="octubre"/>
    <n v="2023"/>
    <s v="domingo"/>
  </r>
  <r>
    <n v="1014.12105641753"/>
    <x v="21"/>
    <n v="18"/>
    <s v="soltero"/>
    <s v="Paseo de la Armonía 3454"/>
    <n v="32305474.584854301"/>
    <s v="20-37159599-6"/>
    <s v="antonia@example.com"/>
    <d v="2023-10-29T00:00:00"/>
    <x v="19"/>
    <x v="5"/>
    <n v="640"/>
    <x v="4"/>
    <s v="Córdoba"/>
    <n v="12.583472851358099"/>
    <n v="640"/>
    <s v="octubre"/>
    <n v="2023"/>
    <s v="domingo"/>
  </r>
  <r>
    <n v="1015.1277761099"/>
    <x v="14"/>
    <n v="29"/>
    <s v="soltero"/>
    <s v="Calle de la Fantasía 3565"/>
    <n v="32305410.7159159"/>
    <s v="27-39418037-8"/>
    <s v="agustin@example.com"/>
    <d v="2023-11-01T00:00:00"/>
    <x v="16"/>
    <x v="5"/>
    <n v="640"/>
    <x v="3"/>
    <s v="Córdoba"/>
    <n v="12.5898357017583"/>
    <n v="640"/>
    <s v="noviembre"/>
    <n v="2023"/>
    <s v="miercoles"/>
  </r>
  <r>
    <n v="1020.16137457176"/>
    <x v="18"/>
    <n v="32"/>
    <s v="soltero"/>
    <s v="Avenida del Bosque 457"/>
    <n v="32305091.3712238"/>
    <s v="20-29147092-6"/>
    <s v="luis@example.com"/>
    <d v="2023-11-17T00:00:00"/>
    <x v="11"/>
    <x v="5"/>
    <n v="640"/>
    <x v="0"/>
    <s v="Córdoba"/>
    <n v="12.621649953759199"/>
    <n v="640"/>
    <s v="noviembre"/>
    <n v="2023"/>
    <s v="viernes"/>
  </r>
  <r>
    <n v="1022.1748139565"/>
    <x v="1"/>
    <n v="27"/>
    <s v="casado"/>
    <s v="Paseo de la Luna 102"/>
    <n v="32304963.6333469"/>
    <s v="20-35153179-3"/>
    <s v="carlos@example.com"/>
    <d v="2023-11-23T00:00:00"/>
    <x v="10"/>
    <x v="5"/>
    <n v="640"/>
    <x v="3"/>
    <s v="Córdoba"/>
    <n v="12.6343756545596"/>
    <n v="640"/>
    <s v="noviembre"/>
    <n v="2023"/>
    <s v="jueves"/>
  </r>
  <r>
    <n v="1024.1882533412399"/>
    <x v="2"/>
    <n v="28"/>
    <s v="casado"/>
    <s v="Avenida de las Flores 304"/>
    <n v="32304835.895470101"/>
    <s v="27-27732825-3"/>
    <s v="javier@example.com"/>
    <d v="2023-11-30T00:00:00"/>
    <x v="5"/>
    <x v="5"/>
    <n v="640"/>
    <x v="2"/>
    <s v="Córdoba"/>
    <n v="12.647101355359901"/>
    <n v="640"/>
    <s v="noviembre"/>
    <n v="2023"/>
    <s v="jueves"/>
  </r>
  <r>
    <n v="1026.2016927259899"/>
    <x v="26"/>
    <n v="38"/>
    <s v="soltero"/>
    <s v="Paseo de la Montaña 506"/>
    <n v="32304708.157593202"/>
    <s v="27-26338228-8"/>
    <s v="lucas@example.com"/>
    <d v="2023-12-06T00:00:00"/>
    <x v="7"/>
    <x v="5"/>
    <n v="640"/>
    <x v="2"/>
    <s v="Córdoba"/>
    <n v="12.659827056160299"/>
    <n v="640"/>
    <s v="diciembre"/>
    <n v="2023"/>
    <s v="miercoles"/>
  </r>
  <r>
    <n v="1027.20841241836"/>
    <x v="27"/>
    <n v="35"/>
    <s v="casado"/>
    <s v="Calle del Río 607"/>
    <n v="32304644.288654801"/>
    <s v="27-26496888-3"/>
    <s v="carlos@example.com"/>
    <d v="2023-12-09T00:00:00"/>
    <x v="8"/>
    <x v="5"/>
    <n v="640"/>
    <x v="4"/>
    <s v="Córdoba"/>
    <n v="12.666189906560501"/>
    <n v="640"/>
    <s v="diciembre"/>
    <n v="2023"/>
    <s v="sabado"/>
  </r>
  <r>
    <n v="1028.2151321107301"/>
    <x v="22"/>
    <n v="38"/>
    <s v="casado"/>
    <s v="Avenida del Mar 708"/>
    <n v="32304580.419716399"/>
    <s v="20-36893075-6"/>
    <s v="sofia@example.com"/>
    <d v="2023-12-13T00:00:00"/>
    <x v="18"/>
    <x v="5"/>
    <n v="640"/>
    <x v="1"/>
    <s v="Córdoba"/>
    <n v="12.6725527569607"/>
    <n v="640"/>
    <s v="diciembre"/>
    <n v="2023"/>
    <s v="miercoles"/>
  </r>
  <r>
    <n v="1029.2218518031"/>
    <x v="28"/>
    <n v="35"/>
    <s v="soltero"/>
    <s v="Camino de la Brisa 809"/>
    <n v="32304516.550777901"/>
    <s v="27-34158802-8"/>
    <s v="andres@example.com"/>
    <d v="2023-12-16T00:00:00"/>
    <x v="0"/>
    <x v="5"/>
    <n v="640"/>
    <x v="0"/>
    <s v="Córdoba"/>
    <n v="12.6789156073608"/>
    <n v="640"/>
    <s v="diciembre"/>
    <n v="2023"/>
    <s v="sabado"/>
  </r>
  <r>
    <n v="1030.2285714954701"/>
    <x v="3"/>
    <n v="42"/>
    <s v="soltero"/>
    <s v="Paseo del Alba 910"/>
    <n v="32304452.6818395"/>
    <s v="27-35320457-8"/>
    <s v="laura@example.com"/>
    <d v="2023-12-19T00:00:00"/>
    <x v="14"/>
    <x v="5"/>
    <n v="640"/>
    <x v="4"/>
    <s v="Córdoba"/>
    <n v="12.685278457760999"/>
    <n v="640"/>
    <s v="diciembre"/>
    <n v="2023"/>
    <s v="martes"/>
  </r>
  <r>
    <n v="1032.2420108802201"/>
    <x v="4"/>
    <n v="38"/>
    <s v="casado"/>
    <s v="Avenida de la Cascada 1222"/>
    <n v="32304324.943962701"/>
    <s v="27-34370454-8"/>
    <s v="leonardo@example.com"/>
    <d v="2023-12-26T00:00:00"/>
    <x v="15"/>
    <x v="5"/>
    <n v="640"/>
    <x v="0"/>
    <s v="Córdoba"/>
    <n v="12.6980041585614"/>
    <n v="640"/>
    <s v="diciembre"/>
    <n v="2023"/>
    <s v="martes"/>
  </r>
  <r>
    <n v="1034.25545026496"/>
    <x v="24"/>
    <n v="32"/>
    <s v="soltero"/>
    <s v="Paseo del Cielo 1444"/>
    <n v="32304197.206085801"/>
    <s v="27-30614329-8"/>
    <s v="matias@example.com"/>
    <d v="2023-09-01T00:00:00"/>
    <x v="17"/>
    <x v="5"/>
    <n v="640"/>
    <x v="3"/>
    <s v="Córdoba"/>
    <n v="12.710729859361701"/>
    <n v="640"/>
    <s v="septiembre"/>
    <n v="2023"/>
    <s v="viernes"/>
  </r>
  <r>
    <n v="1035.2621699573299"/>
    <x v="5"/>
    <n v="30"/>
    <s v="soltero"/>
    <s v="Calle del Viento 1555"/>
    <n v="32304133.3371474"/>
    <s v="27-35739563-3"/>
    <s v="valentina@example.com"/>
    <d v="2023-11-18T00:00:00"/>
    <x v="12"/>
    <x v="5"/>
    <n v="640"/>
    <x v="4"/>
    <s v="Córdoba"/>
    <n v="12.7170927097619"/>
    <n v="640"/>
    <s v="noviembre"/>
    <n v="2023"/>
    <s v="sabado"/>
  </r>
  <r>
    <n v="1038.28232903444"/>
    <x v="8"/>
    <n v="20"/>
    <s v="soltero"/>
    <s v="Paseo de la Aurora 1888"/>
    <n v="32303941.730332099"/>
    <s v="27-28774222-3"/>
    <s v="santiago@example.com"/>
    <d v="2023-09-14T00:00:00"/>
    <x v="4"/>
    <x v="5"/>
    <n v="640"/>
    <x v="1"/>
    <s v="Córdoba"/>
    <n v="12.7361812609625"/>
    <n v="640"/>
    <s v="septiembre"/>
    <n v="2023"/>
    <s v="jueves"/>
  </r>
  <r>
    <n v="1040.2957684191899"/>
    <x v="9"/>
    <n v="34"/>
    <s v="casado"/>
    <s v="Avenida de la Noche 2010"/>
    <n v="32303813.9924553"/>
    <s v="27-29891183-8"/>
    <s v="agustin@example.com"/>
    <d v="2023-09-21T00:00:00"/>
    <x v="13"/>
    <x v="5"/>
    <n v="640"/>
    <x v="1"/>
    <s v="Córdoba"/>
    <n v="12.748906961762801"/>
    <n v="640"/>
    <s v="septiembre"/>
    <n v="2023"/>
    <s v="jueves"/>
  </r>
  <r>
    <n v="1042.3092078039299"/>
    <x v="10"/>
    <n v="31"/>
    <s v="soltero"/>
    <s v="Paseo del Ocaso 2222"/>
    <n v="32303686.2545784"/>
    <s v="20-28389762-6"/>
    <s v="esteban@example.com"/>
    <d v="2023-09-27T00:00:00"/>
    <x v="17"/>
    <x v="5"/>
    <n v="640"/>
    <x v="3"/>
    <s v="Córdoba"/>
    <n v="12.7616326625632"/>
    <n v="640"/>
    <s v="septiembre"/>
    <n v="2023"/>
    <s v="miercoles"/>
  </r>
  <r>
    <n v="1044.3226471886701"/>
    <x v="11"/>
    <n v="18"/>
    <s v="casado"/>
    <s v="Avenida de la Niebla 2444"/>
    <n v="32303558.516701601"/>
    <s v="20-38255870-3"/>
    <s v="mariana@example.com"/>
    <d v="2023-10-03T00:00:00"/>
    <x v="3"/>
    <x v="5"/>
    <n v="640"/>
    <x v="3"/>
    <s v="Córdoba"/>
    <n v="12.774358363363501"/>
    <n v="640"/>
    <s v="octubre"/>
    <n v="2023"/>
    <s v="martes"/>
  </r>
  <r>
    <n v="1045.32936688104"/>
    <x v="39"/>
    <n v="28"/>
    <s v="casado"/>
    <s v="Camino del Sueño 2555"/>
    <n v="32303494.6477632"/>
    <s v="27-29115685-8"/>
    <s v="fernando@example.com"/>
    <d v="2023-10-07T00:00:00"/>
    <x v="11"/>
    <x v="5"/>
    <n v="640"/>
    <x v="0"/>
    <s v="Córdoba"/>
    <n v="12.7807212137637"/>
    <n v="640"/>
    <s v="octubre"/>
    <n v="2023"/>
    <s v="sabado"/>
  </r>
  <r>
    <n v="1046.3360865734201"/>
    <x v="30"/>
    <n v="26"/>
    <s v="soltero"/>
    <s v="Paseo de la Penumbra 2666"/>
    <n v="32303430.778824698"/>
    <s v="27-25651949-3"/>
    <s v="valeria@example.com"/>
    <d v="2023-10-10T00:00:00"/>
    <x v="4"/>
    <x v="5"/>
    <n v="640"/>
    <x v="1"/>
    <s v="Córdoba"/>
    <n v="12.787084064163899"/>
    <n v="640"/>
    <s v="octubre"/>
    <n v="2023"/>
    <s v="martes"/>
  </r>
  <r>
    <n v="1047.3428062657899"/>
    <x v="25"/>
    <n v="44"/>
    <s v="soltero"/>
    <s v="Calle del Misterio 2777"/>
    <n v="32303366.909886301"/>
    <s v="20-38187817-6"/>
    <s v="marcos@example.com"/>
    <d v="2023-10-13T00:00:00"/>
    <x v="10"/>
    <x v="5"/>
    <n v="640"/>
    <x v="3"/>
    <s v="Córdoba"/>
    <n v="12.7934469145641"/>
    <n v="640"/>
    <s v="octubre"/>
    <n v="2023"/>
    <s v="viernes"/>
  </r>
  <r>
    <n v="1048.34952595816"/>
    <x v="19"/>
    <n v="27"/>
    <s v="casado"/>
    <s v="Avenida de la Magia 2888"/>
    <n v="32303303.040947899"/>
    <s v="27-27996992-8"/>
    <s v="lucia@example.com"/>
    <d v="2023-11-18T00:00:00"/>
    <x v="13"/>
    <x v="0"/>
    <n v="550"/>
    <x v="1"/>
    <s v="Córdoba"/>
    <n v="12.7998097649643"/>
    <n v="550"/>
    <s v="noviembre"/>
    <n v="2023"/>
    <s v="sabado"/>
  </r>
  <r>
    <n v="1050.3629653429"/>
    <x v="12"/>
    <n v="28"/>
    <s v="casado"/>
    <s v="Paseo de los Sueños 3010"/>
    <n v="32303175.303071"/>
    <s v="20-30474608-6"/>
    <s v="andrea@example.com"/>
    <d v="2023-10-22T00:00:00"/>
    <x v="17"/>
    <x v="0"/>
    <n v="550"/>
    <x v="3"/>
    <s v="Córdoba"/>
    <n v="12.812535465764601"/>
    <n v="550"/>
    <s v="octubre"/>
    <n v="2023"/>
    <s v="domingo"/>
  </r>
  <r>
    <n v="1052.37640472764"/>
    <x v="13"/>
    <n v="18"/>
    <s v="soltero"/>
    <s v="Avenida de los Recuerdos 3232"/>
    <n v="32303047.565194201"/>
    <s v="27-37019419-8"/>
    <s v="luna@example.com"/>
    <d v="2023-10-29T00:00:00"/>
    <x v="3"/>
    <x v="0"/>
    <n v="550"/>
    <x v="3"/>
    <s v="Córdoba"/>
    <n v="12.825261166564999"/>
    <n v="550"/>
    <s v="octubre"/>
    <n v="2023"/>
    <s v="domingo"/>
  </r>
  <r>
    <n v="1053.3831244200201"/>
    <x v="20"/>
    <n v="29"/>
    <s v="casado"/>
    <s v="Camino de la Melodía 3343"/>
    <n v="32302983.696255799"/>
    <s v="20-37161683-6"/>
    <s v="martin@example.com"/>
    <d v="2023-11-01T00:00:00"/>
    <x v="11"/>
    <x v="0"/>
    <n v="550"/>
    <x v="0"/>
    <s v="Córdoba"/>
    <n v="12.8316240169652"/>
    <n v="550"/>
    <s v="noviembre"/>
    <n v="2023"/>
    <s v="miercoles"/>
  </r>
  <r>
    <n v="1058.4167228818701"/>
    <x v="17"/>
    <n v="18"/>
    <s v="casado"/>
    <s v="Paseo de la Serenidad 3898"/>
    <n v="32302664.351563599"/>
    <s v="20-35326462-6"/>
    <s v="catalina@example.com"/>
    <d v="2023-11-17T00:00:00"/>
    <x v="17"/>
    <x v="0"/>
    <n v="550"/>
    <x v="3"/>
    <s v="Córdoba"/>
    <n v="12.8634382689661"/>
    <n v="550"/>
    <s v="noviembre"/>
    <n v="2023"/>
    <s v="viernes"/>
  </r>
  <r>
    <n v="1060.4301622666201"/>
    <x v="18"/>
    <n v="32"/>
    <s v="soltero"/>
    <s v="Avenida del Bosque 457"/>
    <n v="32302536.6136868"/>
    <s v="27-37667404-3"/>
    <s v="luis@example.com"/>
    <d v="2023-11-18T00:00:00"/>
    <x v="3"/>
    <x v="0"/>
    <n v="550"/>
    <x v="3"/>
    <s v="Córdoba"/>
    <n v="12.876163969766401"/>
    <n v="550"/>
    <s v="noviembre"/>
    <n v="2023"/>
    <s v="sabado"/>
  </r>
  <r>
    <n v="1062.44360165136"/>
    <x v="1"/>
    <n v="27"/>
    <s v="casado"/>
    <s v="Paseo de la Luna 102"/>
    <n v="32302408.8758099"/>
    <s v="27-26356291-8"/>
    <s v="carlos@example.com"/>
    <d v="2023-09-08T00:00:00"/>
    <x v="4"/>
    <x v="0"/>
    <n v="550"/>
    <x v="1"/>
    <s v="Córdoba"/>
    <n v="12.888889670566799"/>
    <n v="550"/>
    <s v="septiembre"/>
    <n v="2023"/>
    <s v="viernes"/>
  </r>
  <r>
    <n v="1064.4570410361"/>
    <x v="2"/>
    <n v="28"/>
    <s v="casado"/>
    <s v="Avenida de las Flores 304"/>
    <n v="32302281.137933102"/>
    <s v="20-36577800-6"/>
    <s v="javier@example.com"/>
    <d v="2023-09-12T00:00:00"/>
    <x v="13"/>
    <x v="0"/>
    <n v="550"/>
    <x v="1"/>
    <s v="Córdoba"/>
    <n v="12.9016153713671"/>
    <n v="550"/>
    <s v="septiembre"/>
    <n v="2023"/>
    <s v="martes"/>
  </r>
  <r>
    <n v="1065.4637607284701"/>
    <x v="35"/>
    <n v="30"/>
    <s v="soltero"/>
    <s v="Camino del Arco Iris 405"/>
    <n v="32302217.2689947"/>
    <s v="27-28848255-8"/>
    <s v="martina@example.com"/>
    <d v="2023-09-14T00:00:00"/>
    <x v="11"/>
    <x v="0"/>
    <n v="550"/>
    <x v="0"/>
    <s v="Córdoba"/>
    <n v="12.9079782217673"/>
    <n v="550"/>
    <s v="septiembre"/>
    <n v="2023"/>
    <s v="jueves"/>
  </r>
  <r>
    <n v="1066.47048042085"/>
    <x v="26"/>
    <n v="38"/>
    <s v="soltero"/>
    <s v="Paseo de la Montaña 506"/>
    <n v="32302153.400056299"/>
    <s v="20-26649115-3"/>
    <s v="lucas@example.com"/>
    <d v="2023-09-16T00:00:00"/>
    <x v="4"/>
    <x v="0"/>
    <n v="550"/>
    <x v="1"/>
    <s v="Córdoba"/>
    <n v="12.914341072167501"/>
    <n v="550"/>
    <s v="septiembre"/>
    <n v="2023"/>
    <s v="sabado"/>
  </r>
  <r>
    <n v="1067.4772001132201"/>
    <x v="27"/>
    <n v="35"/>
    <s v="casado"/>
    <s v="Calle del Río 607"/>
    <n v="32302089.531117801"/>
    <s v="27-29225280-8"/>
    <s v="carlos@example.com"/>
    <d v="2023-09-09T00:00:00"/>
    <x v="10"/>
    <x v="0"/>
    <n v="550"/>
    <x v="3"/>
    <s v="Córdoba"/>
    <n v="12.9207039225677"/>
    <n v="550"/>
    <s v="septiembre"/>
    <n v="2023"/>
    <s v="sabado"/>
  </r>
  <r>
    <n v="1068.4839198055899"/>
    <x v="22"/>
    <n v="38"/>
    <s v="casado"/>
    <s v="Avenida del Mar 708"/>
    <n v="32302025.662179399"/>
    <s v="27-27062726-3"/>
    <s v="sofia@example.com"/>
    <d v="2023-09-03T00:00:00"/>
    <x v="13"/>
    <x v="0"/>
    <n v="550"/>
    <x v="1"/>
    <s v="Córdoba"/>
    <n v="12.927066772967899"/>
    <n v="550"/>
    <s v="septiembre"/>
    <n v="2023"/>
    <s v="domingo"/>
  </r>
  <r>
    <n v="1070.4973591903299"/>
    <x v="3"/>
    <n v="42"/>
    <s v="soltero"/>
    <s v="Paseo del Alba 910"/>
    <n v="32301897.9243026"/>
    <s v="27-34781169-8"/>
    <s v="laura@example.com"/>
    <d v="2023-09-03T00:00:00"/>
    <x v="4"/>
    <x v="0"/>
    <n v="550"/>
    <x v="1"/>
    <s v="Córdoba"/>
    <n v="12.9397924737682"/>
    <n v="550"/>
    <s v="septiembre"/>
    <n v="2023"/>
    <s v="domingo"/>
  </r>
  <r>
    <n v="1072.5107985750701"/>
    <x v="4"/>
    <n v="38"/>
    <s v="casado"/>
    <s v="Avenida de la Cascada 1222"/>
    <n v="32301770.186425701"/>
    <s v="20-35944108-6"/>
    <s v="leonardo@example.com"/>
    <d v="2023-09-03T00:00:00"/>
    <x v="13"/>
    <x v="0"/>
    <n v="550"/>
    <x v="1"/>
    <s v="Córdoba"/>
    <n v="12.952518174568601"/>
    <n v="550"/>
    <s v="septiembre"/>
    <n v="2023"/>
    <s v="domingo"/>
  </r>
  <r>
    <n v="1073.51751826745"/>
    <x v="23"/>
    <n v="22"/>
    <s v="casado"/>
    <s v="Camino de la Estrella 1333"/>
    <n v="32301706.317487299"/>
    <s v="27-33056166-8"/>
    <s v="mariana@example.com"/>
    <d v="2023-09-03T00:00:00"/>
    <x v="11"/>
    <x v="0"/>
    <n v="550"/>
    <x v="0"/>
    <s v="Córdoba"/>
    <n v="12.9588810249688"/>
    <n v="550"/>
    <s v="septiembre"/>
    <n v="2023"/>
    <s v="domingo"/>
  </r>
  <r>
    <n v="1078.5511167293"/>
    <x v="8"/>
    <n v="20"/>
    <s v="soltero"/>
    <s v="Paseo de la Aurora 1888"/>
    <n v="32301386.9727952"/>
    <s v="27-26636986-8"/>
    <s v="santiago@example.com"/>
    <d v="2023-10-10T00:00:00"/>
    <x v="0"/>
    <x v="0"/>
    <n v="550"/>
    <x v="0"/>
    <s v="Córdoba"/>
    <n v="12.990695276969699"/>
    <n v="550"/>
    <s v="octubre"/>
    <n v="2023"/>
    <s v="martes"/>
  </r>
  <r>
    <n v="1080.56455611405"/>
    <x v="9"/>
    <n v="34"/>
    <s v="casado"/>
    <s v="Avenida de la Noche 2010"/>
    <n v="32301259.2349183"/>
    <s v="20-25280812-6"/>
    <s v="agustin@example.com"/>
    <d v="2023-10-14T00:00:00"/>
    <x v="1"/>
    <x v="0"/>
    <n v="550"/>
    <x v="1"/>
    <s v="Córdoba"/>
    <n v="13.00342097777"/>
    <n v="550"/>
    <s v="octubre"/>
    <n v="2023"/>
    <s v="sabado"/>
  </r>
  <r>
    <n v="1082.57799549879"/>
    <x v="10"/>
    <n v="31"/>
    <s v="soltero"/>
    <s v="Paseo del Ocaso 2222"/>
    <n v="32301131.497041501"/>
    <s v="27-39306883-3"/>
    <s v="esteban@example.com"/>
    <d v="2023-10-18T00:00:00"/>
    <x v="2"/>
    <x v="0"/>
    <n v="550"/>
    <x v="2"/>
    <s v="Córdoba"/>
    <n v="13.016146678570401"/>
    <n v="550"/>
    <s v="octubre"/>
    <n v="2023"/>
    <s v="miercoles"/>
  </r>
  <r>
    <n v="1084.5914348835299"/>
    <x v="11"/>
    <n v="18"/>
    <s v="casado"/>
    <s v="Avenida de la Niebla 2444"/>
    <n v="32301003.759164602"/>
    <s v="27-30747361-8"/>
    <s v="mariana@example.com"/>
    <d v="2023-10-22T00:00:00"/>
    <x v="16"/>
    <x v="0"/>
    <n v="550"/>
    <x v="3"/>
    <s v="Córdoba"/>
    <n v="13.0288723793707"/>
    <n v="550"/>
    <s v="octubre"/>
    <n v="2023"/>
    <s v="domingo"/>
  </r>
  <r>
    <n v="1085.5981545759"/>
    <x v="39"/>
    <n v="28"/>
    <s v="casado"/>
    <s v="Camino del Sueño 2555"/>
    <n v="32300939.8902262"/>
    <s v="27-29216144-8"/>
    <s v="fernando@example.com"/>
    <d v="2023-10-24T00:00:00"/>
    <x v="9"/>
    <x v="0"/>
    <n v="550"/>
    <x v="0"/>
    <s v="Córdoba"/>
    <n v="13.035235229770899"/>
    <n v="550"/>
    <s v="octubre"/>
    <n v="2023"/>
    <s v="martes"/>
  </r>
  <r>
    <n v="1086.6048742682699"/>
    <x v="30"/>
    <n v="26"/>
    <s v="soltero"/>
    <s v="Paseo de la Penumbra 2666"/>
    <n v="32300876.021287799"/>
    <s v="20-29527014-6"/>
    <s v="valeria@example.com"/>
    <d v="2023-10-26T00:00:00"/>
    <x v="17"/>
    <x v="0"/>
    <n v="550"/>
    <x v="3"/>
    <s v="Córdoba"/>
    <n v="13.0415980801711"/>
    <n v="550"/>
    <s v="octubre"/>
    <n v="2023"/>
    <s v="jueves"/>
  </r>
  <r>
    <n v="1087.61159396065"/>
    <x v="25"/>
    <n v="44"/>
    <s v="soltero"/>
    <s v="Calle del Misterio 2777"/>
    <n v="32300812.152349301"/>
    <s v="27-32523308-8"/>
    <s v="marcos@example.com"/>
    <d v="2023-10-28T00:00:00"/>
    <x v="12"/>
    <x v="1"/>
    <n v="350"/>
    <x v="4"/>
    <s v="Córdoba"/>
    <n v="13.0479609305713"/>
    <n v="350"/>
    <s v="octubre"/>
    <n v="2023"/>
    <s v="sabado"/>
  </r>
  <r>
    <n v="1088.6183136530201"/>
    <x v="19"/>
    <n v="27"/>
    <s v="casado"/>
    <s v="Avenida de la Magia 2888"/>
    <n v="32300748.283410899"/>
    <s v="20-34389518-3"/>
    <s v="lucia@example.com"/>
    <d v="2023-10-22T00:00:00"/>
    <x v="3"/>
    <x v="1"/>
    <n v="350"/>
    <x v="3"/>
    <s v="Córdoba"/>
    <n v="13.054323780971499"/>
    <n v="350"/>
    <s v="octubre"/>
    <n v="2023"/>
    <s v="domingo"/>
  </r>
  <r>
    <n v="1090.6317530377601"/>
    <x v="12"/>
    <n v="28"/>
    <s v="casado"/>
    <s v="Paseo de los Sueños 3010"/>
    <n v="32300620.5455341"/>
    <s v="27-26332175-3"/>
    <s v="andrea@example.com"/>
    <d v="2023-11-03T00:00:00"/>
    <x v="4"/>
    <x v="1"/>
    <n v="350"/>
    <x v="1"/>
    <s v="Córdoba"/>
    <n v="13.0670494817718"/>
    <n v="350"/>
    <s v="noviembre"/>
    <n v="2023"/>
    <s v="viernes"/>
  </r>
  <r>
    <n v="1092.6451924225"/>
    <x v="13"/>
    <n v="18"/>
    <s v="soltero"/>
    <s v="Avenida de los Recuerdos 3232"/>
    <n v="32300492.807657201"/>
    <s v="27-25853635-8"/>
    <s v="luna@example.com"/>
    <d v="2023-11-07T00:00:00"/>
    <x v="13"/>
    <x v="1"/>
    <n v="350"/>
    <x v="1"/>
    <s v="Córdoba"/>
    <n v="13.079775182572201"/>
    <n v="350"/>
    <s v="noviembre"/>
    <n v="2023"/>
    <s v="martes"/>
  </r>
  <r>
    <n v="1093.6519121148699"/>
    <x v="20"/>
    <n v="29"/>
    <s v="casado"/>
    <s v="Camino de la Melodía 3343"/>
    <n v="32300428.9387188"/>
    <s v="27-38796572-3"/>
    <s v="martin@example.com"/>
    <d v="2023-11-09T00:00:00"/>
    <x v="5"/>
    <x v="1"/>
    <n v="350"/>
    <x v="2"/>
    <s v="Córdoba"/>
    <n v="13.0861380329724"/>
    <n v="350"/>
    <s v="noviembre"/>
    <n v="2023"/>
    <s v="jueves"/>
  </r>
  <r>
    <n v="1098.6855105767299"/>
    <x v="17"/>
    <n v="18"/>
    <s v="casado"/>
    <s v="Paseo de la Serenidad 3898"/>
    <n v="32300109.5940267"/>
    <s v="27-28570459-8"/>
    <s v="catalina@example.com"/>
    <d v="2023-11-19T00:00:00"/>
    <x v="0"/>
    <x v="1"/>
    <n v="350"/>
    <x v="0"/>
    <s v="Córdoba"/>
    <n v="13.117952284973301"/>
    <n v="350"/>
    <s v="noviembre"/>
    <n v="2023"/>
    <s v="domingo"/>
  </r>
  <r>
    <n v="1100.6989499614699"/>
    <x v="18"/>
    <n v="32"/>
    <s v="soltero"/>
    <s v="Avenida del Bosque 457"/>
    <n v="32299981.8561498"/>
    <s v="27-33132730-8"/>
    <s v="luis@example.com"/>
    <d v="2023-11-23T00:00:00"/>
    <x v="1"/>
    <x v="1"/>
    <n v="350"/>
    <x v="1"/>
    <s v="Córdoba"/>
    <n v="13.1306779857736"/>
    <n v="350"/>
    <s v="noviembre"/>
    <n v="2023"/>
    <s v="jueves"/>
  </r>
  <r>
    <n v="1102.7123893462201"/>
    <x v="1"/>
    <n v="27"/>
    <s v="casado"/>
    <s v="Paseo de la Luna 102"/>
    <n v="32299854.118273001"/>
    <s v="20-30839847-6"/>
    <s v="carlos@example.com"/>
    <d v="2023-11-18T00:00:00"/>
    <x v="2"/>
    <x v="1"/>
    <n v="350"/>
    <x v="2"/>
    <s v="Córdoba"/>
    <n v="13.143403686574"/>
    <n v="350"/>
    <s v="noviembre"/>
    <n v="2023"/>
    <s v="sabado"/>
  </r>
  <r>
    <n v="1104.7258287309601"/>
    <x v="2"/>
    <n v="28"/>
    <s v="casado"/>
    <s v="Avenida de las Flores 304"/>
    <n v="32299726.380396102"/>
    <s v="27-32314185-3"/>
    <s v="javier@example.com"/>
    <d v="2023-12-01T00:00:00"/>
    <x v="16"/>
    <x v="1"/>
    <n v="350"/>
    <x v="3"/>
    <s v="Córdoba"/>
    <n v="13.1561293873743"/>
    <n v="350"/>
    <s v="diciembre"/>
    <n v="2023"/>
    <s v="viernes"/>
  </r>
  <r>
    <n v="1105.7325484233299"/>
    <x v="35"/>
    <n v="30"/>
    <s v="soltero"/>
    <s v="Camino del Arco Iris 405"/>
    <n v="32299662.5114577"/>
    <s v="20-30021512-6"/>
    <s v="martina@example.com"/>
    <d v="2023-12-03T00:00:00"/>
    <x v="9"/>
    <x v="1"/>
    <n v="350"/>
    <x v="0"/>
    <s v="Córdoba"/>
    <n v="13.162492237774501"/>
    <n v="350"/>
    <s v="diciembre"/>
    <n v="2023"/>
    <s v="domingo"/>
  </r>
  <r>
    <n v="1106.7392681157"/>
    <x v="26"/>
    <n v="38"/>
    <s v="soltero"/>
    <s v="Paseo de la Montaña 506"/>
    <n v="32299598.642519299"/>
    <s v="27-31116804-8"/>
    <s v="lucas@example.com"/>
    <d v="2023-12-05T00:00:00"/>
    <x v="17"/>
    <x v="1"/>
    <n v="350"/>
    <x v="3"/>
    <s v="Córdoba"/>
    <n v="13.1688550881747"/>
    <n v="350"/>
    <s v="diciembre"/>
    <n v="2023"/>
    <s v="martes"/>
  </r>
  <r>
    <n v="1107.7459878080699"/>
    <x v="27"/>
    <n v="35"/>
    <s v="casado"/>
    <s v="Calle del Río 607"/>
    <n v="32299534.773580901"/>
    <s v="27-25824373-8"/>
    <s v="carlos@example.com"/>
    <d v="2023-12-07T00:00:00"/>
    <x v="12"/>
    <x v="1"/>
    <n v="350"/>
    <x v="4"/>
    <s v="Córdoba"/>
    <n v="13.1752179385749"/>
    <n v="350"/>
    <s v="diciembre"/>
    <n v="2023"/>
    <s v="jueves"/>
  </r>
  <r>
    <n v="1108.75270750045"/>
    <x v="22"/>
    <n v="38"/>
    <s v="casado"/>
    <s v="Avenida del Mar 708"/>
    <n v="32299470.904642399"/>
    <s v="20-35009270-6"/>
    <s v="sofia@example.com"/>
    <d v="2023-12-09T00:00:00"/>
    <x v="3"/>
    <x v="1"/>
    <n v="350"/>
    <x v="3"/>
    <s v="Córdoba"/>
    <n v="13.181580788975101"/>
    <n v="350"/>
    <s v="diciembre"/>
    <n v="2023"/>
    <s v="sabado"/>
  </r>
  <r>
    <n v="1110.76614688519"/>
    <x v="3"/>
    <n v="42"/>
    <s v="soltero"/>
    <s v="Paseo del Alba 910"/>
    <n v="32299343.1667656"/>
    <s v="20-33016068-3"/>
    <s v="laura@example.com"/>
    <d v="2023-12-13T00:00:00"/>
    <x v="4"/>
    <x v="1"/>
    <n v="350"/>
    <x v="1"/>
    <s v="Córdoba"/>
    <n v="13.1943064897754"/>
    <n v="350"/>
    <s v="diciembre"/>
    <n v="2023"/>
    <s v="miercoles"/>
  </r>
  <r>
    <n v="1112.77958626993"/>
    <x v="4"/>
    <n v="38"/>
    <s v="casado"/>
    <s v="Avenida de la Cascada 1222"/>
    <n v="32299215.428888701"/>
    <s v="27-33852371-3"/>
    <s v="leonardo@example.com"/>
    <d v="2023-12-17T00:00:00"/>
    <x v="13"/>
    <x v="1"/>
    <n v="350"/>
    <x v="1"/>
    <s v="Córdoba"/>
    <n v="13.2070321905758"/>
    <n v="350"/>
    <s v="diciembre"/>
    <n v="2023"/>
    <s v="domingo"/>
  </r>
  <r>
    <n v="1113.7863059623"/>
    <x v="23"/>
    <n v="22"/>
    <s v="casado"/>
    <s v="Camino de la Estrella 1333"/>
    <n v="32299151.5599503"/>
    <s v="20-30876349-6"/>
    <s v="mariana@example.com"/>
    <d v="2023-12-19T00:00:00"/>
    <x v="5"/>
    <x v="1"/>
    <n v="350"/>
    <x v="2"/>
    <s v="Córdoba"/>
    <n v="13.213395040976"/>
    <n v="350"/>
    <s v="diciembre"/>
    <n v="2023"/>
    <s v="martes"/>
  </r>
  <r>
    <n v="1118.8199044241601"/>
    <x v="8"/>
    <n v="20"/>
    <s v="soltero"/>
    <s v="Paseo de la Aurora 1888"/>
    <n v="32298832.2152582"/>
    <s v="27-33701538-8"/>
    <s v="santiago@example.com"/>
    <d v="2023-12-29T00:00:00"/>
    <x v="0"/>
    <x v="1"/>
    <n v="350"/>
    <x v="0"/>
    <s v="Córdoba"/>
    <n v="13.245209292976901"/>
    <n v="350"/>
    <s v="diciembre"/>
    <n v="2023"/>
    <s v="viernes"/>
  </r>
  <r>
    <n v="1120.8333438089001"/>
    <x v="9"/>
    <n v="34"/>
    <s v="casado"/>
    <s v="Avenida de la Noche 2010"/>
    <n v="32298704.477381401"/>
    <s v="27-30289749-8"/>
    <s v="agustin@example.com"/>
    <d v="2023-09-02T00:00:00"/>
    <x v="1"/>
    <x v="1"/>
    <n v="350"/>
    <x v="1"/>
    <s v="Córdoba"/>
    <n v="13.2579349937772"/>
    <n v="350"/>
    <s v="septiembre"/>
    <n v="2023"/>
    <s v="sabado"/>
  </r>
  <r>
    <n v="1122.84678319365"/>
    <x v="10"/>
    <n v="31"/>
    <s v="soltero"/>
    <s v="Paseo del Ocaso 2222"/>
    <n v="32298576.739504501"/>
    <s v="27-30663089-8"/>
    <s v="esteban@example.com"/>
    <d v="2023-09-06T00:00:00"/>
    <x v="2"/>
    <x v="1"/>
    <n v="350"/>
    <x v="2"/>
    <s v="Córdoba"/>
    <n v="13.2706606945776"/>
    <n v="350"/>
    <s v="septiembre"/>
    <n v="2023"/>
    <s v="miercoles"/>
  </r>
  <r>
    <n v="1124.86022257839"/>
    <x v="11"/>
    <n v="18"/>
    <s v="casado"/>
    <s v="Avenida de la Niebla 2444"/>
    <n v="32298449.001627699"/>
    <s v="20-38050685-6"/>
    <s v="mariana@example.com"/>
    <d v="2023-09-10T00:00:00"/>
    <x v="16"/>
    <x v="2"/>
    <n v="450"/>
    <x v="3"/>
    <s v="Córdoba"/>
    <n v="13.283386395378001"/>
    <n v="450"/>
    <s v="septiembre"/>
    <n v="2023"/>
    <s v="domingo"/>
  </r>
  <r>
    <n v="1125.8669422707601"/>
    <x v="39"/>
    <n v="28"/>
    <s v="casado"/>
    <s v="Camino del Sueño 2555"/>
    <n v="32298385.1326892"/>
    <s v="27-27275897-8"/>
    <s v="fernando@example.com"/>
    <d v="2023-09-12T00:00:00"/>
    <x v="9"/>
    <x v="2"/>
    <n v="450"/>
    <x v="0"/>
    <s v="Córdoba"/>
    <n v="13.289749245778101"/>
    <n v="450"/>
    <s v="septiembre"/>
    <n v="2023"/>
    <s v="martes"/>
  </r>
  <r>
    <n v="1126.87366196313"/>
    <x v="30"/>
    <n v="26"/>
    <s v="soltero"/>
    <s v="Paseo de la Penumbra 2666"/>
    <n v="32298321.263750799"/>
    <s v="27-35370449-3"/>
    <s v="valeria@example.com"/>
    <d v="2023-09-14T00:00:00"/>
    <x v="17"/>
    <x v="2"/>
    <n v="450"/>
    <x v="3"/>
    <s v="Córdoba"/>
    <n v="13.2961120961783"/>
    <n v="450"/>
    <s v="septiembre"/>
    <n v="2023"/>
    <s v="jueves"/>
  </r>
  <r>
    <n v="1127.8803816555001"/>
    <x v="25"/>
    <n v="44"/>
    <s v="soltero"/>
    <s v="Calle del Misterio 2777"/>
    <n v="32298257.394812401"/>
    <s v="20-38305591-6"/>
    <s v="marcos@example.com"/>
    <d v="2023-09-16T00:00:00"/>
    <x v="12"/>
    <x v="2"/>
    <n v="450"/>
    <x v="4"/>
    <s v="Córdoba"/>
    <n v="13.302474946578499"/>
    <n v="450"/>
    <s v="septiembre"/>
    <n v="2023"/>
    <s v="sabado"/>
  </r>
  <r>
    <n v="1128.8871013478799"/>
    <x v="19"/>
    <n v="27"/>
    <s v="casado"/>
    <s v="Avenida de la Magia 2888"/>
    <n v="32298193.525874"/>
    <s v="27-34400915-8"/>
    <s v="lucia@example.com"/>
    <d v="2023-09-09T00:00:00"/>
    <x v="3"/>
    <x v="2"/>
    <n v="450"/>
    <x v="3"/>
    <s v="Córdoba"/>
    <n v="13.3088377969787"/>
    <n v="450"/>
    <s v="septiembre"/>
    <n v="2023"/>
    <s v="sabado"/>
  </r>
  <r>
    <n v="1130.9005407326199"/>
    <x v="12"/>
    <n v="28"/>
    <s v="casado"/>
    <s v="Paseo de los Sueños 3010"/>
    <n v="32298065.787997101"/>
    <s v="20-36381555-6"/>
    <s v="andrea@example.com"/>
    <d v="2023-09-22T00:00:00"/>
    <x v="4"/>
    <x v="2"/>
    <n v="450"/>
    <x v="1"/>
    <s v="Córdoba"/>
    <n v="13.321563497779"/>
    <n v="450"/>
    <s v="septiembre"/>
    <n v="2023"/>
    <s v="viernes"/>
  </r>
  <r>
    <n v="1132.9139801173601"/>
    <x v="13"/>
    <n v="18"/>
    <s v="soltero"/>
    <s v="Avenida de los Recuerdos 3232"/>
    <n v="32297938.050120302"/>
    <s v="20-33964086-3"/>
    <s v="luna@example.com"/>
    <d v="2023-09-26T00:00:00"/>
    <x v="13"/>
    <x v="2"/>
    <n v="450"/>
    <x v="1"/>
    <s v="Córdoba"/>
    <n v="13.3342891985794"/>
    <n v="450"/>
    <s v="septiembre"/>
    <n v="2023"/>
    <s v="martes"/>
  </r>
  <r>
    <n v="1133.92069980973"/>
    <x v="20"/>
    <n v="29"/>
    <s v="casado"/>
    <s v="Camino de la Melodía 3343"/>
    <n v="32297874.1811818"/>
    <s v="27-28565335-8"/>
    <s v="martin@example.com"/>
    <d v="2023-09-28T00:00:00"/>
    <x v="5"/>
    <x v="2"/>
    <n v="450"/>
    <x v="2"/>
    <s v="Córdoba"/>
    <n v="13.340652048979599"/>
    <n v="450"/>
    <s v="septiembre"/>
    <n v="2023"/>
    <s v="jueves"/>
  </r>
  <r>
    <n v="1138.95429827159"/>
    <x v="17"/>
    <n v="18"/>
    <s v="casado"/>
    <s v="Paseo de la Serenidad 3898"/>
    <n v="32297554.8364897"/>
    <s v="20-34494087-6"/>
    <s v="catalina@example.com"/>
    <d v="2023-10-08T00:00:00"/>
    <x v="0"/>
    <x v="2"/>
    <n v="450"/>
    <x v="0"/>
    <s v="Córdoba"/>
    <n v="13.3724663009805"/>
    <n v="450"/>
    <s v="octubre"/>
    <n v="2023"/>
    <s v="domingo"/>
  </r>
  <r>
    <n v="1140.96773765633"/>
    <x v="18"/>
    <n v="32"/>
    <s v="soltero"/>
    <s v="Avenida del Bosque 457"/>
    <n v="32297427.098612901"/>
    <s v="27-33493894-8"/>
    <s v="luis@example.com"/>
    <d v="2023-10-12T00:00:00"/>
    <x v="1"/>
    <x v="2"/>
    <n v="450"/>
    <x v="1"/>
    <s v="Córdoba"/>
    <n v="13.385192001780799"/>
    <n v="450"/>
    <s v="octubre"/>
    <n v="2023"/>
    <s v="jueves"/>
  </r>
  <r>
    <n v="1142.9811770410799"/>
    <x v="1"/>
    <n v="27"/>
    <s v="casado"/>
    <s v="Paseo de la Luna 102"/>
    <n v="32297299.360736001"/>
    <s v="27-32199685-8"/>
    <s v="carlos@example.com"/>
    <d v="2023-10-22T00:00:00"/>
    <x v="9"/>
    <x v="2"/>
    <n v="450"/>
    <x v="0"/>
    <s v="Córdoba"/>
    <n v="13.3979177025812"/>
    <n v="450"/>
    <s v="octubre"/>
    <n v="2023"/>
    <s v="domingo"/>
  </r>
  <r>
    <n v="1144.9946164258199"/>
    <x v="2"/>
    <n v="28"/>
    <s v="casado"/>
    <s v="Avenida de las Flores 304"/>
    <n v="32297171.622859199"/>
    <s v="27-29012779-8"/>
    <s v="javier@example.com"/>
    <d v="2023-10-20T00:00:00"/>
    <x v="12"/>
    <x v="2"/>
    <n v="450"/>
    <x v="4"/>
    <s v="Córdoba"/>
    <n v="13.4106434033816"/>
    <n v="450"/>
    <s v="octubre"/>
    <n v="2023"/>
    <s v="viernes"/>
  </r>
  <r>
    <n v="1146.00133611819"/>
    <x v="35"/>
    <n v="30"/>
    <s v="soltero"/>
    <s v="Camino del Arco Iris 405"/>
    <n v="32297107.7539207"/>
    <s v="27-32900321-3"/>
    <s v="martina@example.com"/>
    <d v="2023-10-22T00:00:00"/>
    <x v="3"/>
    <x v="2"/>
    <n v="450"/>
    <x v="3"/>
    <s v="Córdoba"/>
    <n v="13.4170062537817"/>
    <n v="450"/>
    <s v="octubre"/>
    <n v="2023"/>
    <s v="domingo"/>
  </r>
  <r>
    <n v="1147.0080558105601"/>
    <x v="26"/>
    <n v="38"/>
    <s v="soltero"/>
    <s v="Paseo de la Montaña 506"/>
    <n v="32297043.884982299"/>
    <s v="20-37028340-6"/>
    <s v="lucas@example.com"/>
    <d v="2023-10-24T00:00:00"/>
    <x v="11"/>
    <x v="3"/>
    <n v="600"/>
    <x v="0"/>
    <s v="Córdoba"/>
    <n v="13.4233691041819"/>
    <n v="600"/>
    <s v="octubre"/>
    <n v="2023"/>
    <s v="martes"/>
  </r>
  <r>
    <n v="1148.01477550293"/>
    <x v="27"/>
    <n v="35"/>
    <s v="casado"/>
    <s v="Calle del Río 607"/>
    <n v="32296980.016043901"/>
    <s v="27-30057461-8"/>
    <s v="carlos@example.com"/>
    <d v="2023-10-26T00:00:00"/>
    <x v="4"/>
    <x v="3"/>
    <n v="600"/>
    <x v="1"/>
    <s v="Córdoba"/>
    <n v="13.429731954582101"/>
    <n v="600"/>
    <s v="octubre"/>
    <n v="2023"/>
    <s v="jueves"/>
  </r>
  <r>
    <n v="1149.0214951953001"/>
    <x v="22"/>
    <n v="38"/>
    <s v="casado"/>
    <s v="Avenida del Mar 708"/>
    <n v="32296916.1471055"/>
    <s v="27-35484478-3"/>
    <s v="sofia@example.com"/>
    <d v="2023-10-28T00:00:00"/>
    <x v="10"/>
    <x v="3"/>
    <n v="600"/>
    <x v="3"/>
    <s v="Córdoba"/>
    <n v="13.4360948049823"/>
    <n v="600"/>
    <s v="octubre"/>
    <n v="2023"/>
    <s v="sabado"/>
  </r>
  <r>
    <n v="1151.03493458005"/>
    <x v="3"/>
    <n v="42"/>
    <s v="soltero"/>
    <s v="Paseo del Alba 910"/>
    <n v="32296788.409228601"/>
    <s v="27-25533587-8"/>
    <s v="laura@example.com"/>
    <d v="2023-11-01T00:00:00"/>
    <x v="9"/>
    <x v="3"/>
    <n v="600"/>
    <x v="0"/>
    <s v="Córdoba"/>
    <n v="13.448820505782599"/>
    <n v="600"/>
    <s v="noviembre"/>
    <n v="2023"/>
    <s v="miercoles"/>
  </r>
  <r>
    <n v="1153.04837396479"/>
    <x v="4"/>
    <n v="38"/>
    <s v="casado"/>
    <s v="Avenida de la Cascada 1222"/>
    <n v="32296660.671351802"/>
    <s v="20-39033361-6"/>
    <s v="leonardo@example.com"/>
    <d v="2023-11-05T00:00:00"/>
    <x v="12"/>
    <x v="3"/>
    <n v="600"/>
    <x v="4"/>
    <s v="Córdoba"/>
    <n v="13.461546206583"/>
    <n v="600"/>
    <s v="noviembre"/>
    <n v="2023"/>
    <s v="domingo"/>
  </r>
  <r>
    <n v="1154.0550936571599"/>
    <x v="23"/>
    <n v="22"/>
    <s v="casado"/>
    <s v="Camino de la Estrella 1333"/>
    <n v="32296596.8024134"/>
    <s v="27-39111781-8"/>
    <s v="mariana@example.com"/>
    <d v="2023-11-07T00:00:00"/>
    <x v="3"/>
    <x v="3"/>
    <n v="600"/>
    <x v="3"/>
    <s v="Córdoba"/>
    <n v="13.467909056983199"/>
    <n v="600"/>
    <s v="noviembre"/>
    <n v="2023"/>
    <s v="martes"/>
  </r>
  <r>
    <n v="1159.0886921190199"/>
    <x v="8"/>
    <n v="20"/>
    <s v="soltero"/>
    <s v="Paseo de la Aurora 1888"/>
    <n v="32296277.4577212"/>
    <s v="27-29099858-8"/>
    <s v="santiago@example.com"/>
    <d v="2023-11-17T00:00:00"/>
    <x v="9"/>
    <x v="3"/>
    <n v="600"/>
    <x v="0"/>
    <s v="Córdoba"/>
    <n v="13.4997233089841"/>
    <n v="600"/>
    <s v="noviembre"/>
    <n v="2023"/>
    <s v="viernes"/>
  </r>
  <r>
    <n v="1161.1021315037599"/>
    <x v="9"/>
    <n v="34"/>
    <s v="casado"/>
    <s v="Avenida de la Noche 2010"/>
    <n v="32296149.719844401"/>
    <s v="20-33028836-6"/>
    <s v="agustin@example.com"/>
    <d v="2023-09-09T00:00:00"/>
    <x v="12"/>
    <x v="3"/>
    <n v="600"/>
    <x v="4"/>
    <s v="Córdoba"/>
    <n v="13.512449009784399"/>
    <n v="600"/>
    <s v="septiembre"/>
    <n v="2023"/>
    <s v="sabado"/>
  </r>
  <r>
    <n v="1163.1155708885101"/>
    <x v="10"/>
    <n v="31"/>
    <s v="soltero"/>
    <s v="Paseo del Ocaso 2222"/>
    <n v="32296021.981967501"/>
    <s v="27-34746894-8"/>
    <s v="esteban@example.com"/>
    <d v="2023-09-03T00:00:00"/>
    <x v="11"/>
    <x v="3"/>
    <n v="600"/>
    <x v="0"/>
    <s v="Córdoba"/>
    <n v="13.5251747105848"/>
    <n v="600"/>
    <s v="septiembre"/>
    <n v="2023"/>
    <s v="domingo"/>
  </r>
  <r>
    <n v="1165.1290102732501"/>
    <x v="11"/>
    <n v="18"/>
    <s v="casado"/>
    <s v="Avenida de la Niebla 2444"/>
    <n v="32295894.244090699"/>
    <s v="27-25235561-8"/>
    <s v="mariana@example.com"/>
    <d v="2023-09-03T00:00:00"/>
    <x v="10"/>
    <x v="3"/>
    <n v="600"/>
    <x v="3"/>
    <s v="Córdoba"/>
    <n v="13.5379004113852"/>
    <n v="600"/>
    <s v="septiembre"/>
    <n v="2023"/>
    <s v="domingo"/>
  </r>
  <r>
    <n v="1166.1357299656199"/>
    <x v="39"/>
    <n v="28"/>
    <s v="casado"/>
    <s v="Camino del Sueño 2555"/>
    <n v="32295830.375152301"/>
    <s v="20-28432085-3"/>
    <s v="fernando@example.com"/>
    <d v="2023-09-03T00:00:00"/>
    <x v="13"/>
    <x v="3"/>
    <n v="600"/>
    <x v="1"/>
    <s v="Córdoba"/>
    <n v="13.5442632617853"/>
    <n v="600"/>
    <s v="septiembre"/>
    <n v="2023"/>
    <s v="domingo"/>
  </r>
  <r>
    <n v="1167.14244965799"/>
    <x v="30"/>
    <n v="26"/>
    <s v="soltero"/>
    <s v="Paseo de la Penumbra 2666"/>
    <n v="32295766.506213799"/>
    <s v="27-28806634-8"/>
    <s v="valeria@example.com"/>
    <d v="2023-09-16T00:00:00"/>
    <x v="9"/>
    <x v="3"/>
    <n v="600"/>
    <x v="0"/>
    <s v="Córdoba"/>
    <n v="13.550626112185499"/>
    <n v="600"/>
    <s v="septiembre"/>
    <n v="2023"/>
    <s v="sabado"/>
  </r>
  <r>
    <n v="1168.1491693503599"/>
    <x v="25"/>
    <n v="44"/>
    <s v="soltero"/>
    <s v="Calle del Misterio 2777"/>
    <n v="32295702.637275402"/>
    <s v="27-37659189-3"/>
    <s v="marcos@example.com"/>
    <d v="2023-09-09T00:00:00"/>
    <x v="17"/>
    <x v="3"/>
    <n v="600"/>
    <x v="3"/>
    <s v="Córdoba"/>
    <n v="13.556988962585701"/>
    <n v="600"/>
    <s v="septiembre"/>
    <n v="2023"/>
    <s v="sabado"/>
  </r>
  <r>
    <n v="1169.15588904273"/>
    <x v="19"/>
    <n v="27"/>
    <s v="casado"/>
    <s v="Avenida de la Magia 2888"/>
    <n v="32295638.768337"/>
    <s v="20-26676733-6"/>
    <s v="lucia@example.com"/>
    <d v="2023-09-20T00:00:00"/>
    <x v="12"/>
    <x v="3"/>
    <n v="600"/>
    <x v="4"/>
    <s v="Córdoba"/>
    <n v="13.5633518129859"/>
    <n v="600"/>
    <s v="septiembre"/>
    <n v="2023"/>
    <s v="miercoles"/>
  </r>
  <r>
    <n v="1171.16932842748"/>
    <x v="12"/>
    <n v="28"/>
    <s v="casado"/>
    <s v="Paseo de los Sueños 3010"/>
    <n v="32295511.030460101"/>
    <s v="27-26138628-3"/>
    <s v="andrea@example.com"/>
    <d v="2023-09-24T00:00:00"/>
    <x v="11"/>
    <x v="3"/>
    <n v="600"/>
    <x v="0"/>
    <s v="Córdoba"/>
    <n v="13.576077513786201"/>
    <n v="600"/>
    <s v="septiembre"/>
    <n v="2023"/>
    <s v="domingo"/>
  </r>
  <r>
    <n v="1173.1827678122199"/>
    <x v="13"/>
    <n v="18"/>
    <s v="soltero"/>
    <s v="Avenida de los Recuerdos 3232"/>
    <n v="32295383.292583302"/>
    <s v="27-37678709-8"/>
    <s v="luna@example.com"/>
    <d v="2023-09-28T00:00:00"/>
    <x v="10"/>
    <x v="3"/>
    <n v="600"/>
    <x v="3"/>
    <s v="Córdoba"/>
    <n v="13.5888032145866"/>
    <n v="600"/>
    <s v="septiembre"/>
    <n v="2023"/>
    <s v="jueves"/>
  </r>
  <r>
    <n v="1174.18948750459"/>
    <x v="20"/>
    <n v="29"/>
    <s v="casado"/>
    <s v="Camino de la Melodía 3343"/>
    <n v="32295319.4236449"/>
    <s v="27-39507203-8"/>
    <s v="martin@example.com"/>
    <d v="2023-09-30T00:00:00"/>
    <x v="13"/>
    <x v="3"/>
    <n v="600"/>
    <x v="1"/>
    <s v="Córdoba"/>
    <n v="13.595166064986801"/>
    <n v="600"/>
    <s v="septiembre"/>
    <n v="2023"/>
    <s v="sabado"/>
  </r>
  <r>
    <n v="1179.2230859664501"/>
    <x v="17"/>
    <n v="18"/>
    <s v="casado"/>
    <s v="Paseo de la Serenidad 3898"/>
    <n v="32295000.0789528"/>
    <s v="27-28357587-3"/>
    <s v="catalina@example.com"/>
    <d v="2023-10-10T00:00:00"/>
    <x v="11"/>
    <x v="3"/>
    <n v="600"/>
    <x v="0"/>
    <s v="Córdoba"/>
    <n v="13.6269803169877"/>
    <n v="600"/>
    <s v="octubre"/>
    <n v="2023"/>
    <s v="martes"/>
  </r>
  <r>
    <n v="1181.23652535119"/>
    <x v="18"/>
    <n v="32"/>
    <s v="soltero"/>
    <s v="Avenida del Bosque 457"/>
    <n v="32294872.341075901"/>
    <s v="27-25914644-8"/>
    <s v="luis@example.com"/>
    <d v="2023-10-14T00:00:00"/>
    <x v="10"/>
    <x v="3"/>
    <n v="600"/>
    <x v="3"/>
    <s v="Córdoba"/>
    <n v="13.639706017788001"/>
    <n v="600"/>
    <s v="octubre"/>
    <n v="2023"/>
    <s v="sabado"/>
  </r>
  <r>
    <n v="1183.24996473593"/>
    <x v="1"/>
    <n v="27"/>
    <s v="casado"/>
    <s v="Paseo de la Luna 102"/>
    <n v="32294744.603199098"/>
    <s v="20-35315839-6"/>
    <s v="carlos@example.com"/>
    <d v="2023-10-18T00:00:00"/>
    <x v="11"/>
    <x v="4"/>
    <n v="600"/>
    <x v="0"/>
    <s v="Córdoba"/>
    <n v="13.652431718588399"/>
    <n v="600"/>
    <s v="octubre"/>
    <n v="2023"/>
    <s v="miercoles"/>
  </r>
  <r>
    <n v="1185.26340412068"/>
    <x v="2"/>
    <n v="28"/>
    <s v="casado"/>
    <s v="Avenida de las Flores 304"/>
    <n v="32294616.865322199"/>
    <s v="27-36997374-8"/>
    <s v="javier@example.com"/>
    <d v="2023-10-22T00:00:00"/>
    <x v="10"/>
    <x v="4"/>
    <n v="600"/>
    <x v="3"/>
    <s v="Córdoba"/>
    <n v="13.6651574193888"/>
    <n v="600"/>
    <s v="octubre"/>
    <n v="2023"/>
    <s v="domingo"/>
  </r>
  <r>
    <n v="1186.2701238130501"/>
    <x v="35"/>
    <n v="30"/>
    <s v="soltero"/>
    <s v="Camino del Arco Iris 405"/>
    <n v="32294552.996383801"/>
    <s v="20-25958650-6"/>
    <s v="martina@example.com"/>
    <d v="2023-10-24T00:00:00"/>
    <x v="13"/>
    <x v="4"/>
    <n v="600"/>
    <x v="1"/>
    <s v="Córdoba"/>
    <n v="13.6715202697889"/>
    <n v="600"/>
    <s v="octubre"/>
    <n v="2023"/>
    <s v="martes"/>
  </r>
  <r>
    <n v="1187.2768435054199"/>
    <x v="26"/>
    <n v="38"/>
    <s v="soltero"/>
    <s v="Paseo de la Montaña 506"/>
    <n v="32294489.1274454"/>
    <s v="27-26332149-8"/>
    <s v="lucas@example.com"/>
    <d v="2023-10-26T00:00:00"/>
    <x v="18"/>
    <x v="4"/>
    <n v="600"/>
    <x v="1"/>
    <s v="Córdoba"/>
    <n v="13.677883120189099"/>
    <n v="600"/>
    <s v="octubre"/>
    <n v="2023"/>
    <s v="jueves"/>
  </r>
  <r>
    <n v="1188.28356319779"/>
    <x v="27"/>
    <n v="35"/>
    <s v="casado"/>
    <s v="Calle del Río 607"/>
    <n v="32294425.258506902"/>
    <s v="20-32624388-3"/>
    <s v="carlos@example.com"/>
    <d v="2023-10-28T00:00:00"/>
    <x v="0"/>
    <x v="4"/>
    <n v="600"/>
    <x v="0"/>
    <s v="Córdoba"/>
    <n v="13.6842459705893"/>
    <n v="600"/>
    <s v="octubre"/>
    <n v="2023"/>
    <s v="sabado"/>
  </r>
  <r>
    <n v="1189.2902828901599"/>
    <x v="22"/>
    <n v="38"/>
    <s v="casado"/>
    <s v="Avenida del Mar 708"/>
    <n v="32294361.3895685"/>
    <s v="27-25483896-8"/>
    <s v="sofia@example.com"/>
    <d v="2023-10-15T00:00:00"/>
    <x v="14"/>
    <x v="4"/>
    <n v="600"/>
    <x v="4"/>
    <s v="Córdoba"/>
    <n v="13.6906088209895"/>
    <n v="600"/>
    <s v="octubre"/>
    <n v="2023"/>
    <s v="domingo"/>
  </r>
  <r>
    <n v="1191.3037222749099"/>
    <x v="3"/>
    <n v="42"/>
    <s v="soltero"/>
    <s v="Paseo del Alba 910"/>
    <n v="32294233.651691701"/>
    <s v="20-29427461-6"/>
    <s v="laura@example.com"/>
    <d v="2023-11-03T00:00:00"/>
    <x v="15"/>
    <x v="4"/>
    <n v="600"/>
    <x v="0"/>
    <s v="Córdoba"/>
    <n v="13.703334521789801"/>
    <n v="600"/>
    <s v="noviembre"/>
    <n v="2023"/>
    <s v="viernes"/>
  </r>
  <r>
    <n v="1193.3171616596501"/>
    <x v="4"/>
    <n v="38"/>
    <s v="casado"/>
    <s v="Avenida de la Cascada 1222"/>
    <n v="32294105.913814802"/>
    <s v="27-39731254-3"/>
    <s v="leonardo@example.com"/>
    <d v="2023-11-07T00:00:00"/>
    <x v="19"/>
    <x v="4"/>
    <n v="600"/>
    <x v="4"/>
    <s v="Córdoba"/>
    <n v="13.716060222590199"/>
    <n v="600"/>
    <s v="noviembre"/>
    <n v="2023"/>
    <s v="martes"/>
  </r>
  <r>
    <n v="1194.32388135202"/>
    <x v="23"/>
    <n v="22"/>
    <s v="casado"/>
    <s v="Camino de la Estrella 1333"/>
    <n v="32294042.0448764"/>
    <s v="20-28677808-6"/>
    <s v="mariana@example.com"/>
    <d v="2023-11-09T00:00:00"/>
    <x v="16"/>
    <x v="4"/>
    <n v="600"/>
    <x v="3"/>
    <s v="Córdoba"/>
    <n v="13.7224230729904"/>
    <n v="600"/>
    <s v="noviembre"/>
    <n v="2023"/>
    <s v="jueves"/>
  </r>
  <r>
    <n v="1199.35747981388"/>
    <x v="8"/>
    <n v="20"/>
    <s v="soltero"/>
    <s v="Paseo de la Aurora 1888"/>
    <n v="32293722.700184301"/>
    <s v="20-31253461-3"/>
    <s v="santiago@example.com"/>
    <d v="2023-11-19T00:00:00"/>
    <x v="11"/>
    <x v="4"/>
    <n v="600"/>
    <x v="0"/>
    <s v="Córdoba"/>
    <n v="13.754237324991299"/>
    <n v="600"/>
    <s v="noviembre"/>
    <n v="2023"/>
    <s v="domingo"/>
  </r>
  <r>
    <n v="1201.37091919862"/>
    <x v="9"/>
    <n v="34"/>
    <s v="casado"/>
    <s v="Avenida de la Noche 2010"/>
    <n v="32293594.962307401"/>
    <s v="27-28344568-3"/>
    <s v="agustin@example.com"/>
    <d v="2023-11-23T00:00:00"/>
    <x v="10"/>
    <x v="4"/>
    <n v="600"/>
    <x v="3"/>
    <s v="Córdoba"/>
    <n v="13.7669630257916"/>
    <n v="600"/>
    <s v="noviembre"/>
    <n v="2023"/>
    <s v="jueves"/>
  </r>
  <r>
    <n v="1203.3843585833599"/>
    <x v="10"/>
    <n v="31"/>
    <s v="soltero"/>
    <s v="Paseo del Ocaso 2222"/>
    <n v="32293467.224430598"/>
    <s v="27-28138754-8"/>
    <s v="esteban@example.com"/>
    <d v="2023-11-18T00:00:00"/>
    <x v="5"/>
    <x v="4"/>
    <n v="600"/>
    <x v="2"/>
    <s v="Córdoba"/>
    <n v="13.779688726591999"/>
    <n v="600"/>
    <s v="noviembre"/>
    <n v="2023"/>
    <s v="sabado"/>
  </r>
  <r>
    <n v="1205.3977979681099"/>
    <x v="11"/>
    <n v="31"/>
    <s v="casado"/>
    <s v="Avenida de la Niebla 2444"/>
    <n v="32293339.486553699"/>
    <s v="20-36577619-6"/>
    <s v="mariana@example.com"/>
    <d v="2023-12-01T00:00:00"/>
    <x v="7"/>
    <x v="4"/>
    <n v="600"/>
    <x v="2"/>
    <s v="Córdoba"/>
    <n v="13.7924144273924"/>
    <n v="600"/>
    <s v="diciembre"/>
    <n v="2023"/>
    <s v="viernes"/>
  </r>
  <r>
    <n v="1206.40451766048"/>
    <x v="39"/>
    <n v="29"/>
    <s v="casado"/>
    <s v="Camino del Sueño 2555"/>
    <n v="32293275.617615301"/>
    <s v="27-35721411-8"/>
    <s v="fernando@example.com"/>
    <d v="2023-12-03T00:00:00"/>
    <x v="8"/>
    <x v="4"/>
    <n v="600"/>
    <x v="4"/>
    <s v="Córdoba"/>
    <n v="13.7987772777925"/>
    <n v="600"/>
    <s v="diciembre"/>
    <n v="2023"/>
    <s v="domingo"/>
  </r>
  <r>
    <n v="1207.4112373528501"/>
    <x v="30"/>
    <n v="26"/>
    <s v="soltero"/>
    <s v="Paseo de la Penumbra 2666"/>
    <n v="32293211.7486769"/>
    <s v="27-26335995-8"/>
    <s v="valeria@example.com"/>
    <d v="2023-12-05T00:00:00"/>
    <x v="18"/>
    <x v="4"/>
    <n v="600"/>
    <x v="1"/>
    <s v="Córdoba"/>
    <n v="13.805140128192701"/>
    <n v="600"/>
    <s v="diciembre"/>
    <n v="2023"/>
    <s v="martes"/>
  </r>
  <r>
    <n v="1208.41795704522"/>
    <x v="25"/>
    <n v="44"/>
    <s v="soltero"/>
    <s v="Calle del Misterio 2777"/>
    <n v="32293147.879738498"/>
    <s v="20-31635550-6"/>
    <s v="marcos@example.com"/>
    <d v="2023-12-07T00:00:00"/>
    <x v="0"/>
    <x v="4"/>
    <n v="600"/>
    <x v="0"/>
    <s v="Córdoba"/>
    <n v="13.8115029785929"/>
    <n v="600"/>
    <s v="diciembre"/>
    <n v="2023"/>
    <s v="jueves"/>
  </r>
  <r>
    <n v="1209.4246767375901"/>
    <x v="19"/>
    <n v="27"/>
    <s v="casado"/>
    <s v="Avenida de la Magia 2888"/>
    <n v="32293084.0108"/>
    <s v="27-34027037-8"/>
    <s v="lucia@example.com"/>
    <d v="2023-12-09T00:00:00"/>
    <x v="14"/>
    <x v="4"/>
    <n v="600"/>
    <x v="4"/>
    <s v="Córdoba"/>
    <n v="13.817865828993099"/>
    <n v="600"/>
    <s v="diciembre"/>
    <n v="2023"/>
    <s v="sabado"/>
  </r>
  <r>
    <n v="1211.43811612234"/>
    <x v="12"/>
    <n v="28"/>
    <s v="casado"/>
    <s v="Paseo de los Sueños 3010"/>
    <n v="32292956.272923201"/>
    <s v="27-26016209-8"/>
    <s v="andrea@example.com"/>
    <d v="2023-12-13T00:00:00"/>
    <x v="15"/>
    <x v="4"/>
    <n v="600"/>
    <x v="0"/>
    <s v="Córdoba"/>
    <n v="13.8305915297934"/>
    <n v="600"/>
    <s v="diciembre"/>
    <n v="2023"/>
    <s v="miercoles"/>
  </r>
  <r>
    <n v="1213.45155550708"/>
    <x v="13"/>
    <n v="29"/>
    <s v="soltero"/>
    <s v="Avenida de los Recuerdos 3232"/>
    <n v="32292828.535046302"/>
    <s v="20-25054956-6"/>
    <s v="luna@example.com"/>
    <d v="2023-12-17T00:00:00"/>
    <x v="19"/>
    <x v="4"/>
    <n v="600"/>
    <x v="4"/>
    <s v="Córdoba"/>
    <n v="13.843317230593801"/>
    <n v="600"/>
    <s v="diciembre"/>
    <n v="2023"/>
    <s v="domingo"/>
  </r>
  <r>
    <n v="1214.4582751994501"/>
    <x v="20"/>
    <n v="29"/>
    <s v="casado"/>
    <s v="Camino de la Melodía 3343"/>
    <n v="32292764.6661079"/>
    <s v="27-32751121-8"/>
    <s v="martin@example.com"/>
    <d v="2023-12-19T00:00:00"/>
    <x v="16"/>
    <x v="4"/>
    <n v="600"/>
    <x v="3"/>
    <s v="Córdoba"/>
    <n v="13.849680080994"/>
    <n v="600"/>
    <s v="diciembre"/>
    <n v="2023"/>
    <s v="martes"/>
  </r>
  <r>
    <n v="1219.4918736613099"/>
    <x v="17"/>
    <n v="20"/>
    <s v="casado"/>
    <s v="Paseo de la Serenidad 3898"/>
    <n v="32292445.321415801"/>
    <s v="20-28097429-6"/>
    <s v="catalina@example.com"/>
    <d v="2023-12-29T00:00:00"/>
    <x v="11"/>
    <x v="4"/>
    <n v="600"/>
    <x v="0"/>
    <s v="Córdoba"/>
    <n v="13.881494332994899"/>
    <n v="600"/>
    <s v="diciembre"/>
    <n v="2023"/>
    <s v="viernes"/>
  </r>
  <r>
    <n v="1221.5053130460501"/>
    <x v="18"/>
    <n v="32"/>
    <s v="soltero"/>
    <s v="Avenida del Bosque 457"/>
    <n v="32292317.583538901"/>
    <s v="20-37194455-3"/>
    <s v="luis@example.com"/>
    <d v="2023-09-02T00:00:00"/>
    <x v="10"/>
    <x v="5"/>
    <n v="640"/>
    <x v="3"/>
    <s v="Córdoba"/>
    <n v="13.8942200337952"/>
    <n v="640"/>
    <s v="septiembre"/>
    <n v="2023"/>
    <s v="sabado"/>
  </r>
  <r>
    <n v="1223.5187524307901"/>
    <x v="1"/>
    <n v="30"/>
    <s v="casado"/>
    <s v="Paseo de la Luna 102"/>
    <n v="32292189.845662098"/>
    <s v="27-38813072-3"/>
    <s v="carlos@example.com"/>
    <d v="2023-09-06T00:00:00"/>
    <x v="5"/>
    <x v="5"/>
    <n v="640"/>
    <x v="2"/>
    <s v="Córdoba"/>
    <n v="13.906945734595601"/>
    <n v="640"/>
    <s v="septiembre"/>
    <n v="2023"/>
    <s v="miercoles"/>
  </r>
  <r>
    <n v="1225.53219181554"/>
    <x v="2"/>
    <n v="33"/>
    <s v="casado"/>
    <s v="Avenida de las Flores 304"/>
    <n v="32292062.107785199"/>
    <s v="27-25666872-8"/>
    <s v="javier@example.com"/>
    <d v="2023-09-10T00:00:00"/>
    <x v="7"/>
    <x v="5"/>
    <n v="640"/>
    <x v="2"/>
    <s v="Córdoba"/>
    <n v="13.919671435395999"/>
    <n v="640"/>
    <s v="septiembre"/>
    <n v="2023"/>
    <s v="domingo"/>
  </r>
  <r>
    <n v="1226.5389115079099"/>
    <x v="35"/>
    <n v="20"/>
    <s v="soltero"/>
    <s v="Camino del Arco Iris 405"/>
    <n v="32291998.238846801"/>
    <s v="27-37980826-3"/>
    <s v="martina@example.com"/>
    <d v="2023-09-12T00:00:00"/>
    <x v="8"/>
    <x v="5"/>
    <n v="640"/>
    <x v="4"/>
    <s v="Córdoba"/>
    <n v="13.926034285796099"/>
    <n v="640"/>
    <s v="septiembre"/>
    <n v="2023"/>
    <s v="martes"/>
  </r>
  <r>
    <n v="1227.54563120028"/>
    <x v="26"/>
    <n v="37"/>
    <s v="soltero"/>
    <s v="Paseo de la Montaña 506"/>
    <n v="32291934.3699084"/>
    <s v="20-36331626-6"/>
    <s v="lucas@example.com"/>
    <d v="2023-09-14T00:00:00"/>
    <x v="18"/>
    <x v="5"/>
    <n v="640"/>
    <x v="1"/>
    <s v="Córdoba"/>
    <n v="13.9323971361963"/>
    <n v="640"/>
    <s v="septiembre"/>
    <n v="2023"/>
    <s v="jueves"/>
  </r>
  <r>
    <n v="1228.5523508926501"/>
    <x v="27"/>
    <n v="35"/>
    <s v="casado"/>
    <s v="Calle del Río 607"/>
    <n v="32291870.500969999"/>
    <s v="27-38590470-8"/>
    <s v="carlos@example.com"/>
    <d v="2023-09-16T00:00:00"/>
    <x v="0"/>
    <x v="5"/>
    <n v="640"/>
    <x v="0"/>
    <s v="Córdoba"/>
    <n v="13.9387599865965"/>
    <n v="640"/>
    <s v="septiembre"/>
    <n v="2023"/>
    <s v="sabado"/>
  </r>
  <r>
    <n v="1229.55907058502"/>
    <x v="22"/>
    <n v="38"/>
    <s v="casado"/>
    <s v="Avenida del Mar 708"/>
    <n v="32291806.6320315"/>
    <s v="27-25029046-8"/>
    <s v="sofia@example.com"/>
    <d v="2023-09-09T00:00:00"/>
    <x v="14"/>
    <x v="5"/>
    <n v="640"/>
    <x v="4"/>
    <s v="Córdoba"/>
    <n v="13.945122836996701"/>
    <n v="640"/>
    <s v="septiembre"/>
    <n v="2023"/>
    <s v="sabado"/>
  </r>
  <r>
    <n v="1231.5725099697599"/>
    <x v="3"/>
    <n v="42"/>
    <s v="soltero"/>
    <s v="Paseo del Alba 910"/>
    <n v="32291678.894154701"/>
    <s v="27-34054172-8"/>
    <s v="laura@example.com"/>
    <d v="2023-09-22T00:00:00"/>
    <x v="15"/>
    <x v="5"/>
    <n v="640"/>
    <x v="0"/>
    <s v="Córdoba"/>
    <n v="13.957848537797"/>
    <n v="640"/>
    <s v="septiembre"/>
    <n v="2023"/>
    <s v="viernes"/>
  </r>
  <r>
    <n v="1233.5859493545099"/>
    <x v="4"/>
    <n v="38"/>
    <s v="casado"/>
    <s v="Avenida de la Cascada 1222"/>
    <n v="32291551.156277899"/>
    <s v="27-31332335-8"/>
    <s v="leonardo@example.com"/>
    <d v="2023-09-26T00:00:00"/>
    <x v="19"/>
    <x v="5"/>
    <n v="640"/>
    <x v="4"/>
    <s v="Córdoba"/>
    <n v="13.970574238597401"/>
    <n v="640"/>
    <s v="septiembre"/>
    <n v="2023"/>
    <s v="martes"/>
  </r>
  <r>
    <n v="1234.59266904688"/>
    <x v="23"/>
    <n v="22"/>
    <s v="casado"/>
    <s v="Camino de la Estrella 1333"/>
    <n v="32291487.287339401"/>
    <s v="27-38883809-3"/>
    <s v="mariana@example.com"/>
    <d v="2023-09-28T00:00:00"/>
    <x v="16"/>
    <x v="5"/>
    <n v="640"/>
    <x v="3"/>
    <s v="Córdoba"/>
    <n v="13.9769370889976"/>
    <n v="640"/>
    <s v="septiembre"/>
    <n v="2023"/>
    <s v="jueves"/>
  </r>
  <r>
    <n v="1239.6262675087401"/>
    <x v="8"/>
    <n v="20"/>
    <s v="soltero"/>
    <s v="Paseo de la Aurora 1888"/>
    <n v="32291167.942647301"/>
    <s v="27-38091811-8"/>
    <s v="santiago@example.com"/>
    <d v="2023-10-08T00:00:00"/>
    <x v="11"/>
    <x v="5"/>
    <n v="640"/>
    <x v="0"/>
    <s v="Córdoba"/>
    <n v="14.008751340998501"/>
    <n v="640"/>
    <s v="octubre"/>
    <n v="2023"/>
    <s v="domingo"/>
  </r>
  <r>
    <n v="1241.63970689348"/>
    <x v="9"/>
    <n v="34"/>
    <s v="casado"/>
    <s v="Avenida de la Noche 2010"/>
    <n v="32291040.204770502"/>
    <s v="20-28788211-6"/>
    <s v="agustin@example.com"/>
    <d v="2023-10-12T00:00:00"/>
    <x v="10"/>
    <x v="5"/>
    <n v="640"/>
    <x v="3"/>
    <s v="Córdoba"/>
    <n v="14.021477041798899"/>
    <n v="640"/>
    <s v="octubre"/>
    <n v="2023"/>
    <s v="jueves"/>
  </r>
  <r>
    <n v="1243.65314627822"/>
    <x v="10"/>
    <n v="31"/>
    <s v="soltero"/>
    <s v="Paseo del Ocaso 2222"/>
    <n v="32290912.466893598"/>
    <s v="20-39610005-3"/>
    <s v="esteban@example.com"/>
    <d v="2023-10-15T00:00:00"/>
    <x v="5"/>
    <x v="5"/>
    <n v="640"/>
    <x v="2"/>
    <s v="Córdoba"/>
    <n v="14.0342027425992"/>
    <n v="640"/>
    <s v="octubre"/>
    <n v="2023"/>
    <s v="domingo"/>
  </r>
  <r>
    <n v="1245.66658566296"/>
    <x v="11"/>
    <n v="18"/>
    <s v="casado"/>
    <s v="Avenida de la Niebla 2444"/>
    <n v="32290784.729016799"/>
    <s v="27-37685234-3"/>
    <s v="mariana@example.com"/>
    <d v="2023-10-20T00:00:00"/>
    <x v="7"/>
    <x v="5"/>
    <n v="640"/>
    <x v="2"/>
    <s v="Córdoba"/>
    <n v="14.046928443399599"/>
    <n v="640"/>
    <s v="octubre"/>
    <n v="2023"/>
    <s v="viernes"/>
  </r>
  <r>
    <n v="1246.6733053553401"/>
    <x v="39"/>
    <n v="28"/>
    <s v="casado"/>
    <s v="Camino del Sueño 2555"/>
    <n v="32290720.860078301"/>
    <s v="20-35268539-6"/>
    <s v="fernando@example.com"/>
    <d v="2023-10-22T00:00:00"/>
    <x v="8"/>
    <x v="5"/>
    <n v="640"/>
    <x v="4"/>
    <s v="Córdoba"/>
    <n v="14.0532912937998"/>
    <n v="640"/>
    <s v="octubre"/>
    <n v="2023"/>
    <s v="domingo"/>
  </r>
  <r>
    <n v="1247.6800250477099"/>
    <x v="30"/>
    <n v="31"/>
    <s v="soltero"/>
    <s v="Paseo de la Penumbra 2666"/>
    <n v="32290656.9911399"/>
    <s v="27-37726036-8"/>
    <s v="valeria@example.com"/>
    <d v="2023-10-24T00:00:00"/>
    <x v="18"/>
    <x v="5"/>
    <n v="640"/>
    <x v="1"/>
    <s v="Córdoba"/>
    <n v="14.0596541441999"/>
    <n v="640"/>
    <s v="octubre"/>
    <n v="2023"/>
    <s v="martes"/>
  </r>
  <r>
    <n v="1248.68674474008"/>
    <x v="25"/>
    <n v="29"/>
    <s v="soltero"/>
    <s v="Calle del Misterio 2777"/>
    <n v="32290593.122201499"/>
    <s v="27-30181827-3"/>
    <s v="marcos@example.com"/>
    <d v="2023-10-26T00:00:00"/>
    <x v="0"/>
    <x v="5"/>
    <n v="640"/>
    <x v="0"/>
    <s v="Córdoba"/>
    <n v="14.066016994600099"/>
    <n v="640"/>
    <s v="octubre"/>
    <n v="2023"/>
    <s v="jueves"/>
  </r>
  <r>
    <n v="1249.6934644324499"/>
    <x v="19"/>
    <n v="27"/>
    <s v="casado"/>
    <s v="Avenida de la Magia 2888"/>
    <n v="32290529.253263101"/>
    <s v="20-34797496-6"/>
    <s v="lucia@example.com"/>
    <d v="2023-10-28T00:00:00"/>
    <x v="14"/>
    <x v="5"/>
    <n v="640"/>
    <x v="4"/>
    <s v="Córdoba"/>
    <n v="14.072379845000301"/>
    <n v="640"/>
    <s v="octubre"/>
    <n v="2023"/>
    <s v="sabado"/>
  </r>
  <r>
    <n v="1251.7069038171901"/>
    <x v="12"/>
    <n v="28"/>
    <s v="casado"/>
    <s v="Paseo de los Sueños 3010"/>
    <n v="32290401.515386201"/>
    <s v="27-36136508-3"/>
    <s v="andrea@example.com"/>
    <d v="2023-11-01T00:00:00"/>
    <x v="15"/>
    <x v="5"/>
    <n v="640"/>
    <x v="0"/>
    <s v="Córdoba"/>
    <n v="14.085105545800699"/>
    <n v="640"/>
    <s v="noviembre"/>
    <n v="2023"/>
    <s v="miercoles"/>
  </r>
  <r>
    <n v="1253.7203432019401"/>
    <x v="13"/>
    <n v="18"/>
    <s v="soltero"/>
    <s v="Avenida de los Recuerdos 3232"/>
    <n v="32290273.777509399"/>
    <s v="27-37861084-8"/>
    <s v="luna@example.com"/>
    <d v="2023-11-05T00:00:00"/>
    <x v="17"/>
    <x v="5"/>
    <n v="640"/>
    <x v="3"/>
    <s v="Córdoba"/>
    <n v="14.097831246601"/>
    <n v="640"/>
    <s v="noviembre"/>
    <n v="2023"/>
    <s v="domingo"/>
  </r>
  <r>
    <n v="1254.7270628943099"/>
    <x v="20"/>
    <n v="31"/>
    <s v="casado"/>
    <s v="Camino de la Melodía 3343"/>
    <n v="32290209.908570901"/>
    <s v="27-31132893-3"/>
    <s v="martin@example.com"/>
    <d v="2023-11-07T00:00:00"/>
    <x v="12"/>
    <x v="5"/>
    <n v="640"/>
    <x v="4"/>
    <s v="Córdoba"/>
    <n v="14.1041940970012"/>
    <n v="640"/>
    <s v="noviembre"/>
    <n v="2023"/>
    <s v="martes"/>
  </r>
  <r>
    <n v="1259.76066135617"/>
    <x v="17"/>
    <n v="33"/>
    <s v="casado"/>
    <s v="Paseo de la Serenidad 3898"/>
    <n v="32289890.563878801"/>
    <s v="27-31471061-8"/>
    <s v="catalina@example.com"/>
    <d v="2023-11-17T00:00:00"/>
    <x v="13"/>
    <x v="5"/>
    <n v="640"/>
    <x v="1"/>
    <s v="Córdoba"/>
    <n v="14.1360083490021"/>
    <n v="640"/>
    <s v="noviembre"/>
    <n v="2023"/>
    <s v="viernes"/>
  </r>
  <r>
    <n v="1261.7741007409099"/>
    <x v="18"/>
    <n v="37"/>
    <s v="soltero"/>
    <s v="Avenida del Bosque 457"/>
    <n v="32289762.826002002"/>
    <s v="27-32226580-8"/>
    <s v="luis@example.com"/>
    <d v="2023-11-21T00:00:00"/>
    <x v="17"/>
    <x v="5"/>
    <n v="640"/>
    <x v="3"/>
    <s v="Córdoba"/>
    <n v="14.148734049802499"/>
    <n v="640"/>
    <s v="noviembre"/>
    <n v="2023"/>
    <s v="martes"/>
  </r>
  <r>
    <n v="1263.7875401256499"/>
    <x v="1"/>
    <n v="27"/>
    <s v="casado"/>
    <s v="Paseo de la Luna 102"/>
    <n v="32289635.088125098"/>
    <s v="20-39248646-6"/>
    <s v="carlos@example.com"/>
    <d v="2023-11-25T00:00:00"/>
    <x v="3"/>
    <x v="5"/>
    <n v="640"/>
    <x v="3"/>
    <s v="Córdoba"/>
    <n v="14.1614597506028"/>
    <n v="640"/>
    <s v="noviembre"/>
    <n v="2023"/>
    <s v="sabado"/>
  </r>
  <r>
    <n v="1265.8009795103901"/>
    <x v="2"/>
    <n v="29"/>
    <s v="casado"/>
    <s v="Avenida de las Flores 304"/>
    <n v="32289507.3502483"/>
    <s v="27-26755471-3"/>
    <s v="javier@example.com"/>
    <d v="2023-11-29T00:00:00"/>
    <x v="4"/>
    <x v="0"/>
    <n v="550"/>
    <x v="1"/>
    <s v="Córdoba"/>
    <n v="14.174185451403201"/>
    <n v="550"/>
    <s v="noviembre"/>
    <n v="2023"/>
    <s v="miercoles"/>
  </r>
  <r>
    <n v="1266.80769920277"/>
    <x v="35"/>
    <n v="30"/>
    <s v="soltero"/>
    <s v="Camino del Arco Iris 405"/>
    <n v="32289443.481309898"/>
    <s v="20-34204951-6"/>
    <s v="martina@example.com"/>
    <d v="2023-12-01T00:00:00"/>
    <x v="10"/>
    <x v="0"/>
    <n v="550"/>
    <x v="3"/>
    <s v="Córdoba"/>
    <n v="14.1805483018034"/>
    <n v="550"/>
    <s v="diciembre"/>
    <n v="2023"/>
    <s v="viernes"/>
  </r>
  <r>
    <n v="1267.8144188951401"/>
    <x v="26"/>
    <n v="38"/>
    <s v="soltero"/>
    <s v="Paseo de la Montaña 506"/>
    <n v="32289379.6123714"/>
    <s v="27-29738499-8"/>
    <s v="lucas@example.com"/>
    <d v="2023-12-03T00:00:00"/>
    <x v="13"/>
    <x v="0"/>
    <n v="550"/>
    <x v="1"/>
    <s v="Córdoba"/>
    <n v="14.1869111522035"/>
    <n v="550"/>
    <s v="diciembre"/>
    <n v="2023"/>
    <s v="domingo"/>
  </r>
  <r>
    <n v="1268.8211385875099"/>
    <x v="27"/>
    <n v="35"/>
    <s v="casado"/>
    <s v="Calle del Río 607"/>
    <n v="32289315.743432999"/>
    <s v="27-29647111-8"/>
    <s v="carlos@example.com"/>
    <d v="2023-12-05T00:00:00"/>
    <x v="9"/>
    <x v="0"/>
    <n v="550"/>
    <x v="0"/>
    <s v="Córdoba"/>
    <n v="14.193274002603699"/>
    <n v="550"/>
    <s v="diciembre"/>
    <n v="2023"/>
    <s v="martes"/>
  </r>
  <r>
    <n v="1269.82785827988"/>
    <x v="22"/>
    <n v="38"/>
    <s v="casado"/>
    <s v="Avenida del Mar 708"/>
    <n v="32289251.874494601"/>
    <s v="20-34556560-6"/>
    <s v="sofia@example.com"/>
    <d v="2023-12-07T00:00:00"/>
    <x v="17"/>
    <x v="0"/>
    <n v="550"/>
    <x v="3"/>
    <s v="Córdoba"/>
    <n v="14.1996368530039"/>
    <n v="550"/>
    <s v="diciembre"/>
    <n v="2023"/>
    <s v="jueves"/>
  </r>
  <r>
    <n v="1271.84129766462"/>
    <x v="3"/>
    <n v="42"/>
    <s v="soltero"/>
    <s v="Paseo del Alba 910"/>
    <n v="32289124.136617702"/>
    <s v="20-38362009-3"/>
    <s v="laura@example.com"/>
    <d v="2023-12-09T00:00:00"/>
    <x v="3"/>
    <x v="0"/>
    <n v="550"/>
    <x v="3"/>
    <s v="Córdoba"/>
    <n v="14.212362553804301"/>
    <n v="550"/>
    <s v="diciembre"/>
    <n v="2023"/>
    <s v="sabado"/>
  </r>
  <r>
    <n v="1273.85473704937"/>
    <x v="4"/>
    <n v="38"/>
    <s v="casado"/>
    <s v="Avenida de la Cascada 1222"/>
    <n v="32288996.398740899"/>
    <s v="27-39105610-3"/>
    <s v="leonardo@example.com"/>
    <d v="2023-12-15T00:00:00"/>
    <x v="4"/>
    <x v="0"/>
    <n v="550"/>
    <x v="1"/>
    <s v="Córdoba"/>
    <n v="14.2250882546046"/>
    <n v="550"/>
    <s v="diciembre"/>
    <n v="2023"/>
    <s v="viernes"/>
  </r>
  <r>
    <n v="1274.8614567417401"/>
    <x v="23"/>
    <n v="22"/>
    <s v="casado"/>
    <s v="Camino de la Estrella 1333"/>
    <n v="32288932.529802501"/>
    <s v="20-32849989-6"/>
    <s v="mariana@example.com"/>
    <d v="2023-12-17T00:00:00"/>
    <x v="10"/>
    <x v="0"/>
    <n v="550"/>
    <x v="3"/>
    <s v="Córdoba"/>
    <n v="14.231451105004799"/>
    <n v="550"/>
    <s v="diciembre"/>
    <n v="2023"/>
    <s v="domingo"/>
  </r>
  <r>
    <n v="1279.8950552035899"/>
    <x v="8"/>
    <n v="20"/>
    <s v="soltero"/>
    <s v="Paseo de la Aurora 1888"/>
    <n v="32288613.185110301"/>
    <s v="27-28013847-8"/>
    <s v="santiago@example.com"/>
    <d v="2023-12-27T00:00:00"/>
    <x v="3"/>
    <x v="0"/>
    <n v="550"/>
    <x v="3"/>
    <s v="Córdoba"/>
    <n v="14.2632653570057"/>
    <n v="550"/>
    <s v="diciembre"/>
    <n v="2023"/>
    <s v="miercoles"/>
  </r>
  <r>
    <n v="1281.9084945883401"/>
    <x v="9"/>
    <n v="34"/>
    <s v="casado"/>
    <s v="Avenida de la Noche 2010"/>
    <n v="32288485.447233502"/>
    <s v="27-30085522-8"/>
    <s v="agustin@example.com"/>
    <d v="2023-12-31T00:00:00"/>
    <x v="4"/>
    <x v="0"/>
    <n v="550"/>
    <x v="1"/>
    <s v="Córdoba"/>
    <n v="14.275991057806101"/>
    <n v="550"/>
    <s v="diciembre"/>
    <n v="2023"/>
    <s v="domingo"/>
  </r>
  <r>
    <n v="1283.9219339730801"/>
    <x v="10"/>
    <n v="31"/>
    <s v="soltero"/>
    <s v="Paseo del Ocaso 2222"/>
    <n v="32288357.709356599"/>
    <s v="27-36004301-8"/>
    <s v="esteban@example.com"/>
    <d v="2023-09-09T00:00:00"/>
    <x v="13"/>
    <x v="0"/>
    <n v="550"/>
    <x v="1"/>
    <s v="Córdoba"/>
    <n v="14.2887167586064"/>
    <n v="550"/>
    <s v="septiembre"/>
    <n v="2023"/>
    <s v="sabado"/>
  </r>
  <r>
    <n v="1285.93537335782"/>
    <x v="11"/>
    <n v="18"/>
    <s v="casado"/>
    <s v="Avenida de la Niebla 2444"/>
    <n v="32288229.9714798"/>
    <s v="20-28974611-6"/>
    <s v="mariana@example.com"/>
    <d v="2023-09-08T00:00:00"/>
    <x v="4"/>
    <x v="0"/>
    <n v="550"/>
    <x v="1"/>
    <s v="Córdoba"/>
    <n v="14.3014424594068"/>
    <n v="550"/>
    <s v="septiembre"/>
    <n v="2023"/>
    <s v="viernes"/>
  </r>
  <r>
    <n v="1286.9420930501899"/>
    <x v="39"/>
    <n v="28"/>
    <s v="casado"/>
    <s v="Camino del Sueño 2555"/>
    <n v="32288166.102541398"/>
    <s v="27-36793826-8"/>
    <s v="fernando@example.com"/>
    <d v="2023-09-10T00:00:00"/>
    <x v="10"/>
    <x v="0"/>
    <n v="550"/>
    <x v="3"/>
    <s v="Córdoba"/>
    <n v="14.307805309807"/>
    <n v="550"/>
    <s v="septiembre"/>
    <n v="2023"/>
    <s v="domingo"/>
  </r>
  <r>
    <n v="1287.94881274257"/>
    <x v="30"/>
    <n v="26"/>
    <s v="soltero"/>
    <s v="Paseo de la Penumbra 2666"/>
    <n v="32288102.2336029"/>
    <s v="27-35644011-3"/>
    <s v="valeria@example.com"/>
    <d v="2023-09-12T00:00:00"/>
    <x v="13"/>
    <x v="0"/>
    <n v="550"/>
    <x v="1"/>
    <s v="Córdoba"/>
    <n v="14.3141681602071"/>
    <n v="550"/>
    <s v="septiembre"/>
    <n v="2023"/>
    <s v="martes"/>
  </r>
  <r>
    <n v="1288.9555324349401"/>
    <x v="25"/>
    <n v="44"/>
    <s v="soltero"/>
    <s v="Calle del Misterio 2777"/>
    <n v="32288038.364664499"/>
    <s v="20-25076640-6"/>
    <s v="marcos@example.com"/>
    <d v="2023-09-14T00:00:00"/>
    <x v="11"/>
    <x v="0"/>
    <n v="550"/>
    <x v="0"/>
    <s v="Córdoba"/>
    <n v="14.320531010607301"/>
    <n v="550"/>
    <s v="septiembre"/>
    <n v="2023"/>
    <s v="jueves"/>
  </r>
  <r>
    <n v="1289.96225212731"/>
    <x v="19"/>
    <n v="27"/>
    <s v="casado"/>
    <s v="Avenida de la Magia 2888"/>
    <n v="32287974.495726101"/>
    <s v="27-27564878-8"/>
    <s v="lucia@example.com"/>
    <d v="2023-09-16T00:00:00"/>
    <x v="4"/>
    <x v="0"/>
    <n v="550"/>
    <x v="1"/>
    <s v="Córdoba"/>
    <n v="14.3268938610075"/>
    <n v="550"/>
    <s v="septiembre"/>
    <n v="2023"/>
    <s v="sabado"/>
  </r>
  <r>
    <n v="1291.9756915120499"/>
    <x v="12"/>
    <n v="30"/>
    <s v="casado"/>
    <s v="Paseo de los Sueños 3010"/>
    <n v="32287846.757849202"/>
    <s v="20-25170142-6"/>
    <s v="andrea@example.com"/>
    <d v="2023-09-20T00:00:00"/>
    <x v="13"/>
    <x v="0"/>
    <n v="550"/>
    <x v="1"/>
    <s v="Córdoba"/>
    <n v="14.339619561807901"/>
    <n v="550"/>
    <s v="septiembre"/>
    <n v="2023"/>
    <s v="miercoles"/>
  </r>
  <r>
    <n v="1293.9891308967899"/>
    <x v="13"/>
    <n v="33"/>
    <s v="soltero"/>
    <s v="Avenida de los Recuerdos 3232"/>
    <n v="32287719.019972399"/>
    <s v="20-26276632-3"/>
    <s v="luna@example.com"/>
    <d v="2023-09-24T00:00:00"/>
    <x v="4"/>
    <x v="0"/>
    <n v="550"/>
    <x v="1"/>
    <s v="Córdoba"/>
    <n v="14.3523452626082"/>
    <n v="550"/>
    <s v="septiembre"/>
    <n v="2023"/>
    <s v="domingo"/>
  </r>
  <r>
    <n v="1294.99585058917"/>
    <x v="20"/>
    <n v="20"/>
    <s v="casado"/>
    <s v="Camino de la Melodía 3343"/>
    <n v="32287655.151034001"/>
    <s v="27-38794692-8"/>
    <s v="martin@example.com"/>
    <d v="2023-09-26T00:00:00"/>
    <x v="10"/>
    <x v="0"/>
    <n v="550"/>
    <x v="3"/>
    <s v="Córdoba"/>
    <n v="14.358708113008401"/>
    <n v="550"/>
    <s v="septiembre"/>
    <n v="2023"/>
    <s v="martes"/>
  </r>
  <r>
    <n v="1298.0160096662801"/>
    <x v="15"/>
    <n v="31"/>
    <s v="casado"/>
    <s v="Avenida de las Mariposas 3676"/>
    <n v="32287463.5442187"/>
    <s v="27-37138486-8"/>
    <s v="delfina@example.com"/>
    <d v="2023-10-15T00:00:00"/>
    <x v="0"/>
    <x v="0"/>
    <n v="550"/>
    <x v="0"/>
    <s v="Córdoba"/>
    <n v="14.377796664208899"/>
    <n v="550"/>
    <s v="octubre"/>
    <n v="2023"/>
    <s v="domingo"/>
  </r>
  <r>
    <n v="1300.02944905102"/>
    <x v="17"/>
    <n v="18"/>
    <s v="casado"/>
    <s v="Paseo de la Serenidad 3898"/>
    <n v="32287335.806341901"/>
    <s v="20-28282916-6"/>
    <s v="catalina@example.com"/>
    <d v="2023-10-06T00:00:00"/>
    <x v="1"/>
    <x v="0"/>
    <n v="550"/>
    <x v="1"/>
    <s v="Córdoba"/>
    <n v="14.3905223650093"/>
    <n v="550"/>
    <s v="octubre"/>
    <n v="2023"/>
    <s v="viernes"/>
  </r>
  <r>
    <n v="1302.04288843577"/>
    <x v="18"/>
    <n v="32"/>
    <s v="soltero"/>
    <s v="Avenida del Bosque 457"/>
    <n v="32287208.068464998"/>
    <s v="27-29928674-8"/>
    <s v="luis@example.com"/>
    <d v="2023-10-10T00:00:00"/>
    <x v="2"/>
    <x v="1"/>
    <n v="350"/>
    <x v="2"/>
    <s v="Córdoba"/>
    <n v="14.4032480658097"/>
    <n v="350"/>
    <s v="octubre"/>
    <n v="2023"/>
    <s v="martes"/>
  </r>
  <r>
    <n v="1304.05632782051"/>
    <x v="1"/>
    <n v="27"/>
    <s v="casado"/>
    <s v="Paseo de la Luna 102"/>
    <n v="32287080.330588199"/>
    <s v="27-39014691-8"/>
    <s v="carlos@example.com"/>
    <d v="2023-10-14T00:00:00"/>
    <x v="16"/>
    <x v="1"/>
    <n v="350"/>
    <x v="3"/>
    <s v="Córdoba"/>
    <n v="14.41597376661"/>
    <n v="350"/>
    <s v="octubre"/>
    <n v="2023"/>
    <s v="sabado"/>
  </r>
  <r>
    <n v="1305.0630475128801"/>
    <x v="34"/>
    <n v="27"/>
    <s v="casado"/>
    <s v="Calle Azul 203"/>
    <n v="32287016.461649701"/>
    <s v="20-30464321-3"/>
    <s v="joaquin@example.com"/>
    <d v="2023-10-15T00:00:00"/>
    <x v="9"/>
    <x v="1"/>
    <n v="350"/>
    <x v="0"/>
    <s v="Córdoba"/>
    <n v="14.422336617010201"/>
    <n v="350"/>
    <s v="octubre"/>
    <n v="2023"/>
    <s v="domingo"/>
  </r>
  <r>
    <n v="1306.0697672052499"/>
    <x v="2"/>
    <n v="31"/>
    <s v="casado"/>
    <s v="Avenida de las Flores 304"/>
    <n v="32286952.5927113"/>
    <s v="27-26459822-8"/>
    <s v="javier@example.com"/>
    <d v="2023-10-18T00:00:00"/>
    <x v="17"/>
    <x v="1"/>
    <n v="350"/>
    <x v="3"/>
    <s v="Córdoba"/>
    <n v="14.4286994674104"/>
    <n v="350"/>
    <s v="octubre"/>
    <n v="2023"/>
    <s v="miercoles"/>
  </r>
  <r>
    <n v="1307.07648689762"/>
    <x v="35"/>
    <n v="29"/>
    <s v="soltero"/>
    <s v="Camino del Arco Iris 405"/>
    <n v="32286888.723772898"/>
    <s v="27-25421713-3"/>
    <s v="martina@example.com"/>
    <d v="2023-10-20T00:00:00"/>
    <x v="12"/>
    <x v="1"/>
    <n v="350"/>
    <x v="4"/>
    <s v="Córdoba"/>
    <n v="14.435062317810599"/>
    <n v="350"/>
    <s v="octubre"/>
    <n v="2023"/>
    <s v="viernes"/>
  </r>
  <r>
    <n v="1308.0832065899899"/>
    <x v="26"/>
    <n v="38"/>
    <s v="soltero"/>
    <s v="Paseo de la Montaña 506"/>
    <n v="32286824.854834501"/>
    <s v="20-28883770-6"/>
    <s v="lucas@example.com"/>
    <d v="2023-10-22T00:00:00"/>
    <x v="3"/>
    <x v="1"/>
    <n v="350"/>
    <x v="3"/>
    <s v="Córdoba"/>
    <n v="14.441425168210699"/>
    <n v="350"/>
    <s v="octubre"/>
    <n v="2023"/>
    <s v="domingo"/>
  </r>
  <r>
    <n v="1310.0966459747401"/>
    <x v="22"/>
    <n v="38"/>
    <s v="casado"/>
    <s v="Avenida del Mar 708"/>
    <n v="32286697.116957601"/>
    <s v="27-34534614-3"/>
    <s v="sofia@example.com"/>
    <d v="2023-10-26T00:00:00"/>
    <x v="4"/>
    <x v="1"/>
    <n v="350"/>
    <x v="1"/>
    <s v="Córdoba"/>
    <n v="14.4541508690111"/>
    <n v="350"/>
    <s v="octubre"/>
    <n v="2023"/>
    <s v="jueves"/>
  </r>
  <r>
    <n v="1312.1100853594801"/>
    <x v="3"/>
    <n v="31"/>
    <s v="soltero"/>
    <s v="Paseo del Alba 910"/>
    <n v="32286569.379080798"/>
    <s v="27-32616513-8"/>
    <s v="laura@example.com"/>
    <d v="2023-10-15T00:00:00"/>
    <x v="13"/>
    <x v="1"/>
    <n v="350"/>
    <x v="1"/>
    <s v="Córdoba"/>
    <n v="14.4668765698115"/>
    <n v="350"/>
    <s v="octubre"/>
    <n v="2023"/>
    <s v="domingo"/>
  </r>
  <r>
    <n v="1313.11680505185"/>
    <x v="29"/>
    <n v="29"/>
    <s v="casado"/>
    <s v="Calle de la Palma 1111"/>
    <n v="32286505.5101423"/>
    <s v="27-29164005-8"/>
    <s v="andrea@example.com"/>
    <d v="2023-11-01T00:00:00"/>
    <x v="5"/>
    <x v="1"/>
    <n v="350"/>
    <x v="2"/>
    <s v="Córdoba"/>
    <n v="14.4732394202116"/>
    <n v="350"/>
    <s v="noviembre"/>
    <n v="2023"/>
    <s v="miercoles"/>
  </r>
  <r>
    <n v="1318.15040351371"/>
    <x v="6"/>
    <n v="33"/>
    <s v="casado"/>
    <s v="Avenida del Amanecer 1666"/>
    <n v="32286186.1654502"/>
    <s v="27-38401861-3"/>
    <s v="nicolas@example.com"/>
    <d v="2023-11-11T00:00:00"/>
    <x v="0"/>
    <x v="1"/>
    <n v="350"/>
    <x v="0"/>
    <s v="Córdoba"/>
    <n v="14.505053672212499"/>
    <n v="350"/>
    <s v="noviembre"/>
    <n v="2023"/>
    <s v="sabado"/>
  </r>
  <r>
    <n v="1320.16384289845"/>
    <x v="8"/>
    <n v="37"/>
    <s v="soltero"/>
    <s v="Paseo de la Aurora 1888"/>
    <n v="32286058.427573401"/>
    <s v="27-37666515-8"/>
    <s v="santiago@example.com"/>
    <d v="2023-11-15T00:00:00"/>
    <x v="1"/>
    <x v="1"/>
    <n v="350"/>
    <x v="1"/>
    <s v="Córdoba"/>
    <n v="14.5177793730129"/>
    <n v="350"/>
    <s v="noviembre"/>
    <n v="2023"/>
    <s v="miercoles"/>
  </r>
  <r>
    <n v="1322.1772822831999"/>
    <x v="9"/>
    <n v="34"/>
    <s v="casado"/>
    <s v="Avenida de la Noche 2010"/>
    <n v="32285930.689696498"/>
    <s v="20-29500420-6"/>
    <s v="agustin@example.com"/>
    <d v="2023-11-19T00:00:00"/>
    <x v="2"/>
    <x v="1"/>
    <n v="350"/>
    <x v="2"/>
    <s v="Córdoba"/>
    <n v="14.5305050738133"/>
    <n v="350"/>
    <s v="noviembre"/>
    <n v="2023"/>
    <s v="domingo"/>
  </r>
  <r>
    <n v="1324.1907216679399"/>
    <x v="10"/>
    <n v="29"/>
    <s v="soltero"/>
    <s v="Paseo del Ocaso 2222"/>
    <n v="32285802.951819699"/>
    <s v="27-34581310-8"/>
    <s v="esteban@example.com"/>
    <d v="2023-11-23T00:00:00"/>
    <x v="16"/>
    <x v="1"/>
    <n v="350"/>
    <x v="3"/>
    <s v="Córdoba"/>
    <n v="14.543230774613599"/>
    <n v="350"/>
    <s v="noviembre"/>
    <n v="2023"/>
    <s v="jueves"/>
  </r>
  <r>
    <n v="1325.19744136031"/>
    <x v="38"/>
    <n v="33"/>
    <s v="soltero"/>
    <s v="Calle del Silencio 2333"/>
    <n v="32285739.082881302"/>
    <s v="20-30206475-6"/>
    <s v="lucas@example.com"/>
    <d v="2023-11-25T00:00:00"/>
    <x v="9"/>
    <x v="1"/>
    <n v="350"/>
    <x v="0"/>
    <s v="Córdoba"/>
    <n v="14.5495936250138"/>
    <n v="350"/>
    <s v="noviembre"/>
    <n v="2023"/>
    <s v="sabado"/>
  </r>
  <r>
    <n v="1326.2041610526801"/>
    <x v="11"/>
    <n v="20"/>
    <s v="casado"/>
    <s v="Avenida de la Niebla 2444"/>
    <n v="32285675.2139428"/>
    <s v="27-26711667-8"/>
    <s v="mariana@example.com"/>
    <d v="2023-11-18T00:00:00"/>
    <x v="17"/>
    <x v="1"/>
    <n v="350"/>
    <x v="3"/>
    <s v="Córdoba"/>
    <n v="14.555956475414"/>
    <n v="350"/>
    <s v="noviembre"/>
    <n v="2023"/>
    <s v="sabado"/>
  </r>
  <r>
    <n v="1327.21088074505"/>
    <x v="39"/>
    <n v="37"/>
    <s v="casado"/>
    <s v="Camino del Sueño 2555"/>
    <n v="32285611.345004398"/>
    <s v="20-30027112-3"/>
    <s v="fernando@example.com"/>
    <d v="2023-11-29T00:00:00"/>
    <x v="12"/>
    <x v="1"/>
    <n v="350"/>
    <x v="4"/>
    <s v="Córdoba"/>
    <n v="14.562319325814199"/>
    <n v="350"/>
    <s v="noviembre"/>
    <n v="2023"/>
    <s v="miercoles"/>
  </r>
  <r>
    <n v="1328.2176004374201"/>
    <x v="30"/>
    <n v="26"/>
    <s v="soltero"/>
    <s v="Paseo de la Penumbra 2666"/>
    <n v="32285547.476066001"/>
    <s v="27-25048208-8"/>
    <s v="valeria@example.com"/>
    <d v="2023-12-01T00:00:00"/>
    <x v="3"/>
    <x v="1"/>
    <n v="350"/>
    <x v="3"/>
    <s v="Córdoba"/>
    <n v="14.568682176214301"/>
    <n v="350"/>
    <s v="diciembre"/>
    <n v="2023"/>
    <s v="viernes"/>
  </r>
  <r>
    <n v="1330.23103982217"/>
    <x v="19"/>
    <n v="27"/>
    <s v="casado"/>
    <s v="Avenida de la Magia 2888"/>
    <n v="32285419.738189101"/>
    <s v="20-25004145-6"/>
    <s v="lucia@example.com"/>
    <d v="2023-12-05T00:00:00"/>
    <x v="4"/>
    <x v="1"/>
    <n v="350"/>
    <x v="1"/>
    <s v="Córdoba"/>
    <n v="14.5814078770147"/>
    <n v="350"/>
    <s v="diciembre"/>
    <n v="2023"/>
    <s v="martes"/>
  </r>
  <r>
    <n v="1332.24447920691"/>
    <x v="12"/>
    <n v="28"/>
    <s v="casado"/>
    <s v="Paseo de los Sueños 3010"/>
    <n v="32285292.000312299"/>
    <s v="27-38315674-3"/>
    <s v="andrea@example.com"/>
    <d v="2023-12-09T00:00:00"/>
    <x v="13"/>
    <x v="1"/>
    <n v="350"/>
    <x v="1"/>
    <s v="Córdoba"/>
    <n v="14.5941335778151"/>
    <n v="350"/>
    <s v="diciembre"/>
    <n v="2023"/>
    <s v="sabado"/>
  </r>
  <r>
    <n v="1333.2511988992801"/>
    <x v="31"/>
    <n v="30"/>
    <s v="soltero"/>
    <s v="Calle del Encanto 3121"/>
    <n v="32285228.131373901"/>
    <s v="20-25324814-6"/>
    <s v="emilio@example.com"/>
    <d v="2023-12-10T00:00:00"/>
    <x v="5"/>
    <x v="2"/>
    <n v="450"/>
    <x v="2"/>
    <s v="Córdoba"/>
    <n v="14.6004964282152"/>
    <n v="450"/>
    <s v="diciembre"/>
    <n v="2023"/>
    <s v="domingo"/>
  </r>
  <r>
    <n v="1338.2847973611399"/>
    <x v="15"/>
    <n v="29"/>
    <s v="casado"/>
    <s v="Avenida de las Mariposas 3676"/>
    <n v="32284908.7866817"/>
    <s v="20-28765036-3"/>
    <s v="delfina@example.com"/>
    <d v="2023-12-21T00:00:00"/>
    <x v="0"/>
    <x v="2"/>
    <n v="450"/>
    <x v="0"/>
    <s v="Córdoba"/>
    <n v="14.632310680216101"/>
    <n v="450"/>
    <s v="diciembre"/>
    <n v="2023"/>
    <s v="jueves"/>
  </r>
  <r>
    <n v="1340.2982367458801"/>
    <x v="17"/>
    <n v="20"/>
    <s v="casado"/>
    <s v="Paseo de la Serenidad 3898"/>
    <n v="32284781.048804902"/>
    <s v="27-27168642-3"/>
    <s v="catalina@example.com"/>
    <d v="2023-12-23T00:00:00"/>
    <x v="1"/>
    <x v="2"/>
    <n v="450"/>
    <x v="1"/>
    <s v="Córdoba"/>
    <n v="14.645036381016499"/>
    <n v="450"/>
    <s v="diciembre"/>
    <n v="2023"/>
    <s v="sabado"/>
  </r>
  <r>
    <n v="1342.3116761306201"/>
    <x v="18"/>
    <n v="32"/>
    <s v="soltero"/>
    <s v="Avenida del Bosque 457"/>
    <n v="32284653.310927998"/>
    <s v="27-34845433-8"/>
    <s v="luis@example.com"/>
    <d v="2023-12-29T00:00:00"/>
    <x v="2"/>
    <x v="2"/>
    <n v="450"/>
    <x v="2"/>
    <s v="Córdoba"/>
    <n v="14.6577620818169"/>
    <n v="450"/>
    <s v="diciembre"/>
    <n v="2023"/>
    <s v="viernes"/>
  </r>
  <r>
    <n v="1344.32511551537"/>
    <x v="1"/>
    <n v="27"/>
    <s v="casado"/>
    <s v="Paseo de la Luna 102"/>
    <n v="32284525.573051199"/>
    <s v="20-38147575-6"/>
    <s v="carlos@example.com"/>
    <d v="2023-09-02T00:00:00"/>
    <x v="16"/>
    <x v="2"/>
    <n v="450"/>
    <x v="3"/>
    <s v="Córdoba"/>
    <n v="14.670487782617201"/>
    <n v="450"/>
    <s v="septiembre"/>
    <n v="2023"/>
    <s v="sabado"/>
  </r>
  <r>
    <n v="1345.3318352077399"/>
    <x v="34"/>
    <n v="27"/>
    <s v="casado"/>
    <s v="Calle Azul 203"/>
    <n v="32284461.704112802"/>
    <s v="27-28664820-8"/>
    <s v="joaquin@example.com"/>
    <d v="2023-09-09T00:00:00"/>
    <x v="9"/>
    <x v="2"/>
    <n v="450"/>
    <x v="0"/>
    <s v="Córdoba"/>
    <n v="14.6768506330174"/>
    <n v="450"/>
    <s v="septiembre"/>
    <n v="2023"/>
    <s v="sabado"/>
  </r>
  <r>
    <n v="1346.33855490011"/>
    <x v="2"/>
    <n v="28"/>
    <s v="casado"/>
    <s v="Avenida de las Flores 304"/>
    <n v="32284397.8351743"/>
    <s v="27-34597703-8"/>
    <s v="javier@example.com"/>
    <d v="2023-09-06T00:00:00"/>
    <x v="17"/>
    <x v="2"/>
    <n v="450"/>
    <x v="3"/>
    <s v="Córdoba"/>
    <n v="14.6832134834176"/>
    <n v="450"/>
    <s v="septiembre"/>
    <n v="2023"/>
    <s v="miercoles"/>
  </r>
  <r>
    <n v="1347.3452745924801"/>
    <x v="35"/>
    <n v="30"/>
    <s v="soltero"/>
    <s v="Camino del Arco Iris 405"/>
    <n v="32284333.966235898"/>
    <s v="20-39632849-6"/>
    <s v="martina@example.com"/>
    <d v="2023-09-08T00:00:00"/>
    <x v="12"/>
    <x v="2"/>
    <n v="450"/>
    <x v="4"/>
    <s v="Córdoba"/>
    <n v="14.689576333817801"/>
    <n v="450"/>
    <s v="septiembre"/>
    <n v="2023"/>
    <s v="viernes"/>
  </r>
  <r>
    <n v="1348.35199428485"/>
    <x v="26"/>
    <n v="38"/>
    <s v="soltero"/>
    <s v="Paseo de la Montaña 506"/>
    <n v="32284270.097297501"/>
    <s v="27-25092448-8"/>
    <s v="lucas@example.com"/>
    <d v="2023-09-10T00:00:00"/>
    <x v="3"/>
    <x v="2"/>
    <n v="450"/>
    <x v="3"/>
    <s v="Córdoba"/>
    <n v="14.695939184217901"/>
    <n v="450"/>
    <s v="septiembre"/>
    <n v="2023"/>
    <s v="domingo"/>
  </r>
  <r>
    <n v="1350.3654336696"/>
    <x v="22"/>
    <n v="38"/>
    <s v="casado"/>
    <s v="Avenida del Mar 708"/>
    <n v="32284142.359420702"/>
    <s v="27-34153792-8"/>
    <s v="sofia@example.com"/>
    <d v="2023-09-14T00:00:00"/>
    <x v="4"/>
    <x v="2"/>
    <n v="450"/>
    <x v="1"/>
    <s v="Córdoba"/>
    <n v="14.708664885018299"/>
    <n v="450"/>
    <s v="septiembre"/>
    <n v="2023"/>
    <s v="jueves"/>
  </r>
  <r>
    <n v="1352.3788730543399"/>
    <x v="3"/>
    <n v="42"/>
    <s v="soltero"/>
    <s v="Paseo del Alba 910"/>
    <n v="32284014.621543799"/>
    <s v="20-29673140-6"/>
    <s v="laura@example.com"/>
    <d v="2023-09-09T00:00:00"/>
    <x v="13"/>
    <x v="2"/>
    <n v="450"/>
    <x v="1"/>
    <s v="Córdoba"/>
    <n v="14.7213905858187"/>
    <n v="450"/>
    <s v="septiembre"/>
    <n v="2023"/>
    <s v="sabado"/>
  </r>
  <r>
    <n v="1353.38559274671"/>
    <x v="29"/>
    <n v="40"/>
    <s v="casado"/>
    <s v="Calle de la Palma 1111"/>
    <n v="32283950.752605401"/>
    <s v="27-38425333-8"/>
    <s v="andrea@example.com"/>
    <d v="2023-09-20T00:00:00"/>
    <x v="5"/>
    <x v="2"/>
    <n v="450"/>
    <x v="2"/>
    <s v="Córdoba"/>
    <n v="14.7277534362188"/>
    <n v="450"/>
    <s v="septiembre"/>
    <n v="2023"/>
    <s v="miercoles"/>
  </r>
  <r>
    <n v="1358.4191912085701"/>
    <x v="19"/>
    <n v="29"/>
    <s v="casado"/>
    <s v="Avenida de la Magia 2888"/>
    <n v="32283631.407913301"/>
    <s v="20-30990585-6"/>
    <s v="lucia@example.com"/>
    <d v="2023-09-30T00:00:00"/>
    <x v="0"/>
    <x v="2"/>
    <n v="450"/>
    <x v="0"/>
    <s v="Córdoba"/>
    <n v="14.7595676882197"/>
    <n v="450"/>
    <s v="septiembre"/>
    <n v="2023"/>
    <s v="sabado"/>
  </r>
  <r>
    <n v="1360.43263059331"/>
    <x v="8"/>
    <n v="20"/>
    <s v="soltero"/>
    <s v="Paseo de la Aurora 1888"/>
    <n v="32283503.670036402"/>
    <s v="20-28971838-3"/>
    <s v="santiago@example.com"/>
    <d v="2023-10-04T00:00:00"/>
    <x v="1"/>
    <x v="3"/>
    <n v="600"/>
    <x v="1"/>
    <s v="Córdoba"/>
    <n v="14.772293389020099"/>
    <n v="600"/>
    <s v="octubre"/>
    <n v="2023"/>
    <s v="miercoles"/>
  </r>
  <r>
    <n v="1362.44606997805"/>
    <x v="9"/>
    <n v="34"/>
    <s v="casado"/>
    <s v="Avenida de la Noche 2010"/>
    <n v="32283375.932159599"/>
    <s v="27-33885919-3"/>
    <s v="agustin@example.com"/>
    <d v="2023-09-10T00:00:00"/>
    <x v="9"/>
    <x v="3"/>
    <n v="600"/>
    <x v="0"/>
    <s v="Córdoba"/>
    <n v="14.7850190898205"/>
    <n v="600"/>
    <s v="septiembre"/>
    <n v="2023"/>
    <s v="domingo"/>
  </r>
  <r>
    <n v="1364.4595093628"/>
    <x v="25"/>
    <n v="31"/>
    <s v="soltero"/>
    <s v="Calle del Misterio 2777"/>
    <n v="32283248.194282699"/>
    <s v="27-31685159-8"/>
    <s v="marcos@example.com"/>
    <d v="2023-09-08T00:00:00"/>
    <x v="12"/>
    <x v="3"/>
    <n v="600"/>
    <x v="4"/>
    <s v="Córdoba"/>
    <n v="14.797744790620801"/>
    <n v="600"/>
    <s v="septiembre"/>
    <n v="2023"/>
    <s v="viernes"/>
  </r>
  <r>
    <n v="1365.4662290551701"/>
    <x v="19"/>
    <n v="40"/>
    <s v="casado"/>
    <s v="Avenida de la Magia 2888"/>
    <n v="32283184.325344302"/>
    <s v="27-38487587-3"/>
    <s v="lucia@example.com"/>
    <d v="2023-09-10T00:00:00"/>
    <x v="3"/>
    <x v="3"/>
    <n v="600"/>
    <x v="3"/>
    <s v="Córdoba"/>
    <n v="14.804107641021"/>
    <n v="600"/>
    <s v="septiembre"/>
    <n v="2023"/>
    <s v="domingo"/>
  </r>
  <r>
    <n v="1366.4729487475399"/>
    <x v="11"/>
    <n v="18"/>
    <s v="casado"/>
    <s v="Avenida de la Niebla 2444"/>
    <n v="32283120.4564059"/>
    <s v="20-25296598-6"/>
    <s v="mariana@example.com"/>
    <d v="2023-09-12T00:00:00"/>
    <x v="11"/>
    <x v="3"/>
    <n v="600"/>
    <x v="0"/>
    <s v="Córdoba"/>
    <n v="14.810470491421199"/>
    <n v="600"/>
    <s v="septiembre"/>
    <n v="2023"/>
    <s v="martes"/>
  </r>
  <r>
    <n v="1367.47966843991"/>
    <x v="39"/>
    <n v="28"/>
    <s v="casado"/>
    <s v="Camino del Sueño 2555"/>
    <n v="32283056.587467398"/>
    <s v="27-30926278-8"/>
    <s v="fernando@example.com"/>
    <d v="2023-09-14T00:00:00"/>
    <x v="4"/>
    <x v="3"/>
    <n v="600"/>
    <x v="1"/>
    <s v="Córdoba"/>
    <n v="14.8168333418214"/>
    <n v="600"/>
    <s v="septiembre"/>
    <n v="2023"/>
    <s v="jueves"/>
  </r>
  <r>
    <n v="1368.4863881322799"/>
    <x v="26"/>
    <n v="26"/>
    <s v="soltero"/>
    <s v="Paseo de la Montaña 506"/>
    <n v="32282992.718529001"/>
    <s v="27-25269448-8"/>
    <s v="lucas@example.com"/>
    <d v="2023-09-16T00:00:00"/>
    <x v="10"/>
    <x v="3"/>
    <n v="600"/>
    <x v="3"/>
    <s v="Córdoba"/>
    <n v="14.8231961922216"/>
    <n v="600"/>
    <s v="septiembre"/>
    <n v="2023"/>
    <s v="sabado"/>
  </r>
  <r>
    <n v="1370.4998275170301"/>
    <x v="22"/>
    <n v="27"/>
    <s v="casado"/>
    <s v="Avenida del Mar 708"/>
    <n v="32282864.980652198"/>
    <s v="27-36835408-8"/>
    <s v="sofia@example.com"/>
    <d v="2023-09-20T00:00:00"/>
    <x v="9"/>
    <x v="3"/>
    <n v="600"/>
    <x v="0"/>
    <s v="Córdoba"/>
    <n v="14.835921893021901"/>
    <n v="600"/>
    <s v="septiembre"/>
    <n v="2023"/>
    <s v="miercoles"/>
  </r>
  <r>
    <n v="1372.5132669017701"/>
    <x v="3"/>
    <n v="28"/>
    <s v="soltero"/>
    <s v="Paseo del Alba 910"/>
    <n v="32282737.242775299"/>
    <s v="27-30293831-8"/>
    <s v="laura@example.com"/>
    <d v="2023-09-24T00:00:00"/>
    <x v="12"/>
    <x v="3"/>
    <n v="600"/>
    <x v="4"/>
    <s v="Córdoba"/>
    <n v="14.848647593822299"/>
    <n v="600"/>
    <s v="septiembre"/>
    <n v="2023"/>
    <s v="domingo"/>
  </r>
  <r>
    <n v="1373.5199865941399"/>
    <x v="31"/>
    <n v="30"/>
    <s v="soltero"/>
    <s v="Calle del Encanto 3121"/>
    <n v="32282673.373836901"/>
    <s v="27-35786526-3"/>
    <s v="emilio@example.com"/>
    <d v="2023-09-26T00:00:00"/>
    <x v="3"/>
    <x v="3"/>
    <n v="600"/>
    <x v="3"/>
    <s v="Córdoba"/>
    <n v="14.855010444222501"/>
    <n v="600"/>
    <s v="septiembre"/>
    <n v="2023"/>
    <s v="martes"/>
  </r>
  <r>
    <n v="1378.553585056"/>
    <x v="28"/>
    <n v="31"/>
    <s v="soltero"/>
    <s v="Camino de la Brisa 809"/>
    <n v="32282354.029144801"/>
    <s v="27-32313302-8"/>
    <s v="andres@example.com"/>
    <d v="2023-10-06T00:00:00"/>
    <x v="9"/>
    <x v="3"/>
    <n v="600"/>
    <x v="0"/>
    <s v="Córdoba"/>
    <n v="14.8868246962234"/>
    <n v="600"/>
    <s v="octubre"/>
    <n v="2023"/>
    <s v="viernes"/>
  </r>
  <r>
    <n v="1380.5670244407399"/>
    <x v="17"/>
    <n v="18"/>
    <s v="casado"/>
    <s v="Paseo de la Serenidad 3898"/>
    <n v="32282226.291267902"/>
    <s v="20-25237853-6"/>
    <s v="catalina@example.com"/>
    <d v="2023-10-10T00:00:00"/>
    <x v="12"/>
    <x v="3"/>
    <n v="600"/>
    <x v="4"/>
    <s v="Córdoba"/>
    <n v="14.899550397023701"/>
    <n v="600"/>
    <s v="octubre"/>
    <n v="2023"/>
    <s v="martes"/>
  </r>
  <r>
    <n v="1382.5804638254799"/>
    <x v="18"/>
    <n v="32"/>
    <s v="soltero"/>
    <s v="Avenida del Bosque 457"/>
    <n v="32282098.553391099"/>
    <s v="20-34873671-3"/>
    <s v="luis@example.com"/>
    <d v="2023-10-14T00:00:00"/>
    <x v="11"/>
    <x v="3"/>
    <n v="600"/>
    <x v="0"/>
    <s v="Córdoba"/>
    <n v="14.912276097824099"/>
    <n v="600"/>
    <s v="octubre"/>
    <n v="2023"/>
    <s v="sabado"/>
  </r>
  <r>
    <n v="1384.5939032102301"/>
    <x v="1"/>
    <n v="30"/>
    <s v="casado"/>
    <s v="Paseo de la Luna 102"/>
    <n v="32281970.815514199"/>
    <s v="27-28577042-3"/>
    <s v="carlos@example.com"/>
    <d v="2023-10-18T00:00:00"/>
    <x v="10"/>
    <x v="3"/>
    <n v="600"/>
    <x v="3"/>
    <s v="Córdoba"/>
    <n v="14.9250017986244"/>
    <n v="600"/>
    <s v="octubre"/>
    <n v="2023"/>
    <s v="miercoles"/>
  </r>
  <r>
    <n v="1385.6006229026"/>
    <x v="34"/>
    <n v="29"/>
    <s v="casado"/>
    <s v="Calle Azul 203"/>
    <n v="32281906.946575802"/>
    <s v="20-39742639-6"/>
    <s v="joaquin@example.com"/>
    <d v="2023-10-20T00:00:00"/>
    <x v="13"/>
    <x v="3"/>
    <n v="600"/>
    <x v="1"/>
    <s v="Córdoba"/>
    <n v="14.9313646490246"/>
    <n v="600"/>
    <s v="octubre"/>
    <n v="2023"/>
    <s v="viernes"/>
  </r>
  <r>
    <n v="1386.6073425949701"/>
    <x v="2"/>
    <n v="33"/>
    <s v="casado"/>
    <s v="Avenida de las Flores 304"/>
    <n v="32281843.0776374"/>
    <s v="27-36612558-8"/>
    <s v="javier@example.com"/>
    <d v="2023-10-22T00:00:00"/>
    <x v="9"/>
    <x v="3"/>
    <n v="600"/>
    <x v="0"/>
    <s v="Córdoba"/>
    <n v="14.937727499424801"/>
    <n v="600"/>
    <s v="octubre"/>
    <n v="2023"/>
    <s v="domingo"/>
  </r>
  <r>
    <n v="1387.6140622873399"/>
    <x v="35"/>
    <n v="20"/>
    <s v="soltero"/>
    <s v="Camino del Arco Iris 405"/>
    <n v="32281779.208698999"/>
    <s v="27-27785658-3"/>
    <s v="martina@example.com"/>
    <d v="2023-10-24T00:00:00"/>
    <x v="17"/>
    <x v="3"/>
    <n v="600"/>
    <x v="3"/>
    <s v="Córdoba"/>
    <n v="14.944090349825"/>
    <n v="600"/>
    <s v="octubre"/>
    <n v="2023"/>
    <s v="martes"/>
  </r>
  <r>
    <n v="1388.62078197971"/>
    <x v="26"/>
    <n v="37"/>
    <s v="soltero"/>
    <s v="Paseo de la Montaña 506"/>
    <n v="32281715.339760501"/>
    <s v="20-29098331-6"/>
    <s v="lucas@example.com"/>
    <d v="2023-10-26T00:00:00"/>
    <x v="12"/>
    <x v="3"/>
    <n v="600"/>
    <x v="4"/>
    <s v="Córdoba"/>
    <n v="14.9504532002252"/>
    <n v="600"/>
    <s v="octubre"/>
    <n v="2023"/>
    <s v="jueves"/>
  </r>
  <r>
    <n v="1390.63422136445"/>
    <x v="22"/>
    <n v="30"/>
    <s v="casado"/>
    <s v="Avenida del Mar 708"/>
    <n v="32281587.601883698"/>
    <s v="27-37876755-8"/>
    <s v="sofia@example.com"/>
    <d v="2023-10-14T00:00:00"/>
    <x v="11"/>
    <x v="3"/>
    <n v="600"/>
    <x v="0"/>
    <s v="Córdoba"/>
    <n v="14.963178901025501"/>
    <n v="600"/>
    <s v="octubre"/>
    <n v="2023"/>
    <s v="sabado"/>
  </r>
  <r>
    <n v="1392.6476607492"/>
    <x v="3"/>
    <n v="35"/>
    <s v="soltero"/>
    <s v="Paseo del Alba 910"/>
    <n v="32281459.864006799"/>
    <s v="27-37939985-8"/>
    <s v="laura@example.com"/>
    <d v="2023-11-03T00:00:00"/>
    <x v="10"/>
    <x v="4"/>
    <n v="600"/>
    <x v="3"/>
    <s v="Córdoba"/>
    <n v="14.975904601825899"/>
    <n v="600"/>
    <s v="noviembre"/>
    <n v="2023"/>
    <s v="viernes"/>
  </r>
  <r>
    <n v="1393.6543804415701"/>
    <x v="29"/>
    <n v="40"/>
    <s v="casado"/>
    <s v="Calle de la Palma 1111"/>
    <n v="32281395.995068401"/>
    <s v="20-30079514-3"/>
    <s v="andrea@example.com"/>
    <d v="2023-11-05T00:00:00"/>
    <x v="13"/>
    <x v="4"/>
    <n v="600"/>
    <x v="1"/>
    <s v="Córdoba"/>
    <n v="14.9822674522261"/>
    <n v="600"/>
    <s v="noviembre"/>
    <n v="2023"/>
    <s v="domingo"/>
  </r>
  <r>
    <n v="1398.6879789034299"/>
    <x v="6"/>
    <n v="29"/>
    <s v="casado"/>
    <s v="Avenida del Amanecer 1666"/>
    <n v="32281076.650376301"/>
    <s v="27-31100792-3"/>
    <s v="nicolas@example.com"/>
    <d v="2023-11-15T00:00:00"/>
    <x v="11"/>
    <x v="4"/>
    <n v="600"/>
    <x v="0"/>
    <s v="Córdoba"/>
    <n v="15.014081704226999"/>
    <n v="600"/>
    <s v="noviembre"/>
    <n v="2023"/>
    <s v="miercoles"/>
  </r>
  <r>
    <n v="1400.7014182881701"/>
    <x v="19"/>
    <n v="20"/>
    <s v="casado"/>
    <s v="Avenida de la Magia 2888"/>
    <n v="32280948.912499402"/>
    <s v="27-26320809-8"/>
    <s v="lucia@example.com"/>
    <d v="2023-11-19T00:00:00"/>
    <x v="10"/>
    <x v="4"/>
    <n v="600"/>
    <x v="3"/>
    <s v="Córdoba"/>
    <n v="15.0268074050273"/>
    <n v="600"/>
    <s v="noviembre"/>
    <n v="2023"/>
    <s v="domingo"/>
  </r>
  <r>
    <n v="1402.7148576729101"/>
    <x v="9"/>
    <n v="34"/>
    <s v="casado"/>
    <s v="Avenida de la Noche 2010"/>
    <n v="32280821.174622599"/>
    <s v="20-33097514-6"/>
    <s v="agustin@example.com"/>
    <d v="2023-11-23T00:00:00"/>
    <x v="11"/>
    <x v="4"/>
    <n v="600"/>
    <x v="0"/>
    <s v="Córdoba"/>
    <n v="15.039533105827701"/>
    <n v="600"/>
    <s v="noviembre"/>
    <n v="2023"/>
    <s v="jueves"/>
  </r>
  <r>
    <n v="1404.72829705765"/>
    <x v="10"/>
    <n v="31"/>
    <s v="soltero"/>
    <s v="Paseo del Ocaso 2222"/>
    <n v="32280693.4367458"/>
    <s v="20-35019439-3"/>
    <s v="esteban@example.com"/>
    <d v="2023-11-18T00:00:00"/>
    <x v="10"/>
    <x v="4"/>
    <n v="600"/>
    <x v="3"/>
    <s v="Córdoba"/>
    <n v="15.052258806628"/>
    <n v="600"/>
    <s v="noviembre"/>
    <n v="2023"/>
    <s v="sabado"/>
  </r>
  <r>
    <n v="1405.7350167500299"/>
    <x v="38"/>
    <n v="40"/>
    <s v="soltero"/>
    <s v="Calle del Silencio 2333"/>
    <n v="32280629.567807298"/>
    <s v="27-27294977-8"/>
    <s v="lucas@example.com"/>
    <d v="2023-11-29T00:00:00"/>
    <x v="13"/>
    <x v="4"/>
    <n v="600"/>
    <x v="1"/>
    <s v="Córdoba"/>
    <n v="15.058621657028199"/>
    <n v="600"/>
    <s v="noviembre"/>
    <n v="2023"/>
    <s v="miercoles"/>
  </r>
  <r>
    <n v="1406.7417364424"/>
    <x v="25"/>
    <n v="18"/>
    <s v="soltero"/>
    <s v="Calle del Misterio 2777"/>
    <n v="32280565.698868901"/>
    <s v="27-36780911-3"/>
    <s v="marcos@example.com"/>
    <d v="2023-12-01T00:00:00"/>
    <x v="18"/>
    <x v="4"/>
    <n v="600"/>
    <x v="1"/>
    <s v="Córdoba"/>
    <n v="15.064984507428401"/>
    <n v="600"/>
    <s v="diciembre"/>
    <n v="2023"/>
    <s v="viernes"/>
  </r>
  <r>
    <n v="1407.7484561347701"/>
    <x v="19"/>
    <n v="28"/>
    <s v="casado"/>
    <s v="Avenida de la Magia 2888"/>
    <n v="32280501.829930499"/>
    <s v="20-32595509-6"/>
    <s v="lucia@example.com"/>
    <d v="2023-12-03T00:00:00"/>
    <x v="0"/>
    <x v="4"/>
    <n v="600"/>
    <x v="0"/>
    <s v="Córdoba"/>
    <n v="15.0713473578286"/>
    <n v="600"/>
    <s v="diciembre"/>
    <n v="2023"/>
    <s v="domingo"/>
  </r>
  <r>
    <n v="1408.75517582714"/>
    <x v="30"/>
    <n v="30"/>
    <s v="soltero"/>
    <s v="Paseo de la Penumbra 2666"/>
    <n v="32280437.960992102"/>
    <s v="27-36482004-8"/>
    <s v="valeria@example.com"/>
    <d v="2023-12-05T00:00:00"/>
    <x v="14"/>
    <x v="4"/>
    <n v="600"/>
    <x v="4"/>
    <s v="Córdoba"/>
    <n v="15.077710208228799"/>
    <n v="600"/>
    <s v="diciembre"/>
    <n v="2023"/>
    <s v="martes"/>
  </r>
  <r>
    <n v="1410.7686152118799"/>
    <x v="27"/>
    <n v="35"/>
    <s v="casado"/>
    <s v="Calle del Río 607"/>
    <n v="32280310.223115198"/>
    <s v="20-35424213-6"/>
    <s v="carlos@example.com"/>
    <d v="2023-12-09T00:00:00"/>
    <x v="15"/>
    <x v="4"/>
    <n v="600"/>
    <x v="0"/>
    <s v="Córdoba"/>
    <n v="15.0904359090291"/>
    <n v="600"/>
    <s v="diciembre"/>
    <n v="2023"/>
    <s v="sabado"/>
  </r>
  <r>
    <n v="1412.7820545966299"/>
    <x v="28"/>
    <n v="28"/>
    <s v="soltero"/>
    <s v="Camino de la Brisa 809"/>
    <n v="32280182.485238399"/>
    <s v="27-37217078-8"/>
    <s v="andres@example.com"/>
    <d v="2023-12-13T00:00:00"/>
    <x v="19"/>
    <x v="4"/>
    <n v="600"/>
    <x v="4"/>
    <s v="Córdoba"/>
    <n v="15.103161609829501"/>
    <n v="600"/>
    <s v="diciembre"/>
    <n v="2023"/>
    <s v="miercoles"/>
  </r>
  <r>
    <n v="1413.788774289"/>
    <x v="3"/>
    <n v="30"/>
    <s v="soltero"/>
    <s v="Paseo del Alba 910"/>
    <n v="32280118.616299901"/>
    <s v="20-25646272-6"/>
    <s v="laura@example.com"/>
    <d v="2023-12-15T00:00:00"/>
    <x v="16"/>
    <x v="4"/>
    <n v="600"/>
    <x v="3"/>
    <s v="Córdoba"/>
    <n v="15.1095244602297"/>
    <n v="600"/>
    <s v="diciembre"/>
    <n v="2023"/>
    <s v="viernes"/>
  </r>
  <r>
    <n v="1418.82237275086"/>
    <x v="15"/>
    <n v="31"/>
    <s v="casado"/>
    <s v="Avenida de las Mariposas 3676"/>
    <n v="32279799.271607801"/>
    <s v="20-32370710-6"/>
    <s v="delfina@example.com"/>
    <d v="2023-12-10T00:00:00"/>
    <x v="11"/>
    <x v="4"/>
    <n v="600"/>
    <x v="0"/>
    <s v="Córdoba"/>
    <n v="15.141338712230599"/>
    <n v="600"/>
    <s v="diciembre"/>
    <n v="2023"/>
    <s v="domingo"/>
  </r>
  <r>
    <n v="1420.8358121356"/>
    <x v="17"/>
    <n v="18"/>
    <s v="casado"/>
    <s v="Paseo de la Serenidad 3898"/>
    <n v="32279671.533730999"/>
    <s v="27-37176984-3"/>
    <s v="catalina@example.com"/>
    <d v="2023-12-29T00:00:00"/>
    <x v="10"/>
    <x v="4"/>
    <n v="600"/>
    <x v="3"/>
    <s v="Córdoba"/>
    <n v="15.1540644130309"/>
    <n v="600"/>
    <s v="diciembre"/>
    <n v="2023"/>
    <s v="viernes"/>
  </r>
  <r>
    <n v="1422.84925152034"/>
    <x v="18"/>
    <n v="32"/>
    <s v="soltero"/>
    <s v="Avenida del Bosque 457"/>
    <n v="32279543.795854099"/>
    <s v="27-33547669-8"/>
    <s v="luis@example.com"/>
    <d v="2023-09-02T00:00:00"/>
    <x v="5"/>
    <x v="4"/>
    <n v="600"/>
    <x v="2"/>
    <s v="Córdoba"/>
    <n v="15.166790113831301"/>
    <n v="600"/>
    <s v="septiembre"/>
    <n v="2023"/>
    <s v="sabado"/>
  </r>
  <r>
    <n v="1424.8626909050799"/>
    <x v="1"/>
    <n v="27"/>
    <s v="casado"/>
    <s v="Paseo de la Luna 102"/>
    <n v="32279416.0579773"/>
    <s v="20-30505909-6"/>
    <s v="carlos@example.com"/>
    <d v="2023-09-06T00:00:00"/>
    <x v="7"/>
    <x v="4"/>
    <n v="600"/>
    <x v="2"/>
    <s v="Córdoba"/>
    <n v="15.1795158146316"/>
    <n v="600"/>
    <s v="septiembre"/>
    <n v="2023"/>
    <s v="miercoles"/>
  </r>
  <r>
    <n v="1425.86941059746"/>
    <x v="34"/>
    <n v="28"/>
    <s v="casado"/>
    <s v="Calle Azul 203"/>
    <n v="32279352.189038798"/>
    <s v="27-32526767-8"/>
    <s v="joaquin@example.com"/>
    <d v="2023-09-08T00:00:00"/>
    <x v="8"/>
    <x v="4"/>
    <n v="600"/>
    <x v="4"/>
    <s v="Córdoba"/>
    <n v="15.185878665031799"/>
    <n v="600"/>
    <s v="septiembre"/>
    <n v="2023"/>
    <s v="viernes"/>
  </r>
  <r>
    <n v="1426.8761302898299"/>
    <x v="2"/>
    <n v="30"/>
    <s v="casado"/>
    <s v="Avenida de las Flores 304"/>
    <n v="32279288.320100401"/>
    <s v="20-33871026-3"/>
    <s v="javier@example.com"/>
    <d v="2023-09-10T00:00:00"/>
    <x v="18"/>
    <x v="4"/>
    <n v="600"/>
    <x v="1"/>
    <s v="Córdoba"/>
    <n v="15.192241515432"/>
    <n v="600"/>
    <s v="septiembre"/>
    <n v="2023"/>
    <s v="domingo"/>
  </r>
  <r>
    <n v="1427.8828499822"/>
    <x v="35"/>
    <n v="38"/>
    <s v="soltero"/>
    <s v="Camino del Arco Iris 405"/>
    <n v="32279224.451161999"/>
    <s v="27-31991151-8"/>
    <s v="martina@example.com"/>
    <d v="2023-09-12T00:00:00"/>
    <x v="0"/>
    <x v="4"/>
    <n v="600"/>
    <x v="0"/>
    <s v="Córdoba"/>
    <n v="15.1986043658322"/>
    <n v="600"/>
    <s v="septiembre"/>
    <n v="2023"/>
    <s v="martes"/>
  </r>
  <r>
    <n v="1428.8895696745701"/>
    <x v="26"/>
    <n v="35"/>
    <s v="soltero"/>
    <s v="Paseo de la Montaña 506"/>
    <n v="32279160.582223602"/>
    <s v="27-34475821-3"/>
    <s v="lucas@example.com"/>
    <d v="2023-09-14T00:00:00"/>
    <x v="14"/>
    <x v="4"/>
    <n v="600"/>
    <x v="4"/>
    <s v="Córdoba"/>
    <n v="15.204967216232401"/>
    <n v="600"/>
    <s v="septiembre"/>
    <n v="2023"/>
    <s v="jueves"/>
  </r>
  <r>
    <n v="1430.9030090593101"/>
    <x v="22"/>
    <n v="38"/>
    <s v="casado"/>
    <s v="Avenida del Mar 708"/>
    <n v="32279032.844346698"/>
    <s v="27-37077067-8"/>
    <s v="sofia@example.com"/>
    <d v="2023-09-10T00:00:00"/>
    <x v="15"/>
    <x v="5"/>
    <n v="640"/>
    <x v="0"/>
    <s v="Córdoba"/>
    <n v="15.2176929170327"/>
    <n v="640"/>
    <s v="septiembre"/>
    <n v="2023"/>
    <s v="domingo"/>
  </r>
  <r>
    <n v="1432.9164484440601"/>
    <x v="3"/>
    <n v="42"/>
    <s v="soltero"/>
    <s v="Paseo del Alba 910"/>
    <n v="32278905.106469899"/>
    <s v="20-32740719-6"/>
    <s v="laura@example.com"/>
    <d v="2023-09-22T00:00:00"/>
    <x v="19"/>
    <x v="5"/>
    <n v="640"/>
    <x v="4"/>
    <s v="Córdoba"/>
    <n v="15.2304186178331"/>
    <n v="640"/>
    <s v="septiembre"/>
    <n v="2023"/>
    <s v="viernes"/>
  </r>
  <r>
    <n v="1433.9231681364299"/>
    <x v="29"/>
    <n v="40"/>
    <s v="casado"/>
    <s v="Calle de la Palma 1111"/>
    <n v="32278841.237531401"/>
    <s v="27-28016078-8"/>
    <s v="andrea@example.com"/>
    <d v="2023-09-24T00:00:00"/>
    <x v="16"/>
    <x v="5"/>
    <n v="640"/>
    <x v="3"/>
    <s v="Córdoba"/>
    <n v="15.2367814682333"/>
    <n v="640"/>
    <s v="septiembre"/>
    <n v="2023"/>
    <s v="domingo"/>
  </r>
  <r>
    <n v="1438.95676659828"/>
    <x v="6"/>
    <n v="30"/>
    <s v="casado"/>
    <s v="Avenida del Amanecer 1666"/>
    <n v="32278521.892839301"/>
    <s v="27-33010497-8"/>
    <s v="nicolas@example.com"/>
    <d v="2023-10-04T00:00:00"/>
    <x v="11"/>
    <x v="5"/>
    <n v="640"/>
    <x v="0"/>
    <s v="Córdoba"/>
    <n v="15.268595720234201"/>
    <n v="640"/>
    <s v="octubre"/>
    <n v="2023"/>
    <s v="miercoles"/>
  </r>
  <r>
    <n v="1440.9702059830299"/>
    <x v="8"/>
    <n v="35"/>
    <s v="soltero"/>
    <s v="Paseo de la Aurora 1888"/>
    <n v="32278394.154962499"/>
    <s v="20-28253601-6"/>
    <s v="santiago@example.com"/>
    <d v="2023-10-08T00:00:00"/>
    <x v="10"/>
    <x v="5"/>
    <n v="640"/>
    <x v="3"/>
    <s v="Córdoba"/>
    <n v="15.2813214210345"/>
    <n v="640"/>
    <s v="octubre"/>
    <n v="2023"/>
    <s v="domingo"/>
  </r>
  <r>
    <n v="1442.9836453677699"/>
    <x v="9"/>
    <n v="34"/>
    <s v="casado"/>
    <s v="Avenida de la Noche 2010"/>
    <n v="32278266.417085599"/>
    <s v="27-31145686-3"/>
    <s v="agustin@example.com"/>
    <d v="2023-10-12T00:00:00"/>
    <x v="5"/>
    <x v="5"/>
    <n v="640"/>
    <x v="2"/>
    <s v="Córdoba"/>
    <n v="15.2940471218349"/>
    <n v="640"/>
    <s v="octubre"/>
    <n v="2023"/>
    <s v="jueves"/>
  </r>
  <r>
    <n v="1444.9970847525101"/>
    <x v="27"/>
    <n v="31"/>
    <s v="casado"/>
    <s v="Calle del Río 607"/>
    <n v="32278138.6792088"/>
    <s v="27-28154395-8"/>
    <s v="carlos@example.com"/>
    <d v="2023-10-21T00:00:00"/>
    <x v="7"/>
    <x v="5"/>
    <n v="640"/>
    <x v="2"/>
    <s v="Córdoba"/>
    <n v="15.3067728226352"/>
    <n v="640"/>
    <s v="octubre"/>
    <n v="2023"/>
    <s v="sabado"/>
  </r>
  <r>
    <n v="1446.00380444488"/>
    <x v="22"/>
    <n v="40"/>
    <s v="casado"/>
    <s v="Avenida del Mar 708"/>
    <n v="32278074.810270399"/>
    <s v="27-30313494-8"/>
    <s v="sofia@example.com"/>
    <d v="2023-10-18T00:00:00"/>
    <x v="8"/>
    <x v="5"/>
    <n v="640"/>
    <x v="4"/>
    <s v="Córdoba"/>
    <n v="15.313135673035401"/>
    <n v="640"/>
    <s v="octubre"/>
    <n v="2023"/>
    <s v="miercoles"/>
  </r>
  <r>
    <n v="1447.0105241372601"/>
    <x v="28"/>
    <n v="18"/>
    <s v="soltero"/>
    <s v="Camino de la Brisa 809"/>
    <n v="32278010.941331901"/>
    <s v="20-28340056-6"/>
    <s v="andres@example.com"/>
    <d v="2023-10-20T00:00:00"/>
    <x v="18"/>
    <x v="5"/>
    <n v="640"/>
    <x v="1"/>
    <s v="Córdoba"/>
    <n v="15.3194985234356"/>
    <n v="640"/>
    <s v="octubre"/>
    <n v="2023"/>
    <s v="viernes"/>
  </r>
  <r>
    <n v="1448.0172438296299"/>
    <x v="3"/>
    <n v="28"/>
    <s v="soltero"/>
    <s v="Paseo del Alba 910"/>
    <n v="32277947.072393499"/>
    <s v="27-27288047-8"/>
    <s v="laura@example.com"/>
    <d v="2023-10-22T00:00:00"/>
    <x v="0"/>
    <x v="5"/>
    <n v="640"/>
    <x v="0"/>
    <s v="Córdoba"/>
    <n v="15.325861373835799"/>
    <n v="640"/>
    <s v="octubre"/>
    <n v="2023"/>
    <s v="domingo"/>
  </r>
  <r>
    <n v="1449.023963522"/>
    <x v="30"/>
    <n v="26"/>
    <s v="soltero"/>
    <s v="Paseo de la Penumbra 2666"/>
    <n v="32277883.203455102"/>
    <s v="20-26315289-3"/>
    <s v="valeria@example.com"/>
    <d v="2023-10-24T00:00:00"/>
    <x v="14"/>
    <x v="5"/>
    <n v="640"/>
    <x v="4"/>
    <s v="Córdoba"/>
    <n v="15.332224224236001"/>
    <n v="640"/>
    <s v="octubre"/>
    <n v="2023"/>
    <s v="martes"/>
  </r>
  <r>
    <n v="1451.03740290674"/>
    <x v="19"/>
    <n v="27"/>
    <s v="casado"/>
    <s v="Avenida de la Magia 2888"/>
    <n v="32277755.465578198"/>
    <s v="27-36209088-3"/>
    <s v="lucia@example.com"/>
    <d v="2023-10-28T00:00:00"/>
    <x v="15"/>
    <x v="5"/>
    <n v="640"/>
    <x v="0"/>
    <s v="Córdoba"/>
    <n v="15.3449499250363"/>
    <n v="640"/>
    <s v="octubre"/>
    <n v="2023"/>
    <s v="sabado"/>
  </r>
  <r>
    <n v="1453.05084229148"/>
    <x v="12"/>
    <n v="28"/>
    <s v="casado"/>
    <s v="Paseo de los Sueños 3010"/>
    <n v="32277627.727701399"/>
    <s v="27-25671152-8"/>
    <s v="andrea@example.com"/>
    <d v="2023-11-01T00:00:00"/>
    <x v="19"/>
    <x v="5"/>
    <n v="640"/>
    <x v="4"/>
    <s v="Córdoba"/>
    <n v="15.3576756258367"/>
    <n v="640"/>
    <s v="noviembre"/>
    <n v="2023"/>
    <s v="miercoles"/>
  </r>
  <r>
    <n v="1454.0575619838601"/>
    <x v="31"/>
    <n v="30"/>
    <s v="soltero"/>
    <s v="Calle del Encanto 3121"/>
    <n v="32277563.858763002"/>
    <s v="27-30442404-3"/>
    <s v="emilio@example.com"/>
    <d v="2023-11-03T00:00:00"/>
    <x v="16"/>
    <x v="5"/>
    <n v="640"/>
    <x v="3"/>
    <s v="Córdoba"/>
    <n v="15.3640384762369"/>
    <n v="640"/>
    <s v="noviembre"/>
    <n v="2023"/>
    <s v="viernes"/>
  </r>
  <r>
    <n v="1459.0911604457101"/>
    <x v="19"/>
    <n v="31"/>
    <s v="casado"/>
    <s v="Avenida de la Magia 2888"/>
    <n v="32277244.514070801"/>
    <s v="27-28264774-8"/>
    <s v="lucia@example.com"/>
    <d v="2023-11-18T00:00:00"/>
    <x v="11"/>
    <x v="5"/>
    <n v="640"/>
    <x v="0"/>
    <s v="Córdoba"/>
    <n v="15.3958527282378"/>
    <n v="640"/>
    <s v="noviembre"/>
    <n v="2023"/>
    <s v="sabado"/>
  </r>
  <r>
    <n v="1461.1045998304601"/>
    <x v="17"/>
    <n v="18"/>
    <s v="casado"/>
    <s v="Paseo de la Serenidad 3898"/>
    <n v="32277116.776193999"/>
    <s v="27-36660456-8"/>
    <s v="catalina@example.com"/>
    <d v="2023-11-17T00:00:00"/>
    <x v="10"/>
    <x v="5"/>
    <n v="640"/>
    <x v="3"/>
    <s v="Córdoba"/>
    <n v="15.4085784290381"/>
    <n v="640"/>
    <s v="noviembre"/>
    <n v="2023"/>
    <s v="viernes"/>
  </r>
  <r>
    <n v="1463.1180392152"/>
    <x v="18"/>
    <n v="32"/>
    <s v="soltero"/>
    <s v="Avenida del Bosque 457"/>
    <n v="32276989.0383172"/>
    <s v="20-32043994-6"/>
    <s v="luis@example.com"/>
    <d v="2023-11-21T00:00:00"/>
    <x v="5"/>
    <x v="5"/>
    <n v="640"/>
    <x v="2"/>
    <s v="Córdoba"/>
    <n v="15.4213041298385"/>
    <n v="640"/>
    <s v="noviembre"/>
    <n v="2023"/>
    <s v="martes"/>
  </r>
  <r>
    <n v="1465.13147859994"/>
    <x v="19"/>
    <n v="28"/>
    <s v="casado"/>
    <s v="Avenida de la Magia 2888"/>
    <n v="32276861.3004403"/>
    <s v="27-29261044-3"/>
    <s v="lucia@example.com"/>
    <d v="2023-11-25T00:00:00"/>
    <x v="7"/>
    <x v="5"/>
    <n v="640"/>
    <x v="2"/>
    <s v="Córdoba"/>
    <n v="15.434029830638799"/>
    <n v="640"/>
    <s v="noviembre"/>
    <n v="2023"/>
    <s v="sabado"/>
  </r>
  <r>
    <n v="1466.1381982923101"/>
    <x v="34"/>
    <n v="30"/>
    <s v="casado"/>
    <s v="Calle Azul 203"/>
    <n v="32276797.431501899"/>
    <s v="20-39028553-6"/>
    <s v="joaquin@example.com"/>
    <d v="2023-11-25T00:00:00"/>
    <x v="8"/>
    <x v="5"/>
    <n v="640"/>
    <x v="4"/>
    <s v="Córdoba"/>
    <n v="15.440392681039"/>
    <n v="640"/>
    <s v="noviembre"/>
    <n v="2023"/>
    <s v="sabado"/>
  </r>
  <r>
    <n v="1467.14491798469"/>
    <x v="2"/>
    <n v="38"/>
    <s v="casado"/>
    <s v="Avenida de las Flores 304"/>
    <n v="32276733.562563501"/>
    <s v="27-35557753-8"/>
    <s v="javier@example.com"/>
    <d v="2023-11-29T00:00:00"/>
    <x v="18"/>
    <x v="5"/>
    <n v="640"/>
    <x v="1"/>
    <s v="Córdoba"/>
    <n v="15.4467555314392"/>
    <n v="640"/>
    <s v="noviembre"/>
    <n v="2023"/>
    <s v="miercoles"/>
  </r>
  <r>
    <n v="1468.1516376770601"/>
    <x v="26"/>
    <n v="35"/>
    <s v="soltero"/>
    <s v="Paseo de la Montaña 506"/>
    <n v="32276669.693624999"/>
    <s v="27-35758098-8"/>
    <s v="lucas@example.com"/>
    <d v="2023-12-01T00:00:00"/>
    <x v="0"/>
    <x v="5"/>
    <n v="640"/>
    <x v="0"/>
    <s v="Córdoba"/>
    <n v="15.453118381839399"/>
    <n v="640"/>
    <s v="diciembre"/>
    <n v="2023"/>
    <s v="viernes"/>
  </r>
  <r>
    <n v="1469.15835736943"/>
    <x v="27"/>
    <n v="38"/>
    <s v="casado"/>
    <s v="Calle del Río 607"/>
    <n v="32276605.824686602"/>
    <s v="20-37783366-6"/>
    <s v="carlos@example.com"/>
    <d v="2023-12-03T00:00:00"/>
    <x v="14"/>
    <x v="5"/>
    <n v="640"/>
    <x v="4"/>
    <s v="Córdoba"/>
    <n v="15.4594812322396"/>
    <n v="640"/>
    <s v="diciembre"/>
    <n v="2023"/>
    <s v="domingo"/>
  </r>
  <r>
    <n v="1471.1717967541699"/>
    <x v="28"/>
    <n v="38"/>
    <s v="soltero"/>
    <s v="Camino de la Brisa 809"/>
    <n v="32276478.086809799"/>
    <s v="20-38789354-3"/>
    <s v="andres@example.com"/>
    <d v="2023-12-07T00:00:00"/>
    <x v="15"/>
    <x v="5"/>
    <n v="640"/>
    <x v="0"/>
    <s v="Córdoba"/>
    <n v="15.472206933039899"/>
    <n v="640"/>
    <s v="diciembre"/>
    <n v="2023"/>
    <s v="jueves"/>
  </r>
  <r>
    <n v="1473.1852361389101"/>
    <x v="3"/>
    <n v="42"/>
    <s v="soltero"/>
    <s v="Paseo del Alba 909"/>
    <n v="32276350.3489329"/>
    <s v="27-28666267-3"/>
    <s v="laura@example.com"/>
    <d v="2023-12-10T00:00:00"/>
    <x v="17"/>
    <x v="5"/>
    <n v="640"/>
    <x v="3"/>
    <s v="Córdoba"/>
    <n v="15.4849326338403"/>
    <n v="640"/>
    <s v="diciembre"/>
    <n v="2023"/>
    <s v="domingo"/>
  </r>
  <r>
    <n v="1474.19195583129"/>
    <x v="29"/>
    <n v="40"/>
    <s v="casado"/>
    <s v="Calle de la Palma 1111"/>
    <n v="32276286.479994498"/>
    <s v="20-38955203-6"/>
    <s v="andrea@example.com"/>
    <d v="2023-12-13T00:00:00"/>
    <x v="12"/>
    <x v="0"/>
    <n v="550"/>
    <x v="4"/>
    <s v="Córdoba"/>
    <n v="15.491295484240499"/>
    <n v="550"/>
    <s v="diciembre"/>
    <n v="2023"/>
    <s v="miercoles"/>
  </r>
  <r>
    <n v="1479.22555429314"/>
    <x v="3"/>
    <n v="29"/>
    <s v="soltero"/>
    <s v="Paseo del Alba 910"/>
    <n v="32275967.135302398"/>
    <s v="27-29970840-8"/>
    <s v="laura@example.com"/>
    <d v="2023-12-23T00:00:00"/>
    <x v="13"/>
    <x v="0"/>
    <n v="550"/>
    <x v="1"/>
    <s v="Córdoba"/>
    <n v="15.5231097362414"/>
    <n v="550"/>
    <s v="diciembre"/>
    <n v="2023"/>
    <s v="sabado"/>
  </r>
  <r>
    <n v="1481.23899367789"/>
    <x v="8"/>
    <n v="20"/>
    <s v="soltero"/>
    <s v="Paseo de la Aurora 1888"/>
    <n v="32275839.397425499"/>
    <s v="27-32650277-8"/>
    <s v="santiago@example.com"/>
    <d v="2023-12-27T00:00:00"/>
    <x v="17"/>
    <x v="0"/>
    <n v="550"/>
    <x v="3"/>
    <s v="Córdoba"/>
    <n v="15.535835437041699"/>
    <n v="550"/>
    <s v="diciembre"/>
    <n v="2023"/>
    <s v="miercoles"/>
  </r>
  <r>
    <n v="1483.25243306263"/>
    <x v="9"/>
    <n v="34"/>
    <s v="casado"/>
    <s v="Avenida de la Noche 2010"/>
    <n v="32275711.6595487"/>
    <s v="27-32268679-8"/>
    <s v="agustin@example.com"/>
    <d v="2023-12-31T00:00:00"/>
    <x v="3"/>
    <x v="0"/>
    <n v="550"/>
    <x v="3"/>
    <s v="Córdoba"/>
    <n v="15.5485611378421"/>
    <n v="550"/>
    <s v="diciembre"/>
    <n v="2023"/>
    <s v="domingo"/>
  </r>
  <r>
    <n v="1485.2658724473699"/>
    <x v="10"/>
    <n v="31"/>
    <s v="soltero"/>
    <s v="Paseo del Ocaso 2222"/>
    <n v="32275583.9216718"/>
    <s v="20-27087443-6"/>
    <s v="esteban@example.com"/>
    <d v="2023-09-10T00:00:00"/>
    <x v="4"/>
    <x v="0"/>
    <n v="550"/>
    <x v="1"/>
    <s v="Córdoba"/>
    <n v="15.561286838642401"/>
    <n v="550"/>
    <s v="septiembre"/>
    <n v="2023"/>
    <s v="domingo"/>
  </r>
  <r>
    <n v="1486.27259213974"/>
    <x v="38"/>
    <n v="40"/>
    <s v="soltero"/>
    <s v="Calle del Silencio 2333"/>
    <n v="32275520.052733399"/>
    <s v="27-38531545-8"/>
    <s v="lucas@example.com"/>
    <d v="2023-09-06T00:00:00"/>
    <x v="10"/>
    <x v="0"/>
    <n v="550"/>
    <x v="3"/>
    <s v="Córdoba"/>
    <n v="15.5676496890426"/>
    <n v="550"/>
    <s v="septiembre"/>
    <n v="2023"/>
    <s v="miercoles"/>
  </r>
  <r>
    <n v="1487.2793118321099"/>
    <x v="11"/>
    <n v="18"/>
    <s v="casado"/>
    <s v="Avenida de la Niebla 2444"/>
    <n v="32275456.183795001"/>
    <s v="27-28908323-3"/>
    <s v="mariana@example.com"/>
    <d v="2023-09-08T00:00:00"/>
    <x v="13"/>
    <x v="0"/>
    <n v="550"/>
    <x v="1"/>
    <s v="Córdoba"/>
    <n v="15.5740125394428"/>
    <n v="550"/>
    <s v="septiembre"/>
    <n v="2023"/>
    <s v="viernes"/>
  </r>
  <r>
    <n v="1488.28603152449"/>
    <x v="39"/>
    <n v="28"/>
    <s v="casado"/>
    <s v="Camino del Sueño 2555"/>
    <n v="32275392.314856499"/>
    <s v="20-32953443-6"/>
    <s v="fernando@example.com"/>
    <d v="2023-09-10T00:00:00"/>
    <x v="9"/>
    <x v="0"/>
    <n v="550"/>
    <x v="0"/>
    <s v="Córdoba"/>
    <n v="15.580375389843001"/>
    <n v="550"/>
    <s v="septiembre"/>
    <n v="2023"/>
    <s v="domingo"/>
  </r>
  <r>
    <n v="1489.2927512168601"/>
    <x v="26"/>
    <n v="26"/>
    <s v="soltero"/>
    <s v="Paseo de la Montaña 506"/>
    <n v="32275328.445918102"/>
    <s v="27-25544639-8"/>
    <s v="lucas@example.com"/>
    <d v="2023-09-12T00:00:00"/>
    <x v="17"/>
    <x v="0"/>
    <n v="550"/>
    <x v="3"/>
    <s v="Córdoba"/>
    <n v="15.5867382402432"/>
    <n v="550"/>
    <s v="septiembre"/>
    <n v="2023"/>
    <s v="martes"/>
  </r>
  <r>
    <n v="1491.3061906016001"/>
    <x v="22"/>
    <n v="27"/>
    <s v="casado"/>
    <s v="Avenida del Mar 708"/>
    <n v="32275200.708041299"/>
    <s v="20-37742622-6"/>
    <s v="sofia@example.com"/>
    <d v="2023-09-16T00:00:00"/>
    <x v="3"/>
    <x v="0"/>
    <n v="550"/>
    <x v="3"/>
    <s v="Córdoba"/>
    <n v="15.599463941043499"/>
    <n v="550"/>
    <s v="septiembre"/>
    <n v="2023"/>
    <s v="sabado"/>
  </r>
  <r>
    <n v="1493.31962998634"/>
    <x v="3"/>
    <n v="28"/>
    <s v="soltero"/>
    <s v="Paseo del Alba 910"/>
    <n v="32275072.9701644"/>
    <s v="20-27825559-3"/>
    <s v="laura@example.com"/>
    <d v="2023-09-20T00:00:00"/>
    <x v="4"/>
    <x v="0"/>
    <n v="550"/>
    <x v="1"/>
    <s v="Córdoba"/>
    <n v="15.6121896418439"/>
    <n v="550"/>
    <s v="septiembre"/>
    <n v="2023"/>
    <s v="miercoles"/>
  </r>
  <r>
    <n v="1494.3263496787099"/>
    <x v="31"/>
    <n v="30"/>
    <s v="soltero"/>
    <s v="Calle del Encanto 3121"/>
    <n v="32275009.101225998"/>
    <s v="27-25577262-8"/>
    <s v="emilio@example.com"/>
    <d v="2023-09-22T00:00:00"/>
    <x v="10"/>
    <x v="0"/>
    <n v="550"/>
    <x v="3"/>
    <s v="Córdoba"/>
    <n v="15.618552492244101"/>
    <n v="550"/>
    <s v="septiembre"/>
    <n v="2023"/>
    <s v="viernes"/>
  </r>
  <r>
    <n v="1499.3599481405699"/>
    <x v="15"/>
    <n v="31"/>
    <s v="casado"/>
    <s v="Avenida de las Mariposas 3676"/>
    <n v="32274689.756533898"/>
    <s v="20-35123353-6"/>
    <s v="delfina@example.com"/>
    <d v="2023-10-21T00:00:00"/>
    <x v="3"/>
    <x v="0"/>
    <n v="550"/>
    <x v="3"/>
    <s v="Córdoba"/>
    <n v="15.650366744245"/>
    <n v="550"/>
    <s v="octubre"/>
    <n v="2023"/>
    <s v="sabado"/>
  </r>
  <r>
    <n v="1501.3733875253099"/>
    <x v="17"/>
    <n v="18"/>
    <s v="casado"/>
    <s v="Paseo de la Serenidad 3898"/>
    <n v="32274562.018656999"/>
    <s v="27-34879487-8"/>
    <s v="catalina@example.com"/>
    <d v="2023-10-06T00:00:00"/>
    <x v="4"/>
    <x v="0"/>
    <n v="550"/>
    <x v="1"/>
    <s v="Córdoba"/>
    <n v="15.663092445045301"/>
    <n v="550"/>
    <s v="octubre"/>
    <n v="2023"/>
    <s v="viernes"/>
  </r>
  <r>
    <n v="1503.3868269100601"/>
    <x v="18"/>
    <n v="32"/>
    <s v="soltero"/>
    <s v="Avenida del Bosque 457"/>
    <n v="32274434.2807802"/>
    <s v="27-31680057-8"/>
    <s v="luis@example.com"/>
    <d v="2023-10-10T00:00:00"/>
    <x v="13"/>
    <x v="0"/>
    <n v="550"/>
    <x v="1"/>
    <s v="Córdoba"/>
    <n v="15.6758181458457"/>
    <n v="550"/>
    <s v="octubre"/>
    <n v="2023"/>
    <s v="martes"/>
  </r>
  <r>
    <n v="1505.4002662948001"/>
    <x v="1"/>
    <n v="27"/>
    <s v="casado"/>
    <s v="Paseo de la Luna 102"/>
    <n v="32274306.5429033"/>
    <s v="27-33404834-8"/>
    <s v="carlos@example.com"/>
    <d v="2023-10-14T00:00:00"/>
    <x v="4"/>
    <x v="0"/>
    <n v="550"/>
    <x v="1"/>
    <s v="Córdoba"/>
    <n v="15.6885438466461"/>
    <n v="550"/>
    <s v="octubre"/>
    <n v="2023"/>
    <s v="sabado"/>
  </r>
  <r>
    <n v="1506.4069859871699"/>
    <x v="34"/>
    <n v="27"/>
    <s v="casado"/>
    <s v="Calle Azul 203"/>
    <n v="32274242.673964899"/>
    <s v="27-27156943-3"/>
    <s v="joaquin@example.com"/>
    <d v="2023-10-21T00:00:00"/>
    <x v="10"/>
    <x v="0"/>
    <n v="550"/>
    <x v="3"/>
    <s v="Córdoba"/>
    <n v="15.6949066970462"/>
    <n v="550"/>
    <s v="octubre"/>
    <n v="2023"/>
    <s v="sabado"/>
  </r>
  <r>
    <n v="1507.41370567954"/>
    <x v="2"/>
    <n v="28"/>
    <s v="casado"/>
    <s v="Avenida de las Flores 304"/>
    <n v="32274178.805026501"/>
    <s v="20-30197458-6"/>
    <s v="javier@example.com"/>
    <d v="2023-10-18T00:00:00"/>
    <x v="13"/>
    <x v="0"/>
    <n v="550"/>
    <x v="1"/>
    <s v="Córdoba"/>
    <n v="15.701269547446399"/>
    <n v="550"/>
    <s v="octubre"/>
    <n v="2023"/>
    <s v="miercoles"/>
  </r>
  <r>
    <n v="1508.4204253719099"/>
    <x v="35"/>
    <n v="30"/>
    <s v="soltero"/>
    <s v="Camino del Arco Iris 405"/>
    <n v="32274114.9360881"/>
    <s v="27-39309192-8"/>
    <s v="martina@example.com"/>
    <d v="2023-10-20T00:00:00"/>
    <x v="11"/>
    <x v="0"/>
    <n v="550"/>
    <x v="0"/>
    <s v="Córdoba"/>
    <n v="15.7076323978466"/>
    <n v="550"/>
    <s v="octubre"/>
    <n v="2023"/>
    <s v="viernes"/>
  </r>
  <r>
    <n v="1509.42714506429"/>
    <x v="26"/>
    <n v="38"/>
    <s v="soltero"/>
    <s v="Paseo de la Montaña 506"/>
    <n v="32274051.067149598"/>
    <s v="27-36391867-3"/>
    <s v="lucas@example.com"/>
    <d v="2023-10-22T00:00:00"/>
    <x v="4"/>
    <x v="0"/>
    <n v="550"/>
    <x v="1"/>
    <s v="Córdoba"/>
    <n v="15.7139952482468"/>
    <n v="550"/>
    <s v="octubre"/>
    <n v="2023"/>
    <s v="domingo"/>
  </r>
  <r>
    <n v="1511.44058444903"/>
    <x v="22"/>
    <n v="38"/>
    <s v="casado"/>
    <s v="Avenida del Mar 708"/>
    <n v="32273923.329272799"/>
    <s v="27-30356852-8"/>
    <s v="sofia@example.com"/>
    <d v="2023-10-26T00:00:00"/>
    <x v="13"/>
    <x v="0"/>
    <n v="550"/>
    <x v="1"/>
    <s v="Córdoba"/>
    <n v="15.726720949047101"/>
    <n v="550"/>
    <s v="octubre"/>
    <n v="2023"/>
    <s v="jueves"/>
  </r>
  <r>
    <n v="1513.45402383377"/>
    <x v="3"/>
    <n v="42"/>
    <s v="soltero"/>
    <s v="Paseo del Alba 910"/>
    <n v="32273795.5913959"/>
    <s v="20-31520404-6"/>
    <s v="laura@example.com"/>
    <d v="2023-10-21T00:00:00"/>
    <x v="4"/>
    <x v="1"/>
    <n v="350"/>
    <x v="1"/>
    <s v="Córdoba"/>
    <n v="15.739446649847499"/>
    <n v="350"/>
    <s v="octubre"/>
    <n v="2023"/>
    <s v="sabado"/>
  </r>
  <r>
    <n v="1514.46074352614"/>
    <x v="29"/>
    <n v="40"/>
    <s v="casado"/>
    <s v="Calle de la Palma 1111"/>
    <n v="32273731.722457498"/>
    <s v="27-33519011-8"/>
    <s v="andrea@example.com"/>
    <d v="2023-11-01T00:00:00"/>
    <x v="10"/>
    <x v="1"/>
    <n v="350"/>
    <x v="3"/>
    <s v="Córdoba"/>
    <n v="15.745809500247701"/>
    <n v="350"/>
    <s v="noviembre"/>
    <n v="2023"/>
    <s v="miercoles"/>
  </r>
  <r>
    <n v="1519.4943419880001"/>
    <x v="6"/>
    <n v="29"/>
    <s v="casado"/>
    <s v="Avenida del Amanecer 1666"/>
    <n v="32273412.377765398"/>
    <s v="27-29966507-8"/>
    <s v="nicolas@example.com"/>
    <d v="2023-11-11T00:00:00"/>
    <x v="1"/>
    <x v="1"/>
    <n v="350"/>
    <x v="1"/>
    <s v="Córdoba"/>
    <n v="15.7776237522486"/>
    <n v="350"/>
    <s v="noviembre"/>
    <n v="2023"/>
    <s v="sabado"/>
  </r>
  <r>
    <n v="1521.5077813727401"/>
    <x v="8"/>
    <n v="20"/>
    <s v="soltero"/>
    <s v="Paseo de la Aurora 1888"/>
    <n v="32273284.6398886"/>
    <s v="20-30963832-6"/>
    <s v="santiago@example.com"/>
    <d v="2023-11-15T00:00:00"/>
    <x v="2"/>
    <x v="1"/>
    <n v="350"/>
    <x v="2"/>
    <s v="Córdoba"/>
    <n v="15.790349453048901"/>
    <n v="350"/>
    <s v="noviembre"/>
    <n v="2023"/>
    <s v="miercoles"/>
  </r>
  <r>
    <n v="1523.52122075749"/>
    <x v="9"/>
    <n v="34"/>
    <s v="casado"/>
    <s v="Avenida de la Noche 2010"/>
    <n v="32273156.9020117"/>
    <s v="27-36417111-8"/>
    <s v="agustin@example.com"/>
    <d v="2023-11-19T00:00:00"/>
    <x v="16"/>
    <x v="1"/>
    <n v="350"/>
    <x v="3"/>
    <s v="Córdoba"/>
    <n v="15.803075153849299"/>
    <n v="350"/>
    <s v="noviembre"/>
    <n v="2023"/>
    <s v="domingo"/>
  </r>
  <r>
    <n v="1525.53466014223"/>
    <x v="10"/>
    <n v="31"/>
    <s v="soltero"/>
    <s v="Paseo del Ocaso 2222"/>
    <n v="32273029.164134901"/>
    <s v="27-28069471-8"/>
    <s v="esteban@example.com"/>
    <d v="2023-11-23T00:00:00"/>
    <x v="17"/>
    <x v="1"/>
    <n v="350"/>
    <x v="3"/>
    <s v="Córdoba"/>
    <n v="15.8158008546497"/>
    <n v="350"/>
    <s v="noviembre"/>
    <n v="2023"/>
    <s v="jueves"/>
  </r>
  <r>
    <n v="1526.5413798346001"/>
    <x v="38"/>
    <n v="40"/>
    <s v="soltero"/>
    <s v="Calle del Silencio 2333"/>
    <n v="32272965.295196399"/>
    <s v="20-31335846-3"/>
    <s v="lucas@example.com"/>
    <d v="2023-11-25T00:00:00"/>
    <x v="12"/>
    <x v="1"/>
    <n v="350"/>
    <x v="4"/>
    <s v="Córdoba"/>
    <n v="15.8221637050498"/>
    <n v="350"/>
    <s v="noviembre"/>
    <n v="2023"/>
    <s v="sabado"/>
  </r>
  <r>
    <n v="1527.54809952697"/>
    <x v="11"/>
    <n v="18"/>
    <s v="casado"/>
    <s v="Avenida de la Niebla 2444"/>
    <n v="32272901.426258001"/>
    <s v="27-32250950-8"/>
    <s v="mariana@example.com"/>
    <d v="2023-11-18T00:00:00"/>
    <x v="3"/>
    <x v="1"/>
    <n v="350"/>
    <x v="3"/>
    <s v="Córdoba"/>
    <n v="15.828526555450001"/>
    <n v="350"/>
    <s v="noviembre"/>
    <n v="2023"/>
    <s v="sabado"/>
  </r>
  <r>
    <n v="1528.5548192193401"/>
    <x v="39"/>
    <n v="28"/>
    <s v="casado"/>
    <s v="Camino del Sueño 2555"/>
    <n v="32272837.5573196"/>
    <s v="27-34217549-3"/>
    <s v="fernando@example.com"/>
    <d v="2023-11-29T00:00:00"/>
    <x v="11"/>
    <x v="1"/>
    <n v="350"/>
    <x v="0"/>
    <s v="Córdoba"/>
    <n v="15.8348894058502"/>
    <n v="350"/>
    <s v="noviembre"/>
    <n v="2023"/>
    <s v="miercoles"/>
  </r>
  <r>
    <n v="1529.5615389117199"/>
    <x v="30"/>
    <n v="26"/>
    <s v="soltero"/>
    <s v="Paseo de la Penumbra 2666"/>
    <n v="32272773.688381199"/>
    <s v="20-31390694-6"/>
    <s v="valeria@example.com"/>
    <d v="2023-12-01T00:00:00"/>
    <x v="4"/>
    <x v="1"/>
    <n v="350"/>
    <x v="1"/>
    <s v="Córdoba"/>
    <n v="15.841252256250399"/>
    <n v="350"/>
    <s v="diciembre"/>
    <n v="2023"/>
    <s v="viernes"/>
  </r>
  <r>
    <n v="1531.5749782964599"/>
    <x v="19"/>
    <n v="27"/>
    <s v="casado"/>
    <s v="Avenida de la Magia 2888"/>
    <n v="32272645.950504299"/>
    <s v="27-38941171-3"/>
    <s v="lucia@example.com"/>
    <d v="2023-12-05T00:00:00"/>
    <x v="13"/>
    <x v="1"/>
    <n v="350"/>
    <x v="1"/>
    <s v="Córdoba"/>
    <n v="15.8539779570507"/>
    <n v="350"/>
    <s v="diciembre"/>
    <n v="2023"/>
    <s v="martes"/>
  </r>
  <r>
    <n v="1533.5884176812001"/>
    <x v="12"/>
    <n v="28"/>
    <s v="casado"/>
    <s v="Paseo de los Sueños 3010"/>
    <n v="32272518.2126275"/>
    <s v="27-37856521-8"/>
    <s v="andrea@example.com"/>
    <d v="2023-12-09T00:00:00"/>
    <x v="6"/>
    <x v="1"/>
    <n v="350"/>
    <x v="2"/>
    <s v="Córdoba"/>
    <n v="15.866703657851099"/>
    <n v="350"/>
    <s v="diciembre"/>
    <n v="2023"/>
    <s v="sabado"/>
  </r>
  <r>
    <n v="1534.59513737357"/>
    <x v="31"/>
    <n v="30"/>
    <s v="soltero"/>
    <s v="Calle del Encanto 3121"/>
    <n v="32272454.343688998"/>
    <s v="27-25733410-8"/>
    <s v="emilio@example.com"/>
    <d v="2023-12-23T00:00:00"/>
    <x v="7"/>
    <x v="1"/>
    <n v="350"/>
    <x v="2"/>
    <s v="Córdoba"/>
    <n v="15.8730665082513"/>
    <n v="350"/>
    <s v="diciembre"/>
    <n v="2023"/>
    <s v="sabado"/>
  </r>
  <r>
    <n v="1539.62873583543"/>
    <x v="28"/>
    <n v="31"/>
    <s v="soltero"/>
    <s v="Camino de la Brisa 809"/>
    <n v="32272134.998996899"/>
    <s v="27-26806951-3"/>
    <s v="andres@example.com"/>
    <d v="2023-12-21T00:00:00"/>
    <x v="1"/>
    <x v="1"/>
    <n v="350"/>
    <x v="1"/>
    <s v="Córdoba"/>
    <n v="15.904880760252199"/>
    <n v="350"/>
    <s v="diciembre"/>
    <n v="2023"/>
    <s v="jueves"/>
  </r>
  <r>
    <n v="1541.64217522017"/>
    <x v="14"/>
    <n v="18"/>
    <s v="soltero"/>
    <s v="Calle de la Fantasía 3565"/>
    <n v="32272007.2611201"/>
    <s v="27-30655736-8"/>
    <s v="agustin@example.com"/>
    <d v="2023-12-23T00:00:00"/>
    <x v="2"/>
    <x v="1"/>
    <n v="350"/>
    <x v="2"/>
    <s v="Córdoba"/>
    <n v="15.9176064610525"/>
    <n v="350"/>
    <s v="diciembre"/>
    <n v="2023"/>
    <s v="sabado"/>
  </r>
  <r>
    <n v="1543.6556146049199"/>
    <x v="16"/>
    <n v="32"/>
    <s v="casado"/>
    <s v="Camino del Encuentro 3787"/>
    <n v="32271879.5232432"/>
    <s v="20-28188688-6"/>
    <s v="ignacio@example.com"/>
    <d v="2023-12-29T00:00:00"/>
    <x v="16"/>
    <x v="1"/>
    <n v="350"/>
    <x v="3"/>
    <s v="Córdoba"/>
    <n v="15.930332161852901"/>
    <n v="350"/>
    <s v="diciembre"/>
    <n v="2023"/>
    <s v="viernes"/>
  </r>
  <r>
    <n v="1545.6690539896599"/>
    <x v="1"/>
    <n v="27"/>
    <s v="casado"/>
    <s v="Paseo de la Luna 102"/>
    <n v="32271751.785366401"/>
    <s v="27-37397553-8"/>
    <s v="carlos@example.com"/>
    <d v="2023-09-02T00:00:00"/>
    <x v="17"/>
    <x v="1"/>
    <n v="350"/>
    <x v="3"/>
    <s v="Córdoba"/>
    <n v="15.943057862653299"/>
    <n v="350"/>
    <s v="septiembre"/>
    <n v="2023"/>
    <s v="sabado"/>
  </r>
  <r>
    <n v="1546.67577368203"/>
    <x v="34"/>
    <n v="27"/>
    <s v="casado"/>
    <s v="Calle Azul 203"/>
    <n v="32271687.916428"/>
    <s v="20-31974138-6"/>
    <s v="joaquin@example.com"/>
    <d v="2023-09-10T00:00:00"/>
    <x v="12"/>
    <x v="1"/>
    <n v="350"/>
    <x v="4"/>
    <s v="Córdoba"/>
    <n v="15.949420713053399"/>
    <n v="350"/>
    <s v="septiembre"/>
    <n v="2023"/>
    <s v="domingo"/>
  </r>
  <r>
    <n v="1547.6824933744001"/>
    <x v="2"/>
    <n v="28"/>
    <s v="casado"/>
    <s v="Avenida de las Flores 304"/>
    <n v="32271624.047489502"/>
    <s v="27-29690176-8"/>
    <s v="javier@example.com"/>
    <d v="2023-09-06T00:00:00"/>
    <x v="3"/>
    <x v="1"/>
    <n v="350"/>
    <x v="3"/>
    <s v="Córdoba"/>
    <n v="15.9557835634536"/>
    <n v="350"/>
    <s v="septiembre"/>
    <n v="2023"/>
    <s v="miercoles"/>
  </r>
  <r>
    <n v="1548.68921306677"/>
    <x v="35"/>
    <n v="30"/>
    <s v="soltero"/>
    <s v="Camino del Arco Iris 405"/>
    <n v="32271560.1785511"/>
    <s v="20-28330935-3"/>
    <s v="martina@example.com"/>
    <d v="2023-09-08T00:00:00"/>
    <x v="11"/>
    <x v="2"/>
    <n v="450"/>
    <x v="0"/>
    <s v="Córdoba"/>
    <n v="15.9621464138538"/>
    <n v="450"/>
    <s v="septiembre"/>
    <n v="2023"/>
    <s v="viernes"/>
  </r>
  <r>
    <n v="1549.6959327591401"/>
    <x v="26"/>
    <n v="38"/>
    <s v="soltero"/>
    <s v="Paseo de la Montaña 506"/>
    <n v="32271496.309612699"/>
    <s v="27-25453424-8"/>
    <s v="lucas@example.com"/>
    <d v="2023-09-10T00:00:00"/>
    <x v="4"/>
    <x v="2"/>
    <n v="450"/>
    <x v="1"/>
    <s v="Córdoba"/>
    <n v="15.968509264253999"/>
    <n v="450"/>
    <s v="septiembre"/>
    <n v="2023"/>
    <s v="domingo"/>
  </r>
  <r>
    <n v="1551.7093721438901"/>
    <x v="22"/>
    <n v="28"/>
    <s v="casado"/>
    <s v="Avenida del Mar 708"/>
    <n v="32271368.571735799"/>
    <s v="20-27120265-6"/>
    <s v="sofia@example.com"/>
    <d v="2023-09-14T00:00:00"/>
    <x v="13"/>
    <x v="2"/>
    <n v="450"/>
    <x v="1"/>
    <s v="Córdoba"/>
    <n v="15.9812349650543"/>
    <n v="450"/>
    <s v="septiembre"/>
    <n v="2023"/>
    <s v="jueves"/>
  </r>
  <r>
    <n v="1553.72281152863"/>
    <x v="3"/>
    <n v="38"/>
    <s v="soltero"/>
    <s v="Paseo del Alba 910"/>
    <n v="32271240.833859"/>
    <s v="27-36979978-3"/>
    <s v="laura@example.com"/>
    <d v="2023-09-10T00:00:00"/>
    <x v="6"/>
    <x v="2"/>
    <n v="450"/>
    <x v="2"/>
    <s v="Córdoba"/>
    <n v="15.993960665854701"/>
    <n v="450"/>
    <s v="septiembre"/>
    <n v="2023"/>
    <s v="domingo"/>
  </r>
  <r>
    <n v="1554.7295312209999"/>
    <x v="29"/>
    <n v="35"/>
    <s v="casado"/>
    <s v="Calle de la Palma 1111"/>
    <n v="32271176.964920599"/>
    <s v="20-29520324-6"/>
    <s v="andrea@example.com"/>
    <d v="2023-09-20T00:00:00"/>
    <x v="7"/>
    <x v="2"/>
    <n v="450"/>
    <x v="2"/>
    <s v="Córdoba"/>
    <n v="16.000323516254898"/>
    <n v="450"/>
    <s v="septiembre"/>
    <n v="2023"/>
    <s v="miercoles"/>
  </r>
  <r>
    <n v="1557.7496902980399"/>
    <x v="3"/>
    <n v="40.6666666666667"/>
    <s v="soltero"/>
    <s v="Paseo del Alba 911"/>
    <n v="32270985.3581018"/>
    <s v="20-31520404-7"/>
    <s v="laura@example.com"/>
    <d v="2023-10-21T00:00:00"/>
    <x v="4"/>
    <x v="2"/>
    <n v="450"/>
    <x v="1"/>
    <s v="Córdoba"/>
    <n v="16.019412067456301"/>
    <n v="450"/>
    <s v="octubre"/>
    <n v="2023"/>
    <s v="sabado"/>
  </r>
  <r>
    <n v="1559.7631296827799"/>
    <x v="4"/>
    <n v="33"/>
    <s v="casado"/>
    <s v="Avenida de la Cascada 1223"/>
    <n v="32270857.6202248"/>
    <s v="20-32267234-4"/>
    <s v="leonardo@example.com"/>
    <d v="2023-11-03T00:00:00"/>
    <x v="13"/>
    <x v="2"/>
    <n v="450"/>
    <x v="1"/>
    <s v="Córdoba"/>
    <n v="16.0321377682567"/>
    <n v="450"/>
    <s v="noviembre"/>
    <n v="2023"/>
    <s v="viernes"/>
  </r>
  <r>
    <n v="1561.7765690675201"/>
    <x v="24"/>
    <n v="37"/>
    <s v="soltero"/>
    <s v="Paseo del Cielo 1445"/>
    <n v="32270729.8823478"/>
    <s v="27-32271907-4"/>
    <s v="matias@example.com"/>
    <d v="2023-11-07T00:00:00"/>
    <x v="0"/>
    <x v="2"/>
    <n v="450"/>
    <x v="0"/>
    <s v="Córdoba"/>
    <n v="16.044863469057098"/>
    <n v="450"/>
    <s v="noviembre"/>
    <n v="2023"/>
    <s v="martes"/>
  </r>
  <r>
    <n v="1563.7900084522601"/>
    <x v="6"/>
    <n v="30"/>
    <s v="casado"/>
    <s v="Avenida del Amanecer 1667"/>
    <n v="32270602.1444708"/>
    <s v="27-29966507-9"/>
    <s v="nicolas@example.com"/>
    <d v="2023-11-11T00:00:00"/>
    <x v="1"/>
    <x v="2"/>
    <n v="450"/>
    <x v="1"/>
    <s v="Córdoba"/>
    <n v="16.057589169857501"/>
    <n v="450"/>
    <s v="noviembre"/>
    <n v="2023"/>
    <s v="sabado"/>
  </r>
  <r>
    <n v="1564.7967281446299"/>
    <x v="7"/>
    <n v="38"/>
    <s v="soltero"/>
    <s v="Camino del Diamante 1778"/>
    <n v="32270538.275532302"/>
    <s v="27-26635829-4"/>
    <s v="daniela@example.com"/>
    <d v="2023-11-18T00:00:00"/>
    <x v="15"/>
    <x v="2"/>
    <n v="450"/>
    <x v="0"/>
    <s v="Córdoba"/>
    <n v="16.063952020257702"/>
    <n v="450"/>
    <s v="noviembre"/>
    <n v="2023"/>
    <s v="sabado"/>
  </r>
  <r>
    <n v="1565.803447837"/>
    <x v="8"/>
    <n v="35"/>
    <s v="soltero"/>
    <s v="Paseo de la Aurora 1889"/>
    <n v="32270474.4065938"/>
    <s v="20-30963832-7"/>
    <s v="santiago@example.com"/>
    <d v="2023-11-15T00:00:00"/>
    <x v="2"/>
    <x v="2"/>
    <n v="450"/>
    <x v="2"/>
    <s v="Córdoba"/>
    <n v="16.070314870657899"/>
    <n v="450"/>
    <s v="noviembre"/>
    <n v="2023"/>
    <s v="miercoles"/>
  </r>
  <r>
    <n v="1566.8101675293699"/>
    <x v="36"/>
    <n v="40"/>
    <s v="casado"/>
    <s v="Calle de la Sombra 2000"/>
    <n v="32270410.537655301"/>
    <s v="27-34760636-9"/>
    <s v="abril@example.com"/>
    <d v="2023-11-17T00:00:00"/>
    <x v="19"/>
    <x v="2"/>
    <n v="450"/>
    <x v="4"/>
    <s v="Córdoba"/>
    <n v="16.0766777210581"/>
    <n v="450"/>
    <s v="noviembre"/>
    <n v="2023"/>
    <s v="viernes"/>
  </r>
  <r>
    <n v="1567.81688722174"/>
    <x v="9"/>
    <n v="38"/>
    <s v="casado"/>
    <s v="Avenida de la Noche 2011"/>
    <n v="32270346.668716799"/>
    <s v="27-36417111-9"/>
    <s v="agustin@example.com"/>
    <d v="2023-11-19T00:00:00"/>
    <x v="16"/>
    <x v="2"/>
    <n v="450"/>
    <x v="3"/>
    <s v="Córdoba"/>
    <n v="16.083040571458302"/>
    <n v="450"/>
    <s v="noviembre"/>
    <n v="2023"/>
    <s v="domingo"/>
  </r>
  <r>
    <n v="1569.83032660648"/>
    <x v="10"/>
    <n v="32"/>
    <s v="soltero"/>
    <s v="Paseo del Ocaso 2223"/>
    <n v="32270218.930839799"/>
    <s v="27-28069471-9"/>
    <s v="esteban@example.com"/>
    <d v="2023-11-23T00:00:00"/>
    <x v="17"/>
    <x v="3"/>
    <n v="600"/>
    <x v="3"/>
    <s v="Córdoba"/>
    <n v="16.0957662722587"/>
    <n v="600"/>
    <s v="noviembre"/>
    <n v="2023"/>
    <s v="jueves"/>
  </r>
  <r>
    <n v="1571.8437659912199"/>
    <x v="11"/>
    <n v="29"/>
    <s v="casado"/>
    <s v="Avenida de la Niebla 2445"/>
    <n v="32270091.192962799"/>
    <s v="27-32250950-9"/>
    <s v="mariana@example.com"/>
    <d v="2023-11-18T00:00:00"/>
    <x v="3"/>
    <x v="3"/>
    <n v="600"/>
    <x v="3"/>
    <s v="Córdoba"/>
    <n v="16.108491973059099"/>
    <n v="600"/>
    <s v="noviembre"/>
    <n v="2023"/>
    <s v="sabado"/>
  </r>
  <r>
    <n v="1572.85048568359"/>
    <x v="39"/>
    <n v="33"/>
    <s v="casado"/>
    <s v="Camino del Sueño 2556"/>
    <n v="32270027.324024301"/>
    <s v="27-34217549-4"/>
    <s v="fernando@example.com"/>
    <d v="2023-11-29T00:00:00"/>
    <x v="11"/>
    <x v="3"/>
    <n v="600"/>
    <x v="0"/>
    <s v="Córdoba"/>
    <n v="16.1148548234593"/>
    <n v="600"/>
    <s v="noviembre"/>
    <n v="2023"/>
    <s v="miercoles"/>
  </r>
  <r>
    <n v="1577.8840841454401"/>
    <x v="12"/>
    <n v="31"/>
    <s v="casado"/>
    <s v="Paseo de los Sueños 3011"/>
    <n v="32269707.979331799"/>
    <s v="27-37856521-9"/>
    <s v="andrea@example.com"/>
    <d v="2023-12-09T00:00:00"/>
    <x v="6"/>
    <x v="3"/>
    <n v="600"/>
    <x v="2"/>
    <s v="Córdoba"/>
    <n v="16.146669075460299"/>
    <n v="600"/>
    <s v="diciembre"/>
    <n v="2023"/>
    <s v="sabado"/>
  </r>
  <r>
    <n v="1579.89752353018"/>
    <x v="13"/>
    <n v="18"/>
    <s v="soltero"/>
    <s v="Avenida de los Recuerdos 3233"/>
    <n v="32269580.241454799"/>
    <s v="20-37358516-7"/>
    <s v="luna@example.com"/>
    <d v="2023-12-13T00:00:00"/>
    <x v="8"/>
    <x v="3"/>
    <n v="600"/>
    <x v="4"/>
    <s v="Córdoba"/>
    <n v="16.159394776260701"/>
    <n v="600"/>
    <s v="diciembre"/>
    <n v="2023"/>
    <s v="miercoles"/>
  </r>
  <r>
    <n v="1581.91096291492"/>
    <x v="27"/>
    <n v="30"/>
    <s v="casado"/>
    <s v="Calle del Río 608"/>
    <n v="32269452.503577799"/>
    <s v="20-36375476-4"/>
    <s v="carlos@example.com"/>
    <d v="2023-12-17T00:00:00"/>
    <x v="0"/>
    <x v="3"/>
    <n v="600"/>
    <x v="0"/>
    <s v="Córdoba"/>
    <n v="16.1721204770611"/>
    <n v="600"/>
    <s v="diciembre"/>
    <n v="2023"/>
    <s v="domingo"/>
  </r>
  <r>
    <n v="1583.92440229966"/>
    <x v="28"/>
    <n v="35"/>
    <s v="soltero"/>
    <s v="Camino de la Brisa 810"/>
    <n v="32269324.765700798"/>
    <s v="27-26806951-4"/>
    <s v="andres@example.com"/>
    <d v="2023-12-21T00:00:00"/>
    <x v="1"/>
    <x v="3"/>
    <n v="600"/>
    <x v="1"/>
    <s v="Córdoba"/>
    <n v="16.184846177861498"/>
    <n v="600"/>
    <s v="diciembre"/>
    <n v="2023"/>
    <s v="jueves"/>
  </r>
  <r>
    <n v="1584.9311219920301"/>
    <x v="3"/>
    <n v="18"/>
    <s v="soltero"/>
    <s v="Paseo del Alba 911"/>
    <n v="32269260.8967623"/>
    <s v="20-26921588-7"/>
    <s v="laura@example.com"/>
    <d v="2023-12-23T00:00:00"/>
    <x v="15"/>
    <x v="3"/>
    <n v="600"/>
    <x v="0"/>
    <s v="Córdoba"/>
    <n v="16.191209028261699"/>
    <n v="600"/>
    <s v="diciembre"/>
    <n v="2023"/>
    <s v="sabado"/>
  </r>
  <r>
    <n v="1585.9378416843999"/>
    <x v="14"/>
    <n v="28"/>
    <s v="soltero"/>
    <s v="Calle de la Fantasía 3566"/>
    <n v="32269197.027823798"/>
    <s v="27-30655736-9"/>
    <s v="agustin@example.com"/>
    <d v="2023-12-23T00:00:00"/>
    <x v="2"/>
    <x v="3"/>
    <n v="600"/>
    <x v="2"/>
    <s v="Córdoba"/>
    <n v="16.197571878661901"/>
    <n v="600"/>
    <s v="diciembre"/>
    <n v="2023"/>
    <s v="sabado"/>
  </r>
  <r>
    <n v="1586.94456137677"/>
    <x v="15"/>
    <n v="30"/>
    <s v="casado"/>
    <s v="Avenida de las Mariposas 3677"/>
    <n v="32269133.1588853"/>
    <s v="27-33136340-4"/>
    <s v="delfina@example.com"/>
    <d v="2023-12-27T00:00:00"/>
    <x v="19"/>
    <x v="3"/>
    <n v="600"/>
    <x v="4"/>
    <s v="Córdoba"/>
    <n v="16.203934729062102"/>
    <n v="600"/>
    <s v="diciembre"/>
    <n v="2023"/>
    <s v="miercoles"/>
  </r>
  <r>
    <n v="1587.9512810691399"/>
    <x v="16"/>
    <n v="18"/>
    <s v="casado"/>
    <s v="Camino del Encuentro 3788"/>
    <n v="32269069.289946798"/>
    <s v="20-28188688-7"/>
    <s v="ignacio@example.com"/>
    <d v="2023-12-29T00:00:00"/>
    <x v="16"/>
    <x v="3"/>
    <n v="600"/>
    <x v="3"/>
    <s v="Córdoba"/>
    <n v="16.2102975794622"/>
    <n v="600"/>
    <s v="diciembre"/>
    <n v="2023"/>
    <s v="viernes"/>
  </r>
  <r>
    <n v="1589.9647204538801"/>
    <x v="1"/>
    <n v="18"/>
    <s v="casado"/>
    <s v="Paseo de la Luna 103"/>
    <n v="32268941.552069802"/>
    <s v="27-37397553-9"/>
    <s v="carlos@example.com"/>
    <d v="2023-09-02T00:00:00"/>
    <x v="17"/>
    <x v="3"/>
    <n v="600"/>
    <x v="3"/>
    <s v="Córdoba"/>
    <n v="16.223023280262701"/>
    <n v="600"/>
    <s v="septiembre"/>
    <n v="2023"/>
    <s v="sabado"/>
  </r>
  <r>
    <n v="1591.9781598386201"/>
    <x v="2"/>
    <n v="31"/>
    <s v="casado"/>
    <s v="Avenida de las Flores 305"/>
    <n v="32268813.814192701"/>
    <s v="27-29690176-9"/>
    <s v="javier@example.com"/>
    <d v="2023-09-06T00:00:00"/>
    <x v="3"/>
    <x v="3"/>
    <n v="600"/>
    <x v="3"/>
    <s v="Córdoba"/>
    <n v="16.2357489810631"/>
    <n v="600"/>
    <s v="septiembre"/>
    <n v="2023"/>
    <s v="miercoles"/>
  </r>
  <r>
    <n v="1592.9848795309899"/>
    <x v="35"/>
    <n v="29"/>
    <s v="soltero"/>
    <s v="Camino del Arco Iris 406"/>
    <n v="32268749.945254199"/>
    <s v="20-28330935-4"/>
    <s v="martina@example.com"/>
    <d v="2023-09-08T00:00:00"/>
    <x v="11"/>
    <x v="3"/>
    <n v="600"/>
    <x v="0"/>
    <s v="Córdoba"/>
    <n v="16.242111831463198"/>
    <n v="600"/>
    <s v="septiembre"/>
    <n v="2023"/>
    <s v="viernes"/>
  </r>
  <r>
    <n v="1598.01847799284"/>
    <x v="3"/>
    <n v="27"/>
    <s v="soltero"/>
    <s v="Paseo del Alba 911"/>
    <n v="32268430.600561701"/>
    <s v="27-36979978-4"/>
    <s v="laura@example.com"/>
    <d v="2023-09-10T00:00:00"/>
    <x v="6"/>
    <x v="3"/>
    <n v="600"/>
    <x v="2"/>
    <s v="Córdoba"/>
    <n v="16.2739260834642"/>
    <n v="600"/>
    <s v="septiembre"/>
    <n v="2023"/>
    <s v="domingo"/>
  </r>
  <r>
    <n v="1600.0319173775799"/>
    <x v="4"/>
    <n v="30"/>
    <s v="casado"/>
    <s v="Avenida de la Cascada 1223"/>
    <n v="32268302.862684701"/>
    <s v="27-31501404-9"/>
    <s v="leonardo@example.com"/>
    <d v="2023-09-22T00:00:00"/>
    <x v="8"/>
    <x v="3"/>
    <n v="600"/>
    <x v="4"/>
    <s v="Córdoba"/>
    <n v="16.286651784264599"/>
    <n v="600"/>
    <s v="septiembre"/>
    <n v="2023"/>
    <s v="viernes"/>
  </r>
  <r>
    <n v="1602.0453567623199"/>
    <x v="3"/>
    <n v="35"/>
    <s v="soltero"/>
    <s v="Paseo del Alba 912"/>
    <n v="32268175.124807701"/>
    <s v="20-31520404-8"/>
    <s v="laura@example.com"/>
    <d v="2023-10-21T00:00:00"/>
    <x v="4"/>
    <x v="3"/>
    <n v="600"/>
    <x v="1"/>
    <s v="Córdoba"/>
    <n v="16.299377485065001"/>
    <n v="600"/>
    <s v="octubre"/>
    <n v="2023"/>
    <s v="sabado"/>
  </r>
  <r>
    <n v="1604.0587961470601"/>
    <x v="4"/>
    <n v="38"/>
    <s v="casado"/>
    <s v="Avenida de la Cascada 1224"/>
    <n v="32268047.3869307"/>
    <s v="20-32267234-5"/>
    <s v="leonardo@example.com"/>
    <d v="2023-11-03T00:00:00"/>
    <x v="13"/>
    <x v="3"/>
    <n v="600"/>
    <x v="1"/>
    <s v="Córdoba"/>
    <n v="16.3121031858654"/>
    <n v="600"/>
    <s v="noviembre"/>
    <n v="2023"/>
    <s v="viernes"/>
  </r>
  <r>
    <n v="1605.06551583943"/>
    <x v="23"/>
    <n v="35"/>
    <s v="casado"/>
    <s v="Camino de la Estrella 1335"/>
    <n v="32267983.517992198"/>
    <s v="27-29304349-10"/>
    <s v="mariana@example.com"/>
    <d v="2023-11-05T00:00:00"/>
    <x v="18"/>
    <x v="3"/>
    <n v="600"/>
    <x v="1"/>
    <s v="Córdoba"/>
    <n v="16.318466036265601"/>
    <n v="600"/>
    <s v="noviembre"/>
    <n v="2023"/>
    <s v="domingo"/>
  </r>
  <r>
    <n v="1606.0722355318001"/>
    <x v="24"/>
    <n v="42"/>
    <s v="soltero"/>
    <s v="Paseo del Cielo 1446"/>
    <n v="32267919.6490537"/>
    <s v="27-32271907-5"/>
    <s v="matias@example.com"/>
    <d v="2023-11-07T00:00:00"/>
    <x v="0"/>
    <x v="4"/>
    <n v="600"/>
    <x v="0"/>
    <s v="Córdoba"/>
    <n v="16.324828886665799"/>
    <n v="600"/>
    <s v="noviembre"/>
    <n v="2023"/>
    <s v="martes"/>
  </r>
  <r>
    <n v="1607.0789552241699"/>
    <x v="5"/>
    <n v="40"/>
    <s v="soltero"/>
    <s v="Calle del Viento 1557"/>
    <n v="32267855.780115198"/>
    <s v="20-30540016-8"/>
    <s v="valentina@example.com"/>
    <d v="2023-11-09T00:00:00"/>
    <x v="14"/>
    <x v="4"/>
    <n v="600"/>
    <x v="4"/>
    <s v="Córdoba"/>
    <n v="16.331191737066"/>
    <n v="600"/>
    <s v="noviembre"/>
    <n v="2023"/>
    <s v="jueves"/>
  </r>
  <r>
    <n v="1608.08567491654"/>
    <x v="6"/>
    <n v="38"/>
    <s v="casado"/>
    <s v="Avenida del Amanecer 1668"/>
    <n v="32267791.9111767"/>
    <s v="27-29966507-10"/>
    <s v="nicolas@example.com"/>
    <d v="2023-11-11T00:00:00"/>
    <x v="1"/>
    <x v="4"/>
    <n v="600"/>
    <x v="1"/>
    <s v="Córdoba"/>
    <n v="16.337554587466201"/>
    <n v="600"/>
    <s v="noviembre"/>
    <n v="2023"/>
    <s v="sabado"/>
  </r>
  <r>
    <n v="1610.09911430128"/>
    <x v="8"/>
    <n v="32"/>
    <s v="soltero"/>
    <s v="Paseo de la Aurora 1890"/>
    <n v="32267664.1732997"/>
    <s v="20-30963832-8"/>
    <s v="santiago@example.com"/>
    <d v="2023-11-15T00:00:00"/>
    <x v="2"/>
    <x v="4"/>
    <n v="600"/>
    <x v="2"/>
    <s v="Córdoba"/>
    <n v="16.3502802882666"/>
    <n v="600"/>
    <s v="noviembre"/>
    <n v="2023"/>
    <s v="miercoles"/>
  </r>
  <r>
    <n v="1612.11255368602"/>
    <x v="9"/>
    <n v="30"/>
    <s v="casado"/>
    <s v="Avenida de la Noche 2012"/>
    <n v="32267536.4354227"/>
    <s v="27-36417111-10"/>
    <s v="agustin@example.com"/>
    <d v="2023-11-19T00:00:00"/>
    <x v="16"/>
    <x v="4"/>
    <n v="600"/>
    <x v="3"/>
    <s v="Córdoba"/>
    <n v="16.363005989066998"/>
    <n v="600"/>
    <s v="noviembre"/>
    <n v="2023"/>
    <s v="domingo"/>
  </r>
  <r>
    <n v="1613.1192733783901"/>
    <x v="37"/>
    <n v="38"/>
    <s v="casado"/>
    <s v="Camino del Crepúsculo 2113"/>
    <n v="32267472.566484202"/>
    <s v="20-33236627-8"/>
    <s v="melina@example.com"/>
    <d v="2023-11-21T00:00:00"/>
    <x v="9"/>
    <x v="4"/>
    <n v="600"/>
    <x v="0"/>
    <s v="Córdoba"/>
    <n v="16.369368839467199"/>
    <n v="600"/>
    <s v="noviembre"/>
    <n v="2023"/>
    <s v="martes"/>
  </r>
  <r>
    <n v="1618.1528718402401"/>
    <x v="30"/>
    <n v="31"/>
    <s v="soltero"/>
    <s v="Paseo de la Penumbra 2668"/>
    <n v="32267153.2217917"/>
    <s v="20-31390694-8"/>
    <s v="valeria@example.com"/>
    <d v="2023-12-01T00:00:00"/>
    <x v="4"/>
    <x v="4"/>
    <n v="600"/>
    <x v="1"/>
    <s v="Córdoba"/>
    <n v="16.401183091468202"/>
    <n v="600"/>
    <s v="diciembre"/>
    <n v="2023"/>
    <s v="viernes"/>
  </r>
  <r>
    <n v="1620.1663112249801"/>
    <x v="19"/>
    <n v="18"/>
    <s v="casado"/>
    <s v="Avenida de la Magia 2890"/>
    <n v="32267025.483914699"/>
    <s v="27-38941171-5"/>
    <s v="lucia@example.com"/>
    <d v="2023-12-05T00:00:00"/>
    <x v="13"/>
    <x v="4"/>
    <n v="600"/>
    <x v="1"/>
    <s v="Córdoba"/>
    <n v="16.4139087922686"/>
    <n v="600"/>
    <s v="diciembre"/>
    <n v="2023"/>
    <s v="martes"/>
  </r>
  <r>
    <n v="1622.17975060972"/>
    <x v="12"/>
    <n v="26"/>
    <s v="casado"/>
    <s v="Paseo de los Sueños 3012"/>
    <n v="32266897.746037699"/>
    <s v="27-37856521-10"/>
    <s v="andrea@example.com"/>
    <d v="2023-12-09T00:00:00"/>
    <x v="6"/>
    <x v="4"/>
    <n v="600"/>
    <x v="2"/>
    <s v="Córdoba"/>
    <n v="16.426634493068999"/>
    <n v="600"/>
    <s v="diciembre"/>
    <n v="2023"/>
    <s v="sabado"/>
  </r>
  <r>
    <n v="1624.19318999446"/>
    <x v="13"/>
    <n v="27"/>
    <s v="soltero"/>
    <s v="Avenida de los Recuerdos 3234"/>
    <n v="32266770.008160699"/>
    <s v="20-37358516-8"/>
    <s v="luna@example.com"/>
    <d v="2023-12-13T00:00:00"/>
    <x v="8"/>
    <x v="4"/>
    <n v="600"/>
    <x v="4"/>
    <s v="Córdoba"/>
    <n v="16.439360193869401"/>
    <n v="600"/>
    <s v="diciembre"/>
    <n v="2023"/>
    <s v="miercoles"/>
  </r>
  <r>
    <n v="1625.1999096868301"/>
    <x v="26"/>
    <n v="18"/>
    <s v="soltero"/>
    <s v="Paseo de la Montaña 508"/>
    <n v="32266706.139222201"/>
    <s v="27-28436911-10"/>
    <s v="lucas@example.com"/>
    <d v="2023-12-15T00:00:00"/>
    <x v="18"/>
    <x v="4"/>
    <n v="600"/>
    <x v="1"/>
    <s v="Córdoba"/>
    <n v="16.445723044269599"/>
    <n v="600"/>
    <s v="diciembre"/>
    <n v="2023"/>
    <s v="viernes"/>
  </r>
  <r>
    <n v="1626.20662937919"/>
    <x v="27"/>
    <n v="28"/>
    <s v="casado"/>
    <s v="Calle del Río 609"/>
    <n v="32266642.270283699"/>
    <s v="20-36375476-5"/>
    <s v="carlos@example.com"/>
    <d v="2023-12-17T00:00:00"/>
    <x v="0"/>
    <x v="4"/>
    <n v="600"/>
    <x v="0"/>
    <s v="Córdoba"/>
    <n v="16.4520858946698"/>
    <n v="600"/>
    <s v="diciembre"/>
    <n v="2023"/>
    <s v="domingo"/>
  </r>
  <r>
    <n v="1627.2133490715701"/>
    <x v="22"/>
    <n v="30"/>
    <s v="casado"/>
    <s v="Avenida del Mar 710"/>
    <n v="32266578.401345201"/>
    <s v="27-39144244-10"/>
    <s v="sofia@example.com"/>
    <d v="2023-12-19T00:00:00"/>
    <x v="14"/>
    <x v="4"/>
    <n v="600"/>
    <x v="4"/>
    <s v="Córdoba"/>
    <n v="16.458448745070001"/>
    <n v="600"/>
    <s v="diciembre"/>
    <n v="2023"/>
    <s v="martes"/>
  </r>
  <r>
    <n v="1628.2200687639399"/>
    <x v="28"/>
    <n v="18"/>
    <s v="soltero"/>
    <s v="Camino de la Brisa 811"/>
    <n v="32266514.532406699"/>
    <s v="27-26806951-5"/>
    <s v="andres@example.com"/>
    <d v="2023-12-21T00:00:00"/>
    <x v="1"/>
    <x v="4"/>
    <n v="600"/>
    <x v="1"/>
    <s v="Córdoba"/>
    <n v="16.464811595470199"/>
    <n v="600"/>
    <s v="diciembre"/>
    <n v="2023"/>
    <s v="jueves"/>
  </r>
  <r>
    <n v="1630.2335081486799"/>
    <x v="14"/>
    <n v="18"/>
    <s v="soltero"/>
    <s v="Calle de la Fantasía 3567"/>
    <n v="32266386.794529699"/>
    <s v="27-30655736-10"/>
    <s v="agustin@example.com"/>
    <d v="2023-12-23T00:00:00"/>
    <x v="2"/>
    <x v="4"/>
    <n v="600"/>
    <x v="2"/>
    <s v="Córdoba"/>
    <n v="16.477537296270601"/>
    <n v="600"/>
    <s v="diciembre"/>
    <n v="2023"/>
    <s v="sabado"/>
  </r>
  <r>
    <n v="1632.2469475334201"/>
    <x v="16"/>
    <n v="31"/>
    <s v="casado"/>
    <s v="Camino del Encuentro 3789"/>
    <n v="32266259.056652699"/>
    <s v="20-28188688-8"/>
    <s v="ignacio@example.com"/>
    <d v="2023-12-29T00:00:00"/>
    <x v="16"/>
    <x v="4"/>
    <n v="600"/>
    <x v="3"/>
    <s v="Córdoba"/>
    <n v="16.490262997071"/>
    <n v="600"/>
    <s v="diciembre"/>
    <n v="2023"/>
    <s v="viernes"/>
  </r>
  <r>
    <n v="1633.25366722578"/>
    <x v="17"/>
    <n v="29"/>
    <s v="casado"/>
    <s v="Paseo de la Serenidad 3900"/>
    <n v="32266195.1877142"/>
    <s v="27-31112846-10"/>
    <s v="catalina@example.com"/>
    <d v="2023-12-31T00:00:00"/>
    <x v="9"/>
    <x v="4"/>
    <n v="600"/>
    <x v="0"/>
    <s v="Córdoba"/>
    <n v="16.496625847471201"/>
    <n v="600"/>
    <s v="diciembre"/>
    <n v="2023"/>
    <s v="domingo"/>
  </r>
  <r>
    <n v="1638.28726568763"/>
    <x v="26"/>
    <n v="28"/>
    <s v="soltero"/>
    <s v="Paseo de la Montaña 508"/>
    <n v="32265875.843021698"/>
    <s v="27-25453424-10"/>
    <s v="lucas@example.com"/>
    <d v="2023-09-10T00:00:00"/>
    <x v="4"/>
    <x v="4"/>
    <n v="600"/>
    <x v="1"/>
    <s v="Córdoba"/>
    <n v="16.528440099472199"/>
    <n v="600"/>
    <s v="septiembre"/>
    <n v="2023"/>
    <s v="domingo"/>
  </r>
  <r>
    <n v="1640.30070507237"/>
    <x v="22"/>
    <n v="38"/>
    <s v="casado"/>
    <s v="Avenida del Mar 710"/>
    <n v="32265748.105144698"/>
    <s v="20-27120265-8"/>
    <s v="sofia@example.com"/>
    <d v="2023-09-14T00:00:00"/>
    <x v="13"/>
    <x v="4"/>
    <n v="600"/>
    <x v="1"/>
    <s v="Córdoba"/>
    <n v="16.541165800272601"/>
    <n v="600"/>
    <s v="septiembre"/>
    <n v="2023"/>
    <s v="jueves"/>
  </r>
  <r>
    <n v="1642.3141444571099"/>
    <x v="3"/>
    <n v="38"/>
    <s v="soltero"/>
    <s v="Paseo del Alba 912"/>
    <n v="32265620.367267702"/>
    <s v="27-36979978-5"/>
    <s v="laura@example.com"/>
    <d v="2023-09-10T00:00:00"/>
    <x v="6"/>
    <x v="4"/>
    <n v="600"/>
    <x v="2"/>
    <s v="Córdoba"/>
    <n v="16.553891501073"/>
    <n v="600"/>
    <s v="septiembre"/>
    <n v="2023"/>
    <s v="domingo"/>
  </r>
  <r>
    <n v="1644.3275838418499"/>
    <x v="4"/>
    <n v="38"/>
    <s v="casado"/>
    <s v="Avenida de la Cascada 1224"/>
    <n v="32265492.629390601"/>
    <s v="27-31501404-10"/>
    <s v="leonardo@example.com"/>
    <d v="2023-09-22T00:00:00"/>
    <x v="8"/>
    <x v="4"/>
    <n v="600"/>
    <x v="4"/>
    <s v="Córdoba"/>
    <n v="16.566617201873399"/>
    <n v="600"/>
    <s v="septiembre"/>
    <n v="2023"/>
    <s v="viernes"/>
  </r>
  <r>
    <n v="1645.33430353422"/>
    <x v="28"/>
    <n v="35"/>
    <s v="soltero"/>
    <s v="Camino de la Brisa 812"/>
    <n v="32265428.760452099"/>
    <s v="27-33448579-11"/>
    <s v="andres@example.com"/>
    <d v="2023-10-28T00:00:00"/>
    <x v="11"/>
    <x v="5"/>
    <n v="640"/>
    <x v="0"/>
    <s v="Córdoba"/>
    <n v="16.5729800522736"/>
    <n v="640"/>
    <s v="octubre"/>
    <n v="2023"/>
    <s v="sabado"/>
  </r>
  <r>
    <n v="1646.3410232265901"/>
    <x v="3"/>
    <n v="42"/>
    <s v="soltero"/>
    <s v="Paseo del Alba 913"/>
    <n v="32265364.891513601"/>
    <s v="20-31520404-9"/>
    <s v="laura@example.com"/>
    <d v="2023-10-21T00:00:00"/>
    <x v="4"/>
    <x v="5"/>
    <n v="640"/>
    <x v="1"/>
    <s v="Córdoba"/>
    <n v="16.579342902673801"/>
    <n v="640"/>
    <s v="octubre"/>
    <n v="2023"/>
    <s v="sabado"/>
  </r>
  <r>
    <n v="1647.34774291896"/>
    <x v="29"/>
    <n v="40"/>
    <s v="casado"/>
    <s v="Calle de la Palma 1114"/>
    <n v="32265301.022575099"/>
    <s v="27-33519011-11"/>
    <s v="andrea@example.com"/>
    <d v="2023-11-01T00:00:00"/>
    <x v="10"/>
    <x v="5"/>
    <n v="640"/>
    <x v="3"/>
    <s v="Córdoba"/>
    <n v="16.585705753073999"/>
    <n v="640"/>
    <s v="noviembre"/>
    <n v="2023"/>
    <s v="miercoles"/>
  </r>
  <r>
    <n v="1648.3544626113301"/>
    <x v="4"/>
    <n v="38"/>
    <s v="casado"/>
    <s v="Avenida de la Cascada 1225"/>
    <n v="32265237.153636601"/>
    <s v="20-32267234-6"/>
    <s v="leonardo@example.com"/>
    <d v="2023-11-03T00:00:00"/>
    <x v="13"/>
    <x v="5"/>
    <n v="640"/>
    <x v="1"/>
    <s v="Córdoba"/>
    <n v="16.5920686034742"/>
    <n v="640"/>
    <s v="noviembre"/>
    <n v="2023"/>
    <s v="viernes"/>
  </r>
  <r>
    <n v="1650.36790199607"/>
    <x v="24"/>
    <n v="32"/>
    <s v="soltero"/>
    <s v="Paseo del Cielo 1447"/>
    <n v="32265109.415759601"/>
    <s v="27-32271907-6"/>
    <s v="matias@example.com"/>
    <d v="2023-11-07T00:00:00"/>
    <x v="0"/>
    <x v="5"/>
    <n v="640"/>
    <x v="0"/>
    <s v="Córdoba"/>
    <n v="16.604794304274598"/>
    <n v="640"/>
    <s v="noviembre"/>
    <n v="2023"/>
    <s v="martes"/>
  </r>
  <r>
    <n v="1652.38134138081"/>
    <x v="6"/>
    <n v="29"/>
    <s v="casado"/>
    <s v="Avenida del Amanecer 1669"/>
    <n v="32264981.677882601"/>
    <s v="27-29966507-11"/>
    <s v="nicolas@example.com"/>
    <d v="2023-11-11T00:00:00"/>
    <x v="1"/>
    <x v="5"/>
    <n v="640"/>
    <x v="1"/>
    <s v="Córdoba"/>
    <n v="16.617520005075001"/>
    <n v="640"/>
    <s v="noviembre"/>
    <n v="2023"/>
    <s v="sabado"/>
  </r>
  <r>
    <n v="1653.3880610731801"/>
    <x v="7"/>
    <n v="33"/>
    <s v="soltero"/>
    <s v="Camino del Diamante 1780"/>
    <n v="32264917.808944099"/>
    <s v="27-26635829-6"/>
    <s v="daniela@example.com"/>
    <d v="2023-11-18T00:00:00"/>
    <x v="15"/>
    <x v="5"/>
    <n v="640"/>
    <x v="0"/>
    <s v="Córdoba"/>
    <n v="16.623882855475198"/>
    <n v="640"/>
    <s v="noviembre"/>
    <n v="2023"/>
    <s v="sabado"/>
  </r>
  <r>
    <n v="1658.4216595350299"/>
    <x v="10"/>
    <n v="31"/>
    <s v="soltero"/>
    <s v="Paseo del Ocaso 2225"/>
    <n v="32264598.4642516"/>
    <s v="27-28069471-11"/>
    <s v="esteban@example.com"/>
    <d v="2023-11-23T00:00:00"/>
    <x v="17"/>
    <x v="5"/>
    <n v="640"/>
    <x v="3"/>
    <s v="Córdoba"/>
    <n v="16.6556971074762"/>
    <n v="640"/>
    <s v="noviembre"/>
    <n v="2023"/>
    <s v="jueves"/>
  </r>
  <r>
    <n v="1660.4350989197701"/>
    <x v="11"/>
    <n v="18"/>
    <s v="casado"/>
    <s v="Avenida de la Niebla 2447"/>
    <n v="32264470.7263746"/>
    <s v="27-32250950-11"/>
    <s v="mariana@example.com"/>
    <d v="2023-11-18T00:00:00"/>
    <x v="3"/>
    <x v="5"/>
    <n v="640"/>
    <x v="3"/>
    <s v="Córdoba"/>
    <n v="16.668422808276599"/>
    <n v="640"/>
    <s v="noviembre"/>
    <n v="2023"/>
    <s v="sabado"/>
  </r>
  <r>
    <n v="1662.4485383045101"/>
    <x v="30"/>
    <n v="26"/>
    <s v="soltero"/>
    <s v="Paseo de la Penumbra 2669"/>
    <n v="32264342.9884976"/>
    <s v="20-31390694-9"/>
    <s v="valeria@example.com"/>
    <d v="2023-12-01T00:00:00"/>
    <x v="4"/>
    <x v="5"/>
    <n v="640"/>
    <x v="1"/>
    <s v="Córdoba"/>
    <n v="16.681148509077001"/>
    <n v="640"/>
    <s v="diciembre"/>
    <n v="2023"/>
    <s v="viernes"/>
  </r>
  <r>
    <n v="1664.46197768925"/>
    <x v="19"/>
    <n v="27"/>
    <s v="casado"/>
    <s v="Avenida de la Magia 2891"/>
    <n v="32264215.2506206"/>
    <s v="27-38941171-6"/>
    <s v="lucia@example.com"/>
    <d v="2023-12-05T00:00:00"/>
    <x v="13"/>
    <x v="5"/>
    <n v="640"/>
    <x v="1"/>
    <s v="Córdoba"/>
    <n v="16.6938742098774"/>
    <n v="640"/>
    <s v="diciembre"/>
    <n v="2023"/>
    <s v="martes"/>
  </r>
  <r>
    <n v="1665.4686973816199"/>
    <x v="32"/>
    <n v="18"/>
    <s v="casado"/>
    <s v="Camino de la Ilusión 3002"/>
    <n v="32264151.381682102"/>
    <s v="20-36023852-9"/>
    <s v="mateo@example.com"/>
    <d v="2023-12-07T00:00:00"/>
    <x v="5"/>
    <x v="5"/>
    <n v="640"/>
    <x v="2"/>
    <s v="Córdoba"/>
    <n v="16.700237060277601"/>
    <n v="640"/>
    <s v="diciembre"/>
    <n v="2023"/>
    <s v="jueves"/>
  </r>
  <r>
    <n v="1666.47541707399"/>
    <x v="12"/>
    <n v="28"/>
    <s v="casado"/>
    <s v="Paseo de los Sueños 3013"/>
    <n v="32264087.5127436"/>
    <s v="27-37856521-11"/>
    <s v="andrea@example.com"/>
    <d v="2023-12-09T00:00:00"/>
    <x v="6"/>
    <x v="5"/>
    <n v="640"/>
    <x v="2"/>
    <s v="Córdoba"/>
    <n v="16.706599910677799"/>
    <n v="640"/>
    <s v="diciembre"/>
    <n v="2023"/>
    <s v="sabado"/>
  </r>
  <r>
    <n v="1667.4821367663601"/>
    <x v="31"/>
    <n v="30"/>
    <s v="soltero"/>
    <s v="Calle del Encanto 3124"/>
    <n v="32264023.643805102"/>
    <s v="27-25733410-11"/>
    <s v="emilio@example.com"/>
    <d v="2023-12-23T00:00:00"/>
    <x v="7"/>
    <x v="5"/>
    <n v="640"/>
    <x v="2"/>
    <s v="Córdoba"/>
    <n v="16.712962761078"/>
    <n v="640"/>
    <s v="diciembre"/>
    <n v="2023"/>
    <s v="sabado"/>
  </r>
  <r>
    <n v="1668.48885645873"/>
    <x v="13"/>
    <n v="18"/>
    <s v="soltero"/>
    <s v="Avenida de los Recuerdos 3235"/>
    <n v="32263959.7748666"/>
    <s v="20-37358516-9"/>
    <s v="luna@example.com"/>
    <d v="2023-12-13T00:00:00"/>
    <x v="8"/>
    <x v="5"/>
    <n v="640"/>
    <x v="4"/>
    <s v="Córdoba"/>
    <n v="16.719325611478201"/>
    <n v="640"/>
    <s v="diciembre"/>
    <n v="2023"/>
    <s v="miercoles"/>
  </r>
  <r>
    <n v="1670.5022958434699"/>
    <x v="27"/>
    <n v="18"/>
    <s v="casado"/>
    <s v="Calle del Río 610"/>
    <n v="32263832.036989599"/>
    <s v="20-36375476-6"/>
    <s v="carlos@example.com"/>
    <d v="2023-12-17T00:00:00"/>
    <x v="0"/>
    <x v="5"/>
    <n v="640"/>
    <x v="0"/>
    <s v="Córdoba"/>
    <n v="16.7320513122786"/>
    <n v="640"/>
    <s v="diciembre"/>
    <n v="2023"/>
    <s v="domingo"/>
  </r>
  <r>
    <n v="1672.5157352282099"/>
    <x v="28"/>
    <n v="31"/>
    <s v="soltero"/>
    <s v="Camino de la Brisa 812"/>
    <n v="32263704.299112599"/>
    <s v="27-26806951-6"/>
    <s v="andres@example.com"/>
    <d v="2023-12-21T00:00:00"/>
    <x v="1"/>
    <x v="5"/>
    <n v="640"/>
    <x v="1"/>
    <s v="Córdoba"/>
    <n v="16.744777013078998"/>
    <n v="640"/>
    <s v="diciembre"/>
    <n v="2023"/>
    <s v="jueves"/>
  </r>
  <r>
    <n v="1673.52245492058"/>
    <x v="3"/>
    <n v="29"/>
    <s v="soltero"/>
    <s v="Paseo del Alba 913"/>
    <n v="32263640.430174101"/>
    <s v="20-26921588-9"/>
    <s v="laura@example.com"/>
    <d v="2023-12-23T00:00:00"/>
    <x v="15"/>
    <x v="5"/>
    <n v="640"/>
    <x v="0"/>
    <s v="Córdoba"/>
    <n v="16.751139863479199"/>
    <n v="640"/>
    <s v="diciembre"/>
    <n v="2023"/>
    <s v="sabado"/>
  </r>
  <r>
    <n v="1678.55605338243"/>
    <x v="1"/>
    <n v="27"/>
    <s v="casado"/>
    <s v="Paseo de la Luna 105"/>
    <n v="32263321.085481599"/>
    <s v="27-37397553-11"/>
    <s v="carlos@example.com"/>
    <d v="2023-09-02T00:00:00"/>
    <x v="17"/>
    <x v="5"/>
    <n v="640"/>
    <x v="3"/>
    <s v="Córdoba"/>
    <n v="16.782954115480202"/>
    <n v="640"/>
    <s v="septiembre"/>
    <n v="2023"/>
    <s v="sabado"/>
  </r>
  <r>
    <n v="1680.56949276717"/>
    <x v="2"/>
    <n v="28"/>
    <s v="casado"/>
    <s v="Avenida de las Flores 307"/>
    <n v="32263193.347604599"/>
    <s v="27-29690176-11"/>
    <s v="javier@example.com"/>
    <d v="2023-09-06T00:00:00"/>
    <x v="3"/>
    <x v="5"/>
    <n v="640"/>
    <x v="3"/>
    <s v="Córdoba"/>
    <n v="16.7956798162806"/>
    <n v="640"/>
    <s v="septiembre"/>
    <n v="2023"/>
    <s v="miercoles"/>
  </r>
  <r>
    <n v="1682.58293215191"/>
    <x v="26"/>
    <n v="38"/>
    <s v="soltero"/>
    <s v="Paseo de la Montaña 509"/>
    <n v="32263065.609727599"/>
    <s v="27-25453424-11"/>
    <s v="lucas@example.com"/>
    <d v="2023-09-10T00:00:00"/>
    <x v="4"/>
    <x v="5"/>
    <n v="640"/>
    <x v="1"/>
    <s v="Córdoba"/>
    <n v="16.808405517080999"/>
    <n v="640"/>
    <s v="septiembre"/>
    <n v="2023"/>
    <s v="domingo"/>
  </r>
  <r>
    <n v="1684.5963715366499"/>
    <x v="22"/>
    <n v="38"/>
    <s v="casado"/>
    <s v="Avenida del Mar 711"/>
    <n v="32262937.871850599"/>
    <s v="20-27120265-9"/>
    <s v="sofia@example.com"/>
    <d v="2023-09-14T00:00:00"/>
    <x v="13"/>
    <x v="5"/>
    <n v="640"/>
    <x v="1"/>
    <s v="Córdoba"/>
    <n v="16.821131217881401"/>
    <n v="640"/>
    <s v="septiembre"/>
    <n v="2023"/>
    <s v="jueves"/>
  </r>
  <r>
    <n v="1685.60309122902"/>
    <x v="28"/>
    <n v="35"/>
    <s v="soltero"/>
    <s v="Camino de la Brisa 812"/>
    <n v="32262874.0029121"/>
    <s v="27-30880692-11"/>
    <s v="andres@example.com"/>
    <d v="2023-09-16T00:00:00"/>
    <x v="5"/>
    <x v="5"/>
    <n v="640"/>
    <x v="2"/>
    <s v="Córdoba"/>
    <n v="16.827494068281599"/>
    <n v="640"/>
    <s v="septiembre"/>
    <n v="2023"/>
    <s v="sabado"/>
  </r>
  <r>
    <n v="1686.6098109213899"/>
    <x v="3"/>
    <n v="42"/>
    <s v="soltero"/>
    <s v="Paseo del Alba 913"/>
    <n v="32262810.133973598"/>
    <s v="27-36979978-6"/>
    <s v="laura@example.com"/>
    <d v="2023-09-10T00:00:00"/>
    <x v="6"/>
    <x v="5"/>
    <n v="640"/>
    <x v="2"/>
    <s v="Córdoba"/>
    <n v="16.8338569186818"/>
    <n v="640"/>
    <s v="septiembre"/>
    <n v="2023"/>
    <s v="domingo"/>
  </r>
  <r>
    <n v="1687.61653061376"/>
    <x v="29"/>
    <n v="40"/>
    <s v="casado"/>
    <s v="Calle de la Palma 1114"/>
    <n v="32262746.2650351"/>
    <s v="20-29520324-9"/>
    <s v="andrea@example.com"/>
    <d v="2023-09-20T00:00:00"/>
    <x v="7"/>
    <x v="0"/>
    <n v="550"/>
    <x v="2"/>
    <s v="Córdoba"/>
    <n v="16.840219769082001"/>
    <n v="550"/>
    <s v="septiembre"/>
    <n v="2023"/>
    <s v="miercoles"/>
  </r>
  <r>
    <n v="1688.6232503061301"/>
    <x v="4"/>
    <n v="38"/>
    <s v="casado"/>
    <s v="Avenida de la Cascada 1225"/>
    <n v="32262682.396096598"/>
    <s v="27-31501404-11"/>
    <s v="leonardo@example.com"/>
    <d v="2023-09-22T00:00:00"/>
    <x v="8"/>
    <x v="0"/>
    <n v="550"/>
    <x v="4"/>
    <s v="Córdoba"/>
    <n v="16.846582619482199"/>
    <n v="550"/>
    <s v="septiembre"/>
    <n v="2023"/>
    <s v="viernes"/>
  </r>
  <r>
    <n v="1690.6366896908701"/>
    <x v="3"/>
    <n v="32"/>
    <s v="soltero"/>
    <s v="Paseo del Alba 914"/>
    <n v="32262554.658219598"/>
    <s v="20-31520404-10"/>
    <s v="laura@example.com"/>
    <d v="2023-10-21T00:00:00"/>
    <x v="4"/>
    <x v="0"/>
    <n v="550"/>
    <x v="1"/>
    <s v="Córdoba"/>
    <n v="16.859308320282601"/>
    <n v="550"/>
    <s v="octubre"/>
    <n v="2023"/>
    <s v="sabado"/>
  </r>
  <r>
    <n v="1692.65012907561"/>
    <x v="4"/>
    <n v="29"/>
    <s v="casado"/>
    <s v="Avenida de la Cascada 1226"/>
    <n v="32262426.920342602"/>
    <s v="20-32267234-7"/>
    <s v="leonardo@example.com"/>
    <d v="2023-11-03T00:00:00"/>
    <x v="13"/>
    <x v="0"/>
    <n v="550"/>
    <x v="1"/>
    <s v="Córdoba"/>
    <n v="16.872034021083"/>
    <n v="550"/>
    <s v="noviembre"/>
    <n v="2023"/>
    <s v="viernes"/>
  </r>
  <r>
    <n v="1693.6568487679799"/>
    <x v="23"/>
    <n v="33"/>
    <s v="casado"/>
    <s v="Camino de la Estrella 1337"/>
    <n v="32262363.0514041"/>
    <s v="27-29304349-12"/>
    <s v="mariana@example.com"/>
    <d v="2023-11-05T00:00:00"/>
    <x v="18"/>
    <x v="0"/>
    <n v="550"/>
    <x v="1"/>
    <s v="Córdoba"/>
    <n v="16.878396871483201"/>
    <n v="550"/>
    <s v="noviembre"/>
    <n v="2023"/>
    <s v="domingo"/>
  </r>
  <r>
    <n v="1698.6904472298299"/>
    <x v="8"/>
    <n v="31"/>
    <s v="soltero"/>
    <s v="Paseo de la Aurora 1892"/>
    <n v="32262043.706711501"/>
    <s v="20-30963832-10"/>
    <s v="santiago@example.com"/>
    <d v="2023-11-15T00:00:00"/>
    <x v="2"/>
    <x v="0"/>
    <n v="550"/>
    <x v="2"/>
    <s v="Córdoba"/>
    <n v="16.910211123484199"/>
    <n v="550"/>
    <s v="noviembre"/>
    <n v="2023"/>
    <s v="miercoles"/>
  </r>
  <r>
    <n v="1700.7038866145699"/>
    <x v="9"/>
    <n v="18"/>
    <s v="casado"/>
    <s v="Avenida de la Noche 2014"/>
    <n v="32261915.968834501"/>
    <s v="27-36417111-12"/>
    <s v="agustin@example.com"/>
    <d v="2023-11-19T00:00:00"/>
    <x v="16"/>
    <x v="0"/>
    <n v="550"/>
    <x v="3"/>
    <s v="Córdoba"/>
    <n v="16.922936824284601"/>
    <n v="550"/>
    <s v="noviembre"/>
    <n v="2023"/>
    <s v="domingo"/>
  </r>
  <r>
    <n v="1702.7173259993101"/>
    <x v="10"/>
    <n v="26"/>
    <s v="soltero"/>
    <s v="Paseo del Ocaso 2226"/>
    <n v="32261788.230957501"/>
    <s v="27-28069471-12"/>
    <s v="esteban@example.com"/>
    <d v="2023-11-23T00:00:00"/>
    <x v="17"/>
    <x v="0"/>
    <n v="550"/>
    <x v="3"/>
    <s v="Córdoba"/>
    <n v="16.935662525085"/>
    <n v="550"/>
    <s v="noviembre"/>
    <n v="2023"/>
    <s v="jueves"/>
  </r>
  <r>
    <n v="1704.7307653840501"/>
    <x v="11"/>
    <n v="27"/>
    <s v="casado"/>
    <s v="Avenida de la Niebla 2448"/>
    <n v="32261660.493080501"/>
    <s v="27-32250950-12"/>
    <s v="mariana@example.com"/>
    <d v="2023-11-18T00:00:00"/>
    <x v="3"/>
    <x v="0"/>
    <n v="550"/>
    <x v="3"/>
    <s v="Córdoba"/>
    <n v="16.948388225885399"/>
    <n v="550"/>
    <s v="noviembre"/>
    <n v="2023"/>
    <s v="sabado"/>
  </r>
  <r>
    <n v="1705.7374850764199"/>
    <x v="39"/>
    <n v="18"/>
    <s v="casado"/>
    <s v="Camino del Sueño 2559"/>
    <n v="32261596.624141999"/>
    <s v="27-34217549-7"/>
    <s v="fernando@example.com"/>
    <d v="2023-11-29T00:00:00"/>
    <x v="11"/>
    <x v="0"/>
    <n v="550"/>
    <x v="0"/>
    <s v="Córdoba"/>
    <n v="16.9547510762856"/>
    <n v="550"/>
    <s v="noviembre"/>
    <n v="2023"/>
    <s v="miercoles"/>
  </r>
  <r>
    <n v="1706.74420476879"/>
    <x v="30"/>
    <n v="28"/>
    <s v="soltero"/>
    <s v="Paseo de la Penumbra 2670"/>
    <n v="32261532.7552035"/>
    <s v="20-31390694-10"/>
    <s v="valeria@example.com"/>
    <d v="2023-12-01T00:00:00"/>
    <x v="4"/>
    <x v="0"/>
    <n v="550"/>
    <x v="1"/>
    <s v="Córdoba"/>
    <n v="16.961113926685801"/>
    <n v="550"/>
    <s v="diciembre"/>
    <n v="2023"/>
    <s v="viernes"/>
  </r>
  <r>
    <n v="1707.7509244611599"/>
    <x v="25"/>
    <n v="30"/>
    <s v="soltero"/>
    <s v="Calle del Misterio 2781"/>
    <n v="32261468.886264998"/>
    <s v="27-27765033-12"/>
    <s v="marcos@example.com"/>
    <d v="2023-12-03T00:00:00"/>
    <x v="10"/>
    <x v="0"/>
    <n v="550"/>
    <x v="3"/>
    <s v="Córdoba"/>
    <n v="16.967476777085999"/>
    <n v="550"/>
    <s v="diciembre"/>
    <n v="2023"/>
    <s v="domingo"/>
  </r>
  <r>
    <n v="1708.75764415353"/>
    <x v="19"/>
    <n v="18"/>
    <s v="casado"/>
    <s v="Avenida de la Magia 2892"/>
    <n v="32261405.0173265"/>
    <s v="27-38941171-7"/>
    <s v="lucia@example.com"/>
    <d v="2023-12-05T00:00:00"/>
    <x v="13"/>
    <x v="0"/>
    <n v="550"/>
    <x v="1"/>
    <s v="Córdoba"/>
    <n v="16.9738396274862"/>
    <n v="550"/>
    <s v="diciembre"/>
    <n v="2023"/>
    <s v="martes"/>
  </r>
  <r>
    <n v="1710.77108353826"/>
    <x v="12"/>
    <n v="18"/>
    <s v="casado"/>
    <s v="Paseo de los Sueños 3014"/>
    <n v="32261277.2794495"/>
    <s v="27-37856521-12"/>
    <s v="andrea@example.com"/>
    <d v="2023-12-09T00:00:00"/>
    <x v="6"/>
    <x v="0"/>
    <n v="550"/>
    <x v="2"/>
    <s v="Córdoba"/>
    <n v="16.986565328286598"/>
    <n v="550"/>
    <s v="diciembre"/>
    <n v="2023"/>
    <s v="sabado"/>
  </r>
  <r>
    <n v="1712.7845229229999"/>
    <x v="13"/>
    <n v="31"/>
    <s v="soltero"/>
    <s v="Avenida de los Recuerdos 3236"/>
    <n v="32261149.5415725"/>
    <s v="20-37358516-10"/>
    <s v="luna@example.com"/>
    <d v="2023-12-13T00:00:00"/>
    <x v="8"/>
    <x v="0"/>
    <n v="550"/>
    <x v="4"/>
    <s v="Córdoba"/>
    <n v="16.999291029087001"/>
    <n v="550"/>
    <s v="diciembre"/>
    <n v="2023"/>
    <s v="miercoles"/>
  </r>
  <r>
    <n v="1713.79124261537"/>
    <x v="26"/>
    <n v="29"/>
    <s v="soltero"/>
    <s v="Paseo de la Montaña 510"/>
    <n v="32261085.672634002"/>
    <s v="27-28436911-12"/>
    <s v="lucas@example.com"/>
    <d v="2023-12-15T00:00:00"/>
    <x v="18"/>
    <x v="0"/>
    <n v="550"/>
    <x v="1"/>
    <s v="Córdoba"/>
    <n v="17.005653879487198"/>
    <n v="550"/>
    <s v="diciembre"/>
    <n v="2023"/>
    <s v="viernes"/>
  </r>
  <r>
    <n v="1718.8248410772201"/>
    <x v="14"/>
    <n v="27"/>
    <s v="soltero"/>
    <s v="Calle de la Fantasía 3569"/>
    <n v="32260766.3279415"/>
    <s v="27-30655736-12"/>
    <s v="agustin@example.com"/>
    <d v="2023-12-23T00:00:00"/>
    <x v="2"/>
    <x v="0"/>
    <n v="550"/>
    <x v="2"/>
    <s v="Córdoba"/>
    <n v="17.0374681314882"/>
    <n v="550"/>
    <s v="diciembre"/>
    <n v="2023"/>
    <s v="sabado"/>
  </r>
  <r>
    <n v="1720.83828046196"/>
    <x v="16"/>
    <n v="28"/>
    <s v="casado"/>
    <s v="Camino del Encuentro 3791"/>
    <n v="32260638.5900645"/>
    <s v="20-28188688-10"/>
    <s v="ignacio@example.com"/>
    <d v="2023-12-29T00:00:00"/>
    <x v="16"/>
    <x v="0"/>
    <n v="550"/>
    <x v="3"/>
    <s v="Córdoba"/>
    <n v="17.050193832288599"/>
    <n v="550"/>
    <s v="diciembre"/>
    <n v="2023"/>
    <s v="viernes"/>
  </r>
  <r>
    <n v="1722.8517198467"/>
    <x v="1"/>
    <n v="38"/>
    <s v="casado"/>
    <s v="Paseo de la Luna 106"/>
    <n v="32260510.852187499"/>
    <s v="27-37397553-12"/>
    <s v="carlos@example.com"/>
    <d v="2023-09-02T00:00:00"/>
    <x v="17"/>
    <x v="0"/>
    <n v="550"/>
    <x v="3"/>
    <s v="Córdoba"/>
    <n v="17.062919533089001"/>
    <n v="550"/>
    <s v="septiembre"/>
    <n v="2023"/>
    <s v="sabado"/>
  </r>
  <r>
    <n v="1724.86515923144"/>
    <x v="2"/>
    <n v="28"/>
    <s v="casado"/>
    <s v="Avenida de las Flores 308"/>
    <n v="32260383.114310499"/>
    <s v="27-29690176-12"/>
    <s v="javier@example.com"/>
    <d v="2023-09-06T00:00:00"/>
    <x v="3"/>
    <x v="0"/>
    <n v="550"/>
    <x v="3"/>
    <s v="Córdoba"/>
    <n v="17.0756452338894"/>
    <n v="550"/>
    <s v="septiembre"/>
    <n v="2023"/>
    <s v="miercoles"/>
  </r>
  <r>
    <n v="1725.8718789238101"/>
    <x v="35"/>
    <n v="30"/>
    <s v="soltero"/>
    <s v="Camino del Arco Iris 409"/>
    <n v="32260319.245372001"/>
    <s v="20-28330935-7"/>
    <s v="martina@example.com"/>
    <d v="2023-09-08T00:00:00"/>
    <x v="11"/>
    <x v="0"/>
    <n v="550"/>
    <x v="0"/>
    <s v="Córdoba"/>
    <n v="17.082008084289601"/>
    <n v="550"/>
    <s v="septiembre"/>
    <n v="2023"/>
    <s v="viernes"/>
  </r>
  <r>
    <n v="1726.8785986161799"/>
    <x v="26"/>
    <n v="38"/>
    <s v="soltero"/>
    <s v="Paseo de la Montaña 510"/>
    <n v="32260255.376433499"/>
    <s v="27-25453424-12"/>
    <s v="lucas@example.com"/>
    <d v="2023-09-10T00:00:00"/>
    <x v="4"/>
    <x v="1"/>
    <n v="350"/>
    <x v="1"/>
    <s v="Córdoba"/>
    <n v="17.088370934689799"/>
    <n v="350"/>
    <s v="septiembre"/>
    <n v="2023"/>
    <s v="domingo"/>
  </r>
  <r>
    <n v="1727.88531830855"/>
    <x v="27"/>
    <n v="35"/>
    <s v="casado"/>
    <s v="Calle del Río 611"/>
    <n v="32260191.507495001"/>
    <s v="27-36476596-7"/>
    <s v="carlos@example.com"/>
    <d v="2023-09-12T00:00:00"/>
    <x v="10"/>
    <x v="1"/>
    <n v="350"/>
    <x v="3"/>
    <s v="Córdoba"/>
    <n v="17.09473378509"/>
    <n v="350"/>
    <s v="septiembre"/>
    <n v="2023"/>
    <s v="martes"/>
  </r>
  <r>
    <n v="1728.8920380009199"/>
    <x v="22"/>
    <n v="40"/>
    <s v="casado"/>
    <s v="Avenida del Mar 712"/>
    <n v="32260127.638556499"/>
    <s v="20-27120265-10"/>
    <s v="sofia@example.com"/>
    <d v="2023-09-14T00:00:00"/>
    <x v="13"/>
    <x v="1"/>
    <n v="350"/>
    <x v="1"/>
    <s v="Córdoba"/>
    <n v="17.101096635490201"/>
    <n v="350"/>
    <s v="septiembre"/>
    <n v="2023"/>
    <s v="jueves"/>
  </r>
  <r>
    <n v="1730.9054773856601"/>
    <x v="3"/>
    <n v="40.6666666666667"/>
    <s v="soltero"/>
    <s v="Paseo del Alba 914"/>
    <n v="32259999.900679499"/>
    <s v="27-36979978-7"/>
    <s v="laura@example.com"/>
    <d v="2023-09-10T00:00:00"/>
    <x v="6"/>
    <x v="1"/>
    <n v="350"/>
    <x v="2"/>
    <s v="Córdoba"/>
    <n v="17.1138223362906"/>
    <n v="350"/>
    <s v="septiembre"/>
    <n v="2023"/>
    <s v="domingo"/>
  </r>
  <r>
    <n v="1732.9189167704001"/>
    <x v="4"/>
    <n v="31.368534141956399"/>
    <s v="casado"/>
    <s v="Avenida de la Cascada 1226"/>
    <n v="32259872.162802499"/>
    <s v="27-31501404-12"/>
    <s v="leonardo@example.com"/>
    <d v="2023-09-22T00:00:00"/>
    <x v="8"/>
    <x v="1"/>
    <n v="350"/>
    <x v="4"/>
    <s v="Córdoba"/>
    <n v="17.126548037090998"/>
    <n v="350"/>
    <s v="septiembre"/>
    <n v="2023"/>
    <s v="viernes"/>
  </r>
  <r>
    <n v="1733.9256364627699"/>
    <x v="28"/>
    <n v="28"/>
    <s v="soltero"/>
    <s v="Camino de la Brisa 814"/>
    <n v="32259808.293864001"/>
    <s v="27-33448579-13"/>
    <s v="andres@example.com"/>
    <d v="2023-10-28T00:00:00"/>
    <x v="11"/>
    <x v="1"/>
    <n v="350"/>
    <x v="0"/>
    <s v="Córdoba"/>
    <n v="17.1329108874912"/>
    <n v="350"/>
    <s v="octubre"/>
    <n v="2023"/>
    <s v="sabado"/>
  </r>
  <r>
    <n v="1738.95923492462"/>
    <x v="24"/>
    <n v="38"/>
    <s v="soltero"/>
    <s v="Paseo del Cielo 1449"/>
    <n v="32259488.949171498"/>
    <s v="27-32271907-8"/>
    <s v="matias@example.com"/>
    <d v="2023-11-07T00:00:00"/>
    <x v="0"/>
    <x v="1"/>
    <n v="350"/>
    <x v="0"/>
    <s v="Córdoba"/>
    <n v="17.164725139492099"/>
    <n v="350"/>
    <s v="noviembre"/>
    <n v="2023"/>
    <s v="martes"/>
  </r>
  <r>
    <n v="1740.9726743093599"/>
    <x v="6"/>
    <n v="42"/>
    <s v="casado"/>
    <s v="Avenida del Amanecer 1671"/>
    <n v="32259361.211294498"/>
    <s v="27-29966507-13"/>
    <s v="nicolas@example.com"/>
    <d v="2023-11-11T00:00:00"/>
    <x v="1"/>
    <x v="1"/>
    <n v="350"/>
    <x v="1"/>
    <s v="Córdoba"/>
    <n v="17.1774508402926"/>
    <n v="350"/>
    <s v="noviembre"/>
    <n v="2023"/>
    <s v="sabado"/>
  </r>
  <r>
    <n v="1742.9861136940999"/>
    <x v="8"/>
    <n v="38"/>
    <s v="soltero"/>
    <s v="Paseo de la Aurora 1893"/>
    <n v="32259233.473417498"/>
    <s v="20-30963832-11"/>
    <s v="santiago@example.com"/>
    <d v="2023-11-15T00:00:00"/>
    <x v="2"/>
    <x v="1"/>
    <n v="350"/>
    <x v="2"/>
    <s v="Córdoba"/>
    <n v="17.190176541092899"/>
    <n v="350"/>
    <s v="noviembre"/>
    <n v="2023"/>
    <s v="miercoles"/>
  </r>
  <r>
    <n v="1744.9995530788401"/>
    <x v="9"/>
    <n v="32"/>
    <s v="casado"/>
    <s v="Avenida de la Noche 2015"/>
    <n v="32259105.735540502"/>
    <s v="27-36417111-13"/>
    <s v="agustin@example.com"/>
    <d v="2023-11-19T00:00:00"/>
    <x v="16"/>
    <x v="1"/>
    <n v="350"/>
    <x v="3"/>
    <s v="Córdoba"/>
    <n v="17.202902241893401"/>
    <n v="350"/>
    <s v="noviembre"/>
    <n v="2023"/>
    <s v="domingo"/>
  </r>
  <r>
    <n v="1746.00627277121"/>
    <x v="37"/>
    <n v="28"/>
    <s v="casado"/>
    <s v="Camino del Crepúsculo 2116"/>
    <n v="32259041.866602"/>
    <s v="20-33236627-11"/>
    <s v="melina@example.com"/>
    <d v="2023-11-21T00:00:00"/>
    <x v="9"/>
    <x v="1"/>
    <n v="350"/>
    <x v="0"/>
    <s v="Córdoba"/>
    <n v="17.209265092293499"/>
    <n v="350"/>
    <s v="noviembre"/>
    <n v="2023"/>
    <s v="martes"/>
  </r>
  <r>
    <n v="1747.0129924635801"/>
    <x v="10"/>
    <n v="30"/>
    <s v="soltero"/>
    <s v="Paseo del Ocaso 2227"/>
    <n v="32258977.997663502"/>
    <s v="27-28069471-13"/>
    <s v="esteban@example.com"/>
    <d v="2023-11-23T00:00:00"/>
    <x v="17"/>
    <x v="1"/>
    <n v="350"/>
    <x v="3"/>
    <s v="Córdoba"/>
    <n v="17.2156279426938"/>
    <n v="350"/>
    <s v="noviembre"/>
    <n v="2023"/>
    <s v="jueves"/>
  </r>
  <r>
    <n v="1748.0197121559499"/>
    <x v="38"/>
    <n v="38"/>
    <s v="soltero"/>
    <s v="Calle del Silencio 2338"/>
    <n v="32258914.128725"/>
    <s v="20-31335846-8"/>
    <s v="lucas@example.com"/>
    <d v="2023-11-25T00:00:00"/>
    <x v="12"/>
    <x v="1"/>
    <n v="350"/>
    <x v="4"/>
    <s v="Córdoba"/>
    <n v="17.221990793094001"/>
    <n v="350"/>
    <s v="noviembre"/>
    <n v="2023"/>
    <s v="sabado"/>
  </r>
  <r>
    <n v="1749.02643184832"/>
    <x v="11"/>
    <n v="35"/>
    <s v="casado"/>
    <s v="Avenida de la Niebla 2449"/>
    <n v="32258850.259786401"/>
    <s v="27-32250950-13"/>
    <s v="mariana@example.com"/>
    <d v="2023-11-18T00:00:00"/>
    <x v="3"/>
    <x v="1"/>
    <n v="350"/>
    <x v="3"/>
    <s v="Córdoba"/>
    <n v="17.228353643494099"/>
    <n v="350"/>
    <s v="noviembre"/>
    <n v="2023"/>
    <s v="sabado"/>
  </r>
  <r>
    <n v="1751.03987123306"/>
    <x v="30"/>
    <n v="34"/>
    <s v="soltero"/>
    <s v="Paseo de la Penumbra 2671"/>
    <n v="32258722.521909401"/>
    <s v="20-31390694-11"/>
    <s v="valeria@example.com"/>
    <d v="2023-12-01T00:00:00"/>
    <x v="4"/>
    <x v="1"/>
    <n v="350"/>
    <x v="1"/>
    <s v="Córdoba"/>
    <n v="17.241079344294601"/>
    <n v="350"/>
    <s v="diciembre"/>
    <n v="2023"/>
    <s v="viernes"/>
  </r>
  <r>
    <n v="1753.0533106178"/>
    <x v="19"/>
    <n v="31"/>
    <s v="casado"/>
    <s v="Avenida de la Magia 2893"/>
    <n v="32258594.784032401"/>
    <s v="27-38941171-8"/>
    <s v="lucia@example.com"/>
    <d v="2023-12-05T00:00:00"/>
    <x v="13"/>
    <x v="1"/>
    <n v="350"/>
    <x v="1"/>
    <s v="Córdoba"/>
    <n v="17.2538050450949"/>
    <n v="350"/>
    <s v="diciembre"/>
    <n v="2023"/>
    <s v="martes"/>
  </r>
  <r>
    <n v="1754.0600303101701"/>
    <x v="32"/>
    <n v="40"/>
    <s v="casado"/>
    <s v="Camino de la Ilusión 3004"/>
    <n v="32258530.915093899"/>
    <s v="20-36023852-11"/>
    <s v="mateo@example.com"/>
    <d v="2023-12-07T00:00:00"/>
    <x v="5"/>
    <x v="1"/>
    <n v="350"/>
    <x v="2"/>
    <s v="Córdoba"/>
    <n v="17.260167895495101"/>
    <n v="350"/>
    <s v="diciembre"/>
    <n v="2023"/>
    <s v="jueves"/>
  </r>
  <r>
    <n v="1759.0936287720201"/>
    <x v="27"/>
    <n v="27"/>
    <s v="casado"/>
    <s v="Calle del Río 612"/>
    <n v="32258211.5704014"/>
    <s v="20-36375476-8"/>
    <s v="carlos@example.com"/>
    <d v="2023-12-17T00:00:00"/>
    <x v="0"/>
    <x v="1"/>
    <n v="350"/>
    <x v="0"/>
    <s v="Córdoba"/>
    <n v="17.2919821474961"/>
    <n v="350"/>
    <s v="diciembre"/>
    <n v="2023"/>
    <s v="domingo"/>
  </r>
  <r>
    <n v="1761.1070681567601"/>
    <x v="28"/>
    <n v="28"/>
    <s v="soltero"/>
    <s v="Camino de la Brisa 814"/>
    <n v="32258083.8325244"/>
    <s v="27-26806951-8"/>
    <s v="andres@example.com"/>
    <d v="2023-12-21T00:00:00"/>
    <x v="1"/>
    <x v="1"/>
    <n v="350"/>
    <x v="1"/>
    <s v="Córdoba"/>
    <n v="17.304707848296498"/>
    <n v="350"/>
    <s v="diciembre"/>
    <n v="2023"/>
    <s v="jueves"/>
  </r>
  <r>
    <n v="1763.1205075415"/>
    <x v="14"/>
    <n v="18"/>
    <s v="soltero"/>
    <s v="Calle de la Fantasía 3570"/>
    <n v="32257956.0946474"/>
    <s v="27-30655736-13"/>
    <s v="agustin@example.com"/>
    <d v="2023-12-23T00:00:00"/>
    <x v="2"/>
    <x v="2"/>
    <n v="450"/>
    <x v="2"/>
    <s v="Córdoba"/>
    <n v="17.317433549096901"/>
    <n v="450"/>
    <s v="diciembre"/>
    <n v="2023"/>
    <s v="sabado"/>
  </r>
  <r>
    <n v="1765.13394692624"/>
    <x v="16"/>
    <n v="18"/>
    <s v="casado"/>
    <s v="Camino del Encuentro 3792"/>
    <n v="32257828.3567704"/>
    <s v="20-28188688-11"/>
    <s v="ignacio@example.com"/>
    <d v="2023-12-29T00:00:00"/>
    <x v="16"/>
    <x v="2"/>
    <n v="450"/>
    <x v="3"/>
    <s v="Córdoba"/>
    <n v="17.330159249897299"/>
    <n v="450"/>
    <s v="diciembre"/>
    <n v="2023"/>
    <s v="viernes"/>
  </r>
  <r>
    <n v="1766.1406666186101"/>
    <x v="17"/>
    <n v="29"/>
    <s v="casado"/>
    <s v="Paseo de la Serenidad 3903"/>
    <n v="32257764.487831902"/>
    <s v="27-31112846-13"/>
    <s v="catalina@example.com"/>
    <d v="2023-12-31T00:00:00"/>
    <x v="9"/>
    <x v="2"/>
    <n v="450"/>
    <x v="0"/>
    <s v="Córdoba"/>
    <n v="17.336522100297501"/>
    <n v="450"/>
    <s v="diciembre"/>
    <n v="2023"/>
    <s v="domingo"/>
  </r>
  <r>
    <n v="1767.14738631098"/>
    <x v="1"/>
    <n v="31"/>
    <s v="casado"/>
    <s v="Paseo de la Luna 107"/>
    <n v="32257700.6188934"/>
    <s v="27-37397553-13"/>
    <s v="carlos@example.com"/>
    <d v="2023-09-02T00:00:00"/>
    <x v="17"/>
    <x v="2"/>
    <n v="450"/>
    <x v="3"/>
    <s v="Córdoba"/>
    <n v="17.342884950697702"/>
    <n v="450"/>
    <s v="septiembre"/>
    <n v="2023"/>
    <s v="sabado"/>
  </r>
  <r>
    <n v="1768.1541060033501"/>
    <x v="34"/>
    <n v="29"/>
    <s v="casado"/>
    <s v="Calle Azul 208"/>
    <n v="32257636.749954902"/>
    <s v="20-31974138-11"/>
    <s v="joaquin@example.com"/>
    <d v="2023-09-10T00:00:00"/>
    <x v="12"/>
    <x v="2"/>
    <n v="450"/>
    <x v="4"/>
    <s v="Córdoba"/>
    <n v="17.349247801097899"/>
    <n v="450"/>
    <s v="septiembre"/>
    <n v="2023"/>
    <s v="domingo"/>
  </r>
  <r>
    <n v="1769.16082569572"/>
    <x v="2"/>
    <n v="18"/>
    <s v="casado"/>
    <s v="Avenida de las Flores 309"/>
    <n v="32257572.8810164"/>
    <s v="27-29690176-13"/>
    <s v="javier@example.com"/>
    <d v="2023-09-06T00:00:00"/>
    <x v="3"/>
    <x v="2"/>
    <n v="450"/>
    <x v="3"/>
    <s v="Córdoba"/>
    <n v="17.3556106514981"/>
    <n v="450"/>
    <s v="septiembre"/>
    <n v="2023"/>
    <s v="miercoles"/>
  </r>
  <r>
    <n v="1771.1742650804599"/>
    <x v="26"/>
    <n v="32"/>
    <s v="soltero"/>
    <s v="Paseo de la Montaña 511"/>
    <n v="32257445.1431394"/>
    <s v="27-25453424-13"/>
    <s v="lucas@example.com"/>
    <d v="2023-09-10T00:00:00"/>
    <x v="4"/>
    <x v="2"/>
    <n v="450"/>
    <x v="1"/>
    <s v="Córdoba"/>
    <n v="17.368336352298499"/>
    <n v="450"/>
    <s v="septiembre"/>
    <n v="2023"/>
    <s v="domingo"/>
  </r>
  <r>
    <n v="1773.1877044652001"/>
    <x v="22"/>
    <n v="28"/>
    <s v="casado"/>
    <s v="Avenida del Mar 713"/>
    <n v="32257317.405262399"/>
    <s v="20-27120265-11"/>
    <s v="sofia@example.com"/>
    <d v="2023-09-14T00:00:00"/>
    <x v="13"/>
    <x v="2"/>
    <n v="450"/>
    <x v="1"/>
    <s v="Córdoba"/>
    <n v="17.381062053098901"/>
    <n v="450"/>
    <s v="septiembre"/>
    <n v="2023"/>
    <s v="jueves"/>
  </r>
  <r>
    <n v="1774.19442415757"/>
    <x v="28"/>
    <n v="30"/>
    <s v="soltero"/>
    <s v="Camino de la Brisa 814"/>
    <n v="32257253.536323901"/>
    <s v="27-30880692-13"/>
    <s v="andres@example.com"/>
    <d v="2023-09-16T00:00:00"/>
    <x v="5"/>
    <x v="2"/>
    <n v="450"/>
    <x v="2"/>
    <s v="Córdoba"/>
    <n v="17.387424903499099"/>
    <n v="450"/>
    <s v="septiembre"/>
    <n v="2023"/>
    <s v="sabado"/>
  </r>
  <r>
    <n v="1779.22802261942"/>
    <x v="3"/>
    <n v="38"/>
    <s v="soltero"/>
    <s v="Paseo del Alba 916"/>
    <n v="32256934.191631399"/>
    <s v="20-31520404-12"/>
    <s v="laura@example.com"/>
    <d v="2023-10-21T00:00:00"/>
    <x v="4"/>
    <x v="2"/>
    <n v="450"/>
    <x v="1"/>
    <s v="Córdoba"/>
    <n v="17.419239155500101"/>
    <n v="450"/>
    <s v="octubre"/>
    <n v="2023"/>
    <s v="sabado"/>
  </r>
  <r>
    <n v="1781.24146200415"/>
    <x v="4"/>
    <n v="42"/>
    <s v="casado"/>
    <s v="Avenida de la Cascada 1228"/>
    <n v="32256806.453754399"/>
    <s v="20-32267234-9"/>
    <s v="leonardo@example.com"/>
    <d v="2023-11-03T00:00:00"/>
    <x v="13"/>
    <x v="2"/>
    <n v="450"/>
    <x v="1"/>
    <s v="Córdoba"/>
    <n v="17.4319648563005"/>
    <n v="450"/>
    <s v="noviembre"/>
    <n v="2023"/>
    <s v="viernes"/>
  </r>
  <r>
    <n v="1783.2549013889"/>
    <x v="24"/>
    <n v="38"/>
    <s v="soltero"/>
    <s v="Paseo del Cielo 1450"/>
    <n v="32256678.715877399"/>
    <s v="27-32271907-9"/>
    <s v="matias@example.com"/>
    <d v="2023-11-07T00:00:00"/>
    <x v="0"/>
    <x v="0"/>
    <n v="550"/>
    <x v="0"/>
    <s v="Córdoba"/>
    <n v="17.444690557100898"/>
    <n v="550"/>
    <s v="noviembre"/>
    <n v="2023"/>
    <s v="martes"/>
  </r>
  <r>
    <n v="1785.2683407736399"/>
    <x v="6"/>
    <n v="32"/>
    <s v="casado"/>
    <s v="Avenida del Amanecer 1672"/>
    <n v="32256550.978000399"/>
    <s v="27-29966507-14"/>
    <s v="nicolas@example.com"/>
    <d v="2023-11-11T00:00:00"/>
    <x v="1"/>
    <x v="0"/>
    <n v="550"/>
    <x v="1"/>
    <s v="Córdoba"/>
    <n v="17.457416257901301"/>
    <n v="550"/>
    <s v="noviembre"/>
    <n v="2023"/>
    <s v="sabado"/>
  </r>
  <r>
    <n v="1786.27506046601"/>
    <x v="7"/>
    <n v="30"/>
    <s v="soltero"/>
    <s v="Camino del Diamante 1783"/>
    <n v="32256487.109061901"/>
    <s v="27-26635829-9"/>
    <s v="daniela@example.com"/>
    <d v="2023-11-18T00:00:00"/>
    <x v="15"/>
    <x v="0"/>
    <n v="550"/>
    <x v="0"/>
    <s v="Córdoba"/>
    <n v="17.463779108301502"/>
    <n v="550"/>
    <s v="noviembre"/>
    <n v="2023"/>
    <s v="sabado"/>
  </r>
  <r>
    <n v="1787.2817801583799"/>
    <x v="8"/>
    <n v="29"/>
    <s v="soltero"/>
    <s v="Paseo de la Aurora 1894"/>
    <n v="32256423.240123399"/>
    <s v="20-30963832-12"/>
    <s v="santiago@example.com"/>
    <d v="2023-11-15T00:00:00"/>
    <x v="2"/>
    <x v="0"/>
    <n v="550"/>
    <x v="2"/>
    <s v="Córdoba"/>
    <n v="17.470141958701699"/>
    <n v="550"/>
    <s v="noviembre"/>
    <n v="2023"/>
    <s v="miercoles"/>
  </r>
  <r>
    <n v="1788.28849985074"/>
    <x v="36"/>
    <n v="33"/>
    <s v="casado"/>
    <s v="Calle de la Sombra 2005"/>
    <n v="32256359.3711849"/>
    <s v="27-34760636-14"/>
    <s v="abril@example.com"/>
    <d v="2023-11-17T00:00:00"/>
    <x v="19"/>
    <x v="0"/>
    <n v="550"/>
    <x v="4"/>
    <s v="Córdoba"/>
    <n v="17.4765048091019"/>
    <n v="550"/>
    <s v="noviembre"/>
    <n v="2023"/>
    <s v="viernes"/>
  </r>
  <r>
    <n v="1789.2952195431101"/>
    <x v="9"/>
    <n v="20"/>
    <s v="casado"/>
    <s v="Avenida de la Noche 2016"/>
    <n v="32256295.502246398"/>
    <s v="27-36417111-14"/>
    <s v="agustin@example.com"/>
    <d v="2023-11-19T00:00:00"/>
    <x v="16"/>
    <x v="0"/>
    <n v="550"/>
    <x v="3"/>
    <s v="Córdoba"/>
    <n v="17.482867659502102"/>
    <n v="550"/>
    <s v="noviembre"/>
    <n v="2023"/>
    <s v="domingo"/>
  </r>
  <r>
    <n v="1791.30865892785"/>
    <x v="10"/>
    <n v="34"/>
    <s v="soltero"/>
    <s v="Paseo del Ocaso 2228"/>
    <n v="32256167.764369398"/>
    <s v="27-28069471-14"/>
    <s v="esteban@example.com"/>
    <d v="2023-11-23T00:00:00"/>
    <x v="17"/>
    <x v="0"/>
    <n v="550"/>
    <x v="3"/>
    <s v="Córdoba"/>
    <n v="17.4955933603025"/>
    <n v="550"/>
    <s v="noviembre"/>
    <n v="2023"/>
    <s v="jueves"/>
  </r>
  <r>
    <n v="1793.32209831259"/>
    <x v="11"/>
    <n v="31"/>
    <s v="casado"/>
    <s v="Avenida de la Niebla 2450"/>
    <n v="32256040.026492398"/>
    <s v="27-32250950-14"/>
    <s v="mariana@example.com"/>
    <d v="2023-11-18T00:00:00"/>
    <x v="3"/>
    <x v="0"/>
    <n v="550"/>
    <x v="3"/>
    <s v="Córdoba"/>
    <n v="17.508319061102899"/>
    <n v="550"/>
    <s v="noviembre"/>
    <n v="2023"/>
    <s v="sabado"/>
  </r>
  <r>
    <n v="1794.3288180049601"/>
    <x v="39"/>
    <n v="40"/>
    <s v="casado"/>
    <s v="Camino del Sueño 2561"/>
    <n v="32255976.1575539"/>
    <s v="27-34217549-9"/>
    <s v="fernando@example.com"/>
    <d v="2023-11-29T00:00:00"/>
    <x v="11"/>
    <x v="0"/>
    <n v="550"/>
    <x v="0"/>
    <s v="Córdoba"/>
    <n v="17.5146819115031"/>
    <n v="550"/>
    <s v="noviembre"/>
    <n v="2023"/>
    <s v="miercoles"/>
  </r>
  <r>
    <n v="1799.3624164668099"/>
    <x v="12"/>
    <n v="27"/>
    <s v="casado"/>
    <s v="Paseo de los Sueños 3016"/>
    <n v="32255656.812861402"/>
    <s v="27-37856521-14"/>
    <s v="andrea@example.com"/>
    <d v="2023-12-09T00:00:00"/>
    <x v="6"/>
    <x v="0"/>
    <n v="550"/>
    <x v="2"/>
    <s v="Córdoba"/>
    <n v="17.546496163504099"/>
    <n v="550"/>
    <s v="diciembre"/>
    <n v="2023"/>
    <s v="sabado"/>
  </r>
  <r>
    <n v="1801.3758558515501"/>
    <x v="13"/>
    <n v="28"/>
    <s v="soltero"/>
    <s v="Avenida de los Recuerdos 3238"/>
    <n v="32255529.074984301"/>
    <s v="20-37358516-12"/>
    <s v="luna@example.com"/>
    <d v="2023-12-13T00:00:00"/>
    <x v="8"/>
    <x v="0"/>
    <n v="550"/>
    <x v="4"/>
    <s v="Córdoba"/>
    <n v="17.559221864304501"/>
    <n v="550"/>
    <s v="diciembre"/>
    <n v="2023"/>
    <s v="miercoles"/>
  </r>
  <r>
    <n v="1803.3892952362901"/>
    <x v="27"/>
    <n v="18"/>
    <s v="casado"/>
    <s v="Calle del Río 613"/>
    <n v="32255401.337107301"/>
    <s v="20-36375476-9"/>
    <s v="carlos@example.com"/>
    <d v="2023-12-17T00:00:00"/>
    <x v="0"/>
    <x v="0"/>
    <n v="550"/>
    <x v="0"/>
    <s v="Córdoba"/>
    <n v="17.5719475651049"/>
    <n v="550"/>
    <s v="diciembre"/>
    <n v="2023"/>
    <s v="domingo"/>
  </r>
  <r>
    <n v="1805.40273462103"/>
    <x v="28"/>
    <n v="18"/>
    <s v="soltero"/>
    <s v="Camino de la Brisa 815"/>
    <n v="32255273.599230301"/>
    <s v="27-26806951-9"/>
    <s v="andres@example.com"/>
    <d v="2023-12-21T00:00:00"/>
    <x v="1"/>
    <x v="0"/>
    <n v="550"/>
    <x v="1"/>
    <s v="Córdoba"/>
    <n v="17.584673265905302"/>
    <n v="550"/>
    <s v="diciembre"/>
    <n v="2023"/>
    <s v="jueves"/>
  </r>
  <r>
    <n v="1806.4094543133999"/>
    <x v="3"/>
    <n v="29"/>
    <s v="soltero"/>
    <s v="Paseo del Alba 916"/>
    <n v="32255209.730291799"/>
    <s v="20-26921588-12"/>
    <s v="laura@example.com"/>
    <d v="2023-12-23T00:00:00"/>
    <x v="15"/>
    <x v="0"/>
    <n v="550"/>
    <x v="0"/>
    <s v="Córdoba"/>
    <n v="17.591036116305499"/>
    <n v="550"/>
    <s v="diciembre"/>
    <n v="2023"/>
    <s v="sabado"/>
  </r>
  <r>
    <n v="1807.41617400577"/>
    <x v="14"/>
    <n v="31"/>
    <s v="soltero"/>
    <s v="Calle de la Fantasía 3571"/>
    <n v="32255145.861353301"/>
    <s v="27-30655736-14"/>
    <s v="agustin@example.com"/>
    <d v="2023-12-23T00:00:00"/>
    <x v="2"/>
    <x v="0"/>
    <n v="550"/>
    <x v="2"/>
    <s v="Córdoba"/>
    <n v="17.5973989667057"/>
    <n v="550"/>
    <s v="diciembre"/>
    <n v="2023"/>
    <s v="sabado"/>
  </r>
  <r>
    <n v="1808.4228936981399"/>
    <x v="15"/>
    <n v="29"/>
    <s v="casado"/>
    <s v="Avenida de las Mariposas 3682"/>
    <n v="32255081.992414799"/>
    <s v="27-33136340-9"/>
    <s v="delfina@example.com"/>
    <d v="2023-12-27T00:00:00"/>
    <x v="19"/>
    <x v="0"/>
    <n v="550"/>
    <x v="4"/>
    <s v="Córdoba"/>
    <n v="17.603761817105902"/>
    <n v="550"/>
    <s v="diciembre"/>
    <n v="2023"/>
    <s v="miercoles"/>
  </r>
  <r>
    <n v="1809.42961339051"/>
    <x v="16"/>
    <n v="18"/>
    <s v="casado"/>
    <s v="Camino del Encuentro 3793"/>
    <n v="32255018.1234763"/>
    <s v="20-28188688-12"/>
    <s v="ignacio@example.com"/>
    <d v="2023-12-29T00:00:00"/>
    <x v="16"/>
    <x v="0"/>
    <n v="550"/>
    <x v="3"/>
    <s v="Córdoba"/>
    <n v="17.610124667506099"/>
    <n v="550"/>
    <s v="diciembre"/>
    <n v="2023"/>
    <s v="viernes"/>
  </r>
  <r>
    <n v="1811.44305277525"/>
    <x v="1"/>
    <n v="32"/>
    <s v="casado"/>
    <s v="Paseo de la Luna 108"/>
    <n v="32254890.3855993"/>
    <s v="27-37397553-14"/>
    <s v="carlos@example.com"/>
    <d v="2023-09-02T00:00:00"/>
    <x v="17"/>
    <x v="0"/>
    <n v="550"/>
    <x v="3"/>
    <s v="Córdoba"/>
    <n v="17.622850368306501"/>
    <n v="550"/>
    <s v="septiembre"/>
    <n v="2023"/>
    <s v="sabado"/>
  </r>
  <r>
    <n v="1813.4564921599899"/>
    <x v="2"/>
    <n v="27"/>
    <s v="casado"/>
    <s v="Avenida de las Flores 310"/>
    <n v="32254762.6477223"/>
    <s v="27-29690176-14"/>
    <s v="javier@example.com"/>
    <d v="2023-09-06T00:00:00"/>
    <x v="3"/>
    <x v="0"/>
    <n v="550"/>
    <x v="3"/>
    <s v="Córdoba"/>
    <n v="17.6355760691069"/>
    <n v="550"/>
    <s v="septiembre"/>
    <n v="2023"/>
    <s v="miercoles"/>
  </r>
  <r>
    <n v="1814.46321185236"/>
    <x v="35"/>
    <n v="27"/>
    <s v="soltero"/>
    <s v="Camino del Arco Iris 411"/>
    <n v="32254698.778783798"/>
    <s v="20-28330935-9"/>
    <s v="martina@example.com"/>
    <d v="2023-09-08T00:00:00"/>
    <x v="11"/>
    <x v="0"/>
    <n v="550"/>
    <x v="0"/>
    <s v="Córdoba"/>
    <n v="17.641938919507101"/>
    <n v="550"/>
    <s v="septiembre"/>
    <n v="2023"/>
    <s v="viernes"/>
  </r>
  <r>
    <n v="1817.4833709294701"/>
    <x v="22"/>
    <n v="38"/>
    <s v="casado"/>
    <s v="Avenida del Mar 714"/>
    <n v="32254507.1719683"/>
    <s v="20-27120265-12"/>
    <s v="sofia@example.com"/>
    <d v="2023-09-14T00:00:00"/>
    <x v="13"/>
    <x v="0"/>
    <n v="550"/>
    <x v="1"/>
    <s v="Córdoba"/>
    <n v="17.661027470707701"/>
    <n v="550"/>
    <s v="septiembre"/>
    <n v="2023"/>
    <s v="jueves"/>
  </r>
  <r>
    <n v="1819.4968103142101"/>
    <x v="3"/>
    <n v="38"/>
    <s v="soltero"/>
    <s v="Paseo del Alba 916"/>
    <n v="32254379.4340913"/>
    <s v="27-36979978-9"/>
    <s v="laura@example.com"/>
    <d v="2023-09-10T00:00:00"/>
    <x v="6"/>
    <x v="1"/>
    <n v="350"/>
    <x v="2"/>
    <s v="Córdoba"/>
    <n v="17.6737531715081"/>
    <n v="350"/>
    <s v="septiembre"/>
    <n v="2023"/>
    <s v="domingo"/>
  </r>
  <r>
    <n v="1821.51024969895"/>
    <x v="4"/>
    <n v="42"/>
    <s v="casado"/>
    <s v="Avenida de la Cascada 1228"/>
    <n v="32254251.6962143"/>
    <s v="27-31501404-14"/>
    <s v="leonardo@example.com"/>
    <d v="2023-09-22T00:00:00"/>
    <x v="8"/>
    <x v="1"/>
    <n v="350"/>
    <x v="4"/>
    <s v="Córdoba"/>
    <n v="17.686478872308498"/>
    <n v="350"/>
    <s v="septiembre"/>
    <n v="2023"/>
    <s v="viernes"/>
  </r>
  <r>
    <n v="1823.52368908369"/>
    <x v="3"/>
    <n v="38"/>
    <s v="soltero"/>
    <s v="Paseo del Alba 917"/>
    <n v="32254123.9583373"/>
    <s v="20-31520404-13"/>
    <s v="laura@example.com"/>
    <d v="2023-10-21T00:00:00"/>
    <x v="4"/>
    <x v="1"/>
    <n v="350"/>
    <x v="1"/>
    <s v="Córdoba"/>
    <n v="17.699204573108901"/>
    <n v="350"/>
    <s v="octubre"/>
    <n v="2023"/>
    <s v="sabado"/>
  </r>
  <r>
    <n v="1824.5304087760601"/>
    <x v="29"/>
    <n v="22"/>
    <s v="casado"/>
    <s v="Calle de la Palma 1118"/>
    <n v="32254060.089398801"/>
    <s v="27-33519011-15"/>
    <s v="andrea@example.com"/>
    <d v="2023-11-01T00:00:00"/>
    <x v="10"/>
    <x v="1"/>
    <n v="350"/>
    <x v="3"/>
    <s v="Córdoba"/>
    <n v="17.705567423509098"/>
    <n v="350"/>
    <s v="noviembre"/>
    <n v="2023"/>
    <s v="miercoles"/>
  </r>
  <r>
    <n v="1825.53712846843"/>
    <x v="4"/>
    <n v="32"/>
    <s v="casado"/>
    <s v="Avenida de la Cascada 1229"/>
    <n v="32253996.220460299"/>
    <s v="20-32267234-10"/>
    <s v="leonardo@example.com"/>
    <d v="2023-11-03T00:00:00"/>
    <x v="13"/>
    <x v="1"/>
    <n v="350"/>
    <x v="1"/>
    <s v="Córdoba"/>
    <n v="17.711930273909299"/>
    <n v="350"/>
    <s v="noviembre"/>
    <n v="2023"/>
    <s v="viernes"/>
  </r>
  <r>
    <n v="1826.5438481608001"/>
    <x v="23"/>
    <n v="30"/>
    <s v="casado"/>
    <s v="Camino de la Estrella 1340"/>
    <n v="32253932.351521801"/>
    <s v="27-29304349-15"/>
    <s v="mariana@example.com"/>
    <d v="2023-11-05T00:00:00"/>
    <x v="18"/>
    <x v="1"/>
    <n v="350"/>
    <x v="1"/>
    <s v="Córdoba"/>
    <n v="17.718293124309501"/>
    <n v="350"/>
    <s v="noviembre"/>
    <n v="2023"/>
    <s v="domingo"/>
  </r>
  <r>
    <n v="1827.5505678531699"/>
    <x v="24"/>
    <n v="29"/>
    <s v="soltero"/>
    <s v="Paseo del Cielo 1451"/>
    <n v="32253868.482583299"/>
    <s v="27-32271907-10"/>
    <s v="matias@example.com"/>
    <d v="2023-11-07T00:00:00"/>
    <x v="0"/>
    <x v="1"/>
    <n v="350"/>
    <x v="0"/>
    <s v="Córdoba"/>
    <n v="17.724655974709702"/>
    <n v="350"/>
    <s v="noviembre"/>
    <n v="2023"/>
    <s v="martes"/>
  </r>
  <r>
    <n v="1829.5640072379099"/>
    <x v="6"/>
    <n v="20"/>
    <s v="casado"/>
    <s v="Avenida del Amanecer 1673"/>
    <n v="32253740.744706299"/>
    <s v="27-29966507-15"/>
    <s v="nicolas@example.com"/>
    <d v="2023-11-11T00:00:00"/>
    <x v="1"/>
    <x v="1"/>
    <n v="350"/>
    <x v="1"/>
    <s v="Córdoba"/>
    <n v="17.7373816755101"/>
    <n v="350"/>
    <s v="noviembre"/>
    <n v="2023"/>
    <s v="sabado"/>
  </r>
  <r>
    <n v="1831.5774466226501"/>
    <x v="8"/>
    <n v="34"/>
    <s v="soltero"/>
    <s v="Paseo de la Aurora 1895"/>
    <n v="32253613.006829299"/>
    <s v="20-30963832-13"/>
    <s v="santiago@example.com"/>
    <d v="2023-11-15T00:00:00"/>
    <x v="2"/>
    <x v="1"/>
    <n v="350"/>
    <x v="2"/>
    <s v="Córdoba"/>
    <n v="17.750107376310499"/>
    <n v="350"/>
    <s v="noviembre"/>
    <n v="2023"/>
    <s v="miercoles"/>
  </r>
  <r>
    <n v="1832.58416631502"/>
    <x v="36"/>
    <n v="27"/>
    <s v="casado"/>
    <s v="Calle de la Sombra 2006"/>
    <n v="32253549.137890801"/>
    <s v="27-34760636-15"/>
    <s v="abril@example.com"/>
    <d v="2023-11-17T00:00:00"/>
    <x v="19"/>
    <x v="1"/>
    <n v="350"/>
    <x v="4"/>
    <s v="Córdoba"/>
    <n v="17.7564702267107"/>
    <n v="350"/>
    <s v="noviembre"/>
    <n v="2023"/>
    <s v="viernes"/>
  </r>
  <r>
    <n v="1835.60432539213"/>
    <x v="10"/>
    <n v="18"/>
    <s v="soltero"/>
    <s v="Paseo del Ocaso 2229"/>
    <n v="32253357.531075299"/>
    <s v="27-28069471-15"/>
    <s v="esteban@example.com"/>
    <d v="2023-11-23T00:00:00"/>
    <x v="17"/>
    <x v="1"/>
    <n v="350"/>
    <x v="3"/>
    <s v="Córdoba"/>
    <n v="17.7755587779113"/>
    <n v="350"/>
    <s v="noviembre"/>
    <n v="2023"/>
    <s v="jueves"/>
  </r>
  <r>
    <n v="1837.61776477687"/>
    <x v="11"/>
    <n v="26"/>
    <s v="casado"/>
    <s v="Avenida de la Niebla 2451"/>
    <n v="32253229.793198299"/>
    <s v="27-32250950-15"/>
    <s v="mariana@example.com"/>
    <d v="2023-11-18T00:00:00"/>
    <x v="3"/>
    <x v="1"/>
    <n v="350"/>
    <x v="3"/>
    <s v="Córdoba"/>
    <n v="17.788284478711699"/>
    <n v="350"/>
    <s v="noviembre"/>
    <n v="2023"/>
    <s v="sabado"/>
  </r>
  <r>
    <n v="1839.63120416161"/>
    <x v="30"/>
    <n v="27"/>
    <s v="soltero"/>
    <s v="Paseo de la Penumbra 2673"/>
    <n v="32253102.055321299"/>
    <s v="20-31390694-13"/>
    <s v="valeria@example.com"/>
    <d v="2023-12-01T00:00:00"/>
    <x v="4"/>
    <x v="1"/>
    <n v="350"/>
    <x v="1"/>
    <s v="Córdoba"/>
    <n v="17.801010179512101"/>
    <n v="350"/>
    <s v="diciembre"/>
    <n v="2023"/>
    <s v="viernes"/>
  </r>
  <r>
    <n v="1841.6446435463499"/>
    <x v="19"/>
    <n v="28"/>
    <s v="casado"/>
    <s v="Avenida de la Magia 2895"/>
    <n v="32252974.317444298"/>
    <s v="27-38941171-10"/>
    <s v="lucia@example.com"/>
    <d v="2023-12-05T00:00:00"/>
    <x v="13"/>
    <x v="1"/>
    <n v="350"/>
    <x v="1"/>
    <s v="Córdoba"/>
    <n v="17.8137358803125"/>
    <n v="350"/>
    <s v="diciembre"/>
    <n v="2023"/>
    <s v="martes"/>
  </r>
  <r>
    <n v="1842.65136323872"/>
    <x v="32"/>
    <n v="30"/>
    <s v="casado"/>
    <s v="Camino de la Ilusión 3006"/>
    <n v="32252910.4485058"/>
    <s v="20-36023852-13"/>
    <s v="mateo@example.com"/>
    <d v="2023-12-07T00:00:00"/>
    <x v="5"/>
    <x v="1"/>
    <n v="350"/>
    <x v="2"/>
    <s v="Córdoba"/>
    <n v="17.820098730712701"/>
    <n v="350"/>
    <s v="diciembre"/>
    <n v="2023"/>
    <s v="jueves"/>
  </r>
  <r>
    <n v="1843.6580829310899"/>
    <x v="12"/>
    <n v="18"/>
    <s v="casado"/>
    <s v="Paseo de los Sueños 3017"/>
    <n v="32252846.579567298"/>
    <s v="27-37856521-15"/>
    <s v="andrea@example.com"/>
    <d v="2023-12-09T00:00:00"/>
    <x v="6"/>
    <x v="1"/>
    <n v="350"/>
    <x v="2"/>
    <s v="Córdoba"/>
    <n v="17.826461581112898"/>
    <n v="350"/>
    <s v="diciembre"/>
    <n v="2023"/>
    <s v="sabado"/>
  </r>
  <r>
    <n v="1844.66480262346"/>
    <x v="31"/>
    <n v="29"/>
    <s v="soltero"/>
    <s v="Calle del Encanto 3128"/>
    <n v="32252782.7106288"/>
    <s v="27-25733410-15"/>
    <s v="emilio@example.com"/>
    <d v="2023-12-23T00:00:00"/>
    <x v="7"/>
    <x v="1"/>
    <n v="350"/>
    <x v="2"/>
    <s v="Córdoba"/>
    <n v="17.832824431513099"/>
    <n v="350"/>
    <s v="diciembre"/>
    <n v="2023"/>
    <s v="sabado"/>
  </r>
  <r>
    <n v="1845.6715223158301"/>
    <x v="13"/>
    <n v="18"/>
    <s v="soltero"/>
    <s v="Avenida de los Recuerdos 3239"/>
    <n v="32252718.841690298"/>
    <s v="20-37358516-13"/>
    <s v="luna@example.com"/>
    <d v="2023-12-13T00:00:00"/>
    <x v="8"/>
    <x v="1"/>
    <n v="350"/>
    <x v="4"/>
    <s v="Córdoba"/>
    <n v="17.839187281913301"/>
    <n v="350"/>
    <s v="diciembre"/>
    <n v="2023"/>
    <s v="miercoles"/>
  </r>
  <r>
    <n v="1847.6849617005701"/>
    <x v="27"/>
    <n v="31"/>
    <s v="casado"/>
    <s v="Calle del Río 614"/>
    <n v="32252591.103813302"/>
    <s v="20-36375476-10"/>
    <s v="carlos@example.com"/>
    <d v="2023-12-17T00:00:00"/>
    <x v="0"/>
    <x v="1"/>
    <n v="350"/>
    <x v="0"/>
    <s v="Córdoba"/>
    <n v="17.851912982713699"/>
    <n v="350"/>
    <s v="diciembre"/>
    <n v="2023"/>
    <s v="domingo"/>
  </r>
  <r>
    <n v="1849.69840108531"/>
    <x v="28"/>
    <n v="18"/>
    <s v="soltero"/>
    <s v="Camino de la Brisa 816"/>
    <n v="32252463.365936302"/>
    <s v="27-26806951-10"/>
    <s v="andres@example.com"/>
    <d v="2023-12-21T00:00:00"/>
    <x v="1"/>
    <x v="2"/>
    <n v="450"/>
    <x v="1"/>
    <s v="Córdoba"/>
    <n v="17.864638683514102"/>
    <n v="450"/>
    <s v="diciembre"/>
    <n v="2023"/>
    <s v="jueves"/>
  </r>
  <r>
    <n v="1850.7051207776799"/>
    <x v="3"/>
    <n v="30"/>
    <s v="soltero"/>
    <s v="Paseo del Alba 917"/>
    <n v="32252399.4969978"/>
    <s v="20-26921588-13"/>
    <s v="laura@example.com"/>
    <d v="2023-12-23T00:00:00"/>
    <x v="15"/>
    <x v="2"/>
    <n v="450"/>
    <x v="0"/>
    <s v="Córdoba"/>
    <n v="17.871001533914299"/>
    <n v="450"/>
    <s v="diciembre"/>
    <n v="2023"/>
    <s v="sabado"/>
  </r>
  <r>
    <n v="1853.72527985479"/>
    <x v="16"/>
    <n v="27"/>
    <s v="casado"/>
    <s v="Camino del Encuentro 3794"/>
    <n v="32252207.890182201"/>
    <s v="20-28188688-13"/>
    <s v="ignacio@example.com"/>
    <d v="2023-12-29T00:00:00"/>
    <x v="16"/>
    <x v="2"/>
    <n v="450"/>
    <x v="3"/>
    <s v="Córdoba"/>
    <n v="17.890090085114899"/>
    <n v="450"/>
    <s v="diciembre"/>
    <n v="2023"/>
    <s v="viernes"/>
  </r>
  <r>
    <n v="1854.7319995471601"/>
    <x v="17"/>
    <n v="27"/>
    <s v="casado"/>
    <s v="Paseo de la Serenidad 3905"/>
    <n v="32252144.021243699"/>
    <s v="27-31112846-15"/>
    <s v="catalina@example.com"/>
    <d v="2023-12-31T00:00:00"/>
    <x v="9"/>
    <x v="2"/>
    <n v="450"/>
    <x v="0"/>
    <s v="Córdoba"/>
    <n v="17.8964529355151"/>
    <n v="450"/>
    <s v="diciembre"/>
    <n v="2023"/>
    <s v="domingo"/>
  </r>
  <r>
    <n v="1855.7387192395299"/>
    <x v="1"/>
    <n v="28"/>
    <s v="casado"/>
    <s v="Paseo de la Luna 109"/>
    <n v="32252080.152305201"/>
    <s v="27-37397553-15"/>
    <s v="carlos@example.com"/>
    <d v="2023-09-02T00:00:00"/>
    <x v="17"/>
    <x v="2"/>
    <n v="450"/>
    <x v="3"/>
    <s v="Córdoba"/>
    <n v="17.902815785915301"/>
    <n v="450"/>
    <s v="septiembre"/>
    <n v="2023"/>
    <s v="sabado"/>
  </r>
  <r>
    <n v="1856.7454389319"/>
    <x v="34"/>
    <n v="30"/>
    <s v="casado"/>
    <s v="Calle Azul 210"/>
    <n v="32252016.283366699"/>
    <s v="20-31974138-13"/>
    <s v="joaquin@example.com"/>
    <d v="2023-09-10T00:00:00"/>
    <x v="12"/>
    <x v="2"/>
    <n v="450"/>
    <x v="4"/>
    <s v="Córdoba"/>
    <n v="17.909178636315499"/>
    <n v="450"/>
    <s v="septiembre"/>
    <n v="2023"/>
    <s v="domingo"/>
  </r>
  <r>
    <n v="1857.7521586242699"/>
    <x v="2"/>
    <n v="38"/>
    <s v="casado"/>
    <s v="Avenida de las Flores 311"/>
    <n v="32251952.414428201"/>
    <s v="27-29690176-15"/>
    <s v="javier@example.com"/>
    <d v="2023-09-06T00:00:00"/>
    <x v="3"/>
    <x v="2"/>
    <n v="450"/>
    <x v="3"/>
    <s v="Córdoba"/>
    <n v="17.9155414867157"/>
    <n v="450"/>
    <s v="septiembre"/>
    <n v="2023"/>
    <s v="miercoles"/>
  </r>
  <r>
    <n v="1859.7655980090101"/>
    <x v="26"/>
    <n v="28"/>
    <s v="soltero"/>
    <s v="Paseo de la Montaña 513"/>
    <n v="32251824.6765512"/>
    <s v="27-25453424-15"/>
    <s v="lucas@example.com"/>
    <d v="2023-09-10T00:00:00"/>
    <x v="4"/>
    <x v="2"/>
    <n v="450"/>
    <x v="1"/>
    <s v="Córdoba"/>
    <n v="17.928267187516099"/>
    <n v="450"/>
    <s v="septiembre"/>
    <n v="2023"/>
    <s v="domingo"/>
  </r>
  <r>
    <n v="1861.7790373937501"/>
    <x v="22"/>
    <n v="38"/>
    <s v="casado"/>
    <s v="Avenida del Mar 715"/>
    <n v="32251696.9386742"/>
    <s v="20-27120265-13"/>
    <s v="sofia@example.com"/>
    <d v="2023-09-14T00:00:00"/>
    <x v="13"/>
    <x v="2"/>
    <n v="450"/>
    <x v="1"/>
    <s v="Córdoba"/>
    <n v="17.940992888316501"/>
    <n v="450"/>
    <s v="septiembre"/>
    <n v="2023"/>
    <s v="jueves"/>
  </r>
  <r>
    <n v="1862.7857570861199"/>
    <x v="28"/>
    <n v="35"/>
    <s v="soltero"/>
    <s v="Camino de la Brisa 816"/>
    <n v="32251633.069735698"/>
    <s v="27-30880692-15"/>
    <s v="andres@example.com"/>
    <d v="2023-09-16T00:00:00"/>
    <x v="5"/>
    <x v="2"/>
    <n v="450"/>
    <x v="2"/>
    <s v="Córdoba"/>
    <n v="17.947355738716698"/>
    <n v="450"/>
    <s v="septiembre"/>
    <n v="2023"/>
    <s v="sabado"/>
  </r>
  <r>
    <n v="1865.80591616322"/>
    <x v="4"/>
    <n v="40.6666666666667"/>
    <s v="casado"/>
    <s v="Avenida de la Cascada 1229"/>
    <n v="32251441.4629202"/>
    <s v="27-31501404-15"/>
    <s v="leonardo@example.com"/>
    <d v="2023-09-22T00:00:00"/>
    <x v="8"/>
    <x v="2"/>
    <n v="450"/>
    <x v="4"/>
    <s v="Córdoba"/>
    <n v="17.966444289917298"/>
    <n v="450"/>
    <s v="septiembre"/>
    <n v="2023"/>
    <s v="viern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04B075-7884-43D5-A60F-F4392C9857D1}" name="TablaDinámica5"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6">
  <location ref="L4:M25" firstHeaderRow="1" firstDataRow="1" firstDataCol="1"/>
  <pivotFields count="19">
    <pivotField showAll="0"/>
    <pivotField showAll="0"/>
    <pivotField showAll="0"/>
    <pivotField showAll="0"/>
    <pivotField showAll="0"/>
    <pivotField showAll="0"/>
    <pivotField showAll="0"/>
    <pivotField showAll="0"/>
    <pivotField showAll="0"/>
    <pivotField axis="axisRow" showAll="0">
      <items count="103">
        <item x="13"/>
        <item x="18"/>
        <item f="1" m="1" x="26"/>
        <item x="1"/>
        <item f="1" m="1" x="98"/>
        <item x="4"/>
        <item f="1" m="1" x="78"/>
        <item x="5"/>
        <item f="1" m="1" x="79"/>
        <item x="6"/>
        <item f="1" m="1" x="86"/>
        <item f="1" m="1" x="27"/>
        <item f="1" m="1" x="62"/>
        <item x="7"/>
        <item x="2"/>
        <item h="1" f="1" x="59"/>
        <item h="1" f="1" x="74"/>
        <item h="1" f="1" x="72"/>
        <item h="1" f="1" x="70"/>
        <item h="1" f="1" x="67"/>
        <item h="1" f="1" x="64"/>
        <item h="1" f="1" x="61"/>
        <item h="1" f="1" x="58"/>
        <item h="1" f="1" x="56"/>
        <item h="1" f="1" x="54"/>
        <item h="1" f="1" x="53"/>
        <item h="1" f="1" x="87"/>
        <item h="1" f="1" x="21"/>
        <item h="1" f="1" x="100"/>
        <item h="1" f="1" x="97"/>
        <item h="1" f="1" x="94"/>
        <item h="1" f="1" x="91"/>
        <item h="1" f="1" x="89"/>
        <item h="1" f="1" x="85"/>
        <item h="1" f="1" x="83"/>
        <item h="1" f="1" x="81"/>
        <item h="1" f="1" x="80"/>
        <item h="1" f="1" x="33"/>
        <item h="1" f="1" x="48"/>
        <item h="1" f="1" x="45"/>
        <item h="1" f="1" x="43"/>
        <item h="1" f="1" x="40"/>
        <item h="1" f="1" x="36"/>
        <item h="1" f="1" x="34"/>
        <item h="1" f="1" x="32"/>
        <item h="1" f="1" x="31"/>
        <item h="1" f="1" x="30"/>
        <item h="1" f="1" x="29"/>
        <item h="1" f="1" x="65"/>
        <item h="1" f="1" x="76"/>
        <item h="1" f="1" x="75"/>
        <item h="1" f="1" x="73"/>
        <item h="1" f="1" x="71"/>
        <item h="1" f="1" x="68"/>
        <item h="1" f="1" x="66"/>
        <item h="1" f="1" x="63"/>
        <item h="1" f="1" x="60"/>
        <item h="1" f="1" x="57"/>
        <item h="1" f="1" x="55"/>
        <item h="1" f="1" x="92"/>
        <item h="1" f="1" x="24"/>
        <item h="1" f="1" x="23"/>
        <item h="1" f="1" x="101"/>
        <item h="1" f="1" x="99"/>
        <item h="1" f="1" x="95"/>
        <item h="1" f="1" x="93"/>
        <item h="1" f="1" x="90"/>
        <item h="1" f="1" x="88"/>
        <item h="1" f="1" x="84"/>
        <item h="1" f="1" x="82"/>
        <item h="1" f="1" x="37"/>
        <item h="1" f="1" x="51"/>
        <item h="1" f="1" x="49"/>
        <item h="1" f="1" x="46"/>
        <item h="1" f="1" x="44"/>
        <item h="1" f="1" x="41"/>
        <item h="1" f="1" x="38"/>
        <item h="1" f="1" x="35"/>
        <item h="1" f="1" x="69"/>
        <item h="1" f="1" x="96"/>
        <item h="1" f="1" x="42"/>
        <item f="1" m="1" x="47"/>
        <item x="12"/>
        <item f="1" m="1" x="50"/>
        <item x="8"/>
        <item x="14"/>
        <item x="19"/>
        <item x="16"/>
        <item f="1" m="1" x="77"/>
        <item x="3"/>
        <item x="17"/>
        <item f="1" m="1" x="28"/>
        <item f="1" m="1" x="39"/>
        <item f="1" m="1" x="52"/>
        <item f="1" m="1" x="22"/>
        <item x="10"/>
        <item x="9"/>
        <item x="15"/>
        <item f="1" m="1" x="25"/>
        <item x="0"/>
        <item x="11"/>
        <item h="1" m="1" x="20"/>
        <item t="default"/>
      </items>
    </pivotField>
    <pivotField showAll="0"/>
    <pivotField showAll="0"/>
    <pivotField showAll="0"/>
    <pivotField showAll="0"/>
    <pivotField showAll="0"/>
    <pivotField dataField="1" showAll="0"/>
    <pivotField showAll="0"/>
    <pivotField showAll="0"/>
    <pivotField showAll="0"/>
  </pivotFields>
  <rowFields count="1">
    <field x="9"/>
  </rowFields>
  <rowItems count="21">
    <i>
      <x/>
    </i>
    <i>
      <x v="1"/>
    </i>
    <i>
      <x v="3"/>
    </i>
    <i>
      <x v="5"/>
    </i>
    <i>
      <x v="7"/>
    </i>
    <i>
      <x v="9"/>
    </i>
    <i>
      <x v="13"/>
    </i>
    <i>
      <x v="14"/>
    </i>
    <i>
      <x v="82"/>
    </i>
    <i>
      <x v="84"/>
    </i>
    <i>
      <x v="85"/>
    </i>
    <i>
      <x v="86"/>
    </i>
    <i>
      <x v="87"/>
    </i>
    <i>
      <x v="89"/>
    </i>
    <i>
      <x v="90"/>
    </i>
    <i>
      <x v="95"/>
    </i>
    <i>
      <x v="96"/>
    </i>
    <i>
      <x v="97"/>
    </i>
    <i>
      <x v="99"/>
    </i>
    <i>
      <x v="100"/>
    </i>
    <i t="grand">
      <x/>
    </i>
  </rowItems>
  <colItems count="1">
    <i/>
  </colItems>
  <dataFields count="1">
    <dataField name="comicion" fld="15" baseField="9" baseItem="0" numFmtId="1"/>
  </dataFields>
  <formats count="108">
    <format dxfId="111">
      <pivotArea field="9" type="button" dataOnly="0" labelOnly="1" outline="0" axis="axisRow" fieldPosition="0"/>
    </format>
    <format dxfId="110">
      <pivotArea dataOnly="0" labelOnly="1" outline="0" axis="axisValues" fieldPosition="0"/>
    </format>
    <format dxfId="109">
      <pivotArea field="9" type="button" dataOnly="0" labelOnly="1" outline="0" axis="axisRow" fieldPosition="0"/>
    </format>
    <format dxfId="108">
      <pivotArea dataOnly="0" labelOnly="1" outline="0" axis="axisValues" fieldPosition="0"/>
    </format>
    <format dxfId="107">
      <pivotArea field="9" type="button" dataOnly="0" labelOnly="1" outline="0" axis="axisRow" fieldPosition="0"/>
    </format>
    <format dxfId="106">
      <pivotArea dataOnly="0" labelOnly="1" outline="0" axis="axisValues" fieldPosition="0"/>
    </format>
    <format dxfId="105">
      <pivotArea field="9" type="button" dataOnly="0" labelOnly="1" outline="0" axis="axisRow" fieldPosition="0"/>
    </format>
    <format dxfId="104">
      <pivotArea dataOnly="0" labelOnly="1" outline="0" axis="axisValues" fieldPosition="0"/>
    </format>
    <format dxfId="103">
      <pivotArea collapsedLevelsAreSubtotals="1" fieldPosition="0">
        <references count="1">
          <reference field="9" count="0"/>
        </references>
      </pivotArea>
    </format>
    <format dxfId="102">
      <pivotArea field="9" type="button" dataOnly="0" labelOnly="1" outline="0" axis="axisRow" fieldPosition="0"/>
    </format>
    <format dxfId="101">
      <pivotArea dataOnly="0" labelOnly="1" fieldPosition="0">
        <references count="1">
          <reference field="9" count="0"/>
        </references>
      </pivotArea>
    </format>
    <format dxfId="100">
      <pivotArea dataOnly="0" labelOnly="1" outline="0" axis="axisValues" fieldPosition="0"/>
    </format>
    <format dxfId="99">
      <pivotArea dataOnly="0" grandRow="1" fieldPosition="0"/>
    </format>
    <format dxfId="98">
      <pivotArea dataOnly="0" grandRow="1" fieldPosition="0"/>
    </format>
    <format dxfId="97">
      <pivotArea dataOnly="0" grandRow="1" fieldPosition="0"/>
    </format>
    <format dxfId="96">
      <pivotArea collapsedLevelsAreSubtotals="1" fieldPosition="0">
        <references count="1">
          <reference field="9" count="1">
            <x v="0"/>
          </reference>
        </references>
      </pivotArea>
    </format>
    <format dxfId="95">
      <pivotArea dataOnly="0" labelOnly="1" fieldPosition="0">
        <references count="1">
          <reference field="9" count="1">
            <x v="0"/>
          </reference>
        </references>
      </pivotArea>
    </format>
    <format dxfId="94">
      <pivotArea collapsedLevelsAreSubtotals="1" fieldPosition="0">
        <references count="1">
          <reference field="9" count="1">
            <x v="2"/>
          </reference>
        </references>
      </pivotArea>
    </format>
    <format dxfId="93">
      <pivotArea dataOnly="0" labelOnly="1" fieldPosition="0">
        <references count="1">
          <reference field="9" count="1">
            <x v="2"/>
          </reference>
        </references>
      </pivotArea>
    </format>
    <format dxfId="92">
      <pivotArea collapsedLevelsAreSubtotals="1" fieldPosition="0">
        <references count="1">
          <reference field="9" count="1">
            <x v="4"/>
          </reference>
        </references>
      </pivotArea>
    </format>
    <format dxfId="91">
      <pivotArea dataOnly="0" labelOnly="1" fieldPosition="0">
        <references count="1">
          <reference field="9" count="1">
            <x v="4"/>
          </reference>
        </references>
      </pivotArea>
    </format>
    <format dxfId="90">
      <pivotArea collapsedLevelsAreSubtotals="1" fieldPosition="0">
        <references count="1">
          <reference field="9" count="1">
            <x v="6"/>
          </reference>
        </references>
      </pivotArea>
    </format>
    <format dxfId="89">
      <pivotArea dataOnly="0" labelOnly="1" fieldPosition="0">
        <references count="1">
          <reference field="9" count="1">
            <x v="6"/>
          </reference>
        </references>
      </pivotArea>
    </format>
    <format dxfId="88">
      <pivotArea collapsedLevelsAreSubtotals="1" fieldPosition="0">
        <references count="1">
          <reference field="9" count="1">
            <x v="8"/>
          </reference>
        </references>
      </pivotArea>
    </format>
    <format dxfId="87">
      <pivotArea dataOnly="0" labelOnly="1" fieldPosition="0">
        <references count="1">
          <reference field="9" count="1">
            <x v="8"/>
          </reference>
        </references>
      </pivotArea>
    </format>
    <format dxfId="86">
      <pivotArea collapsedLevelsAreSubtotals="1" fieldPosition="0">
        <references count="1">
          <reference field="9" count="1">
            <x v="10"/>
          </reference>
        </references>
      </pivotArea>
    </format>
    <format dxfId="85">
      <pivotArea dataOnly="0" labelOnly="1" fieldPosition="0">
        <references count="1">
          <reference field="9" count="1">
            <x v="10"/>
          </reference>
        </references>
      </pivotArea>
    </format>
    <format dxfId="84">
      <pivotArea collapsedLevelsAreSubtotals="1" fieldPosition="0">
        <references count="1">
          <reference field="9" count="1">
            <x v="12"/>
          </reference>
        </references>
      </pivotArea>
    </format>
    <format dxfId="83">
      <pivotArea dataOnly="0" labelOnly="1" fieldPosition="0">
        <references count="1">
          <reference field="9" count="1">
            <x v="12"/>
          </reference>
        </references>
      </pivotArea>
    </format>
    <format dxfId="82">
      <pivotArea collapsedLevelsAreSubtotals="1" fieldPosition="0">
        <references count="1">
          <reference field="9" count="1">
            <x v="14"/>
          </reference>
        </references>
      </pivotArea>
    </format>
    <format dxfId="81">
      <pivotArea dataOnly="0" labelOnly="1" fieldPosition="0">
        <references count="1">
          <reference field="9" count="1">
            <x v="14"/>
          </reference>
        </references>
      </pivotArea>
    </format>
    <format dxfId="80">
      <pivotArea collapsedLevelsAreSubtotals="1" fieldPosition="0">
        <references count="1">
          <reference field="9" count="1">
            <x v="82"/>
          </reference>
        </references>
      </pivotArea>
    </format>
    <format dxfId="79">
      <pivotArea dataOnly="0" labelOnly="1" fieldPosition="0">
        <references count="1">
          <reference field="9" count="1">
            <x v="82"/>
          </reference>
        </references>
      </pivotArea>
    </format>
    <format dxfId="78">
      <pivotArea collapsedLevelsAreSubtotals="1" fieldPosition="0">
        <references count="1">
          <reference field="9" count="1">
            <x v="84"/>
          </reference>
        </references>
      </pivotArea>
    </format>
    <format dxfId="77">
      <pivotArea dataOnly="0" labelOnly="1" fieldPosition="0">
        <references count="1">
          <reference field="9" count="1">
            <x v="84"/>
          </reference>
        </references>
      </pivotArea>
    </format>
    <format dxfId="76">
      <pivotArea collapsedLevelsAreSubtotals="1" fieldPosition="0">
        <references count="1">
          <reference field="9" count="1">
            <x v="86"/>
          </reference>
        </references>
      </pivotArea>
    </format>
    <format dxfId="75">
      <pivotArea dataOnly="0" labelOnly="1" fieldPosition="0">
        <references count="1">
          <reference field="9" count="1">
            <x v="86"/>
          </reference>
        </references>
      </pivotArea>
    </format>
    <format dxfId="74">
      <pivotArea collapsedLevelsAreSubtotals="1" fieldPosition="0">
        <references count="1">
          <reference field="9" count="1">
            <x v="88"/>
          </reference>
        </references>
      </pivotArea>
    </format>
    <format dxfId="73">
      <pivotArea dataOnly="0" labelOnly="1" fieldPosition="0">
        <references count="1">
          <reference field="9" count="1">
            <x v="88"/>
          </reference>
        </references>
      </pivotArea>
    </format>
    <format dxfId="72">
      <pivotArea collapsedLevelsAreSubtotals="1" fieldPosition="0">
        <references count="1">
          <reference field="9" count="1">
            <x v="90"/>
          </reference>
        </references>
      </pivotArea>
    </format>
    <format dxfId="71">
      <pivotArea dataOnly="0" labelOnly="1" fieldPosition="0">
        <references count="1">
          <reference field="9" count="1">
            <x v="90"/>
          </reference>
        </references>
      </pivotArea>
    </format>
    <format dxfId="70">
      <pivotArea collapsedLevelsAreSubtotals="1" fieldPosition="0">
        <references count="1">
          <reference field="9" count="1">
            <x v="92"/>
          </reference>
        </references>
      </pivotArea>
    </format>
    <format dxfId="69">
      <pivotArea dataOnly="0" labelOnly="1" fieldPosition="0">
        <references count="1">
          <reference field="9" count="1">
            <x v="92"/>
          </reference>
        </references>
      </pivotArea>
    </format>
    <format dxfId="68">
      <pivotArea collapsedLevelsAreSubtotals="1" fieldPosition="0">
        <references count="1">
          <reference field="9" count="1">
            <x v="94"/>
          </reference>
        </references>
      </pivotArea>
    </format>
    <format dxfId="67">
      <pivotArea dataOnly="0" labelOnly="1" fieldPosition="0">
        <references count="1">
          <reference field="9" count="1">
            <x v="94"/>
          </reference>
        </references>
      </pivotArea>
    </format>
    <format dxfId="66">
      <pivotArea collapsedLevelsAreSubtotals="1" fieldPosition="0">
        <references count="1">
          <reference field="9" count="1">
            <x v="96"/>
          </reference>
        </references>
      </pivotArea>
    </format>
    <format dxfId="65">
      <pivotArea dataOnly="0" labelOnly="1" fieldPosition="0">
        <references count="1">
          <reference field="9" count="1">
            <x v="96"/>
          </reference>
        </references>
      </pivotArea>
    </format>
    <format dxfId="64">
      <pivotArea collapsedLevelsAreSubtotals="1" fieldPosition="0">
        <references count="1">
          <reference field="9" count="1">
            <x v="98"/>
          </reference>
        </references>
      </pivotArea>
    </format>
    <format dxfId="63">
      <pivotArea dataOnly="0" labelOnly="1" fieldPosition="0">
        <references count="1">
          <reference field="9" count="1">
            <x v="98"/>
          </reference>
        </references>
      </pivotArea>
    </format>
    <format dxfId="62">
      <pivotArea collapsedLevelsAreSubtotals="1" fieldPosition="0">
        <references count="1">
          <reference field="9" count="1">
            <x v="100"/>
          </reference>
        </references>
      </pivotArea>
    </format>
    <format dxfId="61">
      <pivotArea dataOnly="0" labelOnly="1" fieldPosition="0">
        <references count="1">
          <reference field="9" count="1">
            <x v="100"/>
          </reference>
        </references>
      </pivotArea>
    </format>
    <format dxfId="60">
      <pivotArea collapsedLevelsAreSubtotals="1" fieldPosition="0">
        <references count="1">
          <reference field="9" count="1">
            <x v="99"/>
          </reference>
        </references>
      </pivotArea>
    </format>
    <format dxfId="59">
      <pivotArea dataOnly="0" labelOnly="1" fieldPosition="0">
        <references count="1">
          <reference field="9" count="1">
            <x v="99"/>
          </reference>
        </references>
      </pivotArea>
    </format>
    <format dxfId="58">
      <pivotArea collapsedLevelsAreSubtotals="1" fieldPosition="0">
        <references count="1">
          <reference field="9" count="1">
            <x v="97"/>
          </reference>
        </references>
      </pivotArea>
    </format>
    <format dxfId="57">
      <pivotArea dataOnly="0" labelOnly="1" fieldPosition="0">
        <references count="1">
          <reference field="9" count="1">
            <x v="97"/>
          </reference>
        </references>
      </pivotArea>
    </format>
    <format dxfId="56">
      <pivotArea collapsedLevelsAreSubtotals="1" fieldPosition="0">
        <references count="1">
          <reference field="9" count="1">
            <x v="95"/>
          </reference>
        </references>
      </pivotArea>
    </format>
    <format dxfId="55">
      <pivotArea dataOnly="0" labelOnly="1" fieldPosition="0">
        <references count="1">
          <reference field="9" count="1">
            <x v="95"/>
          </reference>
        </references>
      </pivotArea>
    </format>
    <format dxfId="54">
      <pivotArea collapsedLevelsAreSubtotals="1" fieldPosition="0">
        <references count="1">
          <reference field="9" count="1">
            <x v="93"/>
          </reference>
        </references>
      </pivotArea>
    </format>
    <format dxfId="53">
      <pivotArea dataOnly="0" labelOnly="1" fieldPosition="0">
        <references count="1">
          <reference field="9" count="1">
            <x v="93"/>
          </reference>
        </references>
      </pivotArea>
    </format>
    <format dxfId="52">
      <pivotArea outline="0" collapsedLevelsAreSubtotals="1" fieldPosition="0"/>
    </format>
    <format dxfId="51">
      <pivotArea collapsedLevelsAreSubtotals="1" fieldPosition="0">
        <references count="1">
          <reference field="9" count="1">
            <x v="91"/>
          </reference>
        </references>
      </pivotArea>
    </format>
    <format dxfId="50">
      <pivotArea dataOnly="0" labelOnly="1" fieldPosition="0">
        <references count="1">
          <reference field="9" count="1">
            <x v="91"/>
          </reference>
        </references>
      </pivotArea>
    </format>
    <format dxfId="49">
      <pivotArea collapsedLevelsAreSubtotals="1" fieldPosition="0">
        <references count="1">
          <reference field="9" count="1">
            <x v="89"/>
          </reference>
        </references>
      </pivotArea>
    </format>
    <format dxfId="48">
      <pivotArea dataOnly="0" labelOnly="1" fieldPosition="0">
        <references count="1">
          <reference field="9" count="1">
            <x v="89"/>
          </reference>
        </references>
      </pivotArea>
    </format>
    <format dxfId="47">
      <pivotArea collapsedLevelsAreSubtotals="1" fieldPosition="0">
        <references count="1">
          <reference field="9" count="1">
            <x v="87"/>
          </reference>
        </references>
      </pivotArea>
    </format>
    <format dxfId="46">
      <pivotArea dataOnly="0" labelOnly="1" fieldPosition="0">
        <references count="1">
          <reference field="9" count="1">
            <x v="87"/>
          </reference>
        </references>
      </pivotArea>
    </format>
    <format dxfId="45">
      <pivotArea collapsedLevelsAreSubtotals="1" fieldPosition="0">
        <references count="1">
          <reference field="9" count="1">
            <x v="85"/>
          </reference>
        </references>
      </pivotArea>
    </format>
    <format dxfId="44">
      <pivotArea dataOnly="0" labelOnly="1" fieldPosition="0">
        <references count="1">
          <reference field="9" count="1">
            <x v="85"/>
          </reference>
        </references>
      </pivotArea>
    </format>
    <format dxfId="43">
      <pivotArea collapsedLevelsAreSubtotals="1" fieldPosition="0">
        <references count="1">
          <reference field="9" count="1">
            <x v="83"/>
          </reference>
        </references>
      </pivotArea>
    </format>
    <format dxfId="42">
      <pivotArea dataOnly="0" labelOnly="1" fieldPosition="0">
        <references count="1">
          <reference field="9" count="1">
            <x v="83"/>
          </reference>
        </references>
      </pivotArea>
    </format>
    <format dxfId="41">
      <pivotArea collapsedLevelsAreSubtotals="1" fieldPosition="0">
        <references count="1">
          <reference field="9" count="1">
            <x v="81"/>
          </reference>
        </references>
      </pivotArea>
    </format>
    <format dxfId="40">
      <pivotArea dataOnly="0" labelOnly="1" fieldPosition="0">
        <references count="1">
          <reference field="9" count="1">
            <x v="81"/>
          </reference>
        </references>
      </pivotArea>
    </format>
    <format dxfId="39">
      <pivotArea collapsedLevelsAreSubtotals="1" fieldPosition="0">
        <references count="1">
          <reference field="9" count="1">
            <x v="13"/>
          </reference>
        </references>
      </pivotArea>
    </format>
    <format dxfId="38">
      <pivotArea dataOnly="0" labelOnly="1" fieldPosition="0">
        <references count="1">
          <reference field="9" count="1">
            <x v="13"/>
          </reference>
        </references>
      </pivotArea>
    </format>
    <format dxfId="37">
      <pivotArea collapsedLevelsAreSubtotals="1" fieldPosition="0">
        <references count="1">
          <reference field="9" count="1">
            <x v="11"/>
          </reference>
        </references>
      </pivotArea>
    </format>
    <format dxfId="36">
      <pivotArea dataOnly="0" labelOnly="1" fieldPosition="0">
        <references count="1">
          <reference field="9" count="1">
            <x v="11"/>
          </reference>
        </references>
      </pivotArea>
    </format>
    <format dxfId="35">
      <pivotArea collapsedLevelsAreSubtotals="1" fieldPosition="0">
        <references count="1">
          <reference field="9" count="1">
            <x v="9"/>
          </reference>
        </references>
      </pivotArea>
    </format>
    <format dxfId="34">
      <pivotArea dataOnly="0" labelOnly="1" fieldPosition="0">
        <references count="1">
          <reference field="9" count="1">
            <x v="9"/>
          </reference>
        </references>
      </pivotArea>
    </format>
    <format dxfId="33">
      <pivotArea collapsedLevelsAreSubtotals="1" fieldPosition="0">
        <references count="1">
          <reference field="9" count="1">
            <x v="7"/>
          </reference>
        </references>
      </pivotArea>
    </format>
    <format dxfId="32">
      <pivotArea dataOnly="0" labelOnly="1" fieldPosition="0">
        <references count="1">
          <reference field="9" count="1">
            <x v="7"/>
          </reference>
        </references>
      </pivotArea>
    </format>
    <format dxfId="31">
      <pivotArea collapsedLevelsAreSubtotals="1" fieldPosition="0">
        <references count="1">
          <reference field="9" count="1">
            <x v="5"/>
          </reference>
        </references>
      </pivotArea>
    </format>
    <format dxfId="30">
      <pivotArea dataOnly="0" labelOnly="1" fieldPosition="0">
        <references count="1">
          <reference field="9" count="1">
            <x v="5"/>
          </reference>
        </references>
      </pivotArea>
    </format>
    <format dxfId="29">
      <pivotArea collapsedLevelsAreSubtotals="1" fieldPosition="0">
        <references count="1">
          <reference field="9" count="1">
            <x v="3"/>
          </reference>
        </references>
      </pivotArea>
    </format>
    <format dxfId="28">
      <pivotArea dataOnly="0" labelOnly="1" fieldPosition="0">
        <references count="1">
          <reference field="9" count="1">
            <x v="3"/>
          </reference>
        </references>
      </pivotArea>
    </format>
    <format dxfId="27">
      <pivotArea collapsedLevelsAreSubtotals="1" fieldPosition="0">
        <references count="1">
          <reference field="9" count="1">
            <x v="1"/>
          </reference>
        </references>
      </pivotArea>
    </format>
    <format dxfId="26">
      <pivotArea dataOnly="0" labelOnly="1" fieldPosition="0">
        <references count="1">
          <reference field="9" count="1">
            <x v="1"/>
          </reference>
        </references>
      </pivotArea>
    </format>
    <format dxfId="25">
      <pivotArea collapsedLevelsAreSubtotals="1" fieldPosition="0">
        <references count="1">
          <reference field="9" count="2">
            <x v="0"/>
            <x v="1"/>
          </reference>
        </references>
      </pivotArea>
    </format>
    <format dxfId="24">
      <pivotArea dataOnly="0" labelOnly="1" fieldPosition="0">
        <references count="1">
          <reference field="9" count="2">
            <x v="0"/>
            <x v="1"/>
          </reference>
        </references>
      </pivotArea>
    </format>
    <format dxfId="23">
      <pivotArea collapsedLevelsAreSubtotals="1" fieldPosition="0">
        <references count="1">
          <reference field="9" count="3">
            <x v="4"/>
            <x v="5"/>
            <x v="6"/>
          </reference>
        </references>
      </pivotArea>
    </format>
    <format dxfId="22">
      <pivotArea dataOnly="0" labelOnly="1" fieldPosition="0">
        <references count="1">
          <reference field="9" count="3">
            <x v="4"/>
            <x v="5"/>
            <x v="6"/>
          </reference>
        </references>
      </pivotArea>
    </format>
    <format dxfId="21">
      <pivotArea collapsedLevelsAreSubtotals="1" fieldPosition="0">
        <references count="1">
          <reference field="9" count="4">
            <x v="2"/>
            <x v="3"/>
            <x v="4"/>
            <x v="5"/>
          </reference>
        </references>
      </pivotArea>
    </format>
    <format dxfId="20">
      <pivotArea dataOnly="0" labelOnly="1" fieldPosition="0">
        <references count="1">
          <reference field="9" count="4">
            <x v="2"/>
            <x v="3"/>
            <x v="4"/>
            <x v="5"/>
          </reference>
        </references>
      </pivotArea>
    </format>
    <format dxfId="19">
      <pivotArea dataOnly="0" fieldPosition="0">
        <references count="1">
          <reference field="9" count="28">
            <x v="7"/>
            <x v="8"/>
            <x v="9"/>
            <x v="10"/>
            <x v="11"/>
            <x v="12"/>
            <x v="13"/>
            <x v="14"/>
            <x v="81"/>
            <x v="82"/>
            <x v="83"/>
            <x v="84"/>
            <x v="85"/>
            <x v="86"/>
            <x v="87"/>
            <x v="88"/>
            <x v="89"/>
            <x v="90"/>
            <x v="91"/>
            <x v="92"/>
            <x v="93"/>
            <x v="94"/>
            <x v="95"/>
            <x v="96"/>
            <x v="97"/>
            <x v="98"/>
            <x v="99"/>
            <x v="100"/>
          </reference>
        </references>
      </pivotArea>
    </format>
    <format dxfId="18">
      <pivotArea field="9" type="button" dataOnly="0" labelOnly="1" outline="0" axis="axisRow" fieldPosition="0"/>
    </format>
    <format dxfId="17">
      <pivotArea dataOnly="0" labelOnly="1" fieldPosition="0">
        <references count="1">
          <reference field="9" count="0"/>
        </references>
      </pivotArea>
    </format>
    <format dxfId="16">
      <pivotArea dataOnly="0" labelOnly="1" grandRow="1" outline="0" fieldPosition="0"/>
    </format>
    <format dxfId="15">
      <pivotArea outline="0" collapsedLevelsAreSubtotals="1" fieldPosition="0"/>
    </format>
    <format dxfId="14">
      <pivotArea dataOnly="0" labelOnly="1" outline="0" axis="axisValues" fieldPosition="0"/>
    </format>
    <format dxfId="13">
      <pivotArea collapsedLevelsAreSubtotals="1" fieldPosition="0">
        <references count="1">
          <reference field="9" count="1">
            <x v="3"/>
          </reference>
        </references>
      </pivotArea>
    </format>
    <format dxfId="12">
      <pivotArea dataOnly="0" labelOnly="1" fieldPosition="0">
        <references count="1">
          <reference field="9" count="1">
            <x v="3"/>
          </reference>
        </references>
      </pivotArea>
    </format>
    <format dxfId="11">
      <pivotArea collapsedLevelsAreSubtotals="1" fieldPosition="0">
        <references count="1">
          <reference field="9" count="1">
            <x v="7"/>
          </reference>
        </references>
      </pivotArea>
    </format>
    <format dxfId="10">
      <pivotArea dataOnly="0" labelOnly="1" fieldPosition="0">
        <references count="1">
          <reference field="9" count="1">
            <x v="7"/>
          </reference>
        </references>
      </pivotArea>
    </format>
    <format dxfId="9">
      <pivotArea collapsedLevelsAreSubtotals="1" fieldPosition="0">
        <references count="1">
          <reference field="9" count="1">
            <x v="13"/>
          </reference>
        </references>
      </pivotArea>
    </format>
    <format dxfId="8">
      <pivotArea dataOnly="0" labelOnly="1" fieldPosition="0">
        <references count="1">
          <reference field="9" count="1">
            <x v="13"/>
          </reference>
        </references>
      </pivotArea>
    </format>
    <format dxfId="4">
      <pivotArea field="9" type="button" dataOnly="0" labelOnly="1" outline="0" axis="axisRow" fieldPosition="0"/>
    </format>
    <format dxfId="3">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68A6B0-9E4C-4D07-ACDD-67EF7CC874B5}" name="TablaDinámica1" cacheId="0" applyNumberFormats="0" applyBorderFormats="0" applyFontFormats="0" applyPatternFormats="0" applyAlignmentFormats="0" applyWidthHeightFormats="1" dataCaption="Valores" updatedVersion="7" minRefreshableVersion="3" useAutoFormatting="1" rowGrandTotals="0" colGrandTotals="0" itemPrintTitles="1" createdVersion="7" indent="0" outline="1" outlineData="1" multipleFieldFilters="0" chartFormat="34">
  <location ref="G4:H24" firstHeaderRow="1" firstDataRow="1" firstDataCol="1"/>
  <pivotFields count="19">
    <pivotField dataField="1" showAll="0"/>
    <pivotField showAll="0"/>
    <pivotField showAll="0"/>
    <pivotField showAll="0"/>
    <pivotField showAll="0"/>
    <pivotField showAll="0"/>
    <pivotField showAll="0"/>
    <pivotField showAll="0"/>
    <pivotField showAll="0"/>
    <pivotField axis="axisRow" showAll="0">
      <items count="103">
        <item x="13"/>
        <item x="18"/>
        <item f="1" m="1" x="26"/>
        <item x="1"/>
        <item f="1" m="1" x="98"/>
        <item x="4"/>
        <item f="1" m="1" x="78"/>
        <item x="5"/>
        <item f="1" m="1" x="79"/>
        <item x="6"/>
        <item f="1" m="1" x="86"/>
        <item f="1" m="1" x="27"/>
        <item f="1" m="1" x="62"/>
        <item x="7"/>
        <item x="2"/>
        <item f="1" m="1" x="47"/>
        <item x="12"/>
        <item f="1" m="1" x="50"/>
        <item x="8"/>
        <item x="14"/>
        <item x="19"/>
        <item x="16"/>
        <item f="1" m="1" x="77"/>
        <item x="3"/>
        <item x="17"/>
        <item f="1" m="1" x="28"/>
        <item f="1" m="1" x="39"/>
        <item f="1" m="1" x="52"/>
        <item f="1" m="1" x="22"/>
        <item x="10"/>
        <item x="9"/>
        <item x="15"/>
        <item f="1" m="1" x="25"/>
        <item x="0"/>
        <item x="11"/>
        <item h="1" m="1" x="20"/>
        <item h="1" f="1" x="59"/>
        <item h="1" f="1" x="87"/>
        <item h="1" f="1" x="33"/>
        <item h="1" f="1" x="65"/>
        <item h="1" f="1" x="92"/>
        <item h="1" f="1" x="37"/>
        <item h="1" f="1" x="69"/>
        <item h="1" f="1" x="96"/>
        <item h="1" f="1" x="42"/>
        <item h="1" f="1" x="74"/>
        <item h="1" f="1" x="72"/>
        <item h="1" f="1" x="70"/>
        <item h="1" f="1" x="67"/>
        <item h="1" f="1" x="64"/>
        <item h="1" f="1" x="61"/>
        <item h="1" f="1" x="58"/>
        <item h="1" f="1" x="56"/>
        <item h="1" f="1" x="54"/>
        <item h="1" f="1" x="53"/>
        <item h="1" f="1" x="21"/>
        <item h="1" f="1" x="100"/>
        <item h="1" f="1" x="97"/>
        <item h="1" f="1" x="94"/>
        <item h="1" f="1" x="91"/>
        <item h="1" f="1" x="89"/>
        <item h="1" f="1" x="85"/>
        <item h="1" f="1" x="83"/>
        <item h="1" f="1" x="81"/>
        <item h="1" f="1" x="80"/>
        <item h="1" f="1" x="48"/>
        <item h="1" f="1" x="45"/>
        <item h="1" f="1" x="43"/>
        <item h="1" f="1" x="40"/>
        <item h="1" f="1" x="36"/>
        <item h="1" f="1" x="34"/>
        <item h="1" f="1" x="32"/>
        <item h="1" f="1" x="31"/>
        <item h="1" f="1" x="30"/>
        <item h="1" f="1" x="29"/>
        <item h="1" f="1" x="76"/>
        <item h="1" f="1" x="75"/>
        <item h="1" f="1" x="73"/>
        <item h="1" f="1" x="71"/>
        <item h="1" f="1" x="68"/>
        <item h="1" f="1" x="66"/>
        <item h="1" f="1" x="63"/>
        <item h="1" f="1" x="60"/>
        <item h="1" f="1" x="57"/>
        <item h="1" f="1" x="55"/>
        <item h="1" f="1" x="24"/>
        <item h="1" f="1" x="23"/>
        <item h="1" f="1" x="101"/>
        <item h="1" f="1" x="99"/>
        <item h="1" f="1" x="95"/>
        <item h="1" f="1" x="93"/>
        <item h="1" f="1" x="90"/>
        <item h="1" f="1" x="88"/>
        <item h="1" f="1" x="84"/>
        <item h="1" f="1" x="82"/>
        <item h="1" f="1" x="51"/>
        <item h="1" f="1" x="49"/>
        <item h="1" f="1" x="46"/>
        <item h="1" f="1" x="44"/>
        <item h="1" f="1" x="41"/>
        <item h="1" f="1" x="38"/>
        <item h="1" f="1" x="35"/>
        <item t="default"/>
      </items>
    </pivotField>
    <pivotField showAll="0"/>
    <pivotField showAll="0"/>
    <pivotField showAll="0"/>
    <pivotField showAll="0"/>
    <pivotField showAll="0"/>
    <pivotField showAll="0"/>
    <pivotField showAll="0"/>
    <pivotField showAll="0"/>
    <pivotField showAll="0"/>
  </pivotFields>
  <rowFields count="1">
    <field x="9"/>
  </rowFields>
  <rowItems count="20">
    <i>
      <x/>
    </i>
    <i>
      <x v="1"/>
    </i>
    <i>
      <x v="3"/>
    </i>
    <i>
      <x v="5"/>
    </i>
    <i>
      <x v="7"/>
    </i>
    <i>
      <x v="9"/>
    </i>
    <i>
      <x v="13"/>
    </i>
    <i>
      <x v="14"/>
    </i>
    <i>
      <x v="16"/>
    </i>
    <i>
      <x v="18"/>
    </i>
    <i>
      <x v="19"/>
    </i>
    <i>
      <x v="20"/>
    </i>
    <i>
      <x v="21"/>
    </i>
    <i>
      <x v="23"/>
    </i>
    <i>
      <x v="24"/>
    </i>
    <i>
      <x v="29"/>
    </i>
    <i>
      <x v="30"/>
    </i>
    <i>
      <x v="31"/>
    </i>
    <i>
      <x v="33"/>
    </i>
    <i>
      <x v="34"/>
    </i>
  </rowItems>
  <colItems count="1">
    <i/>
  </colItems>
  <dataFields count="1">
    <dataField name="Entradas vendidas" fld="0" subtotal="count" baseField="9" baseItem="0"/>
  </dataFields>
  <formats count="94">
    <format dxfId="203">
      <pivotArea field="9" type="button" dataOnly="0" labelOnly="1" outline="0" axis="axisRow" fieldPosition="0"/>
    </format>
    <format dxfId="202">
      <pivotArea dataOnly="0" labelOnly="1" outline="0" axis="axisValues" fieldPosition="0"/>
    </format>
    <format dxfId="201">
      <pivotArea field="9" type="button" dataOnly="0" labelOnly="1" outline="0" axis="axisRow" fieldPosition="0"/>
    </format>
    <format dxfId="200">
      <pivotArea dataOnly="0" labelOnly="1" outline="0" axis="axisValues" fieldPosition="0"/>
    </format>
    <format dxfId="199">
      <pivotArea field="9" type="button" dataOnly="0" labelOnly="1" outline="0" axis="axisRow" fieldPosition="0"/>
    </format>
    <format dxfId="198">
      <pivotArea dataOnly="0" labelOnly="1" outline="0" axis="axisValues" fieldPosition="0"/>
    </format>
    <format dxfId="197">
      <pivotArea field="9" type="button" dataOnly="0" labelOnly="1" outline="0" axis="axisRow" fieldPosition="0"/>
    </format>
    <format dxfId="196">
      <pivotArea dataOnly="0" labelOnly="1" outline="0" axis="axisValues" fieldPosition="0"/>
    </format>
    <format dxfId="195">
      <pivotArea outline="0" collapsedLevelsAreSubtotals="1" fieldPosition="0"/>
    </format>
    <format dxfId="194">
      <pivotArea dataOnly="0" labelOnly="1" fieldPosition="0">
        <references count="1">
          <reference field="9" count="0"/>
        </references>
      </pivotArea>
    </format>
    <format dxfId="193">
      <pivotArea collapsedLevelsAreSubtotals="1" fieldPosition="0">
        <references count="1">
          <reference field="9" count="1">
            <x v="0"/>
          </reference>
        </references>
      </pivotArea>
    </format>
    <format dxfId="192">
      <pivotArea dataOnly="0" labelOnly="1" fieldPosition="0">
        <references count="1">
          <reference field="9" count="1">
            <x v="0"/>
          </reference>
        </references>
      </pivotArea>
    </format>
    <format dxfId="191">
      <pivotArea collapsedLevelsAreSubtotals="1" fieldPosition="0">
        <references count="1">
          <reference field="9" count="1">
            <x v="1"/>
          </reference>
        </references>
      </pivotArea>
    </format>
    <format dxfId="190">
      <pivotArea dataOnly="0" labelOnly="1" fieldPosition="0">
        <references count="1">
          <reference field="9" count="1">
            <x v="1"/>
          </reference>
        </references>
      </pivotArea>
    </format>
    <format dxfId="189">
      <pivotArea dataOnly="0" labelOnly="1" outline="0" axis="axisValues" fieldPosition="0"/>
    </format>
    <format dxfId="188">
      <pivotArea field="9" type="button" dataOnly="0" labelOnly="1" outline="0" axis="axisRow" fieldPosition="0"/>
    </format>
    <format dxfId="187">
      <pivotArea dataOnly="0" labelOnly="1" outline="0" axis="axisValues" fieldPosition="0"/>
    </format>
    <format dxfId="186">
      <pivotArea outline="0" collapsedLevelsAreSubtotals="1" fieldPosition="0"/>
    </format>
    <format dxfId="185">
      <pivotArea collapsedLevelsAreSubtotals="1" fieldPosition="0">
        <references count="1">
          <reference field="9" count="1">
            <x v="3"/>
          </reference>
        </references>
      </pivotArea>
    </format>
    <format dxfId="184">
      <pivotArea dataOnly="0" labelOnly="1" fieldPosition="0">
        <references count="1">
          <reference field="9" count="1">
            <x v="3"/>
          </reference>
        </references>
      </pivotArea>
    </format>
    <format dxfId="183">
      <pivotArea collapsedLevelsAreSubtotals="1" fieldPosition="0">
        <references count="1">
          <reference field="9" count="1">
            <x v="5"/>
          </reference>
        </references>
      </pivotArea>
    </format>
    <format dxfId="182">
      <pivotArea dataOnly="0" labelOnly="1" fieldPosition="0">
        <references count="1">
          <reference field="9" count="1">
            <x v="5"/>
          </reference>
        </references>
      </pivotArea>
    </format>
    <format dxfId="181">
      <pivotArea collapsedLevelsAreSubtotals="1" fieldPosition="0">
        <references count="1">
          <reference field="9" count="1">
            <x v="7"/>
          </reference>
        </references>
      </pivotArea>
    </format>
    <format dxfId="180">
      <pivotArea dataOnly="0" labelOnly="1" fieldPosition="0">
        <references count="1">
          <reference field="9" count="1">
            <x v="7"/>
          </reference>
        </references>
      </pivotArea>
    </format>
    <format dxfId="179">
      <pivotArea collapsedLevelsAreSubtotals="1" fieldPosition="0">
        <references count="1">
          <reference field="9" count="1">
            <x v="9"/>
          </reference>
        </references>
      </pivotArea>
    </format>
    <format dxfId="178">
      <pivotArea dataOnly="0" labelOnly="1" fieldPosition="0">
        <references count="1">
          <reference field="9" count="1">
            <x v="9"/>
          </reference>
        </references>
      </pivotArea>
    </format>
    <format dxfId="177">
      <pivotArea collapsedLevelsAreSubtotals="1" fieldPosition="0">
        <references count="1">
          <reference field="9" count="1">
            <x v="11"/>
          </reference>
        </references>
      </pivotArea>
    </format>
    <format dxfId="176">
      <pivotArea dataOnly="0" labelOnly="1" fieldPosition="0">
        <references count="1">
          <reference field="9" count="1">
            <x v="11"/>
          </reference>
        </references>
      </pivotArea>
    </format>
    <format dxfId="175">
      <pivotArea collapsedLevelsAreSubtotals="1" fieldPosition="0">
        <references count="1">
          <reference field="9" count="1">
            <x v="13"/>
          </reference>
        </references>
      </pivotArea>
    </format>
    <format dxfId="174">
      <pivotArea dataOnly="0" labelOnly="1" fieldPosition="0">
        <references count="1">
          <reference field="9" count="1">
            <x v="13"/>
          </reference>
        </references>
      </pivotArea>
    </format>
    <format dxfId="173">
      <pivotArea collapsedLevelsAreSubtotals="1" fieldPosition="0">
        <references count="1">
          <reference field="9" count="1">
            <x v="15"/>
          </reference>
        </references>
      </pivotArea>
    </format>
    <format dxfId="172">
      <pivotArea dataOnly="0" labelOnly="1" fieldPosition="0">
        <references count="1">
          <reference field="9" count="1">
            <x v="15"/>
          </reference>
        </references>
      </pivotArea>
    </format>
    <format dxfId="171">
      <pivotArea collapsedLevelsAreSubtotals="1" fieldPosition="0">
        <references count="1">
          <reference field="9" count="1">
            <x v="17"/>
          </reference>
        </references>
      </pivotArea>
    </format>
    <format dxfId="170">
      <pivotArea dataOnly="0" labelOnly="1" fieldPosition="0">
        <references count="1">
          <reference field="9" count="1">
            <x v="17"/>
          </reference>
        </references>
      </pivotArea>
    </format>
    <format dxfId="169">
      <pivotArea collapsedLevelsAreSubtotals="1" fieldPosition="0">
        <references count="1">
          <reference field="9" count="1">
            <x v="19"/>
          </reference>
        </references>
      </pivotArea>
    </format>
    <format dxfId="168">
      <pivotArea dataOnly="0" labelOnly="1" fieldPosition="0">
        <references count="1">
          <reference field="9" count="1">
            <x v="19"/>
          </reference>
        </references>
      </pivotArea>
    </format>
    <format dxfId="167">
      <pivotArea collapsedLevelsAreSubtotals="1" fieldPosition="0">
        <references count="1">
          <reference field="9" count="1">
            <x v="21"/>
          </reference>
        </references>
      </pivotArea>
    </format>
    <format dxfId="166">
      <pivotArea dataOnly="0" labelOnly="1" fieldPosition="0">
        <references count="1">
          <reference field="9" count="1">
            <x v="21"/>
          </reference>
        </references>
      </pivotArea>
    </format>
    <format dxfId="165">
      <pivotArea collapsedLevelsAreSubtotals="1" fieldPosition="0">
        <references count="1">
          <reference field="9" count="1">
            <x v="23"/>
          </reference>
        </references>
      </pivotArea>
    </format>
    <format dxfId="164">
      <pivotArea dataOnly="0" labelOnly="1" fieldPosition="0">
        <references count="1">
          <reference field="9" count="1">
            <x v="23"/>
          </reference>
        </references>
      </pivotArea>
    </format>
    <format dxfId="163">
      <pivotArea collapsedLevelsAreSubtotals="1" fieldPosition="0">
        <references count="1">
          <reference field="9" count="1">
            <x v="25"/>
          </reference>
        </references>
      </pivotArea>
    </format>
    <format dxfId="162">
      <pivotArea dataOnly="0" labelOnly="1" fieldPosition="0">
        <references count="1">
          <reference field="9" count="1">
            <x v="25"/>
          </reference>
        </references>
      </pivotArea>
    </format>
    <format dxfId="161">
      <pivotArea collapsedLevelsAreSubtotals="1" fieldPosition="0">
        <references count="1">
          <reference field="9" count="1">
            <x v="27"/>
          </reference>
        </references>
      </pivotArea>
    </format>
    <format dxfId="160">
      <pivotArea dataOnly="0" labelOnly="1" fieldPosition="0">
        <references count="1">
          <reference field="9" count="1">
            <x v="27"/>
          </reference>
        </references>
      </pivotArea>
    </format>
    <format dxfId="159">
      <pivotArea collapsedLevelsAreSubtotals="1" fieldPosition="0">
        <references count="1">
          <reference field="9" count="1">
            <x v="29"/>
          </reference>
        </references>
      </pivotArea>
    </format>
    <format dxfId="158">
      <pivotArea dataOnly="0" labelOnly="1" fieldPosition="0">
        <references count="1">
          <reference field="9" count="1">
            <x v="29"/>
          </reference>
        </references>
      </pivotArea>
    </format>
    <format dxfId="157">
      <pivotArea collapsedLevelsAreSubtotals="1" fieldPosition="0">
        <references count="1">
          <reference field="9" count="1">
            <x v="31"/>
          </reference>
        </references>
      </pivotArea>
    </format>
    <format dxfId="156">
      <pivotArea dataOnly="0" labelOnly="1" fieldPosition="0">
        <references count="1">
          <reference field="9" count="1">
            <x v="31"/>
          </reference>
        </references>
      </pivotArea>
    </format>
    <format dxfId="155">
      <pivotArea collapsedLevelsAreSubtotals="1" fieldPosition="0">
        <references count="1">
          <reference field="9" count="1">
            <x v="33"/>
          </reference>
        </references>
      </pivotArea>
    </format>
    <format dxfId="154">
      <pivotArea dataOnly="0" labelOnly="1" fieldPosition="0">
        <references count="1">
          <reference field="9" count="1">
            <x v="33"/>
          </reference>
        </references>
      </pivotArea>
    </format>
    <format dxfId="153">
      <pivotArea collapsedLevelsAreSubtotals="1" fieldPosition="0">
        <references count="1">
          <reference field="9" count="1">
            <x v="34"/>
          </reference>
        </references>
      </pivotArea>
    </format>
    <format dxfId="152">
      <pivotArea dataOnly="0" labelOnly="1" fieldPosition="0">
        <references count="1">
          <reference field="9" count="1">
            <x v="34"/>
          </reference>
        </references>
      </pivotArea>
    </format>
    <format dxfId="151">
      <pivotArea collapsedLevelsAreSubtotals="1" fieldPosition="0">
        <references count="1">
          <reference field="9" count="1">
            <x v="32"/>
          </reference>
        </references>
      </pivotArea>
    </format>
    <format dxfId="150">
      <pivotArea dataOnly="0" labelOnly="1" fieldPosition="0">
        <references count="1">
          <reference field="9" count="1">
            <x v="32"/>
          </reference>
        </references>
      </pivotArea>
    </format>
    <format dxfId="149">
      <pivotArea collapsedLevelsAreSubtotals="1" fieldPosition="0">
        <references count="1">
          <reference field="9" count="1">
            <x v="30"/>
          </reference>
        </references>
      </pivotArea>
    </format>
    <format dxfId="148">
      <pivotArea dataOnly="0" labelOnly="1" fieldPosition="0">
        <references count="1">
          <reference field="9" count="1">
            <x v="30"/>
          </reference>
        </references>
      </pivotArea>
    </format>
    <format dxfId="147">
      <pivotArea collapsedLevelsAreSubtotals="1" fieldPosition="0">
        <references count="1">
          <reference field="9" count="1">
            <x v="28"/>
          </reference>
        </references>
      </pivotArea>
    </format>
    <format dxfId="146">
      <pivotArea dataOnly="0" labelOnly="1" fieldPosition="0">
        <references count="1">
          <reference field="9" count="1">
            <x v="28"/>
          </reference>
        </references>
      </pivotArea>
    </format>
    <format dxfId="145">
      <pivotArea collapsedLevelsAreSubtotals="1" fieldPosition="0">
        <references count="1">
          <reference field="9" count="1">
            <x v="26"/>
          </reference>
        </references>
      </pivotArea>
    </format>
    <format dxfId="144">
      <pivotArea dataOnly="0" labelOnly="1" fieldPosition="0">
        <references count="1">
          <reference field="9" count="1">
            <x v="26"/>
          </reference>
        </references>
      </pivotArea>
    </format>
    <format dxfId="143">
      <pivotArea collapsedLevelsAreSubtotals="1" fieldPosition="0">
        <references count="1">
          <reference field="9" count="1">
            <x v="24"/>
          </reference>
        </references>
      </pivotArea>
    </format>
    <format dxfId="142">
      <pivotArea dataOnly="0" labelOnly="1" fieldPosition="0">
        <references count="1">
          <reference field="9" count="1">
            <x v="24"/>
          </reference>
        </references>
      </pivotArea>
    </format>
    <format dxfId="141">
      <pivotArea collapsedLevelsAreSubtotals="1" fieldPosition="0">
        <references count="1">
          <reference field="9" count="1">
            <x v="22"/>
          </reference>
        </references>
      </pivotArea>
    </format>
    <format dxfId="140">
      <pivotArea dataOnly="0" labelOnly="1" fieldPosition="0">
        <references count="1">
          <reference field="9" count="1">
            <x v="22"/>
          </reference>
        </references>
      </pivotArea>
    </format>
    <format dxfId="139">
      <pivotArea collapsedLevelsAreSubtotals="1" fieldPosition="0">
        <references count="1">
          <reference field="9" count="1">
            <x v="20"/>
          </reference>
        </references>
      </pivotArea>
    </format>
    <format dxfId="138">
      <pivotArea dataOnly="0" labelOnly="1" fieldPosition="0">
        <references count="1">
          <reference field="9" count="1">
            <x v="20"/>
          </reference>
        </references>
      </pivotArea>
    </format>
    <format dxfId="137">
      <pivotArea collapsedLevelsAreSubtotals="1" fieldPosition="0">
        <references count="1">
          <reference field="9" count="1">
            <x v="18"/>
          </reference>
        </references>
      </pivotArea>
    </format>
    <format dxfId="136">
      <pivotArea dataOnly="0" labelOnly="1" fieldPosition="0">
        <references count="1">
          <reference field="9" count="1">
            <x v="18"/>
          </reference>
        </references>
      </pivotArea>
    </format>
    <format dxfId="135">
      <pivotArea collapsedLevelsAreSubtotals="1" fieldPosition="0">
        <references count="1">
          <reference field="9" count="1">
            <x v="16"/>
          </reference>
        </references>
      </pivotArea>
    </format>
    <format dxfId="134">
      <pivotArea dataOnly="0" labelOnly="1" fieldPosition="0">
        <references count="1">
          <reference field="9" count="1">
            <x v="16"/>
          </reference>
        </references>
      </pivotArea>
    </format>
    <format dxfId="133">
      <pivotArea collapsedLevelsAreSubtotals="1" fieldPosition="0">
        <references count="1">
          <reference field="9" count="1">
            <x v="14"/>
          </reference>
        </references>
      </pivotArea>
    </format>
    <format dxfId="132">
      <pivotArea dataOnly="0" labelOnly="1" fieldPosition="0">
        <references count="1">
          <reference field="9" count="1">
            <x v="14"/>
          </reference>
        </references>
      </pivotArea>
    </format>
    <format dxfId="131">
      <pivotArea collapsedLevelsAreSubtotals="1" fieldPosition="0">
        <references count="1">
          <reference field="9" count="1">
            <x v="12"/>
          </reference>
        </references>
      </pivotArea>
    </format>
    <format dxfId="130">
      <pivotArea dataOnly="0" labelOnly="1" fieldPosition="0">
        <references count="1">
          <reference field="9" count="1">
            <x v="12"/>
          </reference>
        </references>
      </pivotArea>
    </format>
    <format dxfId="129">
      <pivotArea collapsedLevelsAreSubtotals="1" fieldPosition="0">
        <references count="1">
          <reference field="9" count="1">
            <x v="10"/>
          </reference>
        </references>
      </pivotArea>
    </format>
    <format dxfId="128">
      <pivotArea dataOnly="0" labelOnly="1" fieldPosition="0">
        <references count="1">
          <reference field="9" count="1">
            <x v="10"/>
          </reference>
        </references>
      </pivotArea>
    </format>
    <format dxfId="127">
      <pivotArea collapsedLevelsAreSubtotals="1" fieldPosition="0">
        <references count="1">
          <reference field="9" count="1">
            <x v="8"/>
          </reference>
        </references>
      </pivotArea>
    </format>
    <format dxfId="126">
      <pivotArea dataOnly="0" labelOnly="1" fieldPosition="0">
        <references count="1">
          <reference field="9" count="1">
            <x v="8"/>
          </reference>
        </references>
      </pivotArea>
    </format>
    <format dxfId="125">
      <pivotArea collapsedLevelsAreSubtotals="1" fieldPosition="0">
        <references count="1">
          <reference field="9" count="1">
            <x v="6"/>
          </reference>
        </references>
      </pivotArea>
    </format>
    <format dxfId="124">
      <pivotArea dataOnly="0" labelOnly="1" fieldPosition="0">
        <references count="1">
          <reference field="9" count="1">
            <x v="6"/>
          </reference>
        </references>
      </pivotArea>
    </format>
    <format dxfId="123">
      <pivotArea collapsedLevelsAreSubtotals="1" fieldPosition="0">
        <references count="1">
          <reference field="9" count="1">
            <x v="4"/>
          </reference>
        </references>
      </pivotArea>
    </format>
    <format dxfId="122">
      <pivotArea dataOnly="0" labelOnly="1" fieldPosition="0">
        <references count="1">
          <reference field="9" count="1">
            <x v="4"/>
          </reference>
        </references>
      </pivotArea>
    </format>
    <format dxfId="121">
      <pivotArea collapsedLevelsAreSubtotals="1" fieldPosition="0">
        <references count="1">
          <reference field="9" count="1">
            <x v="2"/>
          </reference>
        </references>
      </pivotArea>
    </format>
    <format dxfId="120">
      <pivotArea dataOnly="0" labelOnly="1" fieldPosition="0">
        <references count="1">
          <reference field="9" count="1">
            <x v="2"/>
          </reference>
        </references>
      </pivotArea>
    </format>
    <format dxfId="119">
      <pivotArea outline="0" collapsedLevelsAreSubtotals="1" fieldPosition="0"/>
    </format>
    <format dxfId="118">
      <pivotArea dataOnly="0" labelOnly="1" fieldPosition="0">
        <references count="1">
          <reference field="9" count="0"/>
        </references>
      </pivotArea>
    </format>
    <format dxfId="117">
      <pivotArea field="9" type="button" dataOnly="0" labelOnly="1" outline="0" axis="axisRow" fieldPosition="0"/>
    </format>
    <format dxfId="116">
      <pivotArea dataOnly="0" labelOnly="1" fieldPosition="0">
        <references count="1">
          <reference field="9" count="0"/>
        </references>
      </pivotArea>
    </format>
    <format dxfId="115">
      <pivotArea collapsedLevelsAreSubtotals="1" fieldPosition="0">
        <references count="1">
          <reference field="9" count="1">
            <x v="3"/>
          </reference>
        </references>
      </pivotArea>
    </format>
    <format dxfId="114">
      <pivotArea dataOnly="0" labelOnly="1" fieldPosition="0">
        <references count="1">
          <reference field="9" count="1">
            <x v="3"/>
          </reference>
        </references>
      </pivotArea>
    </format>
    <format dxfId="113">
      <pivotArea collapsedLevelsAreSubtotals="1" fieldPosition="0">
        <references count="1">
          <reference field="9" count="1">
            <x v="7"/>
          </reference>
        </references>
      </pivotArea>
    </format>
    <format dxfId="112">
      <pivotArea dataOnly="0" labelOnly="1" fieldPosition="0">
        <references count="1">
          <reference field="9" count="1">
            <x v="7"/>
          </reference>
        </references>
      </pivotArea>
    </format>
    <format dxfId="7">
      <pivotArea field="9" type="button" dataOnly="0" labelOnly="1" outline="0" axis="axisRow" fieldPosition="0"/>
    </format>
    <format dxfId="6">
      <pivotArea dataOnly="0" labelOnly="1" outline="0" axis="axisValues" fieldPosition="0"/>
    </format>
  </formats>
  <chartFormats count="1">
    <chartFormat chart="25"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2688A-65C4-40C3-AAD2-2B70C5146428}" name="Tabla3" displayName="Tabla3" ref="I12:M14" totalsRowShown="0" headerRowDxfId="232">
  <autoFilter ref="I12:M14" xr:uid="{2202688A-65C4-40C3-AAD2-2B70C5146428}"/>
  <tableColumns count="5">
    <tableColumn id="1" xr3:uid="{899B0C22-DDB7-4188-A292-0E0D6B9459BA}" name="Estado civil" dataDxfId="231"/>
    <tableColumn id="2" xr3:uid="{BBAD5314-EE43-47FF-8AF9-C4C28493239A}" name="Comision Empleado" dataDxfId="230"/>
    <tableColumn id="3" xr3:uid="{467D3945-CE3E-4AF7-A2F3-F295F8F48AA6}" name="Mes compra" dataDxfId="229"/>
    <tableColumn id="4" xr3:uid="{65CBAC01-5091-47F1-B527-F288FD9FDE1D}" name="Año compra" dataDxfId="228"/>
    <tableColumn id="5" xr3:uid="{E5030070-B8E6-46D7-B0DE-DF9E332F4D1D}" name="Dia compra" dataDxfId="2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4CF075-501E-4EE6-8B43-DE7352C60E0E}" name="Tabla4" displayName="Tabla4" ref="J28:K30" totalsRowShown="0" headerRowDxfId="226" dataDxfId="225">
  <autoFilter ref="J28:K30" xr:uid="{374CF075-501E-4EE6-8B43-DE7352C60E0E}"/>
  <tableColumns count="2">
    <tableColumn id="1" xr3:uid="{5F40594B-A5E0-4F29-8BC7-F458BB78BD14}" name="Empleado venta" dataDxfId="224"/>
    <tableColumn id="2" xr3:uid="{D6383997-72AC-410F-A2F5-A1F542AD7FC3}" name="Comprador" dataDxfId="22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A1:S1858" totalsRowShown="0">
  <autoFilter ref="A1:S1858" xr:uid="{00000000-0009-0000-0100-000001000000}"/>
  <tableColumns count="19">
    <tableColumn id="1" xr3:uid="{00000000-0010-0000-0000-000001000000}" name="IDEntrada" dataDxfId="222"/>
    <tableColumn id="2" xr3:uid="{00000000-0010-0000-0000-000002000000}" name="Comprador" dataDxfId="221"/>
    <tableColumn id="3" xr3:uid="{00000000-0010-0000-0000-000003000000}" name="Edad" dataDxfId="220"/>
    <tableColumn id="14" xr3:uid="{BC3B0812-4F63-4820-9E28-684F1CFFD133}" name="Estado Civil" dataDxfId="219"/>
    <tableColumn id="4" xr3:uid="{00000000-0010-0000-0000-000004000000}" name="Direccion" dataDxfId="218"/>
    <tableColumn id="17" xr3:uid="{A51C1348-9C7F-4D25-85BB-BC4706B5A603}" name="D.N.I" dataDxfId="217"/>
    <tableColumn id="18" xr3:uid="{F3AD0047-541D-43D6-95F3-4FB62BAB8823}" name="CUIL" dataDxfId="216"/>
    <tableColumn id="5" xr3:uid="{00000000-0010-0000-0000-000005000000}" name="CorreoElectronico" dataDxfId="215"/>
    <tableColumn id="6" xr3:uid="{00000000-0010-0000-0000-000006000000}" name="FechaCompra" dataDxfId="214"/>
    <tableColumn id="8" xr3:uid="{00000000-0010-0000-0000-000008000000}" name="EmpleadoVenta" dataDxfId="213"/>
    <tableColumn id="9" xr3:uid="{00000000-0010-0000-0000-000009000000}" name="Juego" dataDxfId="212"/>
    <tableColumn id="10" xr3:uid="{00000000-0010-0000-0000-00000A000000}" name="PrecioJuego" dataDxfId="211" dataCellStyle="Moneda"/>
    <tableColumn id="11" xr3:uid="{00000000-0010-0000-0000-00000B000000}" name="Supervisor" dataDxfId="210"/>
    <tableColumn id="12" xr3:uid="{00000000-0010-0000-0000-00000C000000}" name="Localidad" dataDxfId="209"/>
    <tableColumn id="13" xr3:uid="{00000000-0010-0000-0000-00000D000000}" name="DescuentoJuego" dataDxfId="208" dataCellStyle="Moneda"/>
    <tableColumn id="16" xr3:uid="{FF18299B-F896-4EFA-9621-06A8FB363270}" name="comision empleado" dataDxfId="207" dataCellStyle="Moneda">
      <calculatedColumnFormula>L2*0.1</calculatedColumnFormula>
    </tableColumn>
    <tableColumn id="7" xr3:uid="{13D2547D-477F-45B0-AD32-2E4C33DF46B6}" name="Mes Compra" dataDxfId="206">
      <calculatedColumnFormula>TEXT(I:I,"mmmm")</calculatedColumnFormula>
    </tableColumn>
    <tableColumn id="15" xr3:uid="{49A5CA50-618B-4A67-970F-C7847730007F}" name="Año de compra" dataDxfId="205">
      <calculatedColumnFormula>YEAR(I2)</calculatedColumnFormula>
    </tableColumn>
    <tableColumn id="19" xr3:uid="{B4D0274B-6348-4E19-8D39-FF78B53D4915}" name="Dia de compra" dataDxfId="204">
      <calculatedColumnFormula>IF(I2&lt;&gt;"", SUBSTITUTE(SUBSTITUTE(SUBSTITUTE(SUBSTITUTE(SUBSTITUTE(TEXT(I2,"dddd"),"á","a"),"é","e"),"í","i"),"ó","o"),"ú","u"),"")</calculatedColumnFormula>
    </tableColumn>
  </tableColumns>
  <tableStyleInfo name="TableStyleDark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9.xml"/><Relationship Id="rId1" Type="http://schemas.openxmlformats.org/officeDocument/2006/relationships/printerSettings" Target="../printerSettings/printerSettings4.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10.xml"/><Relationship Id="rId4" Type="http://schemas.openxmlformats.org/officeDocument/2006/relationships/ctrlProp" Target="../ctrlProps/ctrlProp4.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3.vml"/><Relationship Id="rId1" Type="http://schemas.openxmlformats.org/officeDocument/2006/relationships/drawing" Target="../drawings/drawing11.xml"/><Relationship Id="rId4" Type="http://schemas.openxmlformats.org/officeDocument/2006/relationships/ctrlProp" Target="../ctrlProps/ctrlProp6.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4.vml"/><Relationship Id="rId1" Type="http://schemas.openxmlformats.org/officeDocument/2006/relationships/drawing" Target="../drawings/drawing12.xml"/><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F73B-8D05-45AC-A056-8F10F77E72C3}">
  <sheetPr>
    <tabColor theme="4" tint="0.39997558519241921"/>
  </sheetPr>
  <dimension ref="F3:R57"/>
  <sheetViews>
    <sheetView showGridLines="0" tabSelected="1" zoomScaleNormal="100" workbookViewId="0"/>
  </sheetViews>
  <sheetFormatPr baseColWidth="10" defaultRowHeight="15" x14ac:dyDescent="0.25"/>
  <cols>
    <col min="6" max="6" width="2.28515625" customWidth="1"/>
    <col min="9" max="9" width="15.42578125" customWidth="1"/>
    <col min="10" max="10" width="23.28515625" bestFit="1" customWidth="1"/>
    <col min="11" max="11" width="16.42578125" bestFit="1" customWidth="1"/>
    <col min="12" max="12" width="16.140625" bestFit="1" customWidth="1"/>
    <col min="13" max="13" width="15.42578125" bestFit="1" customWidth="1"/>
    <col min="18" max="18" width="17.28515625" bestFit="1" customWidth="1"/>
  </cols>
  <sheetData>
    <row r="3" spans="6:18" ht="103.5" customHeight="1" x14ac:dyDescent="0.25"/>
    <row r="4" spans="6:18" ht="24" customHeight="1" x14ac:dyDescent="0.25">
      <c r="F4" s="29"/>
      <c r="G4" s="191" t="s">
        <v>754</v>
      </c>
      <c r="H4" s="191"/>
      <c r="I4" s="191"/>
      <c r="J4" s="191"/>
      <c r="K4" s="191"/>
      <c r="L4" s="191"/>
      <c r="M4" s="191"/>
      <c r="N4" s="191"/>
      <c r="O4" s="191"/>
    </row>
    <row r="6" spans="6:18" x14ac:dyDescent="0.25">
      <c r="F6" s="19"/>
      <c r="G6" s="192" t="s">
        <v>771</v>
      </c>
      <c r="H6" s="193"/>
      <c r="I6" s="193"/>
      <c r="J6" s="193"/>
      <c r="K6" s="193"/>
      <c r="L6" s="193"/>
      <c r="M6" s="193"/>
      <c r="N6" s="193"/>
      <c r="O6" s="193"/>
    </row>
    <row r="7" spans="6:18" x14ac:dyDescent="0.25">
      <c r="F7" s="19"/>
      <c r="G7" s="193"/>
      <c r="H7" s="193"/>
      <c r="I7" s="193"/>
      <c r="J7" s="193"/>
      <c r="K7" s="193"/>
      <c r="L7" s="193"/>
      <c r="M7" s="193"/>
      <c r="N7" s="193"/>
      <c r="O7" s="193"/>
    </row>
    <row r="9" spans="6:18" x14ac:dyDescent="0.25">
      <c r="F9" s="19"/>
      <c r="G9" s="194" t="s">
        <v>772</v>
      </c>
      <c r="H9" s="194"/>
      <c r="I9" s="194"/>
      <c r="J9" s="194"/>
      <c r="K9" s="194"/>
      <c r="L9" s="194"/>
      <c r="M9" s="194"/>
      <c r="N9" s="194"/>
      <c r="O9" s="194"/>
      <c r="R9" s="28"/>
    </row>
    <row r="10" spans="6:18" x14ac:dyDescent="0.25">
      <c r="F10" s="19"/>
      <c r="G10" s="194"/>
      <c r="H10" s="194"/>
      <c r="I10" s="194"/>
      <c r="J10" s="194"/>
      <c r="K10" s="194"/>
      <c r="L10" s="194"/>
      <c r="M10" s="194"/>
      <c r="N10" s="194"/>
      <c r="O10" s="194"/>
    </row>
    <row r="11" spans="6:18" ht="21" customHeight="1" x14ac:dyDescent="0.25">
      <c r="F11" s="19"/>
      <c r="G11" s="31"/>
      <c r="H11" s="19"/>
      <c r="I11" s="19"/>
      <c r="J11" s="195" t="s">
        <v>757</v>
      </c>
      <c r="K11" s="195"/>
      <c r="L11" s="195"/>
      <c r="M11" s="19"/>
      <c r="N11" s="19"/>
      <c r="O11" s="19"/>
    </row>
    <row r="12" spans="6:18" x14ac:dyDescent="0.25">
      <c r="F12" s="19"/>
      <c r="G12" s="32"/>
      <c r="H12" s="19"/>
      <c r="I12" s="30" t="s">
        <v>758</v>
      </c>
      <c r="J12" s="30" t="s">
        <v>759</v>
      </c>
      <c r="K12" s="30" t="s">
        <v>760</v>
      </c>
      <c r="L12" s="30" t="s">
        <v>761</v>
      </c>
      <c r="M12" s="30" t="s">
        <v>762</v>
      </c>
      <c r="N12" s="19"/>
      <c r="O12" s="19"/>
    </row>
    <row r="13" spans="6:18" x14ac:dyDescent="0.25">
      <c r="F13" s="19"/>
      <c r="G13" s="32"/>
      <c r="H13" s="19"/>
      <c r="I13" s="23"/>
      <c r="J13" s="23"/>
      <c r="K13" s="23"/>
      <c r="L13" s="23"/>
      <c r="M13" s="23"/>
      <c r="N13" s="19"/>
      <c r="O13" s="19"/>
    </row>
    <row r="14" spans="6:18" x14ac:dyDescent="0.25">
      <c r="F14" s="19"/>
      <c r="G14" s="19"/>
      <c r="H14" s="19"/>
      <c r="I14" s="27"/>
      <c r="J14" s="27"/>
      <c r="K14" s="27"/>
      <c r="L14" s="27"/>
      <c r="M14" s="27"/>
      <c r="N14" s="19"/>
      <c r="O14" s="19"/>
    </row>
    <row r="15" spans="6:18" x14ac:dyDescent="0.25">
      <c r="F15" s="19"/>
      <c r="G15" s="19"/>
      <c r="H15" s="19"/>
      <c r="I15" s="19"/>
      <c r="J15" s="19"/>
      <c r="K15" s="19"/>
      <c r="L15" s="19"/>
      <c r="M15" s="19"/>
      <c r="N15" s="19"/>
      <c r="O15" s="19"/>
    </row>
    <row r="16" spans="6:18" x14ac:dyDescent="0.25">
      <c r="F16" s="19"/>
      <c r="G16" s="33"/>
      <c r="H16" s="33"/>
      <c r="I16" s="33"/>
      <c r="J16" s="33"/>
      <c r="K16" s="33"/>
      <c r="L16" s="33"/>
      <c r="M16" s="33"/>
      <c r="N16" s="33"/>
      <c r="O16" s="33"/>
    </row>
    <row r="17" spans="6:15" x14ac:dyDescent="0.25">
      <c r="F17" s="29"/>
      <c r="G17" s="187" t="s">
        <v>763</v>
      </c>
      <c r="H17" s="187"/>
      <c r="I17" s="187"/>
      <c r="J17" s="187"/>
      <c r="K17" s="188" t="s">
        <v>764</v>
      </c>
      <c r="L17" s="189"/>
      <c r="M17" s="189"/>
      <c r="N17" s="189"/>
      <c r="O17" s="19"/>
    </row>
    <row r="18" spans="6:15" x14ac:dyDescent="0.25">
      <c r="F18" s="19"/>
      <c r="G18" s="19"/>
      <c r="H18" s="19"/>
      <c r="I18" s="19"/>
      <c r="J18" s="19"/>
      <c r="K18" s="19"/>
      <c r="L18" s="19"/>
      <c r="M18" s="19"/>
      <c r="N18" s="19"/>
      <c r="O18" s="19"/>
    </row>
    <row r="19" spans="6:15" x14ac:dyDescent="0.25">
      <c r="F19" s="29"/>
      <c r="G19" s="187" t="s">
        <v>765</v>
      </c>
      <c r="H19" s="187"/>
      <c r="I19" s="187"/>
      <c r="J19" s="187"/>
      <c r="K19" s="188" t="s">
        <v>766</v>
      </c>
      <c r="L19" s="189"/>
      <c r="M19" s="189"/>
      <c r="N19" s="189"/>
      <c r="O19" s="19"/>
    </row>
    <row r="20" spans="6:15" x14ac:dyDescent="0.25">
      <c r="F20" s="19"/>
      <c r="G20" s="19"/>
      <c r="H20" s="19"/>
      <c r="I20" s="19"/>
      <c r="J20" s="19"/>
      <c r="K20" s="19"/>
      <c r="L20" s="19"/>
      <c r="M20" s="19"/>
      <c r="N20" s="19"/>
      <c r="O20" s="19"/>
    </row>
    <row r="21" spans="6:15" ht="15" customHeight="1" x14ac:dyDescent="0.25">
      <c r="F21" s="19"/>
      <c r="G21" s="19"/>
      <c r="H21" s="19"/>
      <c r="I21" s="19"/>
      <c r="J21" s="19"/>
      <c r="K21" s="196" t="s">
        <v>768</v>
      </c>
      <c r="L21" s="196"/>
      <c r="M21" s="196"/>
      <c r="N21" s="196"/>
      <c r="O21" s="19"/>
    </row>
    <row r="22" spans="6:15" x14ac:dyDescent="0.25">
      <c r="F22" s="29"/>
      <c r="G22" s="187" t="s">
        <v>767</v>
      </c>
      <c r="H22" s="187"/>
      <c r="I22" s="187"/>
      <c r="J22" s="187"/>
      <c r="K22" s="196"/>
      <c r="L22" s="196"/>
      <c r="M22" s="196"/>
      <c r="N22" s="196"/>
      <c r="O22" s="19"/>
    </row>
    <row r="23" spans="6:15" x14ac:dyDescent="0.25">
      <c r="F23" s="19"/>
      <c r="G23" s="19"/>
      <c r="H23" s="19"/>
      <c r="I23" s="19"/>
      <c r="J23" s="19"/>
      <c r="K23" s="196"/>
      <c r="L23" s="196"/>
      <c r="M23" s="196"/>
      <c r="N23" s="196"/>
      <c r="O23" s="19"/>
    </row>
    <row r="24" spans="6:15" x14ac:dyDescent="0.25">
      <c r="F24" s="19"/>
      <c r="G24" s="19"/>
      <c r="H24" s="19"/>
      <c r="I24" s="19"/>
      <c r="J24" s="19"/>
      <c r="K24" s="196"/>
      <c r="L24" s="196"/>
      <c r="M24" s="196"/>
      <c r="N24" s="196"/>
      <c r="O24" s="19"/>
    </row>
    <row r="25" spans="6:15" x14ac:dyDescent="0.25">
      <c r="F25" s="19"/>
      <c r="G25" s="19"/>
      <c r="H25" s="19"/>
      <c r="I25" s="19"/>
      <c r="J25" s="19"/>
      <c r="K25" s="19"/>
      <c r="L25" s="19"/>
      <c r="M25" s="19"/>
      <c r="N25" s="19"/>
      <c r="O25" s="19"/>
    </row>
    <row r="26" spans="6:15" ht="15" customHeight="1" x14ac:dyDescent="0.25">
      <c r="F26" s="19"/>
      <c r="G26" s="195" t="s">
        <v>773</v>
      </c>
      <c r="H26" s="195"/>
      <c r="I26" s="195"/>
      <c r="J26" s="195"/>
      <c r="K26" s="195"/>
      <c r="L26" s="195"/>
      <c r="M26" s="195"/>
      <c r="N26" s="195"/>
      <c r="O26" s="195"/>
    </row>
    <row r="27" spans="6:15" ht="9" customHeight="1" x14ac:dyDescent="0.25">
      <c r="F27" s="19"/>
      <c r="G27" s="195"/>
      <c r="H27" s="195"/>
      <c r="I27" s="195"/>
      <c r="J27" s="195"/>
      <c r="K27" s="195"/>
      <c r="L27" s="195"/>
      <c r="M27" s="195"/>
      <c r="N27" s="195"/>
      <c r="O27" s="195"/>
    </row>
    <row r="28" spans="6:15" x14ac:dyDescent="0.25">
      <c r="F28" s="19"/>
      <c r="G28" s="19"/>
      <c r="H28" s="19"/>
      <c r="I28" s="19"/>
      <c r="J28" s="34" t="s">
        <v>774</v>
      </c>
      <c r="K28" s="34" t="s">
        <v>755</v>
      </c>
      <c r="L28" s="19"/>
      <c r="M28" s="19"/>
      <c r="N28" s="19"/>
      <c r="O28" s="19"/>
    </row>
    <row r="29" spans="6:15" x14ac:dyDescent="0.25">
      <c r="F29" s="19"/>
      <c r="G29" s="19"/>
      <c r="H29" s="19"/>
      <c r="I29" s="19"/>
      <c r="J29" s="27"/>
      <c r="K29" s="27"/>
      <c r="L29" s="19"/>
      <c r="M29" s="19"/>
      <c r="N29" s="19"/>
      <c r="O29" s="19"/>
    </row>
    <row r="30" spans="6:15" ht="18.75" customHeight="1" x14ac:dyDescent="0.25">
      <c r="F30" s="19"/>
      <c r="G30" s="19"/>
      <c r="H30" s="19"/>
      <c r="I30" s="19"/>
      <c r="J30" s="25"/>
      <c r="K30" s="25"/>
      <c r="L30" s="19"/>
      <c r="M30" s="19"/>
      <c r="N30" s="19"/>
      <c r="O30" s="19"/>
    </row>
    <row r="31" spans="6:15" x14ac:dyDescent="0.25">
      <c r="F31" s="19"/>
      <c r="G31" s="19"/>
      <c r="H31" s="19"/>
      <c r="I31" s="19"/>
      <c r="J31" s="19"/>
      <c r="K31" s="19"/>
      <c r="L31" s="19"/>
      <c r="M31" s="19"/>
      <c r="N31" s="19"/>
      <c r="O31" s="19"/>
    </row>
    <row r="32" spans="6:15" ht="15" customHeight="1" x14ac:dyDescent="0.25">
      <c r="F32" s="19"/>
      <c r="G32" s="19"/>
      <c r="H32" s="19"/>
      <c r="I32" s="19"/>
      <c r="J32" s="19"/>
      <c r="K32" s="196" t="s">
        <v>777</v>
      </c>
      <c r="L32" s="196"/>
      <c r="M32" s="196"/>
      <c r="N32" s="196"/>
      <c r="O32" s="19"/>
    </row>
    <row r="33" spans="6:15" x14ac:dyDescent="0.25">
      <c r="F33" s="29"/>
      <c r="G33" s="187" t="s">
        <v>775</v>
      </c>
      <c r="H33" s="187"/>
      <c r="I33" s="187"/>
      <c r="J33" s="187"/>
      <c r="K33" s="196"/>
      <c r="L33" s="196"/>
      <c r="M33" s="196"/>
      <c r="N33" s="196"/>
      <c r="O33" s="19"/>
    </row>
    <row r="34" spans="6:15" x14ac:dyDescent="0.25">
      <c r="F34" s="19"/>
      <c r="G34" s="19"/>
      <c r="H34" s="19"/>
      <c r="I34" s="19"/>
      <c r="J34" s="19"/>
      <c r="K34" s="196"/>
      <c r="L34" s="196"/>
      <c r="M34" s="196"/>
      <c r="N34" s="196"/>
      <c r="O34" s="19"/>
    </row>
    <row r="35" spans="6:15" x14ac:dyDescent="0.25">
      <c r="F35" s="19"/>
      <c r="G35" s="19"/>
      <c r="H35" s="19"/>
      <c r="I35" s="19"/>
      <c r="J35" s="19"/>
      <c r="K35" s="35"/>
      <c r="L35" s="35"/>
      <c r="M35" s="35"/>
      <c r="N35" s="35"/>
      <c r="O35" s="19"/>
    </row>
    <row r="36" spans="6:15" x14ac:dyDescent="0.25">
      <c r="F36" s="19"/>
      <c r="G36" s="19"/>
      <c r="H36" s="19"/>
      <c r="I36" s="19"/>
      <c r="J36" s="19"/>
      <c r="K36" s="196" t="s">
        <v>778</v>
      </c>
      <c r="L36" s="196"/>
      <c r="M36" s="196"/>
      <c r="N36" s="196"/>
      <c r="O36" s="19"/>
    </row>
    <row r="37" spans="6:15" x14ac:dyDescent="0.25">
      <c r="F37" s="29"/>
      <c r="G37" s="187" t="s">
        <v>776</v>
      </c>
      <c r="H37" s="187"/>
      <c r="I37" s="187"/>
      <c r="J37" s="187"/>
      <c r="K37" s="196"/>
      <c r="L37" s="196"/>
      <c r="M37" s="196"/>
      <c r="N37" s="196"/>
      <c r="O37" s="19"/>
    </row>
    <row r="38" spans="6:15" x14ac:dyDescent="0.25">
      <c r="F38" s="19"/>
      <c r="G38" s="19"/>
      <c r="H38" s="19"/>
      <c r="I38" s="19"/>
      <c r="J38" s="19"/>
      <c r="K38" s="196"/>
      <c r="L38" s="196"/>
      <c r="M38" s="196"/>
      <c r="N38" s="196"/>
      <c r="O38" s="19"/>
    </row>
    <row r="39" spans="6:15" x14ac:dyDescent="0.25">
      <c r="F39" s="19"/>
      <c r="G39" s="19"/>
      <c r="H39" s="19"/>
      <c r="I39" s="19"/>
      <c r="J39" s="19"/>
      <c r="K39" s="19"/>
      <c r="L39" s="19"/>
      <c r="M39" s="19"/>
      <c r="N39" s="19"/>
      <c r="O39" s="19"/>
    </row>
    <row r="40" spans="6:15" x14ac:dyDescent="0.25">
      <c r="F40" s="19"/>
      <c r="G40" s="197" t="s">
        <v>779</v>
      </c>
      <c r="H40" s="197"/>
      <c r="I40" s="197"/>
      <c r="J40" s="197"/>
      <c r="K40" s="197"/>
      <c r="L40" s="197"/>
      <c r="M40" s="197"/>
      <c r="N40" s="197"/>
      <c r="O40" s="197"/>
    </row>
    <row r="41" spans="6:15" x14ac:dyDescent="0.25">
      <c r="F41" s="197" t="s">
        <v>769</v>
      </c>
      <c r="G41" s="197"/>
      <c r="H41" s="197"/>
      <c r="I41" s="197"/>
      <c r="J41" s="197"/>
      <c r="K41" s="197"/>
      <c r="L41" s="197"/>
      <c r="M41" s="197"/>
      <c r="N41" s="197"/>
      <c r="O41" s="197"/>
    </row>
    <row r="43" spans="6:15" x14ac:dyDescent="0.25">
      <c r="F43" s="198" t="s">
        <v>770</v>
      </c>
      <c r="G43" s="199"/>
      <c r="H43" s="199"/>
      <c r="I43" s="199"/>
      <c r="J43" s="199"/>
      <c r="K43" s="199"/>
      <c r="L43" s="199"/>
      <c r="M43" s="199"/>
      <c r="N43" s="199"/>
      <c r="O43" s="19"/>
    </row>
    <row r="44" spans="6:15" x14ac:dyDescent="0.25">
      <c r="F44" s="199"/>
      <c r="G44" s="199"/>
      <c r="H44" s="199"/>
      <c r="I44" s="199"/>
      <c r="J44" s="199"/>
      <c r="K44" s="199"/>
      <c r="L44" s="199"/>
      <c r="M44" s="199"/>
      <c r="N44" s="199"/>
      <c r="O44" s="19"/>
    </row>
    <row r="46" spans="6:15" x14ac:dyDescent="0.25">
      <c r="F46" s="190"/>
      <c r="G46" s="190"/>
      <c r="H46" s="190"/>
      <c r="I46" s="190"/>
      <c r="J46" s="190"/>
      <c r="K46" s="190"/>
      <c r="L46" s="190"/>
      <c r="M46" s="190"/>
      <c r="N46" s="190"/>
      <c r="O46" s="190"/>
    </row>
    <row r="47" spans="6:15" x14ac:dyDescent="0.25">
      <c r="F47" s="190"/>
      <c r="G47" s="190"/>
      <c r="H47" s="190"/>
      <c r="I47" s="190"/>
      <c r="J47" s="190"/>
      <c r="K47" s="190"/>
      <c r="L47" s="190"/>
      <c r="M47" s="190"/>
      <c r="N47" s="190"/>
      <c r="O47" s="190"/>
    </row>
    <row r="48" spans="6:15" x14ac:dyDescent="0.25">
      <c r="F48" s="190"/>
      <c r="G48" s="190"/>
      <c r="H48" s="190"/>
      <c r="I48" s="190"/>
      <c r="J48" s="190"/>
      <c r="K48" s="190"/>
      <c r="L48" s="190"/>
      <c r="M48" s="190"/>
      <c r="N48" s="190"/>
      <c r="O48" s="190"/>
    </row>
    <row r="49" spans="6:15" x14ac:dyDescent="0.25">
      <c r="F49" s="190"/>
      <c r="G49" s="190"/>
      <c r="H49" s="190"/>
      <c r="I49" s="190"/>
      <c r="J49" s="190"/>
      <c r="K49" s="190"/>
      <c r="L49" s="190"/>
      <c r="M49" s="190"/>
      <c r="N49" s="190"/>
      <c r="O49" s="190"/>
    </row>
    <row r="50" spans="6:15" x14ac:dyDescent="0.25">
      <c r="F50" s="190"/>
      <c r="G50" s="190"/>
      <c r="H50" s="190"/>
      <c r="I50" s="190"/>
      <c r="J50" s="190"/>
      <c r="K50" s="190"/>
      <c r="L50" s="190"/>
      <c r="M50" s="190"/>
      <c r="N50" s="190"/>
      <c r="O50" s="190"/>
    </row>
    <row r="51" spans="6:15" x14ac:dyDescent="0.25">
      <c r="F51" s="190"/>
      <c r="G51" s="190"/>
      <c r="H51" s="190"/>
      <c r="I51" s="190"/>
      <c r="J51" s="190"/>
      <c r="K51" s="190"/>
      <c r="L51" s="190"/>
      <c r="M51" s="190"/>
      <c r="N51" s="190"/>
      <c r="O51" s="190"/>
    </row>
    <row r="52" spans="6:15" x14ac:dyDescent="0.25">
      <c r="F52" s="190"/>
      <c r="G52" s="190"/>
      <c r="H52" s="190"/>
      <c r="I52" s="190"/>
      <c r="J52" s="190"/>
      <c r="K52" s="190"/>
      <c r="L52" s="190"/>
      <c r="M52" s="190"/>
      <c r="N52" s="190"/>
      <c r="O52" s="190"/>
    </row>
    <row r="53" spans="6:15" x14ac:dyDescent="0.25">
      <c r="F53" s="190"/>
      <c r="G53" s="190"/>
      <c r="H53" s="190"/>
      <c r="I53" s="190"/>
      <c r="J53" s="190"/>
      <c r="K53" s="190"/>
      <c r="L53" s="190"/>
      <c r="M53" s="190"/>
      <c r="N53" s="190"/>
      <c r="O53" s="190"/>
    </row>
    <row r="54" spans="6:15" x14ac:dyDescent="0.25">
      <c r="F54" s="190"/>
      <c r="G54" s="190"/>
      <c r="H54" s="190"/>
      <c r="I54" s="190"/>
      <c r="J54" s="190"/>
      <c r="K54" s="190"/>
      <c r="L54" s="190"/>
      <c r="M54" s="190"/>
      <c r="N54" s="190"/>
      <c r="O54" s="190"/>
    </row>
    <row r="55" spans="6:15" x14ac:dyDescent="0.25">
      <c r="F55" s="190"/>
      <c r="G55" s="190"/>
      <c r="H55" s="190"/>
      <c r="I55" s="190"/>
      <c r="J55" s="190"/>
      <c r="K55" s="190"/>
      <c r="L55" s="190"/>
      <c r="M55" s="190"/>
      <c r="N55" s="190"/>
      <c r="O55" s="190"/>
    </row>
    <row r="56" spans="6:15" x14ac:dyDescent="0.25">
      <c r="F56" s="190"/>
      <c r="G56" s="190"/>
      <c r="H56" s="190"/>
      <c r="I56" s="190"/>
      <c r="J56" s="190"/>
      <c r="K56" s="190"/>
      <c r="L56" s="190"/>
      <c r="M56" s="190"/>
      <c r="N56" s="190"/>
      <c r="O56" s="190"/>
    </row>
    <row r="57" spans="6:15" x14ac:dyDescent="0.25">
      <c r="F57" s="190"/>
      <c r="G57" s="190"/>
      <c r="H57" s="190"/>
      <c r="I57" s="190"/>
      <c r="J57" s="190"/>
      <c r="K57" s="190"/>
      <c r="L57" s="190"/>
      <c r="M57" s="190"/>
      <c r="N57" s="190"/>
      <c r="O57" s="190"/>
    </row>
  </sheetData>
  <mergeCells count="19">
    <mergeCell ref="G37:J37"/>
    <mergeCell ref="G40:O40"/>
    <mergeCell ref="G17:J17"/>
    <mergeCell ref="G19:J19"/>
    <mergeCell ref="K17:N17"/>
    <mergeCell ref="K19:N19"/>
    <mergeCell ref="F46:O57"/>
    <mergeCell ref="G4:O4"/>
    <mergeCell ref="G6:O7"/>
    <mergeCell ref="G9:O10"/>
    <mergeCell ref="J11:L11"/>
    <mergeCell ref="G22:J22"/>
    <mergeCell ref="K21:N24"/>
    <mergeCell ref="F41:O41"/>
    <mergeCell ref="F43:N44"/>
    <mergeCell ref="G26:O27"/>
    <mergeCell ref="G33:J33"/>
    <mergeCell ref="K32:N34"/>
    <mergeCell ref="K36:N38"/>
  </mergeCell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BC0A-60C5-4882-8327-D3CC99EAE5C3}">
  <sheetPr codeName="Hoja1">
    <tabColor theme="4" tint="0.79998168889431442"/>
  </sheetPr>
  <dimension ref="A1:P507"/>
  <sheetViews>
    <sheetView workbookViewId="0"/>
  </sheetViews>
  <sheetFormatPr baseColWidth="10" defaultRowHeight="15" x14ac:dyDescent="0.25"/>
  <cols>
    <col min="2" max="2" width="11.42578125" customWidth="1"/>
    <col min="6" max="6" width="11.42578125" style="1"/>
  </cols>
  <sheetData>
    <row r="1" spans="1:16" x14ac:dyDescent="0.25">
      <c r="A1" t="s">
        <v>17</v>
      </c>
      <c r="B1" t="s">
        <v>18</v>
      </c>
      <c r="C1" t="s">
        <v>19</v>
      </c>
      <c r="D1" t="s">
        <v>0</v>
      </c>
      <c r="E1" t="s">
        <v>24</v>
      </c>
      <c r="F1" s="1" t="s">
        <v>20</v>
      </c>
      <c r="G1" t="s">
        <v>21</v>
      </c>
      <c r="H1" t="s">
        <v>22</v>
      </c>
      <c r="I1" t="s">
        <v>23</v>
      </c>
      <c r="J1" t="s">
        <v>25</v>
      </c>
      <c r="K1" t="s">
        <v>26</v>
      </c>
      <c r="L1" t="s">
        <v>27</v>
      </c>
    </row>
    <row r="2" spans="1:16" x14ac:dyDescent="0.25">
      <c r="A2">
        <v>1</v>
      </c>
      <c r="B2" t="s">
        <v>28</v>
      </c>
      <c r="C2">
        <v>28</v>
      </c>
      <c r="D2" t="s">
        <v>2</v>
      </c>
      <c r="E2" t="s">
        <v>29</v>
      </c>
      <c r="F2" s="1">
        <v>44941</v>
      </c>
      <c r="G2" t="s">
        <v>44</v>
      </c>
      <c r="H2" t="s">
        <v>40</v>
      </c>
      <c r="I2">
        <v>150</v>
      </c>
      <c r="J2" t="s">
        <v>1</v>
      </c>
      <c r="K2" t="s">
        <v>45</v>
      </c>
      <c r="L2">
        <v>10</v>
      </c>
      <c r="O2" s="200" t="s">
        <v>756</v>
      </c>
      <c r="P2" s="200"/>
    </row>
    <row r="3" spans="1:16" x14ac:dyDescent="0.25">
      <c r="A3">
        <v>2</v>
      </c>
      <c r="B3" t="s">
        <v>30</v>
      </c>
      <c r="C3">
        <v>35</v>
      </c>
      <c r="D3" t="s">
        <v>4</v>
      </c>
      <c r="E3" t="s">
        <v>31</v>
      </c>
      <c r="F3" s="1">
        <v>44946</v>
      </c>
      <c r="G3" t="s">
        <v>46</v>
      </c>
      <c r="H3" t="s">
        <v>41</v>
      </c>
      <c r="I3">
        <v>250</v>
      </c>
      <c r="J3" t="s">
        <v>3</v>
      </c>
      <c r="K3" t="s">
        <v>47</v>
      </c>
      <c r="L3">
        <v>5</v>
      </c>
    </row>
    <row r="4" spans="1:16" x14ac:dyDescent="0.25">
      <c r="A4">
        <v>3</v>
      </c>
      <c r="B4" t="s">
        <v>32</v>
      </c>
      <c r="C4">
        <v>42</v>
      </c>
      <c r="D4" t="s">
        <v>6</v>
      </c>
      <c r="E4" t="s">
        <v>33</v>
      </c>
      <c r="F4" s="1">
        <v>44962</v>
      </c>
      <c r="G4" t="s">
        <v>48</v>
      </c>
      <c r="H4" t="s">
        <v>42</v>
      </c>
      <c r="I4">
        <v>350</v>
      </c>
      <c r="J4" t="s">
        <v>5</v>
      </c>
      <c r="K4" t="s">
        <v>49</v>
      </c>
      <c r="L4">
        <v>15</v>
      </c>
    </row>
    <row r="5" spans="1:16" x14ac:dyDescent="0.25">
      <c r="A5">
        <v>4</v>
      </c>
      <c r="B5" t="s">
        <v>34</v>
      </c>
      <c r="C5">
        <v>30</v>
      </c>
      <c r="D5" t="s">
        <v>8</v>
      </c>
      <c r="E5" t="s">
        <v>35</v>
      </c>
      <c r="F5" s="1">
        <v>44967</v>
      </c>
      <c r="G5" t="s">
        <v>50</v>
      </c>
      <c r="H5" t="s">
        <v>40</v>
      </c>
      <c r="I5">
        <v>150</v>
      </c>
      <c r="J5" t="s">
        <v>7</v>
      </c>
      <c r="K5" t="s">
        <v>51</v>
      </c>
      <c r="L5">
        <v>0</v>
      </c>
    </row>
    <row r="6" spans="1:16" x14ac:dyDescent="0.25">
      <c r="A6">
        <v>5</v>
      </c>
      <c r="B6" t="s">
        <v>36</v>
      </c>
      <c r="C6">
        <v>38</v>
      </c>
      <c r="D6" t="s">
        <v>10</v>
      </c>
      <c r="E6" t="s">
        <v>37</v>
      </c>
      <c r="F6" s="1">
        <v>44986</v>
      </c>
      <c r="G6" t="s">
        <v>52</v>
      </c>
      <c r="H6" t="s">
        <v>43</v>
      </c>
      <c r="I6">
        <v>450</v>
      </c>
      <c r="J6" t="s">
        <v>9</v>
      </c>
      <c r="K6" t="s">
        <v>53</v>
      </c>
      <c r="L6">
        <v>12</v>
      </c>
    </row>
    <row r="7" spans="1:16" x14ac:dyDescent="0.25">
      <c r="A7">
        <v>6</v>
      </c>
      <c r="B7" t="s">
        <v>38</v>
      </c>
      <c r="C7">
        <v>29</v>
      </c>
      <c r="D7" t="s">
        <v>12</v>
      </c>
      <c r="E7" t="s">
        <v>39</v>
      </c>
      <c r="F7" s="1">
        <v>44990</v>
      </c>
      <c r="G7" t="s">
        <v>28</v>
      </c>
      <c r="H7" t="s">
        <v>41</v>
      </c>
      <c r="I7">
        <v>250</v>
      </c>
      <c r="J7" t="s">
        <v>11</v>
      </c>
      <c r="K7" t="s">
        <v>54</v>
      </c>
      <c r="L7">
        <v>8</v>
      </c>
    </row>
    <row r="8" spans="1:16" x14ac:dyDescent="0.25">
      <c r="A8">
        <v>16</v>
      </c>
      <c r="B8" t="s">
        <v>46</v>
      </c>
      <c r="C8">
        <v>32</v>
      </c>
      <c r="D8" t="s">
        <v>58</v>
      </c>
      <c r="E8" t="s">
        <v>59</v>
      </c>
      <c r="F8" s="1">
        <v>45117</v>
      </c>
      <c r="G8" t="s">
        <v>34</v>
      </c>
      <c r="H8" t="s">
        <v>60</v>
      </c>
      <c r="I8">
        <v>300</v>
      </c>
      <c r="J8" t="s">
        <v>16</v>
      </c>
      <c r="K8" t="s">
        <v>45</v>
      </c>
      <c r="L8">
        <v>10</v>
      </c>
    </row>
    <row r="9" spans="1:16" x14ac:dyDescent="0.25">
      <c r="A9">
        <v>17</v>
      </c>
      <c r="B9" t="s">
        <v>44</v>
      </c>
      <c r="C9">
        <v>27</v>
      </c>
      <c r="D9" t="s">
        <v>14</v>
      </c>
      <c r="E9" t="s">
        <v>61</v>
      </c>
      <c r="F9" s="1">
        <v>45122</v>
      </c>
      <c r="G9" t="s">
        <v>30</v>
      </c>
      <c r="H9" t="s">
        <v>62</v>
      </c>
      <c r="I9">
        <v>200</v>
      </c>
      <c r="J9" t="s">
        <v>15</v>
      </c>
      <c r="K9" t="s">
        <v>47</v>
      </c>
      <c r="L9">
        <v>5</v>
      </c>
    </row>
    <row r="10" spans="1:16" x14ac:dyDescent="0.25">
      <c r="A10">
        <v>20</v>
      </c>
      <c r="B10" t="s">
        <v>48</v>
      </c>
      <c r="C10">
        <v>29</v>
      </c>
      <c r="D10" t="s">
        <v>8</v>
      </c>
      <c r="E10" t="s">
        <v>35</v>
      </c>
      <c r="F10" s="1">
        <v>45148</v>
      </c>
      <c r="G10" t="s">
        <v>28</v>
      </c>
      <c r="H10" t="s">
        <v>64</v>
      </c>
      <c r="I10">
        <v>350</v>
      </c>
      <c r="J10" t="s">
        <v>1</v>
      </c>
      <c r="K10" t="s">
        <v>53</v>
      </c>
      <c r="L10">
        <v>12</v>
      </c>
    </row>
    <row r="11" spans="1:16" x14ac:dyDescent="0.25">
      <c r="A11">
        <v>21</v>
      </c>
      <c r="B11" t="s">
        <v>56</v>
      </c>
      <c r="C11">
        <v>33</v>
      </c>
      <c r="D11" t="s">
        <v>65</v>
      </c>
      <c r="E11" t="s">
        <v>37</v>
      </c>
      <c r="F11" s="1">
        <v>45170</v>
      </c>
      <c r="G11" t="s">
        <v>50</v>
      </c>
      <c r="H11" t="s">
        <v>60</v>
      </c>
      <c r="I11">
        <v>300</v>
      </c>
      <c r="J11" t="s">
        <v>11</v>
      </c>
      <c r="K11" t="s">
        <v>54</v>
      </c>
      <c r="L11">
        <v>8</v>
      </c>
    </row>
    <row r="12" spans="1:16" x14ac:dyDescent="0.25">
      <c r="A12">
        <v>39</v>
      </c>
      <c r="B12" t="s">
        <v>52</v>
      </c>
      <c r="C12">
        <v>31</v>
      </c>
      <c r="D12" t="s">
        <v>65</v>
      </c>
      <c r="E12" t="s">
        <v>67</v>
      </c>
      <c r="F12" s="1">
        <v>45387</v>
      </c>
      <c r="G12" t="s">
        <v>56</v>
      </c>
      <c r="H12" t="s">
        <v>62</v>
      </c>
      <c r="I12">
        <v>200</v>
      </c>
      <c r="J12" t="s">
        <v>16</v>
      </c>
      <c r="K12" t="s">
        <v>45</v>
      </c>
      <c r="L12">
        <v>5</v>
      </c>
    </row>
    <row r="13" spans="1:16" x14ac:dyDescent="0.25">
      <c r="A13">
        <v>47</v>
      </c>
      <c r="B13" t="s">
        <v>50</v>
      </c>
      <c r="C13">
        <v>29</v>
      </c>
      <c r="D13" t="s">
        <v>14</v>
      </c>
      <c r="E13" t="s">
        <v>68</v>
      </c>
      <c r="F13" s="1">
        <v>45488</v>
      </c>
      <c r="G13" t="s">
        <v>34</v>
      </c>
      <c r="H13" t="s">
        <v>62</v>
      </c>
      <c r="I13">
        <v>200</v>
      </c>
      <c r="J13" t="s">
        <v>57</v>
      </c>
      <c r="K13" t="s">
        <v>47</v>
      </c>
      <c r="L13">
        <v>5</v>
      </c>
    </row>
    <row r="14" spans="1:16" x14ac:dyDescent="0.25">
      <c r="A14">
        <v>76</v>
      </c>
      <c r="B14" t="s">
        <v>69</v>
      </c>
      <c r="C14">
        <v>34</v>
      </c>
      <c r="D14" t="s">
        <v>8</v>
      </c>
      <c r="E14" t="s">
        <v>70</v>
      </c>
      <c r="F14" s="1">
        <v>45848</v>
      </c>
      <c r="G14" t="s">
        <v>48</v>
      </c>
      <c r="H14" t="s">
        <v>60</v>
      </c>
      <c r="I14">
        <v>300</v>
      </c>
      <c r="J14" t="s">
        <v>15</v>
      </c>
      <c r="K14" t="s">
        <v>49</v>
      </c>
      <c r="L14">
        <v>10</v>
      </c>
    </row>
    <row r="15" spans="1:16" x14ac:dyDescent="0.25">
      <c r="A15">
        <v>77</v>
      </c>
      <c r="B15" t="s">
        <v>71</v>
      </c>
      <c r="C15">
        <v>27</v>
      </c>
      <c r="D15" t="s">
        <v>65</v>
      </c>
      <c r="E15" t="s">
        <v>72</v>
      </c>
      <c r="F15" s="1">
        <v>45853</v>
      </c>
      <c r="G15" t="s">
        <v>44</v>
      </c>
      <c r="H15" t="s">
        <v>62</v>
      </c>
      <c r="I15">
        <v>200</v>
      </c>
      <c r="J15" t="s">
        <v>13</v>
      </c>
      <c r="K15" t="s">
        <v>47</v>
      </c>
      <c r="L15">
        <v>5</v>
      </c>
    </row>
    <row r="16" spans="1:16" x14ac:dyDescent="0.25">
      <c r="A16">
        <v>78</v>
      </c>
      <c r="B16" t="s">
        <v>73</v>
      </c>
      <c r="C16">
        <v>31</v>
      </c>
      <c r="D16" t="s">
        <v>6</v>
      </c>
      <c r="E16" t="s">
        <v>74</v>
      </c>
      <c r="F16" s="1">
        <v>45870</v>
      </c>
      <c r="G16" t="s">
        <v>56</v>
      </c>
      <c r="H16" t="s">
        <v>639</v>
      </c>
      <c r="I16">
        <v>400</v>
      </c>
      <c r="J16" t="s">
        <v>11</v>
      </c>
      <c r="K16" t="s">
        <v>55</v>
      </c>
      <c r="L16">
        <v>15</v>
      </c>
    </row>
    <row r="17" spans="1:12" x14ac:dyDescent="0.25">
      <c r="A17">
        <v>79</v>
      </c>
      <c r="B17" t="s">
        <v>75</v>
      </c>
      <c r="C17">
        <v>29</v>
      </c>
      <c r="D17" t="s">
        <v>8</v>
      </c>
      <c r="E17" t="s">
        <v>76</v>
      </c>
      <c r="F17" s="1">
        <v>45874</v>
      </c>
      <c r="G17" t="s">
        <v>38</v>
      </c>
      <c r="H17" t="s">
        <v>640</v>
      </c>
      <c r="I17">
        <v>250</v>
      </c>
      <c r="J17" t="s">
        <v>5</v>
      </c>
      <c r="K17" t="s">
        <v>45</v>
      </c>
      <c r="L17">
        <v>0</v>
      </c>
    </row>
    <row r="18" spans="1:12" x14ac:dyDescent="0.25">
      <c r="A18">
        <v>80</v>
      </c>
      <c r="B18" t="s">
        <v>77</v>
      </c>
      <c r="C18">
        <v>30</v>
      </c>
      <c r="D18" t="s">
        <v>58</v>
      </c>
      <c r="E18" t="s">
        <v>78</v>
      </c>
      <c r="F18" s="1">
        <v>45879</v>
      </c>
      <c r="G18" t="s">
        <v>32</v>
      </c>
      <c r="H18" t="s">
        <v>64</v>
      </c>
      <c r="I18">
        <v>350</v>
      </c>
      <c r="J18" t="s">
        <v>16</v>
      </c>
      <c r="K18" t="s">
        <v>53</v>
      </c>
      <c r="L18">
        <v>8</v>
      </c>
    </row>
    <row r="19" spans="1:12" x14ac:dyDescent="0.25">
      <c r="A19">
        <v>81</v>
      </c>
      <c r="B19" t="s">
        <v>79</v>
      </c>
      <c r="C19">
        <v>28</v>
      </c>
      <c r="D19" t="s">
        <v>14</v>
      </c>
      <c r="E19" t="s">
        <v>80</v>
      </c>
      <c r="F19" s="1">
        <v>45901</v>
      </c>
      <c r="G19" t="s">
        <v>50</v>
      </c>
      <c r="H19" t="s">
        <v>60</v>
      </c>
      <c r="I19">
        <v>300</v>
      </c>
      <c r="J19" t="s">
        <v>66</v>
      </c>
      <c r="K19" t="s">
        <v>51</v>
      </c>
      <c r="L19">
        <v>10</v>
      </c>
    </row>
    <row r="20" spans="1:12" x14ac:dyDescent="0.25">
      <c r="A20">
        <v>82</v>
      </c>
      <c r="B20" t="s">
        <v>81</v>
      </c>
      <c r="C20">
        <v>32</v>
      </c>
      <c r="D20" t="s">
        <v>63</v>
      </c>
      <c r="E20" t="s">
        <v>82</v>
      </c>
      <c r="F20" s="1">
        <v>45905</v>
      </c>
      <c r="G20" t="s">
        <v>34</v>
      </c>
      <c r="H20" t="s">
        <v>62</v>
      </c>
      <c r="I20">
        <v>200</v>
      </c>
      <c r="J20" t="s">
        <v>13</v>
      </c>
      <c r="K20" t="s">
        <v>49</v>
      </c>
      <c r="L20">
        <v>5</v>
      </c>
    </row>
    <row r="21" spans="1:12" x14ac:dyDescent="0.25">
      <c r="A21">
        <v>83</v>
      </c>
      <c r="B21" t="s">
        <v>83</v>
      </c>
      <c r="C21">
        <v>29</v>
      </c>
      <c r="D21" t="s">
        <v>58</v>
      </c>
      <c r="E21" t="s">
        <v>84</v>
      </c>
      <c r="F21" s="1">
        <v>45910</v>
      </c>
      <c r="G21" t="s">
        <v>56</v>
      </c>
      <c r="H21" t="s">
        <v>639</v>
      </c>
      <c r="I21">
        <v>400</v>
      </c>
      <c r="J21" t="s">
        <v>15</v>
      </c>
      <c r="K21" t="s">
        <v>47</v>
      </c>
      <c r="L21">
        <v>15</v>
      </c>
    </row>
    <row r="22" spans="1:12" x14ac:dyDescent="0.25">
      <c r="A22">
        <v>84</v>
      </c>
      <c r="B22" t="s">
        <v>85</v>
      </c>
      <c r="C22">
        <v>27</v>
      </c>
      <c r="D22" t="s">
        <v>58</v>
      </c>
      <c r="E22" t="s">
        <v>86</v>
      </c>
      <c r="F22" s="1">
        <v>45931</v>
      </c>
      <c r="G22" t="s">
        <v>44</v>
      </c>
      <c r="H22" t="s">
        <v>640</v>
      </c>
      <c r="I22">
        <v>250</v>
      </c>
      <c r="J22" t="s">
        <v>9</v>
      </c>
      <c r="K22" t="s">
        <v>55</v>
      </c>
      <c r="L22">
        <v>0</v>
      </c>
    </row>
    <row r="23" spans="1:12" x14ac:dyDescent="0.25">
      <c r="A23">
        <v>85</v>
      </c>
      <c r="B23" t="s">
        <v>87</v>
      </c>
      <c r="C23">
        <v>33</v>
      </c>
      <c r="D23" t="s">
        <v>8</v>
      </c>
      <c r="E23" t="s">
        <v>88</v>
      </c>
      <c r="F23" s="1">
        <v>45935</v>
      </c>
      <c r="G23" t="s">
        <v>28</v>
      </c>
      <c r="H23" t="s">
        <v>64</v>
      </c>
      <c r="I23">
        <v>350</v>
      </c>
      <c r="J23" t="s">
        <v>16</v>
      </c>
      <c r="K23" t="s">
        <v>53</v>
      </c>
      <c r="L23">
        <v>8</v>
      </c>
    </row>
    <row r="24" spans="1:12" x14ac:dyDescent="0.25">
      <c r="A24">
        <v>86</v>
      </c>
      <c r="B24" t="s">
        <v>89</v>
      </c>
      <c r="C24">
        <v>28</v>
      </c>
      <c r="D24" t="s">
        <v>6</v>
      </c>
      <c r="E24" t="s">
        <v>90</v>
      </c>
      <c r="F24" s="1">
        <v>45940</v>
      </c>
      <c r="G24" t="s">
        <v>32</v>
      </c>
      <c r="H24" t="s">
        <v>60</v>
      </c>
      <c r="I24">
        <v>300</v>
      </c>
      <c r="J24" t="s">
        <v>7</v>
      </c>
      <c r="K24" t="s">
        <v>49</v>
      </c>
      <c r="L24">
        <v>10</v>
      </c>
    </row>
    <row r="25" spans="1:12" x14ac:dyDescent="0.25">
      <c r="A25">
        <v>87</v>
      </c>
      <c r="B25" t="s">
        <v>91</v>
      </c>
      <c r="C25">
        <v>30</v>
      </c>
      <c r="D25" t="s">
        <v>8</v>
      </c>
      <c r="E25" t="s">
        <v>92</v>
      </c>
      <c r="F25" s="1">
        <v>45962</v>
      </c>
      <c r="G25" t="s">
        <v>48</v>
      </c>
      <c r="H25" t="s">
        <v>62</v>
      </c>
      <c r="I25">
        <v>200</v>
      </c>
      <c r="J25" t="s">
        <v>15</v>
      </c>
      <c r="K25" t="s">
        <v>51</v>
      </c>
      <c r="L25">
        <v>5</v>
      </c>
    </row>
    <row r="26" spans="1:12" x14ac:dyDescent="0.25">
      <c r="A26">
        <v>89</v>
      </c>
      <c r="B26" t="s">
        <v>93</v>
      </c>
      <c r="C26">
        <v>35</v>
      </c>
      <c r="D26" t="s">
        <v>58</v>
      </c>
      <c r="E26" t="s">
        <v>61</v>
      </c>
      <c r="F26" s="1">
        <v>45971</v>
      </c>
      <c r="G26" t="s">
        <v>34</v>
      </c>
      <c r="H26" t="s">
        <v>640</v>
      </c>
      <c r="I26">
        <v>250</v>
      </c>
      <c r="J26" t="s">
        <v>5</v>
      </c>
      <c r="K26" t="s">
        <v>45</v>
      </c>
      <c r="L26">
        <v>0</v>
      </c>
    </row>
    <row r="27" spans="1:12" x14ac:dyDescent="0.25">
      <c r="A27">
        <v>90</v>
      </c>
      <c r="B27" t="s">
        <v>94</v>
      </c>
      <c r="C27">
        <v>29</v>
      </c>
      <c r="D27" t="s">
        <v>8</v>
      </c>
      <c r="E27" t="s">
        <v>74</v>
      </c>
      <c r="F27" s="1">
        <v>45992</v>
      </c>
      <c r="G27" t="s">
        <v>56</v>
      </c>
      <c r="H27" t="s">
        <v>64</v>
      </c>
      <c r="I27">
        <v>350</v>
      </c>
      <c r="J27" t="s">
        <v>16</v>
      </c>
      <c r="K27" t="s">
        <v>53</v>
      </c>
      <c r="L27">
        <v>8</v>
      </c>
    </row>
    <row r="28" spans="1:12" x14ac:dyDescent="0.25">
      <c r="A28">
        <v>91</v>
      </c>
      <c r="B28" t="s">
        <v>95</v>
      </c>
      <c r="C28">
        <v>33</v>
      </c>
      <c r="D28" t="s">
        <v>8</v>
      </c>
      <c r="E28" t="s">
        <v>96</v>
      </c>
      <c r="F28" s="1">
        <v>46037</v>
      </c>
      <c r="G28" t="s">
        <v>32</v>
      </c>
      <c r="H28" t="s">
        <v>60</v>
      </c>
      <c r="I28">
        <v>300</v>
      </c>
      <c r="J28" t="s">
        <v>15</v>
      </c>
      <c r="K28" t="s">
        <v>49</v>
      </c>
      <c r="L28">
        <v>10</v>
      </c>
    </row>
    <row r="29" spans="1:12" x14ac:dyDescent="0.25">
      <c r="A29">
        <v>92</v>
      </c>
      <c r="B29" t="s">
        <v>97</v>
      </c>
      <c r="C29">
        <v>28</v>
      </c>
      <c r="D29" t="s">
        <v>65</v>
      </c>
      <c r="E29" t="s">
        <v>98</v>
      </c>
      <c r="F29" s="1">
        <v>46042</v>
      </c>
      <c r="G29" t="s">
        <v>34</v>
      </c>
      <c r="H29" t="s">
        <v>62</v>
      </c>
      <c r="I29">
        <v>200</v>
      </c>
      <c r="J29" t="s">
        <v>57</v>
      </c>
      <c r="K29" t="s">
        <v>47</v>
      </c>
      <c r="L29">
        <v>5</v>
      </c>
    </row>
    <row r="30" spans="1:12" x14ac:dyDescent="0.25">
      <c r="A30">
        <v>93</v>
      </c>
      <c r="B30" t="s">
        <v>99</v>
      </c>
      <c r="C30">
        <v>31</v>
      </c>
      <c r="D30" t="s">
        <v>6</v>
      </c>
      <c r="E30" t="s">
        <v>100</v>
      </c>
      <c r="F30" s="1">
        <v>46058</v>
      </c>
      <c r="G30" t="s">
        <v>56</v>
      </c>
      <c r="H30" t="s">
        <v>639</v>
      </c>
      <c r="I30">
        <v>400</v>
      </c>
      <c r="J30" t="s">
        <v>11</v>
      </c>
      <c r="K30" t="s">
        <v>55</v>
      </c>
      <c r="L30">
        <v>15</v>
      </c>
    </row>
    <row r="31" spans="1:12" x14ac:dyDescent="0.25">
      <c r="A31">
        <v>94</v>
      </c>
      <c r="B31" t="s">
        <v>101</v>
      </c>
      <c r="C31">
        <v>29</v>
      </c>
      <c r="D31" t="s">
        <v>8</v>
      </c>
      <c r="E31" t="s">
        <v>102</v>
      </c>
      <c r="F31" s="1">
        <v>46063</v>
      </c>
      <c r="G31" t="s">
        <v>38</v>
      </c>
      <c r="H31" t="s">
        <v>640</v>
      </c>
      <c r="I31">
        <v>250</v>
      </c>
      <c r="J31" t="s">
        <v>5</v>
      </c>
      <c r="K31" t="s">
        <v>45</v>
      </c>
      <c r="L31">
        <v>0</v>
      </c>
    </row>
    <row r="32" spans="1:12" x14ac:dyDescent="0.25">
      <c r="A32">
        <v>95</v>
      </c>
      <c r="B32" t="s">
        <v>103</v>
      </c>
      <c r="C32">
        <v>30</v>
      </c>
      <c r="D32" t="s">
        <v>58</v>
      </c>
      <c r="E32" t="s">
        <v>104</v>
      </c>
      <c r="F32" s="1">
        <v>46068</v>
      </c>
      <c r="G32" t="s">
        <v>28</v>
      </c>
      <c r="H32" t="s">
        <v>64</v>
      </c>
      <c r="I32">
        <v>350</v>
      </c>
      <c r="J32" t="s">
        <v>16</v>
      </c>
      <c r="K32" t="s">
        <v>53</v>
      </c>
      <c r="L32">
        <v>8</v>
      </c>
    </row>
    <row r="33" spans="1:12" x14ac:dyDescent="0.25">
      <c r="A33">
        <v>96</v>
      </c>
      <c r="B33" t="s">
        <v>105</v>
      </c>
      <c r="C33">
        <v>28</v>
      </c>
      <c r="D33" t="s">
        <v>14</v>
      </c>
      <c r="E33" t="s">
        <v>106</v>
      </c>
      <c r="F33" s="1">
        <v>46082</v>
      </c>
      <c r="G33" t="s">
        <v>50</v>
      </c>
      <c r="H33" t="s">
        <v>60</v>
      </c>
      <c r="I33">
        <v>300</v>
      </c>
      <c r="J33" t="s">
        <v>66</v>
      </c>
      <c r="K33" t="s">
        <v>51</v>
      </c>
      <c r="L33">
        <v>10</v>
      </c>
    </row>
    <row r="34" spans="1:12" x14ac:dyDescent="0.25">
      <c r="A34">
        <v>97</v>
      </c>
      <c r="B34" t="s">
        <v>107</v>
      </c>
      <c r="C34">
        <v>32</v>
      </c>
      <c r="D34" t="s">
        <v>63</v>
      </c>
      <c r="E34" t="s">
        <v>108</v>
      </c>
      <c r="F34" s="1">
        <v>46086</v>
      </c>
      <c r="G34" t="s">
        <v>34</v>
      </c>
      <c r="H34" t="s">
        <v>62</v>
      </c>
      <c r="I34">
        <v>200</v>
      </c>
      <c r="J34" t="s">
        <v>13</v>
      </c>
      <c r="K34" t="s">
        <v>49</v>
      </c>
      <c r="L34">
        <v>5</v>
      </c>
    </row>
    <row r="35" spans="1:12" x14ac:dyDescent="0.25">
      <c r="A35">
        <v>98</v>
      </c>
      <c r="B35" t="s">
        <v>109</v>
      </c>
      <c r="C35">
        <v>29</v>
      </c>
      <c r="D35" t="s">
        <v>58</v>
      </c>
      <c r="E35" t="s">
        <v>110</v>
      </c>
      <c r="F35" s="1">
        <v>46091</v>
      </c>
      <c r="G35" t="s">
        <v>56</v>
      </c>
      <c r="H35" t="s">
        <v>639</v>
      </c>
      <c r="I35">
        <v>400</v>
      </c>
      <c r="J35" t="s">
        <v>15</v>
      </c>
      <c r="K35" t="s">
        <v>47</v>
      </c>
      <c r="L35">
        <v>15</v>
      </c>
    </row>
    <row r="36" spans="1:12" x14ac:dyDescent="0.25">
      <c r="A36">
        <v>99</v>
      </c>
      <c r="B36" t="s">
        <v>111</v>
      </c>
      <c r="C36">
        <v>27</v>
      </c>
      <c r="D36" t="s">
        <v>58</v>
      </c>
      <c r="E36" t="s">
        <v>112</v>
      </c>
      <c r="F36" s="1">
        <v>46113</v>
      </c>
      <c r="G36" t="s">
        <v>44</v>
      </c>
      <c r="H36" t="s">
        <v>640</v>
      </c>
      <c r="I36">
        <v>250</v>
      </c>
      <c r="J36" t="s">
        <v>9</v>
      </c>
      <c r="K36" t="s">
        <v>55</v>
      </c>
      <c r="L36">
        <v>0</v>
      </c>
    </row>
    <row r="37" spans="1:12" x14ac:dyDescent="0.25">
      <c r="A37">
        <v>100</v>
      </c>
      <c r="B37" t="s">
        <v>113</v>
      </c>
      <c r="C37">
        <v>33</v>
      </c>
      <c r="D37" t="s">
        <v>8</v>
      </c>
      <c r="E37" t="s">
        <v>114</v>
      </c>
      <c r="F37" s="1">
        <v>46117</v>
      </c>
      <c r="G37" t="s">
        <v>28</v>
      </c>
      <c r="H37" t="s">
        <v>64</v>
      </c>
      <c r="I37">
        <v>350</v>
      </c>
      <c r="J37" t="s">
        <v>16</v>
      </c>
      <c r="K37" t="s">
        <v>53</v>
      </c>
      <c r="L37">
        <v>8</v>
      </c>
    </row>
    <row r="38" spans="1:12" x14ac:dyDescent="0.25">
      <c r="A38">
        <v>101</v>
      </c>
      <c r="B38" t="s">
        <v>115</v>
      </c>
      <c r="C38">
        <v>28</v>
      </c>
      <c r="D38" t="s">
        <v>6</v>
      </c>
      <c r="E38" t="s">
        <v>88</v>
      </c>
      <c r="F38" s="1">
        <v>46122</v>
      </c>
      <c r="G38" t="s">
        <v>32</v>
      </c>
      <c r="H38" t="s">
        <v>60</v>
      </c>
      <c r="I38">
        <v>300</v>
      </c>
      <c r="J38" t="s">
        <v>7</v>
      </c>
      <c r="K38" t="s">
        <v>49</v>
      </c>
      <c r="L38">
        <v>10</v>
      </c>
    </row>
    <row r="39" spans="1:12" x14ac:dyDescent="0.25">
      <c r="A39">
        <v>102</v>
      </c>
      <c r="B39" t="s">
        <v>116</v>
      </c>
      <c r="C39">
        <v>30</v>
      </c>
      <c r="D39" t="s">
        <v>8</v>
      </c>
      <c r="E39" t="s">
        <v>117</v>
      </c>
      <c r="F39" s="1">
        <v>46143</v>
      </c>
      <c r="G39" t="s">
        <v>48</v>
      </c>
      <c r="H39" t="s">
        <v>62</v>
      </c>
      <c r="I39">
        <v>200</v>
      </c>
      <c r="J39" t="s">
        <v>15</v>
      </c>
      <c r="K39" t="s">
        <v>51</v>
      </c>
      <c r="L39">
        <v>5</v>
      </c>
    </row>
    <row r="40" spans="1:12" x14ac:dyDescent="0.25">
      <c r="A40">
        <v>103</v>
      </c>
      <c r="B40" t="s">
        <v>118</v>
      </c>
      <c r="C40">
        <v>38</v>
      </c>
      <c r="D40" t="s">
        <v>10</v>
      </c>
      <c r="E40" t="s">
        <v>119</v>
      </c>
      <c r="F40" s="1">
        <v>46147</v>
      </c>
      <c r="G40" t="s">
        <v>44</v>
      </c>
      <c r="H40" t="s">
        <v>639</v>
      </c>
      <c r="I40">
        <v>400</v>
      </c>
      <c r="J40" t="s">
        <v>13</v>
      </c>
      <c r="K40" t="s">
        <v>47</v>
      </c>
      <c r="L40">
        <v>15</v>
      </c>
    </row>
    <row r="41" spans="1:12" x14ac:dyDescent="0.25">
      <c r="A41">
        <v>104</v>
      </c>
      <c r="B41" t="s">
        <v>120</v>
      </c>
      <c r="C41">
        <v>35</v>
      </c>
      <c r="D41" t="s">
        <v>58</v>
      </c>
      <c r="E41" t="s">
        <v>121</v>
      </c>
      <c r="F41" s="1">
        <v>46152</v>
      </c>
      <c r="G41" t="s">
        <v>34</v>
      </c>
      <c r="H41" t="s">
        <v>640</v>
      </c>
      <c r="I41">
        <v>250</v>
      </c>
      <c r="J41" t="s">
        <v>5</v>
      </c>
      <c r="K41" t="s">
        <v>45</v>
      </c>
      <c r="L41">
        <v>0</v>
      </c>
    </row>
    <row r="42" spans="1:12" x14ac:dyDescent="0.25">
      <c r="A42">
        <v>105</v>
      </c>
      <c r="B42" t="s">
        <v>122</v>
      </c>
      <c r="C42">
        <v>29</v>
      </c>
      <c r="D42" t="s">
        <v>8</v>
      </c>
      <c r="E42" t="s">
        <v>84</v>
      </c>
      <c r="F42" s="1">
        <v>46174</v>
      </c>
      <c r="G42" t="s">
        <v>56</v>
      </c>
      <c r="H42" t="s">
        <v>64</v>
      </c>
      <c r="I42">
        <v>350</v>
      </c>
      <c r="J42" t="s">
        <v>16</v>
      </c>
      <c r="K42" t="s">
        <v>53</v>
      </c>
      <c r="L42">
        <v>8</v>
      </c>
    </row>
    <row r="43" spans="1:12" x14ac:dyDescent="0.25">
      <c r="A43">
        <v>106</v>
      </c>
      <c r="B43" t="s">
        <v>123</v>
      </c>
      <c r="C43">
        <v>33</v>
      </c>
      <c r="D43" t="s">
        <v>8</v>
      </c>
      <c r="E43" t="s">
        <v>124</v>
      </c>
      <c r="F43" s="1">
        <v>46213</v>
      </c>
      <c r="G43" t="s">
        <v>48</v>
      </c>
      <c r="H43" t="s">
        <v>60</v>
      </c>
      <c r="I43">
        <v>300</v>
      </c>
      <c r="J43" t="s">
        <v>15</v>
      </c>
      <c r="K43" t="s">
        <v>49</v>
      </c>
      <c r="L43">
        <v>10</v>
      </c>
    </row>
    <row r="44" spans="1:12" x14ac:dyDescent="0.25">
      <c r="A44">
        <v>107</v>
      </c>
      <c r="B44" t="s">
        <v>125</v>
      </c>
      <c r="C44">
        <v>28</v>
      </c>
      <c r="D44" t="s">
        <v>65</v>
      </c>
      <c r="E44" t="s">
        <v>126</v>
      </c>
      <c r="F44" s="1">
        <v>46218</v>
      </c>
      <c r="G44" t="s">
        <v>44</v>
      </c>
      <c r="H44" t="s">
        <v>62</v>
      </c>
      <c r="I44">
        <v>200</v>
      </c>
      <c r="J44" t="s">
        <v>13</v>
      </c>
      <c r="K44" t="s">
        <v>47</v>
      </c>
      <c r="L44">
        <v>5</v>
      </c>
    </row>
    <row r="45" spans="1:12" x14ac:dyDescent="0.25">
      <c r="A45">
        <v>109</v>
      </c>
      <c r="B45" t="s">
        <v>127</v>
      </c>
      <c r="C45">
        <v>29</v>
      </c>
      <c r="D45" t="s">
        <v>8</v>
      </c>
      <c r="E45" t="s">
        <v>78</v>
      </c>
      <c r="F45" s="1">
        <v>46239</v>
      </c>
      <c r="G45" t="s">
        <v>38</v>
      </c>
      <c r="H45" t="s">
        <v>640</v>
      </c>
      <c r="I45">
        <v>250</v>
      </c>
      <c r="J45" t="s">
        <v>5</v>
      </c>
      <c r="K45" t="s">
        <v>45</v>
      </c>
      <c r="L45">
        <v>0</v>
      </c>
    </row>
    <row r="46" spans="1:12" x14ac:dyDescent="0.25">
      <c r="A46">
        <v>110</v>
      </c>
      <c r="B46" t="s">
        <v>128</v>
      </c>
      <c r="C46">
        <v>30</v>
      </c>
      <c r="D46" t="s">
        <v>58</v>
      </c>
      <c r="E46" t="s">
        <v>129</v>
      </c>
      <c r="F46" s="1">
        <v>46244</v>
      </c>
      <c r="G46" t="s">
        <v>32</v>
      </c>
      <c r="H46" t="s">
        <v>64</v>
      </c>
      <c r="I46">
        <v>350</v>
      </c>
      <c r="J46" t="s">
        <v>16</v>
      </c>
      <c r="K46" t="s">
        <v>53</v>
      </c>
      <c r="L46">
        <v>8</v>
      </c>
    </row>
    <row r="47" spans="1:12" x14ac:dyDescent="0.25">
      <c r="A47">
        <v>111</v>
      </c>
      <c r="B47" t="s">
        <v>130</v>
      </c>
      <c r="C47">
        <v>28</v>
      </c>
      <c r="D47" t="s">
        <v>14</v>
      </c>
      <c r="E47" t="s">
        <v>131</v>
      </c>
      <c r="F47" s="1">
        <v>46266</v>
      </c>
      <c r="G47" t="s">
        <v>50</v>
      </c>
      <c r="H47" t="s">
        <v>60</v>
      </c>
      <c r="I47">
        <v>300</v>
      </c>
      <c r="J47" t="s">
        <v>66</v>
      </c>
      <c r="K47" t="s">
        <v>51</v>
      </c>
      <c r="L47">
        <v>10</v>
      </c>
    </row>
    <row r="48" spans="1:12" x14ac:dyDescent="0.25">
      <c r="A48">
        <v>112</v>
      </c>
      <c r="B48" t="s">
        <v>132</v>
      </c>
      <c r="C48">
        <v>32</v>
      </c>
      <c r="D48" t="s">
        <v>63</v>
      </c>
      <c r="E48" t="s">
        <v>133</v>
      </c>
      <c r="F48" s="1">
        <v>46270</v>
      </c>
      <c r="G48" t="s">
        <v>34</v>
      </c>
      <c r="H48" t="s">
        <v>62</v>
      </c>
      <c r="I48">
        <v>200</v>
      </c>
      <c r="J48" t="s">
        <v>13</v>
      </c>
      <c r="K48" t="s">
        <v>49</v>
      </c>
      <c r="L48">
        <v>5</v>
      </c>
    </row>
    <row r="49" spans="1:12" x14ac:dyDescent="0.25">
      <c r="A49">
        <v>113</v>
      </c>
      <c r="B49" t="s">
        <v>134</v>
      </c>
      <c r="C49">
        <v>29</v>
      </c>
      <c r="D49" t="s">
        <v>58</v>
      </c>
      <c r="E49" t="s">
        <v>135</v>
      </c>
      <c r="F49" s="1">
        <v>46275</v>
      </c>
      <c r="G49" t="s">
        <v>56</v>
      </c>
      <c r="H49" t="s">
        <v>639</v>
      </c>
      <c r="I49">
        <v>400</v>
      </c>
      <c r="J49" t="s">
        <v>15</v>
      </c>
      <c r="K49" t="s">
        <v>47</v>
      </c>
      <c r="L49">
        <v>15</v>
      </c>
    </row>
    <row r="50" spans="1:12" x14ac:dyDescent="0.25">
      <c r="A50">
        <v>114</v>
      </c>
      <c r="B50" t="s">
        <v>136</v>
      </c>
      <c r="C50">
        <v>27</v>
      </c>
      <c r="D50" t="s">
        <v>58</v>
      </c>
      <c r="E50" t="s">
        <v>137</v>
      </c>
      <c r="F50" s="1">
        <v>46296</v>
      </c>
      <c r="G50" t="s">
        <v>44</v>
      </c>
      <c r="H50" t="s">
        <v>640</v>
      </c>
      <c r="I50">
        <v>250</v>
      </c>
      <c r="J50" t="s">
        <v>9</v>
      </c>
      <c r="K50" t="s">
        <v>55</v>
      </c>
      <c r="L50">
        <v>0</v>
      </c>
    </row>
    <row r="51" spans="1:12" x14ac:dyDescent="0.25">
      <c r="A51">
        <v>115</v>
      </c>
      <c r="B51" t="s">
        <v>138</v>
      </c>
      <c r="C51">
        <v>33</v>
      </c>
      <c r="D51" t="s">
        <v>8</v>
      </c>
      <c r="E51" t="s">
        <v>139</v>
      </c>
      <c r="F51" s="1">
        <v>46300</v>
      </c>
      <c r="G51" t="s">
        <v>28</v>
      </c>
      <c r="H51" t="s">
        <v>64</v>
      </c>
      <c r="I51">
        <v>350</v>
      </c>
      <c r="J51" t="s">
        <v>16</v>
      </c>
      <c r="K51" t="s">
        <v>53</v>
      </c>
      <c r="L51">
        <v>8</v>
      </c>
    </row>
    <row r="52" spans="1:12" x14ac:dyDescent="0.25">
      <c r="A52">
        <v>116</v>
      </c>
      <c r="B52" t="s">
        <v>140</v>
      </c>
      <c r="C52">
        <v>28</v>
      </c>
      <c r="D52" t="s">
        <v>6</v>
      </c>
      <c r="E52" t="s">
        <v>112</v>
      </c>
      <c r="F52" s="1">
        <v>46305</v>
      </c>
      <c r="G52" t="s">
        <v>32</v>
      </c>
      <c r="H52" t="s">
        <v>60</v>
      </c>
      <c r="I52">
        <v>300</v>
      </c>
      <c r="J52" t="s">
        <v>7</v>
      </c>
      <c r="K52" t="s">
        <v>49</v>
      </c>
      <c r="L52">
        <v>10</v>
      </c>
    </row>
    <row r="53" spans="1:12" x14ac:dyDescent="0.25">
      <c r="A53">
        <v>117</v>
      </c>
      <c r="B53" t="s">
        <v>141</v>
      </c>
      <c r="C53">
        <v>30</v>
      </c>
      <c r="D53" t="s">
        <v>8</v>
      </c>
      <c r="E53" t="s">
        <v>142</v>
      </c>
      <c r="F53" s="1">
        <v>46327</v>
      </c>
      <c r="G53" t="s">
        <v>48</v>
      </c>
      <c r="H53" t="s">
        <v>62</v>
      </c>
      <c r="I53">
        <v>200</v>
      </c>
      <c r="J53" t="s">
        <v>15</v>
      </c>
      <c r="K53" t="s">
        <v>51</v>
      </c>
      <c r="L53">
        <v>5</v>
      </c>
    </row>
    <row r="54" spans="1:12" x14ac:dyDescent="0.25">
      <c r="A54">
        <v>118</v>
      </c>
      <c r="B54" t="s">
        <v>143</v>
      </c>
      <c r="C54">
        <v>38</v>
      </c>
      <c r="D54" t="s">
        <v>10</v>
      </c>
      <c r="E54" t="s">
        <v>108</v>
      </c>
      <c r="F54" s="1">
        <v>46331</v>
      </c>
      <c r="G54" t="s">
        <v>44</v>
      </c>
      <c r="H54" t="s">
        <v>639</v>
      </c>
      <c r="I54">
        <v>400</v>
      </c>
      <c r="J54" t="s">
        <v>13</v>
      </c>
      <c r="K54" t="s">
        <v>47</v>
      </c>
      <c r="L54">
        <v>15</v>
      </c>
    </row>
    <row r="55" spans="1:12" x14ac:dyDescent="0.25">
      <c r="A55">
        <v>119</v>
      </c>
      <c r="B55" t="s">
        <v>144</v>
      </c>
      <c r="C55">
        <v>35</v>
      </c>
      <c r="D55" t="s">
        <v>58</v>
      </c>
      <c r="E55" t="s">
        <v>86</v>
      </c>
      <c r="F55" s="1">
        <v>46336</v>
      </c>
      <c r="G55" t="s">
        <v>34</v>
      </c>
      <c r="H55" t="s">
        <v>640</v>
      </c>
      <c r="I55">
        <v>250</v>
      </c>
      <c r="J55" t="s">
        <v>5</v>
      </c>
      <c r="K55" t="s">
        <v>45</v>
      </c>
      <c r="L55">
        <v>0</v>
      </c>
    </row>
    <row r="56" spans="1:12" x14ac:dyDescent="0.25">
      <c r="A56">
        <v>120</v>
      </c>
      <c r="B56" t="s">
        <v>145</v>
      </c>
      <c r="C56">
        <v>29</v>
      </c>
      <c r="D56" t="s">
        <v>8</v>
      </c>
      <c r="E56" t="s">
        <v>146</v>
      </c>
      <c r="F56" s="1">
        <v>46357</v>
      </c>
      <c r="G56" t="s">
        <v>56</v>
      </c>
      <c r="H56" t="s">
        <v>64</v>
      </c>
      <c r="I56">
        <v>350</v>
      </c>
      <c r="J56" t="s">
        <v>16</v>
      </c>
      <c r="K56" t="s">
        <v>53</v>
      </c>
      <c r="L56">
        <v>8</v>
      </c>
    </row>
    <row r="57" spans="1:12" x14ac:dyDescent="0.25">
      <c r="A57">
        <v>122</v>
      </c>
      <c r="B57" t="s">
        <v>147</v>
      </c>
      <c r="C57">
        <v>30</v>
      </c>
      <c r="D57" t="s">
        <v>8</v>
      </c>
      <c r="E57" t="s">
        <v>148</v>
      </c>
      <c r="F57" s="1">
        <v>46397</v>
      </c>
      <c r="G57" t="s">
        <v>48</v>
      </c>
      <c r="H57" t="s">
        <v>62</v>
      </c>
      <c r="I57">
        <v>200</v>
      </c>
      <c r="J57" t="s">
        <v>15</v>
      </c>
      <c r="K57" t="s">
        <v>51</v>
      </c>
      <c r="L57">
        <v>5</v>
      </c>
    </row>
    <row r="58" spans="1:12" x14ac:dyDescent="0.25">
      <c r="A58">
        <v>123</v>
      </c>
      <c r="B58" t="s">
        <v>149</v>
      </c>
      <c r="C58">
        <v>28</v>
      </c>
      <c r="D58" t="s">
        <v>58</v>
      </c>
      <c r="E58" t="s">
        <v>150</v>
      </c>
      <c r="F58" s="1">
        <v>46419</v>
      </c>
      <c r="G58" t="s">
        <v>44</v>
      </c>
      <c r="H58" t="s">
        <v>639</v>
      </c>
      <c r="I58">
        <v>400</v>
      </c>
      <c r="J58" t="s">
        <v>13</v>
      </c>
      <c r="K58" t="s">
        <v>47</v>
      </c>
      <c r="L58">
        <v>15</v>
      </c>
    </row>
    <row r="59" spans="1:12" x14ac:dyDescent="0.25">
      <c r="A59">
        <v>124</v>
      </c>
      <c r="B59" t="s">
        <v>151</v>
      </c>
      <c r="C59">
        <v>35</v>
      </c>
      <c r="D59" t="s">
        <v>65</v>
      </c>
      <c r="E59" t="s">
        <v>152</v>
      </c>
      <c r="F59" s="1">
        <v>46423</v>
      </c>
      <c r="G59" t="s">
        <v>28</v>
      </c>
      <c r="H59" t="s">
        <v>640</v>
      </c>
      <c r="I59">
        <v>250</v>
      </c>
      <c r="J59" t="s">
        <v>5</v>
      </c>
      <c r="K59" t="s">
        <v>45</v>
      </c>
      <c r="L59">
        <v>0</v>
      </c>
    </row>
    <row r="60" spans="1:12" x14ac:dyDescent="0.25">
      <c r="A60">
        <v>125</v>
      </c>
      <c r="B60" t="s">
        <v>153</v>
      </c>
      <c r="C60">
        <v>29</v>
      </c>
      <c r="D60" t="s">
        <v>8</v>
      </c>
      <c r="E60" t="s">
        <v>154</v>
      </c>
      <c r="F60" s="1">
        <v>46428</v>
      </c>
      <c r="G60" t="s">
        <v>38</v>
      </c>
      <c r="H60" t="s">
        <v>64</v>
      </c>
      <c r="I60">
        <v>350</v>
      </c>
      <c r="J60" t="s">
        <v>16</v>
      </c>
      <c r="K60" t="s">
        <v>53</v>
      </c>
      <c r="L60">
        <v>8</v>
      </c>
    </row>
    <row r="61" spans="1:12" x14ac:dyDescent="0.25">
      <c r="A61">
        <v>126</v>
      </c>
      <c r="B61" t="s">
        <v>155</v>
      </c>
      <c r="C61">
        <v>31</v>
      </c>
      <c r="D61" t="s">
        <v>8</v>
      </c>
      <c r="E61" t="s">
        <v>84</v>
      </c>
      <c r="F61" s="1">
        <v>46461</v>
      </c>
      <c r="G61" t="s">
        <v>48</v>
      </c>
      <c r="H61" t="s">
        <v>60</v>
      </c>
      <c r="I61">
        <v>300</v>
      </c>
      <c r="J61" t="s">
        <v>15</v>
      </c>
      <c r="K61" t="s">
        <v>49</v>
      </c>
      <c r="L61">
        <v>10</v>
      </c>
    </row>
    <row r="62" spans="1:12" x14ac:dyDescent="0.25">
      <c r="A62">
        <v>127</v>
      </c>
      <c r="B62" t="s">
        <v>156</v>
      </c>
      <c r="C62">
        <v>29</v>
      </c>
      <c r="D62" t="s">
        <v>65</v>
      </c>
      <c r="E62" t="s">
        <v>59</v>
      </c>
      <c r="F62" s="1">
        <v>46478</v>
      </c>
      <c r="G62" t="s">
        <v>44</v>
      </c>
      <c r="H62" t="s">
        <v>62</v>
      </c>
      <c r="I62">
        <v>200</v>
      </c>
      <c r="J62" t="s">
        <v>13</v>
      </c>
      <c r="K62" t="s">
        <v>47</v>
      </c>
      <c r="L62">
        <v>5</v>
      </c>
    </row>
    <row r="63" spans="1:12" x14ac:dyDescent="0.25">
      <c r="A63">
        <v>128</v>
      </c>
      <c r="B63" t="s">
        <v>157</v>
      </c>
      <c r="C63">
        <v>33</v>
      </c>
      <c r="D63" t="s">
        <v>6</v>
      </c>
      <c r="E63" t="s">
        <v>158</v>
      </c>
      <c r="F63" s="1">
        <v>46482</v>
      </c>
      <c r="G63" t="s">
        <v>56</v>
      </c>
      <c r="H63" t="s">
        <v>639</v>
      </c>
      <c r="I63">
        <v>400</v>
      </c>
      <c r="J63" t="s">
        <v>11</v>
      </c>
      <c r="K63" t="s">
        <v>55</v>
      </c>
      <c r="L63">
        <v>15</v>
      </c>
    </row>
    <row r="64" spans="1:12" x14ac:dyDescent="0.25">
      <c r="A64">
        <v>130</v>
      </c>
      <c r="B64" t="s">
        <v>159</v>
      </c>
      <c r="C64">
        <v>30</v>
      </c>
      <c r="D64" t="s">
        <v>58</v>
      </c>
      <c r="E64" t="s">
        <v>160</v>
      </c>
      <c r="F64" s="1">
        <v>46508</v>
      </c>
      <c r="G64" t="s">
        <v>32</v>
      </c>
      <c r="H64" t="s">
        <v>64</v>
      </c>
      <c r="I64">
        <v>350</v>
      </c>
      <c r="J64" t="s">
        <v>16</v>
      </c>
      <c r="K64" t="s">
        <v>53</v>
      </c>
      <c r="L64">
        <v>8</v>
      </c>
    </row>
    <row r="65" spans="1:12" x14ac:dyDescent="0.25">
      <c r="A65">
        <v>146</v>
      </c>
      <c r="B65" t="s">
        <v>161</v>
      </c>
      <c r="C65">
        <v>32</v>
      </c>
      <c r="D65" t="s">
        <v>8</v>
      </c>
      <c r="E65" t="s">
        <v>162</v>
      </c>
      <c r="F65" s="1">
        <v>46767</v>
      </c>
      <c r="G65" t="s">
        <v>48</v>
      </c>
      <c r="H65" t="s">
        <v>60</v>
      </c>
      <c r="I65">
        <v>300</v>
      </c>
      <c r="J65" t="s">
        <v>15</v>
      </c>
      <c r="K65" t="s">
        <v>49</v>
      </c>
      <c r="L65">
        <v>10</v>
      </c>
    </row>
    <row r="66" spans="1:12" x14ac:dyDescent="0.25">
      <c r="A66">
        <v>147</v>
      </c>
      <c r="B66" t="s">
        <v>163</v>
      </c>
      <c r="C66">
        <v>28</v>
      </c>
      <c r="D66" t="s">
        <v>65</v>
      </c>
      <c r="E66" t="s">
        <v>164</v>
      </c>
      <c r="F66" s="1">
        <v>46772</v>
      </c>
      <c r="G66" t="s">
        <v>44</v>
      </c>
      <c r="H66" t="s">
        <v>62</v>
      </c>
      <c r="I66">
        <v>200</v>
      </c>
      <c r="J66" t="s">
        <v>13</v>
      </c>
      <c r="K66" t="s">
        <v>47</v>
      </c>
      <c r="L66">
        <v>5</v>
      </c>
    </row>
    <row r="67" spans="1:12" x14ac:dyDescent="0.25">
      <c r="A67">
        <v>148</v>
      </c>
      <c r="B67" t="s">
        <v>165</v>
      </c>
      <c r="C67">
        <v>33</v>
      </c>
      <c r="D67" t="s">
        <v>6</v>
      </c>
      <c r="E67" t="s">
        <v>158</v>
      </c>
      <c r="F67" s="1">
        <v>46788</v>
      </c>
      <c r="G67" t="s">
        <v>56</v>
      </c>
      <c r="H67" t="s">
        <v>639</v>
      </c>
      <c r="I67">
        <v>400</v>
      </c>
      <c r="J67" t="s">
        <v>11</v>
      </c>
      <c r="K67" t="s">
        <v>55</v>
      </c>
      <c r="L67">
        <v>15</v>
      </c>
    </row>
    <row r="68" spans="1:12" x14ac:dyDescent="0.25">
      <c r="A68">
        <v>149</v>
      </c>
      <c r="B68" t="s">
        <v>166</v>
      </c>
      <c r="C68">
        <v>29</v>
      </c>
      <c r="D68" t="s">
        <v>8</v>
      </c>
      <c r="E68" t="s">
        <v>167</v>
      </c>
      <c r="F68" s="1">
        <v>46793</v>
      </c>
      <c r="G68" t="s">
        <v>38</v>
      </c>
      <c r="H68" t="s">
        <v>640</v>
      </c>
      <c r="I68">
        <v>250</v>
      </c>
      <c r="J68" t="s">
        <v>5</v>
      </c>
      <c r="K68" t="s">
        <v>45</v>
      </c>
      <c r="L68">
        <v>0</v>
      </c>
    </row>
    <row r="69" spans="1:12" x14ac:dyDescent="0.25">
      <c r="A69">
        <v>150</v>
      </c>
      <c r="B69" t="s">
        <v>168</v>
      </c>
      <c r="C69">
        <v>30</v>
      </c>
      <c r="D69" t="s">
        <v>58</v>
      </c>
      <c r="E69" t="s">
        <v>80</v>
      </c>
      <c r="F69" s="1">
        <v>46798</v>
      </c>
      <c r="G69" t="s">
        <v>32</v>
      </c>
      <c r="H69" t="s">
        <v>64</v>
      </c>
      <c r="I69">
        <v>350</v>
      </c>
      <c r="J69" t="s">
        <v>16</v>
      </c>
      <c r="K69" t="s">
        <v>53</v>
      </c>
      <c r="L69">
        <v>8</v>
      </c>
    </row>
    <row r="70" spans="1:12" x14ac:dyDescent="0.25">
      <c r="A70">
        <v>151</v>
      </c>
      <c r="B70" t="s">
        <v>169</v>
      </c>
      <c r="C70">
        <v>28</v>
      </c>
      <c r="D70" t="s">
        <v>14</v>
      </c>
      <c r="E70" t="s">
        <v>98</v>
      </c>
      <c r="F70" s="1">
        <v>46813</v>
      </c>
      <c r="G70" t="s">
        <v>50</v>
      </c>
      <c r="H70" t="s">
        <v>60</v>
      </c>
      <c r="I70">
        <v>300</v>
      </c>
      <c r="J70" t="s">
        <v>66</v>
      </c>
      <c r="K70" t="s">
        <v>51</v>
      </c>
      <c r="L70">
        <v>10</v>
      </c>
    </row>
    <row r="71" spans="1:12" x14ac:dyDescent="0.25">
      <c r="A71">
        <v>152</v>
      </c>
      <c r="B71" t="s">
        <v>170</v>
      </c>
      <c r="C71">
        <v>32</v>
      </c>
      <c r="D71" t="s">
        <v>63</v>
      </c>
      <c r="E71" t="s">
        <v>171</v>
      </c>
      <c r="F71" s="1">
        <v>46817</v>
      </c>
      <c r="G71" t="s">
        <v>34</v>
      </c>
      <c r="H71" t="s">
        <v>62</v>
      </c>
      <c r="I71">
        <v>200</v>
      </c>
      <c r="J71" t="s">
        <v>13</v>
      </c>
      <c r="K71" t="s">
        <v>49</v>
      </c>
      <c r="L71">
        <v>5</v>
      </c>
    </row>
    <row r="72" spans="1:12" x14ac:dyDescent="0.25">
      <c r="A72">
        <v>153</v>
      </c>
      <c r="B72" t="s">
        <v>172</v>
      </c>
      <c r="C72">
        <v>29</v>
      </c>
      <c r="D72" t="s">
        <v>58</v>
      </c>
      <c r="E72" t="s">
        <v>37</v>
      </c>
      <c r="F72" s="1">
        <v>46822</v>
      </c>
      <c r="G72" t="s">
        <v>56</v>
      </c>
      <c r="H72" t="s">
        <v>639</v>
      </c>
      <c r="I72">
        <v>400</v>
      </c>
      <c r="J72" t="s">
        <v>15</v>
      </c>
      <c r="K72" t="s">
        <v>47</v>
      </c>
      <c r="L72">
        <v>15</v>
      </c>
    </row>
    <row r="73" spans="1:12" x14ac:dyDescent="0.25">
      <c r="A73">
        <v>154</v>
      </c>
      <c r="B73" t="s">
        <v>173</v>
      </c>
      <c r="C73">
        <v>27</v>
      </c>
      <c r="D73" t="s">
        <v>58</v>
      </c>
      <c r="E73" t="s">
        <v>70</v>
      </c>
      <c r="F73" s="1">
        <v>46844</v>
      </c>
      <c r="G73" t="s">
        <v>44</v>
      </c>
      <c r="H73" t="s">
        <v>640</v>
      </c>
      <c r="I73">
        <v>250</v>
      </c>
      <c r="J73" t="s">
        <v>9</v>
      </c>
      <c r="K73" t="s">
        <v>55</v>
      </c>
      <c r="L73">
        <v>0</v>
      </c>
    </row>
    <row r="74" spans="1:12" x14ac:dyDescent="0.25">
      <c r="A74">
        <v>156</v>
      </c>
      <c r="B74" t="s">
        <v>174</v>
      </c>
      <c r="C74">
        <v>28</v>
      </c>
      <c r="D74" t="s">
        <v>6</v>
      </c>
      <c r="E74" t="s">
        <v>142</v>
      </c>
      <c r="F74" s="1">
        <v>46853</v>
      </c>
      <c r="G74" t="s">
        <v>32</v>
      </c>
      <c r="H74" t="s">
        <v>60</v>
      </c>
      <c r="I74">
        <v>300</v>
      </c>
      <c r="J74" t="s">
        <v>7</v>
      </c>
      <c r="K74" t="s">
        <v>49</v>
      </c>
      <c r="L74">
        <v>10</v>
      </c>
    </row>
    <row r="75" spans="1:12" x14ac:dyDescent="0.25">
      <c r="A75">
        <v>157</v>
      </c>
      <c r="B75" t="s">
        <v>175</v>
      </c>
      <c r="C75">
        <v>30</v>
      </c>
      <c r="D75" t="s">
        <v>8</v>
      </c>
      <c r="E75" t="s">
        <v>176</v>
      </c>
      <c r="F75" s="1">
        <v>46874</v>
      </c>
      <c r="G75" t="s">
        <v>48</v>
      </c>
      <c r="H75" t="s">
        <v>62</v>
      </c>
      <c r="I75">
        <v>200</v>
      </c>
      <c r="J75" t="s">
        <v>15</v>
      </c>
      <c r="K75" t="s">
        <v>51</v>
      </c>
      <c r="L75">
        <v>5</v>
      </c>
    </row>
    <row r="76" spans="1:12" x14ac:dyDescent="0.25">
      <c r="A76">
        <v>158</v>
      </c>
      <c r="B76" t="s">
        <v>177</v>
      </c>
      <c r="C76">
        <v>38</v>
      </c>
      <c r="D76" t="s">
        <v>10</v>
      </c>
      <c r="E76" t="s">
        <v>139</v>
      </c>
      <c r="F76" s="1">
        <v>46878</v>
      </c>
      <c r="G76" t="s">
        <v>44</v>
      </c>
      <c r="H76" t="s">
        <v>639</v>
      </c>
      <c r="I76">
        <v>400</v>
      </c>
      <c r="J76" t="s">
        <v>13</v>
      </c>
      <c r="K76" t="s">
        <v>47</v>
      </c>
      <c r="L76">
        <v>15</v>
      </c>
    </row>
    <row r="77" spans="1:12" x14ac:dyDescent="0.25">
      <c r="A77">
        <v>159</v>
      </c>
      <c r="B77" t="s">
        <v>178</v>
      </c>
      <c r="C77">
        <v>35</v>
      </c>
      <c r="D77" t="s">
        <v>58</v>
      </c>
      <c r="E77" t="s">
        <v>179</v>
      </c>
      <c r="F77" s="1">
        <v>46883</v>
      </c>
      <c r="G77" t="s">
        <v>34</v>
      </c>
      <c r="H77" t="s">
        <v>640</v>
      </c>
      <c r="I77">
        <v>250</v>
      </c>
      <c r="J77" t="s">
        <v>5</v>
      </c>
      <c r="K77" t="s">
        <v>45</v>
      </c>
      <c r="L77">
        <v>0</v>
      </c>
    </row>
    <row r="78" spans="1:12" x14ac:dyDescent="0.25">
      <c r="A78">
        <v>161</v>
      </c>
      <c r="B78" t="s">
        <v>180</v>
      </c>
      <c r="C78">
        <v>33</v>
      </c>
      <c r="D78" t="s">
        <v>6</v>
      </c>
      <c r="E78" t="s">
        <v>84</v>
      </c>
      <c r="F78" s="1">
        <v>46909</v>
      </c>
      <c r="G78" t="s">
        <v>32</v>
      </c>
      <c r="H78" t="s">
        <v>60</v>
      </c>
      <c r="I78">
        <v>300</v>
      </c>
      <c r="J78" t="s">
        <v>7</v>
      </c>
      <c r="K78" t="s">
        <v>49</v>
      </c>
      <c r="L78">
        <v>10</v>
      </c>
    </row>
    <row r="79" spans="1:12" x14ac:dyDescent="0.25">
      <c r="A79">
        <v>166</v>
      </c>
      <c r="B79" t="s">
        <v>181</v>
      </c>
      <c r="C79">
        <v>32</v>
      </c>
      <c r="D79" t="s">
        <v>8</v>
      </c>
      <c r="E79" t="s">
        <v>78</v>
      </c>
      <c r="F79" s="1">
        <v>47133</v>
      </c>
      <c r="G79" t="s">
        <v>48</v>
      </c>
      <c r="H79" t="s">
        <v>60</v>
      </c>
      <c r="I79">
        <v>300</v>
      </c>
      <c r="J79" t="s">
        <v>15</v>
      </c>
      <c r="K79" t="s">
        <v>49</v>
      </c>
      <c r="L79">
        <v>10</v>
      </c>
    </row>
    <row r="80" spans="1:12" x14ac:dyDescent="0.25">
      <c r="A80">
        <v>167</v>
      </c>
      <c r="B80" t="s">
        <v>182</v>
      </c>
      <c r="C80">
        <v>28</v>
      </c>
      <c r="D80" t="s">
        <v>65</v>
      </c>
      <c r="E80" t="s">
        <v>104</v>
      </c>
      <c r="F80" s="1">
        <v>47138</v>
      </c>
      <c r="G80" t="s">
        <v>44</v>
      </c>
      <c r="H80" t="s">
        <v>62</v>
      </c>
      <c r="I80">
        <v>200</v>
      </c>
      <c r="J80" t="s">
        <v>13</v>
      </c>
      <c r="K80" t="s">
        <v>47</v>
      </c>
      <c r="L80">
        <v>5</v>
      </c>
    </row>
    <row r="81" spans="1:12" x14ac:dyDescent="0.25">
      <c r="A81">
        <v>168</v>
      </c>
      <c r="B81" t="s">
        <v>183</v>
      </c>
      <c r="C81">
        <v>33</v>
      </c>
      <c r="D81" t="s">
        <v>6</v>
      </c>
      <c r="E81" t="s">
        <v>126</v>
      </c>
      <c r="F81" s="1">
        <v>47154</v>
      </c>
      <c r="G81" t="s">
        <v>56</v>
      </c>
      <c r="H81" t="s">
        <v>639</v>
      </c>
      <c r="I81">
        <v>400</v>
      </c>
      <c r="J81" t="s">
        <v>11</v>
      </c>
      <c r="K81" t="s">
        <v>55</v>
      </c>
      <c r="L81">
        <v>15</v>
      </c>
    </row>
    <row r="82" spans="1:12" x14ac:dyDescent="0.25">
      <c r="A82">
        <v>169</v>
      </c>
      <c r="B82" t="s">
        <v>184</v>
      </c>
      <c r="C82">
        <v>29</v>
      </c>
      <c r="D82" t="s">
        <v>8</v>
      </c>
      <c r="E82" t="s">
        <v>167</v>
      </c>
      <c r="F82" s="1">
        <v>47159</v>
      </c>
      <c r="G82" t="s">
        <v>38</v>
      </c>
      <c r="H82" t="s">
        <v>640</v>
      </c>
      <c r="I82">
        <v>250</v>
      </c>
      <c r="J82" t="s">
        <v>5</v>
      </c>
      <c r="K82" t="s">
        <v>45</v>
      </c>
      <c r="L82">
        <v>0</v>
      </c>
    </row>
    <row r="83" spans="1:12" x14ac:dyDescent="0.25">
      <c r="A83">
        <v>171</v>
      </c>
      <c r="B83" t="s">
        <v>185</v>
      </c>
      <c r="C83">
        <v>28</v>
      </c>
      <c r="D83" t="s">
        <v>14</v>
      </c>
      <c r="E83" t="s">
        <v>98</v>
      </c>
      <c r="F83" s="1">
        <v>47178</v>
      </c>
      <c r="G83" t="s">
        <v>50</v>
      </c>
      <c r="H83" t="s">
        <v>60</v>
      </c>
      <c r="I83">
        <v>300</v>
      </c>
      <c r="J83" t="s">
        <v>66</v>
      </c>
      <c r="K83" t="s">
        <v>51</v>
      </c>
      <c r="L83">
        <v>10</v>
      </c>
    </row>
    <row r="84" spans="1:12" x14ac:dyDescent="0.25">
      <c r="A84">
        <v>172</v>
      </c>
      <c r="B84" t="s">
        <v>186</v>
      </c>
      <c r="C84">
        <v>32</v>
      </c>
      <c r="D84" t="s">
        <v>63</v>
      </c>
      <c r="E84" t="s">
        <v>171</v>
      </c>
      <c r="F84" s="1">
        <v>47182</v>
      </c>
      <c r="G84" t="s">
        <v>34</v>
      </c>
      <c r="H84" t="s">
        <v>62</v>
      </c>
      <c r="I84">
        <v>200</v>
      </c>
      <c r="J84" t="s">
        <v>13</v>
      </c>
      <c r="K84" t="s">
        <v>49</v>
      </c>
      <c r="L84">
        <v>5</v>
      </c>
    </row>
    <row r="85" spans="1:12" x14ac:dyDescent="0.25">
      <c r="A85">
        <v>187</v>
      </c>
      <c r="B85" t="s">
        <v>187</v>
      </c>
      <c r="C85">
        <v>28</v>
      </c>
      <c r="D85" t="s">
        <v>65</v>
      </c>
      <c r="E85" t="s">
        <v>86</v>
      </c>
      <c r="F85" s="1">
        <v>47350</v>
      </c>
      <c r="G85" t="s">
        <v>44</v>
      </c>
      <c r="H85" t="s">
        <v>62</v>
      </c>
      <c r="I85">
        <v>200</v>
      </c>
      <c r="J85" t="s">
        <v>13</v>
      </c>
      <c r="K85" t="s">
        <v>47</v>
      </c>
      <c r="L85">
        <v>5</v>
      </c>
    </row>
    <row r="86" spans="1:12" x14ac:dyDescent="0.25">
      <c r="A86">
        <v>188</v>
      </c>
      <c r="B86" t="s">
        <v>188</v>
      </c>
      <c r="C86">
        <v>33</v>
      </c>
      <c r="D86" t="s">
        <v>6</v>
      </c>
      <c r="E86" t="s">
        <v>162</v>
      </c>
      <c r="F86" s="1">
        <v>47366</v>
      </c>
      <c r="G86" t="s">
        <v>56</v>
      </c>
      <c r="H86" t="s">
        <v>639</v>
      </c>
      <c r="I86">
        <v>400</v>
      </c>
      <c r="J86" t="s">
        <v>11</v>
      </c>
      <c r="K86" t="s">
        <v>55</v>
      </c>
      <c r="L86">
        <v>15</v>
      </c>
    </row>
    <row r="87" spans="1:12" x14ac:dyDescent="0.25">
      <c r="A87">
        <v>189</v>
      </c>
      <c r="B87" t="s">
        <v>189</v>
      </c>
      <c r="C87">
        <v>29</v>
      </c>
      <c r="D87" t="s">
        <v>8</v>
      </c>
      <c r="E87" t="s">
        <v>167</v>
      </c>
      <c r="F87" s="1">
        <v>47371</v>
      </c>
      <c r="G87" t="s">
        <v>38</v>
      </c>
      <c r="H87" t="s">
        <v>640</v>
      </c>
      <c r="I87">
        <v>250</v>
      </c>
      <c r="J87" t="s">
        <v>5</v>
      </c>
      <c r="K87" t="s">
        <v>45</v>
      </c>
      <c r="L87">
        <v>0</v>
      </c>
    </row>
    <row r="88" spans="1:12" x14ac:dyDescent="0.25">
      <c r="A88">
        <v>191</v>
      </c>
      <c r="B88" t="s">
        <v>190</v>
      </c>
      <c r="C88">
        <v>28</v>
      </c>
      <c r="D88" t="s">
        <v>14</v>
      </c>
      <c r="E88" t="s">
        <v>78</v>
      </c>
      <c r="F88" s="1">
        <v>47392</v>
      </c>
      <c r="G88" t="s">
        <v>50</v>
      </c>
      <c r="H88" t="s">
        <v>60</v>
      </c>
      <c r="I88">
        <v>300</v>
      </c>
      <c r="J88" t="s">
        <v>66</v>
      </c>
      <c r="K88" t="s">
        <v>51</v>
      </c>
      <c r="L88">
        <v>10</v>
      </c>
    </row>
    <row r="89" spans="1:12" x14ac:dyDescent="0.25">
      <c r="A89">
        <v>216</v>
      </c>
      <c r="B89" t="s">
        <v>191</v>
      </c>
      <c r="C89">
        <v>31</v>
      </c>
      <c r="D89" t="s">
        <v>8</v>
      </c>
      <c r="E89" t="s">
        <v>74</v>
      </c>
      <c r="F89" s="1">
        <v>47710</v>
      </c>
      <c r="G89" t="s">
        <v>48</v>
      </c>
      <c r="H89" t="s">
        <v>60</v>
      </c>
      <c r="I89">
        <v>300</v>
      </c>
      <c r="J89" t="s">
        <v>15</v>
      </c>
      <c r="K89" t="s">
        <v>49</v>
      </c>
      <c r="L89">
        <v>10</v>
      </c>
    </row>
    <row r="90" spans="1:12" x14ac:dyDescent="0.25">
      <c r="A90">
        <v>217</v>
      </c>
      <c r="B90" t="s">
        <v>192</v>
      </c>
      <c r="C90">
        <v>29</v>
      </c>
      <c r="D90" t="s">
        <v>65</v>
      </c>
      <c r="E90" t="s">
        <v>193</v>
      </c>
      <c r="F90" s="1">
        <v>47715</v>
      </c>
      <c r="G90" t="s">
        <v>44</v>
      </c>
      <c r="H90" t="s">
        <v>62</v>
      </c>
      <c r="I90">
        <v>200</v>
      </c>
      <c r="J90" t="s">
        <v>13</v>
      </c>
      <c r="K90" t="s">
        <v>47</v>
      </c>
      <c r="L90">
        <v>5</v>
      </c>
    </row>
    <row r="91" spans="1:12" x14ac:dyDescent="0.25">
      <c r="A91">
        <v>218</v>
      </c>
      <c r="B91" t="s">
        <v>194</v>
      </c>
      <c r="C91">
        <v>33</v>
      </c>
      <c r="D91" t="s">
        <v>6</v>
      </c>
      <c r="E91" t="s">
        <v>126</v>
      </c>
      <c r="F91" s="1">
        <v>47731</v>
      </c>
      <c r="G91" t="s">
        <v>56</v>
      </c>
      <c r="H91" t="s">
        <v>639</v>
      </c>
      <c r="I91">
        <v>400</v>
      </c>
      <c r="J91" t="s">
        <v>11</v>
      </c>
      <c r="K91" t="s">
        <v>55</v>
      </c>
      <c r="L91">
        <v>15</v>
      </c>
    </row>
    <row r="92" spans="1:12" x14ac:dyDescent="0.25">
      <c r="A92">
        <v>219</v>
      </c>
      <c r="B92" t="s">
        <v>195</v>
      </c>
      <c r="C92">
        <v>28</v>
      </c>
      <c r="D92" t="s">
        <v>8</v>
      </c>
      <c r="E92" t="s">
        <v>61</v>
      </c>
      <c r="F92" s="1">
        <v>47736</v>
      </c>
      <c r="G92" t="s">
        <v>38</v>
      </c>
      <c r="H92" t="s">
        <v>640</v>
      </c>
      <c r="I92">
        <v>250</v>
      </c>
      <c r="J92" t="s">
        <v>5</v>
      </c>
      <c r="K92" t="s">
        <v>45</v>
      </c>
      <c r="L92">
        <v>0</v>
      </c>
    </row>
    <row r="93" spans="1:12" x14ac:dyDescent="0.25">
      <c r="A93">
        <v>221</v>
      </c>
      <c r="B93" t="s">
        <v>196</v>
      </c>
      <c r="C93">
        <v>28</v>
      </c>
      <c r="D93" t="s">
        <v>14</v>
      </c>
      <c r="E93" t="s">
        <v>197</v>
      </c>
      <c r="F93" s="1">
        <v>47757</v>
      </c>
      <c r="G93" t="s">
        <v>50</v>
      </c>
      <c r="H93" t="s">
        <v>60</v>
      </c>
      <c r="I93">
        <v>300</v>
      </c>
      <c r="J93" t="s">
        <v>66</v>
      </c>
      <c r="K93" t="s">
        <v>51</v>
      </c>
      <c r="L93">
        <v>10</v>
      </c>
    </row>
    <row r="94" spans="1:12" x14ac:dyDescent="0.25">
      <c r="A94">
        <v>222</v>
      </c>
      <c r="B94" t="s">
        <v>198</v>
      </c>
      <c r="C94">
        <v>32</v>
      </c>
      <c r="D94" t="s">
        <v>63</v>
      </c>
      <c r="E94" t="s">
        <v>29</v>
      </c>
      <c r="F94" s="1">
        <v>47761</v>
      </c>
      <c r="G94" t="s">
        <v>34</v>
      </c>
      <c r="H94" t="s">
        <v>62</v>
      </c>
      <c r="I94">
        <v>200</v>
      </c>
      <c r="J94" t="s">
        <v>13</v>
      </c>
      <c r="K94" t="s">
        <v>49</v>
      </c>
      <c r="L94">
        <v>5</v>
      </c>
    </row>
    <row r="95" spans="1:12" x14ac:dyDescent="0.25">
      <c r="A95">
        <v>223</v>
      </c>
      <c r="B95" t="s">
        <v>199</v>
      </c>
      <c r="C95">
        <v>29</v>
      </c>
      <c r="D95" t="s">
        <v>58</v>
      </c>
      <c r="E95" t="s">
        <v>59</v>
      </c>
      <c r="F95" s="1">
        <v>47766</v>
      </c>
      <c r="G95" t="s">
        <v>56</v>
      </c>
      <c r="H95" t="s">
        <v>639</v>
      </c>
      <c r="I95">
        <v>400</v>
      </c>
      <c r="J95" t="s">
        <v>15</v>
      </c>
      <c r="K95" t="s">
        <v>47</v>
      </c>
      <c r="L95">
        <v>15</v>
      </c>
    </row>
    <row r="96" spans="1:12" x14ac:dyDescent="0.25">
      <c r="A96">
        <v>224</v>
      </c>
      <c r="B96" t="s">
        <v>200</v>
      </c>
      <c r="C96">
        <v>27</v>
      </c>
      <c r="D96" t="s">
        <v>58</v>
      </c>
      <c r="E96" t="s">
        <v>201</v>
      </c>
      <c r="F96" s="1">
        <v>47788</v>
      </c>
      <c r="G96" t="s">
        <v>44</v>
      </c>
      <c r="H96" t="s">
        <v>640</v>
      </c>
      <c r="I96">
        <v>250</v>
      </c>
      <c r="J96" t="s">
        <v>9</v>
      </c>
      <c r="K96" t="s">
        <v>55</v>
      </c>
      <c r="L96">
        <v>0</v>
      </c>
    </row>
    <row r="97" spans="1:12" x14ac:dyDescent="0.25">
      <c r="A97">
        <v>226</v>
      </c>
      <c r="B97" t="s">
        <v>202</v>
      </c>
      <c r="C97">
        <v>28</v>
      </c>
      <c r="D97" t="s">
        <v>6</v>
      </c>
      <c r="E97" t="s">
        <v>203</v>
      </c>
      <c r="F97" s="1">
        <v>47797</v>
      </c>
      <c r="G97" t="s">
        <v>32</v>
      </c>
      <c r="H97" t="s">
        <v>60</v>
      </c>
      <c r="I97">
        <v>300</v>
      </c>
      <c r="J97" t="s">
        <v>7</v>
      </c>
      <c r="K97" t="s">
        <v>49</v>
      </c>
      <c r="L97">
        <v>10</v>
      </c>
    </row>
    <row r="98" spans="1:12" x14ac:dyDescent="0.25">
      <c r="A98">
        <v>227</v>
      </c>
      <c r="B98" t="s">
        <v>204</v>
      </c>
      <c r="C98">
        <v>30</v>
      </c>
      <c r="D98" t="s">
        <v>8</v>
      </c>
      <c r="E98" t="s">
        <v>205</v>
      </c>
      <c r="F98" s="1">
        <v>47849</v>
      </c>
      <c r="G98" t="s">
        <v>48</v>
      </c>
      <c r="H98" t="s">
        <v>62</v>
      </c>
      <c r="I98">
        <v>200</v>
      </c>
      <c r="J98" t="s">
        <v>15</v>
      </c>
      <c r="K98" t="s">
        <v>51</v>
      </c>
      <c r="L98">
        <v>5</v>
      </c>
    </row>
    <row r="99" spans="1:12" x14ac:dyDescent="0.25">
      <c r="A99">
        <v>228</v>
      </c>
      <c r="B99" t="s">
        <v>206</v>
      </c>
      <c r="C99">
        <v>38</v>
      </c>
      <c r="D99" t="s">
        <v>10</v>
      </c>
      <c r="E99" t="s">
        <v>207</v>
      </c>
      <c r="F99" s="1">
        <v>47853</v>
      </c>
      <c r="G99" t="s">
        <v>44</v>
      </c>
      <c r="H99" t="s">
        <v>639</v>
      </c>
      <c r="I99">
        <v>400</v>
      </c>
      <c r="J99" t="s">
        <v>13</v>
      </c>
      <c r="K99" t="s">
        <v>47</v>
      </c>
      <c r="L99">
        <v>15</v>
      </c>
    </row>
    <row r="100" spans="1:12" x14ac:dyDescent="0.25">
      <c r="A100">
        <v>229</v>
      </c>
      <c r="B100" t="s">
        <v>208</v>
      </c>
      <c r="C100">
        <v>35</v>
      </c>
      <c r="D100" t="s">
        <v>58</v>
      </c>
      <c r="E100" t="s">
        <v>209</v>
      </c>
      <c r="F100" s="1">
        <v>47858</v>
      </c>
      <c r="G100" t="s">
        <v>34</v>
      </c>
      <c r="H100" t="s">
        <v>640</v>
      </c>
      <c r="I100">
        <v>250</v>
      </c>
      <c r="J100" t="s">
        <v>5</v>
      </c>
      <c r="K100" t="s">
        <v>45</v>
      </c>
      <c r="L100">
        <v>0</v>
      </c>
    </row>
    <row r="101" spans="1:12" x14ac:dyDescent="0.25">
      <c r="A101">
        <v>241</v>
      </c>
      <c r="B101" t="s">
        <v>210</v>
      </c>
      <c r="C101">
        <v>32</v>
      </c>
      <c r="D101" t="s">
        <v>8</v>
      </c>
      <c r="E101" t="s">
        <v>211</v>
      </c>
      <c r="F101" s="1">
        <v>48014</v>
      </c>
      <c r="G101" t="s">
        <v>48</v>
      </c>
      <c r="H101" t="s">
        <v>60</v>
      </c>
      <c r="I101">
        <v>300</v>
      </c>
      <c r="J101" t="s">
        <v>15</v>
      </c>
      <c r="K101" t="s">
        <v>49</v>
      </c>
      <c r="L101">
        <v>10</v>
      </c>
    </row>
    <row r="102" spans="1:12" x14ac:dyDescent="0.25">
      <c r="A102">
        <v>242</v>
      </c>
      <c r="B102" t="s">
        <v>212</v>
      </c>
      <c r="C102">
        <v>29</v>
      </c>
      <c r="D102" t="s">
        <v>65</v>
      </c>
      <c r="E102" t="s">
        <v>213</v>
      </c>
      <c r="F102" s="1">
        <v>48019</v>
      </c>
      <c r="G102" t="s">
        <v>44</v>
      </c>
      <c r="H102" t="s">
        <v>62</v>
      </c>
      <c r="I102">
        <v>200</v>
      </c>
      <c r="J102" t="s">
        <v>13</v>
      </c>
      <c r="K102" t="s">
        <v>47</v>
      </c>
      <c r="L102">
        <v>5</v>
      </c>
    </row>
    <row r="103" spans="1:12" x14ac:dyDescent="0.25">
      <c r="A103">
        <v>243</v>
      </c>
      <c r="B103" t="s">
        <v>214</v>
      </c>
      <c r="C103">
        <v>33</v>
      </c>
      <c r="D103" t="s">
        <v>6</v>
      </c>
      <c r="E103" t="s">
        <v>215</v>
      </c>
      <c r="F103" s="1">
        <v>48034</v>
      </c>
      <c r="G103" t="s">
        <v>56</v>
      </c>
      <c r="H103" t="s">
        <v>639</v>
      </c>
      <c r="I103">
        <v>400</v>
      </c>
      <c r="J103" t="s">
        <v>11</v>
      </c>
      <c r="K103" t="s">
        <v>55</v>
      </c>
      <c r="L103">
        <v>15</v>
      </c>
    </row>
    <row r="104" spans="1:12" x14ac:dyDescent="0.25">
      <c r="A104">
        <v>244</v>
      </c>
      <c r="B104" t="s">
        <v>216</v>
      </c>
      <c r="C104">
        <v>28</v>
      </c>
      <c r="D104" t="s">
        <v>8</v>
      </c>
      <c r="E104" t="s">
        <v>100</v>
      </c>
      <c r="F104" s="1">
        <v>48039</v>
      </c>
      <c r="G104" t="s">
        <v>38</v>
      </c>
      <c r="H104" t="s">
        <v>640</v>
      </c>
      <c r="I104">
        <v>250</v>
      </c>
      <c r="J104" t="s">
        <v>5</v>
      </c>
      <c r="K104" t="s">
        <v>45</v>
      </c>
      <c r="L104">
        <v>0</v>
      </c>
    </row>
    <row r="105" spans="1:12" x14ac:dyDescent="0.25">
      <c r="A105">
        <v>246</v>
      </c>
      <c r="B105" t="s">
        <v>217</v>
      </c>
      <c r="C105">
        <v>28</v>
      </c>
      <c r="D105" t="s">
        <v>14</v>
      </c>
      <c r="E105" t="s">
        <v>218</v>
      </c>
      <c r="F105" s="1">
        <v>48061</v>
      </c>
      <c r="G105" t="s">
        <v>50</v>
      </c>
      <c r="H105" t="s">
        <v>60</v>
      </c>
      <c r="I105">
        <v>300</v>
      </c>
      <c r="J105" t="s">
        <v>66</v>
      </c>
      <c r="K105" t="s">
        <v>51</v>
      </c>
      <c r="L105">
        <v>10</v>
      </c>
    </row>
    <row r="106" spans="1:12" x14ac:dyDescent="0.25">
      <c r="A106">
        <v>247</v>
      </c>
      <c r="B106" t="s">
        <v>219</v>
      </c>
      <c r="C106">
        <v>32</v>
      </c>
      <c r="D106" t="s">
        <v>63</v>
      </c>
      <c r="E106" t="s">
        <v>220</v>
      </c>
      <c r="F106" s="1">
        <v>48065</v>
      </c>
      <c r="G106" t="s">
        <v>34</v>
      </c>
      <c r="H106" t="s">
        <v>62</v>
      </c>
      <c r="I106">
        <v>200</v>
      </c>
      <c r="J106" t="s">
        <v>13</v>
      </c>
      <c r="K106" t="s">
        <v>49</v>
      </c>
      <c r="L106">
        <v>5</v>
      </c>
    </row>
    <row r="107" spans="1:12" x14ac:dyDescent="0.25">
      <c r="A107">
        <v>249</v>
      </c>
      <c r="B107" t="s">
        <v>221</v>
      </c>
      <c r="C107">
        <v>27</v>
      </c>
      <c r="D107" t="s">
        <v>58</v>
      </c>
      <c r="E107" t="s">
        <v>176</v>
      </c>
      <c r="F107" s="1">
        <v>48092</v>
      </c>
      <c r="G107" t="s">
        <v>44</v>
      </c>
      <c r="H107" t="s">
        <v>640</v>
      </c>
      <c r="I107">
        <v>250</v>
      </c>
      <c r="J107" t="s">
        <v>9</v>
      </c>
      <c r="K107" t="s">
        <v>55</v>
      </c>
      <c r="L107">
        <v>0</v>
      </c>
    </row>
    <row r="108" spans="1:12" x14ac:dyDescent="0.25">
      <c r="A108">
        <v>250</v>
      </c>
      <c r="B108" t="s">
        <v>222</v>
      </c>
      <c r="C108">
        <v>33</v>
      </c>
      <c r="D108" t="s">
        <v>8</v>
      </c>
      <c r="E108" t="s">
        <v>126</v>
      </c>
      <c r="F108" s="1">
        <v>48096</v>
      </c>
      <c r="G108" t="s">
        <v>28</v>
      </c>
      <c r="H108" t="s">
        <v>64</v>
      </c>
      <c r="I108">
        <v>350</v>
      </c>
      <c r="J108" t="s">
        <v>16</v>
      </c>
      <c r="K108" t="s">
        <v>53</v>
      </c>
      <c r="L108">
        <v>8</v>
      </c>
    </row>
    <row r="109" spans="1:12" x14ac:dyDescent="0.25">
      <c r="A109">
        <v>253</v>
      </c>
      <c r="B109" t="s">
        <v>223</v>
      </c>
      <c r="C109">
        <v>38</v>
      </c>
      <c r="D109" t="s">
        <v>10</v>
      </c>
      <c r="E109" t="s">
        <v>224</v>
      </c>
      <c r="F109" s="1">
        <v>48126</v>
      </c>
      <c r="G109" t="s">
        <v>44</v>
      </c>
      <c r="H109" t="s">
        <v>639</v>
      </c>
      <c r="I109">
        <v>400</v>
      </c>
      <c r="J109" t="s">
        <v>13</v>
      </c>
      <c r="K109" t="s">
        <v>47</v>
      </c>
      <c r="L109">
        <v>15</v>
      </c>
    </row>
    <row r="110" spans="1:12" x14ac:dyDescent="0.25">
      <c r="A110">
        <v>257</v>
      </c>
      <c r="B110" t="s">
        <v>225</v>
      </c>
      <c r="C110">
        <v>30</v>
      </c>
      <c r="D110" t="s">
        <v>8</v>
      </c>
      <c r="E110" t="s">
        <v>104</v>
      </c>
      <c r="F110" s="1">
        <v>48162</v>
      </c>
      <c r="G110" t="s">
        <v>48</v>
      </c>
      <c r="H110" t="s">
        <v>62</v>
      </c>
      <c r="I110">
        <v>200</v>
      </c>
      <c r="J110" t="s">
        <v>15</v>
      </c>
      <c r="K110" t="s">
        <v>51</v>
      </c>
      <c r="L110">
        <v>5</v>
      </c>
    </row>
    <row r="111" spans="1:12" x14ac:dyDescent="0.25">
      <c r="A111">
        <v>261</v>
      </c>
      <c r="B111" t="s">
        <v>226</v>
      </c>
      <c r="C111">
        <v>31</v>
      </c>
      <c r="D111" t="s">
        <v>8</v>
      </c>
      <c r="E111" t="s">
        <v>227</v>
      </c>
      <c r="F111" s="1">
        <v>48228</v>
      </c>
      <c r="G111" t="s">
        <v>48</v>
      </c>
      <c r="H111" t="s">
        <v>60</v>
      </c>
      <c r="I111">
        <v>300</v>
      </c>
      <c r="J111" t="s">
        <v>15</v>
      </c>
      <c r="K111" t="s">
        <v>49</v>
      </c>
      <c r="L111">
        <v>10</v>
      </c>
    </row>
    <row r="112" spans="1:12" x14ac:dyDescent="0.25">
      <c r="A112">
        <v>262</v>
      </c>
      <c r="B112" t="s">
        <v>228</v>
      </c>
      <c r="C112">
        <v>28</v>
      </c>
      <c r="D112" t="s">
        <v>65</v>
      </c>
      <c r="E112" t="s">
        <v>78</v>
      </c>
      <c r="F112" s="1">
        <v>48233</v>
      </c>
      <c r="G112" t="s">
        <v>44</v>
      </c>
      <c r="H112" t="s">
        <v>62</v>
      </c>
      <c r="I112">
        <v>200</v>
      </c>
      <c r="J112" t="s">
        <v>13</v>
      </c>
      <c r="K112" t="s">
        <v>47</v>
      </c>
      <c r="L112">
        <v>5</v>
      </c>
    </row>
    <row r="113" spans="1:12" x14ac:dyDescent="0.25">
      <c r="A113">
        <v>263</v>
      </c>
      <c r="B113" t="s">
        <v>229</v>
      </c>
      <c r="C113">
        <v>33</v>
      </c>
      <c r="D113" t="s">
        <v>6</v>
      </c>
      <c r="E113" t="s">
        <v>67</v>
      </c>
      <c r="F113" s="1">
        <v>48249</v>
      </c>
      <c r="G113" t="s">
        <v>56</v>
      </c>
      <c r="H113" t="s">
        <v>639</v>
      </c>
      <c r="I113">
        <v>400</v>
      </c>
      <c r="J113" t="s">
        <v>11</v>
      </c>
      <c r="K113" t="s">
        <v>55</v>
      </c>
      <c r="L113">
        <v>15</v>
      </c>
    </row>
    <row r="114" spans="1:12" x14ac:dyDescent="0.25">
      <c r="A114">
        <v>264</v>
      </c>
      <c r="B114" t="s">
        <v>230</v>
      </c>
      <c r="C114">
        <v>29</v>
      </c>
      <c r="D114" t="s">
        <v>8</v>
      </c>
      <c r="E114" t="s">
        <v>102</v>
      </c>
      <c r="F114" s="1">
        <v>48254</v>
      </c>
      <c r="G114" t="s">
        <v>38</v>
      </c>
      <c r="H114" t="s">
        <v>640</v>
      </c>
      <c r="I114">
        <v>250</v>
      </c>
      <c r="J114" t="s">
        <v>5</v>
      </c>
      <c r="K114" t="s">
        <v>45</v>
      </c>
      <c r="L114">
        <v>0</v>
      </c>
    </row>
    <row r="115" spans="1:12" x14ac:dyDescent="0.25">
      <c r="A115">
        <v>265</v>
      </c>
      <c r="B115" t="s">
        <v>231</v>
      </c>
      <c r="C115">
        <v>30</v>
      </c>
      <c r="D115" t="s">
        <v>58</v>
      </c>
      <c r="E115" t="s">
        <v>232</v>
      </c>
      <c r="F115" s="1">
        <v>48259</v>
      </c>
      <c r="G115" t="s">
        <v>32</v>
      </c>
      <c r="H115" t="s">
        <v>64</v>
      </c>
      <c r="I115">
        <v>350</v>
      </c>
      <c r="J115" t="s">
        <v>16</v>
      </c>
      <c r="K115" t="s">
        <v>53</v>
      </c>
      <c r="L115">
        <v>8</v>
      </c>
    </row>
    <row r="116" spans="1:12" x14ac:dyDescent="0.25">
      <c r="A116">
        <v>266</v>
      </c>
      <c r="B116" t="s">
        <v>233</v>
      </c>
      <c r="C116">
        <v>28</v>
      </c>
      <c r="D116" t="s">
        <v>14</v>
      </c>
      <c r="E116" t="s">
        <v>126</v>
      </c>
      <c r="F116" s="1">
        <v>48274</v>
      </c>
      <c r="G116" t="s">
        <v>50</v>
      </c>
      <c r="H116" t="s">
        <v>60</v>
      </c>
      <c r="I116">
        <v>300</v>
      </c>
      <c r="J116" t="s">
        <v>66</v>
      </c>
      <c r="K116" t="s">
        <v>51</v>
      </c>
      <c r="L116">
        <v>10</v>
      </c>
    </row>
    <row r="117" spans="1:12" x14ac:dyDescent="0.25">
      <c r="A117">
        <v>267</v>
      </c>
      <c r="B117" t="s">
        <v>234</v>
      </c>
      <c r="C117">
        <v>32</v>
      </c>
      <c r="D117" t="s">
        <v>63</v>
      </c>
      <c r="E117" t="s">
        <v>213</v>
      </c>
      <c r="F117" s="1">
        <v>48278</v>
      </c>
      <c r="G117" t="s">
        <v>34</v>
      </c>
      <c r="H117" t="s">
        <v>62</v>
      </c>
      <c r="I117">
        <v>200</v>
      </c>
      <c r="J117" t="s">
        <v>13</v>
      </c>
      <c r="K117" t="s">
        <v>49</v>
      </c>
      <c r="L117">
        <v>5</v>
      </c>
    </row>
    <row r="118" spans="1:12" x14ac:dyDescent="0.25">
      <c r="A118">
        <v>268</v>
      </c>
      <c r="B118" t="s">
        <v>235</v>
      </c>
      <c r="C118">
        <v>29</v>
      </c>
      <c r="D118" t="s">
        <v>58</v>
      </c>
      <c r="E118" t="s">
        <v>106</v>
      </c>
      <c r="F118" s="1">
        <v>48283</v>
      </c>
      <c r="G118" t="s">
        <v>56</v>
      </c>
      <c r="H118" t="s">
        <v>639</v>
      </c>
      <c r="I118">
        <v>400</v>
      </c>
      <c r="J118" t="s">
        <v>15</v>
      </c>
      <c r="K118" t="s">
        <v>47</v>
      </c>
      <c r="L118">
        <v>15</v>
      </c>
    </row>
    <row r="119" spans="1:12" x14ac:dyDescent="0.25">
      <c r="A119">
        <v>270</v>
      </c>
      <c r="B119" t="s">
        <v>236</v>
      </c>
      <c r="C119">
        <v>33</v>
      </c>
      <c r="D119" t="s">
        <v>8</v>
      </c>
      <c r="E119" t="s">
        <v>237</v>
      </c>
      <c r="F119" s="1">
        <v>48309</v>
      </c>
      <c r="G119" t="s">
        <v>28</v>
      </c>
      <c r="H119" t="s">
        <v>64</v>
      </c>
      <c r="I119">
        <v>350</v>
      </c>
      <c r="J119" t="s">
        <v>16</v>
      </c>
      <c r="K119" t="s">
        <v>53</v>
      </c>
      <c r="L119">
        <v>8</v>
      </c>
    </row>
    <row r="120" spans="1:12" x14ac:dyDescent="0.25">
      <c r="A120">
        <v>272</v>
      </c>
      <c r="B120" t="s">
        <v>238</v>
      </c>
      <c r="C120">
        <v>30</v>
      </c>
      <c r="D120" t="s">
        <v>8</v>
      </c>
      <c r="E120" t="s">
        <v>86</v>
      </c>
      <c r="F120" s="1">
        <v>48335</v>
      </c>
      <c r="G120" t="s">
        <v>48</v>
      </c>
      <c r="H120" t="s">
        <v>62</v>
      </c>
      <c r="I120">
        <v>200</v>
      </c>
      <c r="J120" t="s">
        <v>15</v>
      </c>
      <c r="K120" t="s">
        <v>51</v>
      </c>
      <c r="L120">
        <v>5</v>
      </c>
    </row>
    <row r="121" spans="1:12" x14ac:dyDescent="0.25">
      <c r="A121">
        <v>273</v>
      </c>
      <c r="B121" t="s">
        <v>239</v>
      </c>
      <c r="C121">
        <v>38</v>
      </c>
      <c r="D121" t="s">
        <v>10</v>
      </c>
      <c r="E121" t="s">
        <v>176</v>
      </c>
      <c r="F121" s="1">
        <v>48339</v>
      </c>
      <c r="G121" t="s">
        <v>44</v>
      </c>
      <c r="H121" t="s">
        <v>639</v>
      </c>
      <c r="I121">
        <v>400</v>
      </c>
      <c r="J121" t="s">
        <v>13</v>
      </c>
      <c r="K121" t="s">
        <v>47</v>
      </c>
      <c r="L121">
        <v>15</v>
      </c>
    </row>
    <row r="122" spans="1:12" x14ac:dyDescent="0.25">
      <c r="A122">
        <v>274</v>
      </c>
      <c r="B122" t="s">
        <v>240</v>
      </c>
      <c r="C122">
        <v>35</v>
      </c>
      <c r="D122" t="s">
        <v>58</v>
      </c>
      <c r="E122" t="s">
        <v>59</v>
      </c>
      <c r="F122" s="1">
        <v>48344</v>
      </c>
      <c r="G122" t="s">
        <v>34</v>
      </c>
      <c r="H122" t="s">
        <v>640</v>
      </c>
      <c r="I122">
        <v>250</v>
      </c>
      <c r="J122" t="s">
        <v>5</v>
      </c>
      <c r="K122" t="s">
        <v>45</v>
      </c>
      <c r="L122">
        <v>0</v>
      </c>
    </row>
    <row r="123" spans="1:12" x14ac:dyDescent="0.25">
      <c r="A123">
        <v>278</v>
      </c>
      <c r="B123" t="s">
        <v>241</v>
      </c>
      <c r="C123">
        <v>28</v>
      </c>
      <c r="D123" t="s">
        <v>58</v>
      </c>
      <c r="E123" t="s">
        <v>152</v>
      </c>
      <c r="F123" s="1">
        <v>48396</v>
      </c>
      <c r="G123" t="s">
        <v>44</v>
      </c>
      <c r="H123" t="s">
        <v>639</v>
      </c>
      <c r="I123">
        <v>400</v>
      </c>
      <c r="J123" t="s">
        <v>13</v>
      </c>
      <c r="K123" t="s">
        <v>47</v>
      </c>
      <c r="L123">
        <v>15</v>
      </c>
    </row>
    <row r="124" spans="1:12" x14ac:dyDescent="0.25">
      <c r="A124">
        <v>279</v>
      </c>
      <c r="B124" t="s">
        <v>242</v>
      </c>
      <c r="C124">
        <v>35</v>
      </c>
      <c r="D124" t="s">
        <v>65</v>
      </c>
      <c r="E124" t="s">
        <v>218</v>
      </c>
      <c r="F124" s="1">
        <v>48400</v>
      </c>
      <c r="G124" t="s">
        <v>28</v>
      </c>
      <c r="H124" t="s">
        <v>640</v>
      </c>
      <c r="I124">
        <v>250</v>
      </c>
      <c r="J124" t="s">
        <v>5</v>
      </c>
      <c r="K124" t="s">
        <v>45</v>
      </c>
      <c r="L124">
        <v>0</v>
      </c>
    </row>
    <row r="125" spans="1:12" x14ac:dyDescent="0.25">
      <c r="A125">
        <v>301</v>
      </c>
      <c r="B125" t="s">
        <v>243</v>
      </c>
      <c r="C125">
        <v>31</v>
      </c>
      <c r="D125" t="s">
        <v>8</v>
      </c>
      <c r="E125" t="s">
        <v>72</v>
      </c>
      <c r="F125" s="1">
        <v>48594</v>
      </c>
      <c r="G125" t="s">
        <v>48</v>
      </c>
      <c r="H125" t="s">
        <v>60</v>
      </c>
      <c r="I125">
        <v>300</v>
      </c>
      <c r="J125" t="s">
        <v>15</v>
      </c>
      <c r="K125" t="s">
        <v>49</v>
      </c>
      <c r="L125">
        <v>10</v>
      </c>
    </row>
    <row r="126" spans="1:12" x14ac:dyDescent="0.25">
      <c r="A126">
        <v>302</v>
      </c>
      <c r="B126" t="s">
        <v>244</v>
      </c>
      <c r="C126">
        <v>28</v>
      </c>
      <c r="D126" t="s">
        <v>65</v>
      </c>
      <c r="E126" t="s">
        <v>78</v>
      </c>
      <c r="F126" s="1">
        <v>48599</v>
      </c>
      <c r="G126" t="s">
        <v>44</v>
      </c>
      <c r="H126" t="s">
        <v>62</v>
      </c>
      <c r="I126">
        <v>200</v>
      </c>
      <c r="J126" t="s">
        <v>13</v>
      </c>
      <c r="K126" t="s">
        <v>47</v>
      </c>
      <c r="L126">
        <v>5</v>
      </c>
    </row>
    <row r="127" spans="1:12" x14ac:dyDescent="0.25">
      <c r="A127">
        <v>351</v>
      </c>
      <c r="B127" t="s">
        <v>245</v>
      </c>
      <c r="C127">
        <v>31</v>
      </c>
      <c r="D127" t="s">
        <v>8</v>
      </c>
      <c r="E127" t="s">
        <v>61</v>
      </c>
      <c r="F127" s="1">
        <v>48959</v>
      </c>
      <c r="G127" t="s">
        <v>48</v>
      </c>
      <c r="H127" t="s">
        <v>60</v>
      </c>
      <c r="I127">
        <v>300</v>
      </c>
      <c r="J127" t="s">
        <v>15</v>
      </c>
      <c r="K127" t="s">
        <v>49</v>
      </c>
      <c r="L127">
        <v>10</v>
      </c>
    </row>
    <row r="128" spans="1:12" x14ac:dyDescent="0.25">
      <c r="A128">
        <v>352</v>
      </c>
      <c r="B128" t="s">
        <v>246</v>
      </c>
      <c r="C128">
        <v>28</v>
      </c>
      <c r="D128" t="s">
        <v>65</v>
      </c>
      <c r="E128" t="s">
        <v>98</v>
      </c>
      <c r="F128" s="1">
        <v>48964</v>
      </c>
      <c r="G128" t="s">
        <v>44</v>
      </c>
      <c r="H128" t="s">
        <v>62</v>
      </c>
      <c r="I128">
        <v>200</v>
      </c>
      <c r="J128" t="s">
        <v>13</v>
      </c>
      <c r="K128" t="s">
        <v>47</v>
      </c>
      <c r="L128">
        <v>5</v>
      </c>
    </row>
    <row r="129" spans="1:12" x14ac:dyDescent="0.25">
      <c r="A129">
        <v>353</v>
      </c>
      <c r="B129" t="s">
        <v>247</v>
      </c>
      <c r="C129">
        <v>33</v>
      </c>
      <c r="D129" t="s">
        <v>6</v>
      </c>
      <c r="E129" t="s">
        <v>67</v>
      </c>
      <c r="F129" s="1">
        <v>48980</v>
      </c>
      <c r="G129" t="s">
        <v>56</v>
      </c>
      <c r="H129" t="s">
        <v>639</v>
      </c>
      <c r="I129">
        <v>400</v>
      </c>
      <c r="J129" t="s">
        <v>11</v>
      </c>
      <c r="K129" t="s">
        <v>55</v>
      </c>
      <c r="L129">
        <v>15</v>
      </c>
    </row>
    <row r="130" spans="1:12" x14ac:dyDescent="0.25">
      <c r="A130">
        <v>354</v>
      </c>
      <c r="B130" t="s">
        <v>248</v>
      </c>
      <c r="C130">
        <v>29</v>
      </c>
      <c r="D130" t="s">
        <v>8</v>
      </c>
      <c r="E130" t="s">
        <v>102</v>
      </c>
      <c r="F130" s="1">
        <v>48985</v>
      </c>
      <c r="G130" t="s">
        <v>38</v>
      </c>
      <c r="H130" t="s">
        <v>640</v>
      </c>
      <c r="I130">
        <v>250</v>
      </c>
      <c r="J130" t="s">
        <v>5</v>
      </c>
      <c r="K130" t="s">
        <v>45</v>
      </c>
      <c r="L130">
        <v>0</v>
      </c>
    </row>
    <row r="131" spans="1:12" x14ac:dyDescent="0.25">
      <c r="A131">
        <v>401</v>
      </c>
      <c r="B131" t="s">
        <v>249</v>
      </c>
      <c r="C131">
        <v>31</v>
      </c>
      <c r="D131" t="s">
        <v>8</v>
      </c>
      <c r="E131" t="s">
        <v>250</v>
      </c>
      <c r="F131" s="1">
        <v>49324</v>
      </c>
      <c r="G131" t="s">
        <v>48</v>
      </c>
      <c r="H131" t="s">
        <v>60</v>
      </c>
      <c r="I131">
        <v>300</v>
      </c>
      <c r="J131" t="s">
        <v>15</v>
      </c>
      <c r="K131" t="s">
        <v>49</v>
      </c>
      <c r="L131">
        <v>10</v>
      </c>
    </row>
    <row r="132" spans="1:12" x14ac:dyDescent="0.25">
      <c r="A132">
        <v>402</v>
      </c>
      <c r="B132" t="s">
        <v>251</v>
      </c>
      <c r="C132">
        <v>28</v>
      </c>
      <c r="D132" t="s">
        <v>65</v>
      </c>
      <c r="E132" t="s">
        <v>252</v>
      </c>
      <c r="F132" s="1">
        <v>49329</v>
      </c>
      <c r="G132" t="s">
        <v>44</v>
      </c>
      <c r="H132" t="s">
        <v>62</v>
      </c>
      <c r="I132">
        <v>200</v>
      </c>
      <c r="J132" t="s">
        <v>13</v>
      </c>
      <c r="K132" t="s">
        <v>47</v>
      </c>
      <c r="L132">
        <v>5</v>
      </c>
    </row>
    <row r="133" spans="1:12" x14ac:dyDescent="0.25">
      <c r="A133">
        <v>403</v>
      </c>
      <c r="B133" t="s">
        <v>253</v>
      </c>
      <c r="C133">
        <v>33</v>
      </c>
      <c r="D133" t="s">
        <v>6</v>
      </c>
      <c r="E133" t="s">
        <v>254</v>
      </c>
      <c r="F133" s="1">
        <v>49345</v>
      </c>
      <c r="G133" t="s">
        <v>56</v>
      </c>
      <c r="H133" t="s">
        <v>639</v>
      </c>
      <c r="I133">
        <v>400</v>
      </c>
      <c r="J133" t="s">
        <v>11</v>
      </c>
      <c r="K133" t="s">
        <v>55</v>
      </c>
      <c r="L133">
        <v>15</v>
      </c>
    </row>
    <row r="134" spans="1:12" x14ac:dyDescent="0.25">
      <c r="A134">
        <v>404</v>
      </c>
      <c r="B134" t="s">
        <v>255</v>
      </c>
      <c r="C134">
        <v>29</v>
      </c>
      <c r="D134" t="s">
        <v>8</v>
      </c>
      <c r="E134" t="s">
        <v>164</v>
      </c>
      <c r="F134" s="1">
        <v>49350</v>
      </c>
      <c r="G134" t="s">
        <v>38</v>
      </c>
      <c r="H134" t="s">
        <v>640</v>
      </c>
      <c r="I134">
        <v>250</v>
      </c>
      <c r="J134" t="s">
        <v>5</v>
      </c>
      <c r="K134" t="s">
        <v>45</v>
      </c>
      <c r="L134">
        <v>0</v>
      </c>
    </row>
    <row r="135" spans="1:12" x14ac:dyDescent="0.25">
      <c r="A135">
        <v>405</v>
      </c>
      <c r="B135" t="s">
        <v>256</v>
      </c>
      <c r="C135">
        <v>30</v>
      </c>
      <c r="D135" t="s">
        <v>58</v>
      </c>
      <c r="E135" t="s">
        <v>160</v>
      </c>
      <c r="F135" s="1">
        <v>49355</v>
      </c>
      <c r="G135" t="s">
        <v>32</v>
      </c>
      <c r="H135" t="s">
        <v>64</v>
      </c>
      <c r="I135">
        <v>350</v>
      </c>
      <c r="J135" t="s">
        <v>16</v>
      </c>
      <c r="K135" t="s">
        <v>53</v>
      </c>
      <c r="L135">
        <v>8</v>
      </c>
    </row>
    <row r="136" spans="1:12" x14ac:dyDescent="0.25">
      <c r="A136">
        <v>407</v>
      </c>
      <c r="B136" t="s">
        <v>257</v>
      </c>
      <c r="C136">
        <v>32</v>
      </c>
      <c r="D136" t="s">
        <v>63</v>
      </c>
      <c r="E136" t="s">
        <v>108</v>
      </c>
      <c r="F136" s="1">
        <v>49373</v>
      </c>
      <c r="G136" t="s">
        <v>34</v>
      </c>
      <c r="H136" t="s">
        <v>62</v>
      </c>
      <c r="I136">
        <v>200</v>
      </c>
      <c r="J136" t="s">
        <v>13</v>
      </c>
      <c r="K136" t="s">
        <v>49</v>
      </c>
      <c r="L136">
        <v>5</v>
      </c>
    </row>
    <row r="137" spans="1:12" x14ac:dyDescent="0.25">
      <c r="A137">
        <v>408</v>
      </c>
      <c r="B137" t="s">
        <v>258</v>
      </c>
      <c r="C137">
        <v>29</v>
      </c>
      <c r="D137" t="s">
        <v>58</v>
      </c>
      <c r="E137" t="s">
        <v>82</v>
      </c>
      <c r="F137" s="1">
        <v>49378</v>
      </c>
      <c r="G137" t="s">
        <v>56</v>
      </c>
      <c r="H137" t="s">
        <v>639</v>
      </c>
      <c r="I137">
        <v>400</v>
      </c>
      <c r="J137" t="s">
        <v>15</v>
      </c>
      <c r="K137" t="s">
        <v>47</v>
      </c>
      <c r="L137">
        <v>15</v>
      </c>
    </row>
    <row r="138" spans="1:12" x14ac:dyDescent="0.25">
      <c r="A138">
        <v>409</v>
      </c>
      <c r="B138" t="s">
        <v>259</v>
      </c>
      <c r="C138">
        <v>27</v>
      </c>
      <c r="D138" t="s">
        <v>58</v>
      </c>
      <c r="E138" t="s">
        <v>76</v>
      </c>
      <c r="F138" s="1">
        <v>49400</v>
      </c>
      <c r="G138" t="s">
        <v>44</v>
      </c>
      <c r="H138" t="s">
        <v>640</v>
      </c>
      <c r="I138">
        <v>250</v>
      </c>
      <c r="J138" t="s">
        <v>9</v>
      </c>
      <c r="K138" t="s">
        <v>55</v>
      </c>
      <c r="L138">
        <v>0</v>
      </c>
    </row>
    <row r="139" spans="1:12" x14ac:dyDescent="0.25">
      <c r="A139">
        <v>410</v>
      </c>
      <c r="B139" t="s">
        <v>260</v>
      </c>
      <c r="C139">
        <v>33</v>
      </c>
      <c r="D139" t="s">
        <v>8</v>
      </c>
      <c r="E139" t="s">
        <v>261</v>
      </c>
      <c r="F139" s="1">
        <v>49404</v>
      </c>
      <c r="G139" t="s">
        <v>28</v>
      </c>
      <c r="H139" t="s">
        <v>64</v>
      </c>
      <c r="I139">
        <v>350</v>
      </c>
      <c r="J139" t="s">
        <v>16</v>
      </c>
      <c r="K139" t="s">
        <v>53</v>
      </c>
      <c r="L139">
        <v>8</v>
      </c>
    </row>
    <row r="140" spans="1:12" x14ac:dyDescent="0.25">
      <c r="A140">
        <v>412</v>
      </c>
      <c r="B140" t="s">
        <v>262</v>
      </c>
      <c r="C140">
        <v>30</v>
      </c>
      <c r="D140" t="s">
        <v>8</v>
      </c>
      <c r="E140" t="s">
        <v>263</v>
      </c>
      <c r="F140" s="1">
        <v>49430</v>
      </c>
      <c r="G140" t="s">
        <v>48</v>
      </c>
      <c r="H140" t="s">
        <v>62</v>
      </c>
      <c r="I140">
        <v>200</v>
      </c>
      <c r="J140" t="s">
        <v>15</v>
      </c>
      <c r="K140" t="s">
        <v>51</v>
      </c>
      <c r="L140">
        <v>5</v>
      </c>
    </row>
    <row r="141" spans="1:12" x14ac:dyDescent="0.25">
      <c r="A141">
        <v>413</v>
      </c>
      <c r="B141" t="s">
        <v>264</v>
      </c>
      <c r="C141">
        <v>38</v>
      </c>
      <c r="D141" t="s">
        <v>10</v>
      </c>
      <c r="E141" t="s">
        <v>137</v>
      </c>
      <c r="F141" s="1">
        <v>49434</v>
      </c>
      <c r="G141" t="s">
        <v>44</v>
      </c>
      <c r="H141" t="s">
        <v>639</v>
      </c>
      <c r="I141">
        <v>400</v>
      </c>
      <c r="J141" t="s">
        <v>13</v>
      </c>
      <c r="K141" t="s">
        <v>47</v>
      </c>
      <c r="L141">
        <v>15</v>
      </c>
    </row>
    <row r="142" spans="1:12" x14ac:dyDescent="0.25">
      <c r="A142">
        <v>414</v>
      </c>
      <c r="B142" t="s">
        <v>265</v>
      </c>
      <c r="C142">
        <v>35</v>
      </c>
      <c r="D142" t="s">
        <v>58</v>
      </c>
      <c r="E142" t="s">
        <v>266</v>
      </c>
      <c r="F142" s="1">
        <v>49439</v>
      </c>
      <c r="G142" t="s">
        <v>34</v>
      </c>
      <c r="H142" t="s">
        <v>640</v>
      </c>
      <c r="I142">
        <v>250</v>
      </c>
      <c r="J142" t="s">
        <v>5</v>
      </c>
      <c r="K142" t="s">
        <v>45</v>
      </c>
      <c r="L142">
        <v>0</v>
      </c>
    </row>
    <row r="143" spans="1:12" x14ac:dyDescent="0.25">
      <c r="A143">
        <v>415</v>
      </c>
      <c r="B143" t="s">
        <v>267</v>
      </c>
      <c r="C143">
        <v>29</v>
      </c>
      <c r="D143" t="s">
        <v>8</v>
      </c>
      <c r="E143" t="s">
        <v>268</v>
      </c>
      <c r="F143" s="1">
        <v>49461</v>
      </c>
      <c r="G143" t="s">
        <v>56</v>
      </c>
      <c r="H143" t="s">
        <v>64</v>
      </c>
      <c r="I143">
        <v>350</v>
      </c>
      <c r="J143" t="s">
        <v>16</v>
      </c>
      <c r="K143" t="s">
        <v>53</v>
      </c>
      <c r="L143">
        <v>8</v>
      </c>
    </row>
    <row r="144" spans="1:12" x14ac:dyDescent="0.25">
      <c r="A144">
        <v>416</v>
      </c>
      <c r="B144" t="s">
        <v>269</v>
      </c>
      <c r="C144">
        <v>33</v>
      </c>
      <c r="D144" t="s">
        <v>6</v>
      </c>
      <c r="E144" t="s">
        <v>158</v>
      </c>
      <c r="F144" s="1">
        <v>49465</v>
      </c>
      <c r="G144" t="s">
        <v>32</v>
      </c>
      <c r="H144" t="s">
        <v>60</v>
      </c>
      <c r="I144">
        <v>300</v>
      </c>
      <c r="J144" t="s">
        <v>7</v>
      </c>
      <c r="K144" t="s">
        <v>49</v>
      </c>
      <c r="L144">
        <v>10</v>
      </c>
    </row>
    <row r="145" spans="1:12" x14ac:dyDescent="0.25">
      <c r="A145">
        <v>417</v>
      </c>
      <c r="B145" t="s">
        <v>270</v>
      </c>
      <c r="C145">
        <v>30</v>
      </c>
      <c r="D145" t="s">
        <v>8</v>
      </c>
      <c r="E145" t="s">
        <v>271</v>
      </c>
      <c r="F145" s="1">
        <v>49470</v>
      </c>
      <c r="G145" t="s">
        <v>48</v>
      </c>
      <c r="H145" t="s">
        <v>62</v>
      </c>
      <c r="I145">
        <v>200</v>
      </c>
      <c r="J145" t="s">
        <v>15</v>
      </c>
      <c r="K145" t="s">
        <v>51</v>
      </c>
      <c r="L145">
        <v>5</v>
      </c>
    </row>
    <row r="146" spans="1:12" x14ac:dyDescent="0.25">
      <c r="A146">
        <v>419</v>
      </c>
      <c r="B146" t="s">
        <v>272</v>
      </c>
      <c r="C146">
        <v>35</v>
      </c>
      <c r="D146" t="s">
        <v>65</v>
      </c>
      <c r="E146" t="s">
        <v>273</v>
      </c>
      <c r="F146" s="1">
        <v>49495</v>
      </c>
      <c r="G146" t="s">
        <v>28</v>
      </c>
      <c r="H146" t="s">
        <v>640</v>
      </c>
      <c r="I146">
        <v>250</v>
      </c>
      <c r="J146" t="s">
        <v>5</v>
      </c>
      <c r="K146" t="s">
        <v>45</v>
      </c>
      <c r="L146">
        <v>0</v>
      </c>
    </row>
    <row r="147" spans="1:12" x14ac:dyDescent="0.25">
      <c r="A147">
        <v>451</v>
      </c>
      <c r="B147" t="s">
        <v>274</v>
      </c>
      <c r="C147">
        <v>31</v>
      </c>
      <c r="D147" t="s">
        <v>8</v>
      </c>
      <c r="E147" t="s">
        <v>213</v>
      </c>
      <c r="F147" s="1">
        <v>49689</v>
      </c>
      <c r="G147" t="s">
        <v>48</v>
      </c>
      <c r="H147" t="s">
        <v>60</v>
      </c>
      <c r="I147">
        <v>300</v>
      </c>
      <c r="J147" t="s">
        <v>15</v>
      </c>
      <c r="K147" t="s">
        <v>49</v>
      </c>
      <c r="L147">
        <v>10</v>
      </c>
    </row>
    <row r="148" spans="1:12" x14ac:dyDescent="0.25">
      <c r="A148">
        <v>452</v>
      </c>
      <c r="B148" t="s">
        <v>275</v>
      </c>
      <c r="C148">
        <v>28</v>
      </c>
      <c r="D148" t="s">
        <v>65</v>
      </c>
      <c r="E148" t="s">
        <v>78</v>
      </c>
      <c r="F148" s="1">
        <v>49694</v>
      </c>
      <c r="G148" t="s">
        <v>44</v>
      </c>
      <c r="H148" t="s">
        <v>62</v>
      </c>
      <c r="I148">
        <v>200</v>
      </c>
      <c r="J148" t="s">
        <v>13</v>
      </c>
      <c r="K148" t="s">
        <v>47</v>
      </c>
      <c r="L148">
        <v>5</v>
      </c>
    </row>
    <row r="149" spans="1:12" x14ac:dyDescent="0.25">
      <c r="A149">
        <v>501</v>
      </c>
      <c r="B149" t="s">
        <v>276</v>
      </c>
      <c r="C149">
        <v>31</v>
      </c>
      <c r="D149" t="s">
        <v>8</v>
      </c>
      <c r="E149" t="s">
        <v>277</v>
      </c>
      <c r="F149" s="1">
        <v>50055</v>
      </c>
      <c r="G149" t="s">
        <v>48</v>
      </c>
      <c r="H149" t="s">
        <v>60</v>
      </c>
      <c r="I149">
        <v>300</v>
      </c>
      <c r="J149" t="s">
        <v>15</v>
      </c>
      <c r="K149" t="s">
        <v>49</v>
      </c>
      <c r="L149">
        <v>10</v>
      </c>
    </row>
    <row r="150" spans="1:12" x14ac:dyDescent="0.25">
      <c r="A150">
        <v>502</v>
      </c>
      <c r="B150" t="s">
        <v>278</v>
      </c>
      <c r="C150">
        <v>28</v>
      </c>
      <c r="D150" t="s">
        <v>65</v>
      </c>
      <c r="E150" t="s">
        <v>279</v>
      </c>
      <c r="F150" s="1">
        <v>50060</v>
      </c>
      <c r="G150" t="s">
        <v>44</v>
      </c>
      <c r="H150" t="s">
        <v>62</v>
      </c>
      <c r="I150">
        <v>200</v>
      </c>
      <c r="J150" t="s">
        <v>13</v>
      </c>
      <c r="K150" t="s">
        <v>47</v>
      </c>
      <c r="L150">
        <v>5</v>
      </c>
    </row>
    <row r="151" spans="1:12" x14ac:dyDescent="0.25">
      <c r="A151">
        <v>503</v>
      </c>
      <c r="B151" t="s">
        <v>280</v>
      </c>
      <c r="C151">
        <v>33</v>
      </c>
      <c r="D151" t="s">
        <v>6</v>
      </c>
      <c r="E151" t="s">
        <v>281</v>
      </c>
      <c r="F151" s="1">
        <v>50076</v>
      </c>
      <c r="G151" t="s">
        <v>56</v>
      </c>
      <c r="H151" t="s">
        <v>639</v>
      </c>
      <c r="I151">
        <v>400</v>
      </c>
      <c r="J151" t="s">
        <v>11</v>
      </c>
      <c r="K151" t="s">
        <v>55</v>
      </c>
      <c r="L151">
        <v>15</v>
      </c>
    </row>
    <row r="152" spans="1:12" x14ac:dyDescent="0.25">
      <c r="A152">
        <v>504</v>
      </c>
      <c r="B152" t="s">
        <v>282</v>
      </c>
      <c r="C152">
        <v>29</v>
      </c>
      <c r="D152" t="s">
        <v>8</v>
      </c>
      <c r="E152" t="s">
        <v>283</v>
      </c>
      <c r="F152" s="1">
        <v>50081</v>
      </c>
      <c r="G152" t="s">
        <v>38</v>
      </c>
      <c r="H152" t="s">
        <v>640</v>
      </c>
      <c r="I152">
        <v>250</v>
      </c>
      <c r="J152" t="s">
        <v>5</v>
      </c>
      <c r="K152" t="s">
        <v>45</v>
      </c>
      <c r="L152">
        <v>0</v>
      </c>
    </row>
    <row r="153" spans="1:12" x14ac:dyDescent="0.25">
      <c r="A153">
        <v>551</v>
      </c>
      <c r="B153" t="s">
        <v>284</v>
      </c>
      <c r="C153">
        <v>31</v>
      </c>
      <c r="D153" t="s">
        <v>8</v>
      </c>
      <c r="E153" t="s">
        <v>100</v>
      </c>
      <c r="F153" s="1">
        <v>50420</v>
      </c>
      <c r="G153" t="s">
        <v>48</v>
      </c>
      <c r="H153" t="s">
        <v>60</v>
      </c>
      <c r="I153">
        <v>300</v>
      </c>
      <c r="J153" t="s">
        <v>15</v>
      </c>
      <c r="K153" t="s">
        <v>49</v>
      </c>
      <c r="L153">
        <v>10</v>
      </c>
    </row>
    <row r="154" spans="1:12" x14ac:dyDescent="0.25">
      <c r="A154">
        <v>552</v>
      </c>
      <c r="B154" t="s">
        <v>285</v>
      </c>
      <c r="C154">
        <v>28</v>
      </c>
      <c r="D154" t="s">
        <v>65</v>
      </c>
      <c r="E154" t="s">
        <v>98</v>
      </c>
      <c r="F154" s="1">
        <v>50425</v>
      </c>
      <c r="G154" t="s">
        <v>44</v>
      </c>
      <c r="H154" t="s">
        <v>62</v>
      </c>
      <c r="I154">
        <v>200</v>
      </c>
      <c r="J154" t="s">
        <v>13</v>
      </c>
      <c r="K154" t="s">
        <v>47</v>
      </c>
      <c r="L154">
        <v>5</v>
      </c>
    </row>
    <row r="155" spans="1:12" x14ac:dyDescent="0.25">
      <c r="A155">
        <v>551</v>
      </c>
      <c r="B155" t="s">
        <v>286</v>
      </c>
      <c r="C155">
        <v>31</v>
      </c>
      <c r="D155" t="s">
        <v>8</v>
      </c>
      <c r="E155" t="s">
        <v>61</v>
      </c>
      <c r="F155" s="1">
        <v>50420</v>
      </c>
      <c r="G155" t="s">
        <v>48</v>
      </c>
      <c r="H155" t="s">
        <v>60</v>
      </c>
      <c r="I155">
        <v>300</v>
      </c>
      <c r="J155" t="s">
        <v>15</v>
      </c>
      <c r="K155" t="s">
        <v>49</v>
      </c>
      <c r="L155">
        <v>10</v>
      </c>
    </row>
    <row r="156" spans="1:12" x14ac:dyDescent="0.25">
      <c r="A156">
        <v>553</v>
      </c>
      <c r="B156" t="s">
        <v>287</v>
      </c>
      <c r="C156">
        <v>33</v>
      </c>
      <c r="D156" t="s">
        <v>6</v>
      </c>
      <c r="E156" t="s">
        <v>67</v>
      </c>
      <c r="F156" s="1">
        <v>50441</v>
      </c>
      <c r="G156" t="s">
        <v>56</v>
      </c>
      <c r="H156" t="s">
        <v>639</v>
      </c>
      <c r="I156">
        <v>400</v>
      </c>
      <c r="J156" t="s">
        <v>11</v>
      </c>
      <c r="K156" t="s">
        <v>55</v>
      </c>
      <c r="L156">
        <v>15</v>
      </c>
    </row>
    <row r="157" spans="1:12" x14ac:dyDescent="0.25">
      <c r="B157" t="s">
        <v>288</v>
      </c>
      <c r="C157">
        <v>29</v>
      </c>
      <c r="D157" t="s">
        <v>58</v>
      </c>
      <c r="E157" t="s">
        <v>59</v>
      </c>
      <c r="F157" s="1">
        <v>47766</v>
      </c>
      <c r="G157" t="s">
        <v>56</v>
      </c>
      <c r="H157" t="s">
        <v>639</v>
      </c>
      <c r="I157">
        <v>400</v>
      </c>
      <c r="J157" t="s">
        <v>15</v>
      </c>
      <c r="K157" t="s">
        <v>47</v>
      </c>
      <c r="L157">
        <v>15</v>
      </c>
    </row>
    <row r="158" spans="1:12" x14ac:dyDescent="0.25">
      <c r="B158" t="s">
        <v>289</v>
      </c>
      <c r="C158">
        <v>27</v>
      </c>
      <c r="D158" t="s">
        <v>58</v>
      </c>
      <c r="E158" t="s">
        <v>201</v>
      </c>
      <c r="F158" s="1">
        <v>47788</v>
      </c>
      <c r="G158" t="s">
        <v>44</v>
      </c>
      <c r="H158" t="s">
        <v>640</v>
      </c>
      <c r="I158">
        <v>250</v>
      </c>
      <c r="J158" t="s">
        <v>9</v>
      </c>
      <c r="K158" t="s">
        <v>55</v>
      </c>
      <c r="L158">
        <v>0</v>
      </c>
    </row>
    <row r="159" spans="1:12" x14ac:dyDescent="0.25">
      <c r="B159" t="s">
        <v>290</v>
      </c>
      <c r="C159">
        <v>28</v>
      </c>
      <c r="D159" t="s">
        <v>6</v>
      </c>
      <c r="E159" t="s">
        <v>203</v>
      </c>
      <c r="F159" s="1">
        <v>47797</v>
      </c>
      <c r="G159" t="s">
        <v>32</v>
      </c>
      <c r="H159" t="s">
        <v>60</v>
      </c>
      <c r="I159">
        <v>300</v>
      </c>
      <c r="J159" t="s">
        <v>7</v>
      </c>
      <c r="K159" t="s">
        <v>49</v>
      </c>
      <c r="L159">
        <v>10</v>
      </c>
    </row>
    <row r="160" spans="1:12" x14ac:dyDescent="0.25">
      <c r="B160" t="s">
        <v>291</v>
      </c>
      <c r="C160">
        <v>30</v>
      </c>
      <c r="D160" t="s">
        <v>8</v>
      </c>
      <c r="E160" t="s">
        <v>205</v>
      </c>
      <c r="F160" s="1">
        <v>47849</v>
      </c>
      <c r="G160" t="s">
        <v>48</v>
      </c>
      <c r="H160" t="s">
        <v>62</v>
      </c>
      <c r="I160">
        <v>200</v>
      </c>
      <c r="J160" t="s">
        <v>15</v>
      </c>
      <c r="K160" t="s">
        <v>51</v>
      </c>
      <c r="L160">
        <v>5</v>
      </c>
    </row>
    <row r="161" spans="2:12" x14ac:dyDescent="0.25">
      <c r="B161" t="s">
        <v>292</v>
      </c>
      <c r="C161">
        <v>38</v>
      </c>
      <c r="D161" t="s">
        <v>10</v>
      </c>
      <c r="E161" t="s">
        <v>207</v>
      </c>
      <c r="F161" s="1">
        <v>47853</v>
      </c>
      <c r="G161" t="s">
        <v>44</v>
      </c>
      <c r="H161" t="s">
        <v>639</v>
      </c>
      <c r="I161">
        <v>400</v>
      </c>
      <c r="J161" t="s">
        <v>13</v>
      </c>
      <c r="K161" t="s">
        <v>47</v>
      </c>
      <c r="L161">
        <v>15</v>
      </c>
    </row>
    <row r="162" spans="2:12" x14ac:dyDescent="0.25">
      <c r="B162" t="s">
        <v>293</v>
      </c>
      <c r="C162">
        <v>35</v>
      </c>
      <c r="D162" t="s">
        <v>58</v>
      </c>
      <c r="E162" t="s">
        <v>209</v>
      </c>
      <c r="F162" s="1">
        <v>47858</v>
      </c>
      <c r="G162" t="s">
        <v>34</v>
      </c>
      <c r="H162" t="s">
        <v>640</v>
      </c>
      <c r="I162">
        <v>250</v>
      </c>
      <c r="J162" t="s">
        <v>5</v>
      </c>
      <c r="K162" t="s">
        <v>45</v>
      </c>
      <c r="L162">
        <v>0</v>
      </c>
    </row>
    <row r="163" spans="2:12" x14ac:dyDescent="0.25">
      <c r="B163" t="s">
        <v>294</v>
      </c>
      <c r="C163">
        <v>32</v>
      </c>
      <c r="D163" t="s">
        <v>8</v>
      </c>
      <c r="E163" t="s">
        <v>211</v>
      </c>
      <c r="F163" s="1">
        <v>48014</v>
      </c>
      <c r="G163" t="s">
        <v>48</v>
      </c>
      <c r="H163" t="s">
        <v>60</v>
      </c>
      <c r="I163">
        <v>300</v>
      </c>
      <c r="J163" t="s">
        <v>15</v>
      </c>
      <c r="K163" t="s">
        <v>49</v>
      </c>
      <c r="L163">
        <v>10</v>
      </c>
    </row>
    <row r="164" spans="2:12" x14ac:dyDescent="0.25">
      <c r="B164" t="s">
        <v>295</v>
      </c>
      <c r="C164">
        <v>29</v>
      </c>
      <c r="D164" t="s">
        <v>65</v>
      </c>
      <c r="E164" t="s">
        <v>213</v>
      </c>
      <c r="F164" s="1">
        <v>48019</v>
      </c>
      <c r="G164" t="s">
        <v>44</v>
      </c>
      <c r="H164" t="s">
        <v>62</v>
      </c>
      <c r="I164">
        <v>200</v>
      </c>
      <c r="J164" t="s">
        <v>13</v>
      </c>
      <c r="K164" t="s">
        <v>47</v>
      </c>
      <c r="L164">
        <v>5</v>
      </c>
    </row>
    <row r="165" spans="2:12" x14ac:dyDescent="0.25">
      <c r="B165" t="s">
        <v>296</v>
      </c>
      <c r="C165">
        <v>33</v>
      </c>
      <c r="D165" t="s">
        <v>6</v>
      </c>
      <c r="E165" t="s">
        <v>215</v>
      </c>
      <c r="F165" s="1">
        <v>48034</v>
      </c>
      <c r="G165" t="s">
        <v>56</v>
      </c>
      <c r="H165" t="s">
        <v>639</v>
      </c>
      <c r="I165">
        <v>400</v>
      </c>
      <c r="J165" t="s">
        <v>11</v>
      </c>
      <c r="K165" t="s">
        <v>55</v>
      </c>
      <c r="L165">
        <v>15</v>
      </c>
    </row>
    <row r="166" spans="2:12" x14ac:dyDescent="0.25">
      <c r="B166" t="s">
        <v>297</v>
      </c>
      <c r="C166">
        <v>28</v>
      </c>
      <c r="D166" t="s">
        <v>8</v>
      </c>
      <c r="E166" t="s">
        <v>100</v>
      </c>
      <c r="F166" s="1">
        <v>48039</v>
      </c>
      <c r="G166" t="s">
        <v>38</v>
      </c>
      <c r="H166" t="s">
        <v>640</v>
      </c>
      <c r="I166">
        <v>250</v>
      </c>
      <c r="J166" t="s">
        <v>5</v>
      </c>
      <c r="K166" t="s">
        <v>45</v>
      </c>
      <c r="L166">
        <v>0</v>
      </c>
    </row>
    <row r="167" spans="2:12" x14ac:dyDescent="0.25">
      <c r="B167" t="s">
        <v>298</v>
      </c>
      <c r="C167">
        <v>28</v>
      </c>
      <c r="D167" t="s">
        <v>14</v>
      </c>
      <c r="E167" t="s">
        <v>218</v>
      </c>
      <c r="F167" s="1">
        <v>48061</v>
      </c>
      <c r="G167" t="s">
        <v>50</v>
      </c>
      <c r="H167" t="s">
        <v>60</v>
      </c>
      <c r="I167">
        <v>300</v>
      </c>
      <c r="J167" t="s">
        <v>66</v>
      </c>
      <c r="K167" t="s">
        <v>51</v>
      </c>
      <c r="L167">
        <v>10</v>
      </c>
    </row>
    <row r="168" spans="2:12" x14ac:dyDescent="0.25">
      <c r="B168" t="s">
        <v>299</v>
      </c>
      <c r="C168">
        <v>32</v>
      </c>
      <c r="D168" t="s">
        <v>63</v>
      </c>
      <c r="E168" t="s">
        <v>220</v>
      </c>
      <c r="F168" s="1">
        <v>48065</v>
      </c>
      <c r="G168" t="s">
        <v>34</v>
      </c>
      <c r="H168" t="s">
        <v>62</v>
      </c>
      <c r="I168">
        <v>200</v>
      </c>
      <c r="J168" t="s">
        <v>13</v>
      </c>
      <c r="K168" t="s">
        <v>49</v>
      </c>
      <c r="L168">
        <v>5</v>
      </c>
    </row>
    <row r="169" spans="2:12" x14ac:dyDescent="0.25">
      <c r="B169" t="s">
        <v>300</v>
      </c>
      <c r="C169">
        <v>27</v>
      </c>
      <c r="D169" t="s">
        <v>58</v>
      </c>
      <c r="E169" t="s">
        <v>176</v>
      </c>
      <c r="F169" s="1">
        <v>48092</v>
      </c>
      <c r="G169" t="s">
        <v>44</v>
      </c>
      <c r="H169" t="s">
        <v>640</v>
      </c>
      <c r="I169">
        <v>250</v>
      </c>
      <c r="J169" t="s">
        <v>9</v>
      </c>
      <c r="K169" t="s">
        <v>55</v>
      </c>
      <c r="L169">
        <v>0</v>
      </c>
    </row>
    <row r="170" spans="2:12" x14ac:dyDescent="0.25">
      <c r="B170" t="s">
        <v>301</v>
      </c>
      <c r="C170">
        <v>33</v>
      </c>
      <c r="D170" t="s">
        <v>8</v>
      </c>
      <c r="E170" t="s">
        <v>126</v>
      </c>
      <c r="F170" s="1">
        <v>48096</v>
      </c>
      <c r="G170" t="s">
        <v>28</v>
      </c>
      <c r="H170" t="s">
        <v>64</v>
      </c>
      <c r="I170">
        <v>350</v>
      </c>
      <c r="J170" t="s">
        <v>16</v>
      </c>
      <c r="K170" t="s">
        <v>53</v>
      </c>
      <c r="L170">
        <v>8</v>
      </c>
    </row>
    <row r="171" spans="2:12" x14ac:dyDescent="0.25">
      <c r="B171" t="s">
        <v>302</v>
      </c>
      <c r="C171">
        <v>38</v>
      </c>
      <c r="D171" t="s">
        <v>10</v>
      </c>
      <c r="E171" t="s">
        <v>224</v>
      </c>
      <c r="F171" s="1">
        <v>48126</v>
      </c>
      <c r="G171" t="s">
        <v>44</v>
      </c>
      <c r="H171" t="s">
        <v>639</v>
      </c>
      <c r="I171">
        <v>400</v>
      </c>
      <c r="J171" t="s">
        <v>13</v>
      </c>
      <c r="K171" t="s">
        <v>47</v>
      </c>
      <c r="L171">
        <v>15</v>
      </c>
    </row>
    <row r="172" spans="2:12" x14ac:dyDescent="0.25">
      <c r="B172" t="s">
        <v>303</v>
      </c>
      <c r="C172">
        <v>30</v>
      </c>
      <c r="D172" t="s">
        <v>8</v>
      </c>
      <c r="E172" t="s">
        <v>104</v>
      </c>
      <c r="F172" s="1">
        <v>48162</v>
      </c>
      <c r="G172" t="s">
        <v>48</v>
      </c>
      <c r="H172" t="s">
        <v>62</v>
      </c>
      <c r="I172">
        <v>200</v>
      </c>
      <c r="J172" t="s">
        <v>15</v>
      </c>
      <c r="K172" t="s">
        <v>51</v>
      </c>
      <c r="L172">
        <v>5</v>
      </c>
    </row>
    <row r="173" spans="2:12" x14ac:dyDescent="0.25">
      <c r="B173" t="s">
        <v>304</v>
      </c>
      <c r="C173">
        <v>31</v>
      </c>
      <c r="D173" t="s">
        <v>8</v>
      </c>
      <c r="E173" t="s">
        <v>227</v>
      </c>
      <c r="F173" s="1">
        <v>48228</v>
      </c>
      <c r="G173" t="s">
        <v>48</v>
      </c>
      <c r="H173" t="s">
        <v>60</v>
      </c>
      <c r="I173">
        <v>300</v>
      </c>
      <c r="J173" t="s">
        <v>15</v>
      </c>
      <c r="K173" t="s">
        <v>49</v>
      </c>
      <c r="L173">
        <v>10</v>
      </c>
    </row>
    <row r="174" spans="2:12" x14ac:dyDescent="0.25">
      <c r="B174" t="s">
        <v>305</v>
      </c>
      <c r="C174">
        <v>28</v>
      </c>
      <c r="D174" t="s">
        <v>65</v>
      </c>
      <c r="E174" t="s">
        <v>78</v>
      </c>
      <c r="F174" s="1">
        <v>48233</v>
      </c>
      <c r="G174" t="s">
        <v>44</v>
      </c>
      <c r="H174" t="s">
        <v>62</v>
      </c>
      <c r="I174">
        <v>200</v>
      </c>
      <c r="J174" t="s">
        <v>13</v>
      </c>
      <c r="K174" t="s">
        <v>47</v>
      </c>
      <c r="L174">
        <v>5</v>
      </c>
    </row>
    <row r="175" spans="2:12" x14ac:dyDescent="0.25">
      <c r="B175" t="s">
        <v>306</v>
      </c>
      <c r="C175">
        <v>33</v>
      </c>
      <c r="D175" t="s">
        <v>6</v>
      </c>
      <c r="E175" t="s">
        <v>67</v>
      </c>
      <c r="F175" s="1">
        <v>48249</v>
      </c>
      <c r="G175" t="s">
        <v>56</v>
      </c>
      <c r="H175" t="s">
        <v>639</v>
      </c>
      <c r="I175">
        <v>400</v>
      </c>
      <c r="J175" t="s">
        <v>11</v>
      </c>
      <c r="K175" t="s">
        <v>55</v>
      </c>
      <c r="L175">
        <v>15</v>
      </c>
    </row>
    <row r="176" spans="2:12" x14ac:dyDescent="0.25">
      <c r="B176" t="s">
        <v>307</v>
      </c>
      <c r="C176">
        <v>29</v>
      </c>
      <c r="D176" t="s">
        <v>8</v>
      </c>
      <c r="E176" t="s">
        <v>102</v>
      </c>
      <c r="F176" s="1">
        <v>48254</v>
      </c>
      <c r="G176" t="s">
        <v>38</v>
      </c>
      <c r="H176" t="s">
        <v>640</v>
      </c>
      <c r="I176">
        <v>250</v>
      </c>
      <c r="J176" t="s">
        <v>5</v>
      </c>
      <c r="K176" t="s">
        <v>45</v>
      </c>
      <c r="L176">
        <v>0</v>
      </c>
    </row>
    <row r="177" spans="2:12" x14ac:dyDescent="0.25">
      <c r="B177" t="s">
        <v>308</v>
      </c>
      <c r="C177">
        <v>30</v>
      </c>
      <c r="D177" t="s">
        <v>58</v>
      </c>
      <c r="E177" t="s">
        <v>232</v>
      </c>
      <c r="F177" s="1">
        <v>48259</v>
      </c>
      <c r="G177" t="s">
        <v>32</v>
      </c>
      <c r="H177" t="s">
        <v>64</v>
      </c>
      <c r="I177">
        <v>350</v>
      </c>
      <c r="J177" t="s">
        <v>16</v>
      </c>
      <c r="K177" t="s">
        <v>53</v>
      </c>
      <c r="L177">
        <v>8</v>
      </c>
    </row>
    <row r="178" spans="2:12" x14ac:dyDescent="0.25">
      <c r="B178" t="s">
        <v>309</v>
      </c>
      <c r="C178">
        <v>28</v>
      </c>
      <c r="D178" t="s">
        <v>14</v>
      </c>
      <c r="E178" t="s">
        <v>126</v>
      </c>
      <c r="F178" s="1">
        <v>48274</v>
      </c>
      <c r="G178" t="s">
        <v>50</v>
      </c>
      <c r="H178" t="s">
        <v>60</v>
      </c>
      <c r="I178">
        <v>300</v>
      </c>
      <c r="J178" t="s">
        <v>66</v>
      </c>
      <c r="K178" t="s">
        <v>51</v>
      </c>
      <c r="L178">
        <v>10</v>
      </c>
    </row>
    <row r="179" spans="2:12" x14ac:dyDescent="0.25">
      <c r="B179" t="s">
        <v>310</v>
      </c>
      <c r="C179">
        <v>32</v>
      </c>
      <c r="D179" t="s">
        <v>63</v>
      </c>
      <c r="E179" t="s">
        <v>213</v>
      </c>
      <c r="F179" s="1">
        <v>48278</v>
      </c>
      <c r="G179" t="s">
        <v>34</v>
      </c>
      <c r="H179" t="s">
        <v>62</v>
      </c>
      <c r="I179">
        <v>200</v>
      </c>
      <c r="J179" t="s">
        <v>13</v>
      </c>
      <c r="K179" t="s">
        <v>49</v>
      </c>
      <c r="L179">
        <v>5</v>
      </c>
    </row>
    <row r="180" spans="2:12" x14ac:dyDescent="0.25">
      <c r="B180" t="s">
        <v>311</v>
      </c>
      <c r="C180">
        <v>29</v>
      </c>
      <c r="D180" t="s">
        <v>58</v>
      </c>
      <c r="E180" t="s">
        <v>106</v>
      </c>
      <c r="F180" s="1">
        <v>48283</v>
      </c>
      <c r="G180" t="s">
        <v>56</v>
      </c>
      <c r="H180" t="s">
        <v>639</v>
      </c>
      <c r="I180">
        <v>400</v>
      </c>
      <c r="J180" t="s">
        <v>15</v>
      </c>
      <c r="K180" t="s">
        <v>47</v>
      </c>
      <c r="L180">
        <v>15</v>
      </c>
    </row>
    <row r="181" spans="2:12" x14ac:dyDescent="0.25">
      <c r="B181" t="s">
        <v>312</v>
      </c>
      <c r="C181">
        <v>33</v>
      </c>
      <c r="D181" t="s">
        <v>8</v>
      </c>
      <c r="E181" t="s">
        <v>237</v>
      </c>
      <c r="F181" s="1">
        <v>48309</v>
      </c>
      <c r="G181" t="s">
        <v>28</v>
      </c>
      <c r="H181" t="s">
        <v>64</v>
      </c>
      <c r="I181">
        <v>350</v>
      </c>
      <c r="J181" t="s">
        <v>16</v>
      </c>
      <c r="K181" t="s">
        <v>53</v>
      </c>
      <c r="L181">
        <v>8</v>
      </c>
    </row>
    <row r="182" spans="2:12" x14ac:dyDescent="0.25">
      <c r="B182" t="s">
        <v>313</v>
      </c>
      <c r="C182">
        <v>30</v>
      </c>
      <c r="D182" t="s">
        <v>8</v>
      </c>
      <c r="E182" t="s">
        <v>86</v>
      </c>
      <c r="F182" s="1">
        <v>48335</v>
      </c>
      <c r="G182" t="s">
        <v>48</v>
      </c>
      <c r="H182" t="s">
        <v>62</v>
      </c>
      <c r="I182">
        <v>200</v>
      </c>
      <c r="J182" t="s">
        <v>15</v>
      </c>
      <c r="K182" t="s">
        <v>51</v>
      </c>
      <c r="L182">
        <v>5</v>
      </c>
    </row>
    <row r="183" spans="2:12" x14ac:dyDescent="0.25">
      <c r="B183" t="s">
        <v>314</v>
      </c>
      <c r="C183">
        <v>38</v>
      </c>
      <c r="D183" t="s">
        <v>10</v>
      </c>
      <c r="E183" t="s">
        <v>176</v>
      </c>
      <c r="F183" s="1">
        <v>48339</v>
      </c>
      <c r="G183" t="s">
        <v>44</v>
      </c>
      <c r="H183" t="s">
        <v>639</v>
      </c>
      <c r="I183">
        <v>400</v>
      </c>
      <c r="J183" t="s">
        <v>13</v>
      </c>
      <c r="K183" t="s">
        <v>47</v>
      </c>
      <c r="L183">
        <v>15</v>
      </c>
    </row>
    <row r="184" spans="2:12" x14ac:dyDescent="0.25">
      <c r="B184" t="s">
        <v>315</v>
      </c>
      <c r="C184">
        <v>35</v>
      </c>
      <c r="D184" t="s">
        <v>58</v>
      </c>
      <c r="E184" t="s">
        <v>59</v>
      </c>
      <c r="F184" s="1">
        <v>48344</v>
      </c>
      <c r="G184" t="s">
        <v>34</v>
      </c>
      <c r="H184" t="s">
        <v>640</v>
      </c>
      <c r="I184">
        <v>250</v>
      </c>
      <c r="J184" t="s">
        <v>5</v>
      </c>
      <c r="K184" t="s">
        <v>45</v>
      </c>
      <c r="L184">
        <v>0</v>
      </c>
    </row>
    <row r="185" spans="2:12" x14ac:dyDescent="0.25">
      <c r="B185" t="s">
        <v>316</v>
      </c>
      <c r="C185">
        <v>28</v>
      </c>
      <c r="D185" t="s">
        <v>58</v>
      </c>
      <c r="E185" t="s">
        <v>152</v>
      </c>
      <c r="F185" s="1">
        <v>48396</v>
      </c>
      <c r="G185" t="s">
        <v>44</v>
      </c>
      <c r="H185" t="s">
        <v>639</v>
      </c>
      <c r="I185">
        <v>400</v>
      </c>
      <c r="J185" t="s">
        <v>13</v>
      </c>
      <c r="K185" t="s">
        <v>47</v>
      </c>
      <c r="L185">
        <v>15</v>
      </c>
    </row>
    <row r="186" spans="2:12" x14ac:dyDescent="0.25">
      <c r="B186" t="s">
        <v>317</v>
      </c>
      <c r="C186">
        <v>35</v>
      </c>
      <c r="D186" t="s">
        <v>65</v>
      </c>
      <c r="E186" t="s">
        <v>218</v>
      </c>
      <c r="F186" s="1">
        <v>48400</v>
      </c>
      <c r="G186" t="s">
        <v>28</v>
      </c>
      <c r="H186" t="s">
        <v>640</v>
      </c>
      <c r="I186">
        <v>250</v>
      </c>
      <c r="J186" t="s">
        <v>5</v>
      </c>
      <c r="K186" t="s">
        <v>45</v>
      </c>
      <c r="L186">
        <v>0</v>
      </c>
    </row>
    <row r="187" spans="2:12" x14ac:dyDescent="0.25">
      <c r="B187" t="s">
        <v>318</v>
      </c>
      <c r="C187">
        <v>31</v>
      </c>
      <c r="D187" t="s">
        <v>8</v>
      </c>
      <c r="E187" t="s">
        <v>72</v>
      </c>
      <c r="F187" s="1">
        <v>48594</v>
      </c>
      <c r="G187" t="s">
        <v>48</v>
      </c>
      <c r="H187" t="s">
        <v>60</v>
      </c>
      <c r="I187">
        <v>300</v>
      </c>
      <c r="J187" t="s">
        <v>15</v>
      </c>
      <c r="K187" t="s">
        <v>49</v>
      </c>
      <c r="L187">
        <v>10</v>
      </c>
    </row>
    <row r="188" spans="2:12" x14ac:dyDescent="0.25">
      <c r="B188" t="s">
        <v>319</v>
      </c>
      <c r="C188">
        <v>28</v>
      </c>
      <c r="D188" t="s">
        <v>65</v>
      </c>
      <c r="E188" t="s">
        <v>78</v>
      </c>
      <c r="F188" s="1">
        <v>48599</v>
      </c>
      <c r="G188" t="s">
        <v>44</v>
      </c>
      <c r="H188" t="s">
        <v>62</v>
      </c>
      <c r="I188">
        <v>200</v>
      </c>
      <c r="J188" t="s">
        <v>13</v>
      </c>
      <c r="K188" t="s">
        <v>47</v>
      </c>
      <c r="L188">
        <v>5</v>
      </c>
    </row>
    <row r="189" spans="2:12" x14ac:dyDescent="0.25">
      <c r="B189" t="s">
        <v>320</v>
      </c>
      <c r="C189">
        <v>31</v>
      </c>
      <c r="D189" t="s">
        <v>8</v>
      </c>
      <c r="E189" t="s">
        <v>61</v>
      </c>
      <c r="F189" s="1">
        <v>48959</v>
      </c>
      <c r="G189" t="s">
        <v>48</v>
      </c>
      <c r="H189" t="s">
        <v>60</v>
      </c>
      <c r="I189">
        <v>300</v>
      </c>
      <c r="J189" t="s">
        <v>15</v>
      </c>
      <c r="K189" t="s">
        <v>49</v>
      </c>
      <c r="L189">
        <v>10</v>
      </c>
    </row>
    <row r="190" spans="2:12" x14ac:dyDescent="0.25">
      <c r="B190" t="s">
        <v>321</v>
      </c>
      <c r="C190">
        <v>33</v>
      </c>
      <c r="D190" t="s">
        <v>6</v>
      </c>
      <c r="E190" t="s">
        <v>158</v>
      </c>
      <c r="F190" s="1">
        <v>46788</v>
      </c>
      <c r="G190" t="s">
        <v>56</v>
      </c>
      <c r="H190" t="s">
        <v>639</v>
      </c>
      <c r="I190">
        <v>400</v>
      </c>
      <c r="J190" t="s">
        <v>11</v>
      </c>
      <c r="K190" t="s">
        <v>55</v>
      </c>
      <c r="L190">
        <v>15</v>
      </c>
    </row>
    <row r="191" spans="2:12" x14ac:dyDescent="0.25">
      <c r="B191" t="s">
        <v>322</v>
      </c>
      <c r="C191">
        <v>29</v>
      </c>
      <c r="D191" t="s">
        <v>8</v>
      </c>
      <c r="E191" t="s">
        <v>167</v>
      </c>
      <c r="F191" s="1">
        <v>46793</v>
      </c>
      <c r="G191" t="s">
        <v>38</v>
      </c>
      <c r="H191" t="s">
        <v>640</v>
      </c>
      <c r="I191">
        <v>250</v>
      </c>
      <c r="J191" t="s">
        <v>5</v>
      </c>
      <c r="K191" t="s">
        <v>45</v>
      </c>
      <c r="L191">
        <v>0</v>
      </c>
    </row>
    <row r="192" spans="2:12" x14ac:dyDescent="0.25">
      <c r="B192" t="s">
        <v>323</v>
      </c>
      <c r="C192">
        <v>30</v>
      </c>
      <c r="D192" t="s">
        <v>58</v>
      </c>
      <c r="E192" t="s">
        <v>80</v>
      </c>
      <c r="F192" s="1">
        <v>46798</v>
      </c>
      <c r="G192" t="s">
        <v>32</v>
      </c>
      <c r="H192" t="s">
        <v>64</v>
      </c>
      <c r="I192">
        <v>350</v>
      </c>
      <c r="J192" t="s">
        <v>16</v>
      </c>
      <c r="K192" t="s">
        <v>53</v>
      </c>
      <c r="L192">
        <v>8</v>
      </c>
    </row>
    <row r="193" spans="2:12" x14ac:dyDescent="0.25">
      <c r="B193" t="s">
        <v>324</v>
      </c>
      <c r="C193">
        <v>28</v>
      </c>
      <c r="D193" t="s">
        <v>14</v>
      </c>
      <c r="E193" t="s">
        <v>98</v>
      </c>
      <c r="F193" s="1">
        <v>46813</v>
      </c>
      <c r="G193" t="s">
        <v>50</v>
      </c>
      <c r="H193" t="s">
        <v>60</v>
      </c>
      <c r="I193">
        <v>300</v>
      </c>
      <c r="J193" t="s">
        <v>66</v>
      </c>
      <c r="K193" t="s">
        <v>51</v>
      </c>
      <c r="L193">
        <v>10</v>
      </c>
    </row>
    <row r="194" spans="2:12" x14ac:dyDescent="0.25">
      <c r="B194" t="s">
        <v>325</v>
      </c>
      <c r="C194">
        <v>32</v>
      </c>
      <c r="D194" t="s">
        <v>63</v>
      </c>
      <c r="E194" t="s">
        <v>171</v>
      </c>
      <c r="F194" s="1">
        <v>46817</v>
      </c>
      <c r="G194" t="s">
        <v>34</v>
      </c>
      <c r="H194" t="s">
        <v>62</v>
      </c>
      <c r="I194">
        <v>200</v>
      </c>
      <c r="J194" t="s">
        <v>13</v>
      </c>
      <c r="K194" t="s">
        <v>49</v>
      </c>
      <c r="L194">
        <v>5</v>
      </c>
    </row>
    <row r="195" spans="2:12" x14ac:dyDescent="0.25">
      <c r="B195" t="s">
        <v>326</v>
      </c>
      <c r="C195">
        <v>29</v>
      </c>
      <c r="D195" t="s">
        <v>58</v>
      </c>
      <c r="E195" t="s">
        <v>37</v>
      </c>
      <c r="F195" s="1">
        <v>46822</v>
      </c>
      <c r="G195" t="s">
        <v>56</v>
      </c>
      <c r="H195" t="s">
        <v>639</v>
      </c>
      <c r="I195">
        <v>400</v>
      </c>
      <c r="J195" t="s">
        <v>15</v>
      </c>
      <c r="K195" t="s">
        <v>47</v>
      </c>
      <c r="L195">
        <v>15</v>
      </c>
    </row>
    <row r="196" spans="2:12" x14ac:dyDescent="0.25">
      <c r="B196" t="s">
        <v>327</v>
      </c>
      <c r="C196">
        <v>27</v>
      </c>
      <c r="D196" t="s">
        <v>58</v>
      </c>
      <c r="E196" t="s">
        <v>70</v>
      </c>
      <c r="F196" s="1">
        <v>46844</v>
      </c>
      <c r="G196" t="s">
        <v>44</v>
      </c>
      <c r="H196" t="s">
        <v>640</v>
      </c>
      <c r="I196">
        <v>250</v>
      </c>
      <c r="J196" t="s">
        <v>9</v>
      </c>
      <c r="K196" t="s">
        <v>55</v>
      </c>
      <c r="L196">
        <v>0</v>
      </c>
    </row>
    <row r="197" spans="2:12" x14ac:dyDescent="0.25">
      <c r="B197" t="s">
        <v>328</v>
      </c>
      <c r="C197">
        <v>28</v>
      </c>
      <c r="D197" t="s">
        <v>6</v>
      </c>
      <c r="E197" t="s">
        <v>142</v>
      </c>
      <c r="F197" s="1">
        <v>46853</v>
      </c>
      <c r="G197" t="s">
        <v>32</v>
      </c>
      <c r="H197" t="s">
        <v>60</v>
      </c>
      <c r="I197">
        <v>300</v>
      </c>
      <c r="J197" t="s">
        <v>7</v>
      </c>
      <c r="K197" t="s">
        <v>49</v>
      </c>
      <c r="L197">
        <v>10</v>
      </c>
    </row>
    <row r="198" spans="2:12" x14ac:dyDescent="0.25">
      <c r="B198" t="s">
        <v>329</v>
      </c>
      <c r="C198">
        <v>30</v>
      </c>
      <c r="D198" t="s">
        <v>8</v>
      </c>
      <c r="E198" t="s">
        <v>176</v>
      </c>
      <c r="F198" s="1">
        <v>46874</v>
      </c>
      <c r="G198" t="s">
        <v>48</v>
      </c>
      <c r="H198" t="s">
        <v>62</v>
      </c>
      <c r="I198">
        <v>200</v>
      </c>
      <c r="J198" t="s">
        <v>15</v>
      </c>
      <c r="K198" t="s">
        <v>51</v>
      </c>
      <c r="L198">
        <v>5</v>
      </c>
    </row>
    <row r="199" spans="2:12" x14ac:dyDescent="0.25">
      <c r="B199" t="s">
        <v>330</v>
      </c>
      <c r="C199">
        <v>38</v>
      </c>
      <c r="D199" t="s">
        <v>10</v>
      </c>
      <c r="E199" t="s">
        <v>139</v>
      </c>
      <c r="F199" s="1">
        <v>46878</v>
      </c>
      <c r="G199" t="s">
        <v>44</v>
      </c>
      <c r="H199" t="s">
        <v>639</v>
      </c>
      <c r="I199">
        <v>400</v>
      </c>
      <c r="J199" t="s">
        <v>13</v>
      </c>
      <c r="K199" t="s">
        <v>47</v>
      </c>
      <c r="L199">
        <v>15</v>
      </c>
    </row>
    <row r="200" spans="2:12" x14ac:dyDescent="0.25">
      <c r="B200" t="s">
        <v>331</v>
      </c>
      <c r="C200">
        <v>35</v>
      </c>
      <c r="D200" t="s">
        <v>58</v>
      </c>
      <c r="E200" t="s">
        <v>179</v>
      </c>
      <c r="F200" s="1">
        <v>46883</v>
      </c>
      <c r="G200" t="s">
        <v>34</v>
      </c>
      <c r="H200" t="s">
        <v>640</v>
      </c>
      <c r="I200">
        <v>250</v>
      </c>
      <c r="J200" t="s">
        <v>5</v>
      </c>
      <c r="K200" t="s">
        <v>45</v>
      </c>
      <c r="L200">
        <v>0</v>
      </c>
    </row>
    <row r="201" spans="2:12" x14ac:dyDescent="0.25">
      <c r="B201" t="s">
        <v>332</v>
      </c>
      <c r="C201">
        <v>33</v>
      </c>
      <c r="D201" t="s">
        <v>6</v>
      </c>
      <c r="E201" t="s">
        <v>84</v>
      </c>
      <c r="F201" s="1">
        <v>46909</v>
      </c>
      <c r="G201" t="s">
        <v>32</v>
      </c>
      <c r="H201" t="s">
        <v>60</v>
      </c>
      <c r="I201">
        <v>300</v>
      </c>
      <c r="J201" t="s">
        <v>7</v>
      </c>
      <c r="K201" t="s">
        <v>49</v>
      </c>
      <c r="L201">
        <v>10</v>
      </c>
    </row>
    <row r="202" spans="2:12" x14ac:dyDescent="0.25">
      <c r="B202" t="s">
        <v>333</v>
      </c>
      <c r="C202">
        <v>32</v>
      </c>
      <c r="D202" t="s">
        <v>8</v>
      </c>
      <c r="E202" t="s">
        <v>78</v>
      </c>
      <c r="F202" s="1">
        <v>47133</v>
      </c>
      <c r="G202" t="s">
        <v>48</v>
      </c>
      <c r="H202" t="s">
        <v>60</v>
      </c>
      <c r="I202">
        <v>300</v>
      </c>
      <c r="J202" t="s">
        <v>15</v>
      </c>
      <c r="K202" t="s">
        <v>49</v>
      </c>
      <c r="L202">
        <v>10</v>
      </c>
    </row>
    <row r="203" spans="2:12" x14ac:dyDescent="0.25">
      <c r="B203" t="s">
        <v>334</v>
      </c>
      <c r="C203">
        <v>28</v>
      </c>
      <c r="D203" t="s">
        <v>65</v>
      </c>
      <c r="E203" t="s">
        <v>104</v>
      </c>
      <c r="F203" s="1">
        <v>47138</v>
      </c>
      <c r="G203" t="s">
        <v>44</v>
      </c>
      <c r="H203" t="s">
        <v>62</v>
      </c>
      <c r="I203">
        <v>200</v>
      </c>
      <c r="J203" t="s">
        <v>13</v>
      </c>
      <c r="K203" t="s">
        <v>47</v>
      </c>
      <c r="L203">
        <v>5</v>
      </c>
    </row>
    <row r="204" spans="2:12" x14ac:dyDescent="0.25">
      <c r="B204" t="s">
        <v>335</v>
      </c>
      <c r="C204">
        <v>33</v>
      </c>
      <c r="D204" t="s">
        <v>6</v>
      </c>
      <c r="E204" t="s">
        <v>126</v>
      </c>
      <c r="F204" s="1">
        <v>47154</v>
      </c>
      <c r="G204" t="s">
        <v>56</v>
      </c>
      <c r="H204" t="s">
        <v>639</v>
      </c>
      <c r="I204">
        <v>400</v>
      </c>
      <c r="J204" t="s">
        <v>11</v>
      </c>
      <c r="K204" t="s">
        <v>55</v>
      </c>
      <c r="L204">
        <v>15</v>
      </c>
    </row>
    <row r="205" spans="2:12" x14ac:dyDescent="0.25">
      <c r="B205" t="s">
        <v>336</v>
      </c>
      <c r="C205">
        <v>29</v>
      </c>
      <c r="D205" t="s">
        <v>8</v>
      </c>
      <c r="E205" t="s">
        <v>167</v>
      </c>
      <c r="F205" s="1">
        <v>47159</v>
      </c>
      <c r="G205" t="s">
        <v>38</v>
      </c>
      <c r="H205" t="s">
        <v>640</v>
      </c>
      <c r="I205">
        <v>250</v>
      </c>
      <c r="J205" t="s">
        <v>5</v>
      </c>
      <c r="K205" t="s">
        <v>45</v>
      </c>
      <c r="L205">
        <v>0</v>
      </c>
    </row>
    <row r="206" spans="2:12" x14ac:dyDescent="0.25">
      <c r="B206" t="s">
        <v>337</v>
      </c>
      <c r="C206">
        <v>28</v>
      </c>
      <c r="D206" t="s">
        <v>14</v>
      </c>
      <c r="E206" t="s">
        <v>98</v>
      </c>
      <c r="F206" s="1">
        <v>47178</v>
      </c>
      <c r="G206" t="s">
        <v>50</v>
      </c>
      <c r="H206" t="s">
        <v>60</v>
      </c>
      <c r="I206">
        <v>300</v>
      </c>
      <c r="J206" t="s">
        <v>66</v>
      </c>
      <c r="K206" t="s">
        <v>51</v>
      </c>
      <c r="L206">
        <v>10</v>
      </c>
    </row>
    <row r="207" spans="2:12" x14ac:dyDescent="0.25">
      <c r="B207" t="s">
        <v>338</v>
      </c>
      <c r="C207">
        <v>32</v>
      </c>
      <c r="D207" t="s">
        <v>63</v>
      </c>
      <c r="E207" t="s">
        <v>171</v>
      </c>
      <c r="F207" s="1">
        <v>47182</v>
      </c>
      <c r="G207" t="s">
        <v>34</v>
      </c>
      <c r="H207" t="s">
        <v>62</v>
      </c>
      <c r="I207">
        <v>200</v>
      </c>
      <c r="J207" t="s">
        <v>13</v>
      </c>
      <c r="K207" t="s">
        <v>49</v>
      </c>
      <c r="L207">
        <v>5</v>
      </c>
    </row>
    <row r="208" spans="2:12" x14ac:dyDescent="0.25">
      <c r="B208" t="s">
        <v>339</v>
      </c>
      <c r="C208">
        <v>28</v>
      </c>
      <c r="D208" t="s">
        <v>65</v>
      </c>
      <c r="E208" t="s">
        <v>86</v>
      </c>
      <c r="F208" s="1">
        <v>47350</v>
      </c>
      <c r="G208" t="s">
        <v>44</v>
      </c>
      <c r="H208" t="s">
        <v>62</v>
      </c>
      <c r="I208">
        <v>200</v>
      </c>
      <c r="J208" t="s">
        <v>13</v>
      </c>
      <c r="K208" t="s">
        <v>47</v>
      </c>
      <c r="L208">
        <v>5</v>
      </c>
    </row>
    <row r="209" spans="2:12" x14ac:dyDescent="0.25">
      <c r="B209" t="s">
        <v>340</v>
      </c>
      <c r="C209">
        <v>33</v>
      </c>
      <c r="D209" t="s">
        <v>6</v>
      </c>
      <c r="E209" t="s">
        <v>162</v>
      </c>
      <c r="F209" s="1">
        <v>47366</v>
      </c>
      <c r="G209" t="s">
        <v>56</v>
      </c>
      <c r="H209" t="s">
        <v>639</v>
      </c>
      <c r="I209">
        <v>400</v>
      </c>
      <c r="J209" t="s">
        <v>11</v>
      </c>
      <c r="K209" t="s">
        <v>55</v>
      </c>
      <c r="L209">
        <v>15</v>
      </c>
    </row>
    <row r="210" spans="2:12" x14ac:dyDescent="0.25">
      <c r="B210" t="s">
        <v>341</v>
      </c>
      <c r="C210">
        <v>29</v>
      </c>
      <c r="D210" t="s">
        <v>8</v>
      </c>
      <c r="E210" t="s">
        <v>167</v>
      </c>
      <c r="F210" s="1">
        <v>47371</v>
      </c>
      <c r="G210" t="s">
        <v>38</v>
      </c>
      <c r="H210" t="s">
        <v>640</v>
      </c>
      <c r="I210">
        <v>250</v>
      </c>
      <c r="J210" t="s">
        <v>5</v>
      </c>
      <c r="K210" t="s">
        <v>45</v>
      </c>
      <c r="L210">
        <v>0</v>
      </c>
    </row>
    <row r="211" spans="2:12" x14ac:dyDescent="0.25">
      <c r="B211" t="s">
        <v>342</v>
      </c>
      <c r="C211">
        <v>28</v>
      </c>
      <c r="D211" t="s">
        <v>14</v>
      </c>
      <c r="E211" t="s">
        <v>78</v>
      </c>
      <c r="F211" s="1">
        <v>47392</v>
      </c>
      <c r="G211" t="s">
        <v>50</v>
      </c>
      <c r="H211" t="s">
        <v>60</v>
      </c>
      <c r="I211">
        <v>300</v>
      </c>
      <c r="J211" t="s">
        <v>66</v>
      </c>
      <c r="K211" t="s">
        <v>51</v>
      </c>
      <c r="L211">
        <v>10</v>
      </c>
    </row>
    <row r="212" spans="2:12" x14ac:dyDescent="0.25">
      <c r="B212" t="s">
        <v>343</v>
      </c>
      <c r="C212">
        <v>31</v>
      </c>
      <c r="D212" t="s">
        <v>8</v>
      </c>
      <c r="E212" t="s">
        <v>74</v>
      </c>
      <c r="F212" s="1">
        <v>47710</v>
      </c>
      <c r="G212" t="s">
        <v>48</v>
      </c>
      <c r="H212" t="s">
        <v>60</v>
      </c>
      <c r="I212">
        <v>300</v>
      </c>
      <c r="J212" t="s">
        <v>15</v>
      </c>
      <c r="K212" t="s">
        <v>49</v>
      </c>
      <c r="L212">
        <v>10</v>
      </c>
    </row>
    <row r="213" spans="2:12" x14ac:dyDescent="0.25">
      <c r="B213" t="s">
        <v>344</v>
      </c>
      <c r="C213">
        <v>29</v>
      </c>
      <c r="D213" t="s">
        <v>65</v>
      </c>
      <c r="E213" t="s">
        <v>193</v>
      </c>
      <c r="F213" s="1">
        <v>47715</v>
      </c>
      <c r="G213" t="s">
        <v>44</v>
      </c>
      <c r="H213" t="s">
        <v>62</v>
      </c>
      <c r="I213">
        <v>200</v>
      </c>
      <c r="J213" t="s">
        <v>13</v>
      </c>
      <c r="K213" t="s">
        <v>47</v>
      </c>
      <c r="L213">
        <v>5</v>
      </c>
    </row>
    <row r="214" spans="2:12" x14ac:dyDescent="0.25">
      <c r="B214" t="s">
        <v>345</v>
      </c>
      <c r="C214">
        <v>33</v>
      </c>
      <c r="D214" t="s">
        <v>6</v>
      </c>
      <c r="E214" t="s">
        <v>126</v>
      </c>
      <c r="F214" s="1">
        <v>47731</v>
      </c>
      <c r="G214" t="s">
        <v>56</v>
      </c>
      <c r="H214" t="s">
        <v>639</v>
      </c>
      <c r="I214">
        <v>400</v>
      </c>
      <c r="J214" t="s">
        <v>11</v>
      </c>
      <c r="K214" t="s">
        <v>55</v>
      </c>
      <c r="L214">
        <v>15</v>
      </c>
    </row>
    <row r="215" spans="2:12" x14ac:dyDescent="0.25">
      <c r="B215" t="s">
        <v>346</v>
      </c>
      <c r="C215">
        <v>28</v>
      </c>
      <c r="D215" t="s">
        <v>8</v>
      </c>
      <c r="E215" t="s">
        <v>61</v>
      </c>
      <c r="F215" s="1">
        <v>47736</v>
      </c>
      <c r="G215" t="s">
        <v>38</v>
      </c>
      <c r="H215" t="s">
        <v>640</v>
      </c>
      <c r="I215">
        <v>250</v>
      </c>
      <c r="J215" t="s">
        <v>5</v>
      </c>
      <c r="K215" t="s">
        <v>45</v>
      </c>
      <c r="L215">
        <v>0</v>
      </c>
    </row>
    <row r="216" spans="2:12" x14ac:dyDescent="0.25">
      <c r="B216" t="s">
        <v>347</v>
      </c>
      <c r="C216">
        <v>28</v>
      </c>
      <c r="D216" t="s">
        <v>14</v>
      </c>
      <c r="E216" t="s">
        <v>197</v>
      </c>
      <c r="F216" s="1">
        <v>47757</v>
      </c>
      <c r="G216" t="s">
        <v>50</v>
      </c>
      <c r="H216" t="s">
        <v>60</v>
      </c>
      <c r="I216">
        <v>300</v>
      </c>
      <c r="J216" t="s">
        <v>66</v>
      </c>
      <c r="K216" t="s">
        <v>51</v>
      </c>
      <c r="L216">
        <v>10</v>
      </c>
    </row>
    <row r="217" spans="2:12" x14ac:dyDescent="0.25">
      <c r="B217" t="s">
        <v>348</v>
      </c>
      <c r="C217">
        <v>32</v>
      </c>
      <c r="D217" t="s">
        <v>63</v>
      </c>
      <c r="E217" t="s">
        <v>29</v>
      </c>
      <c r="F217" s="1">
        <v>47761</v>
      </c>
      <c r="G217" t="s">
        <v>34</v>
      </c>
      <c r="H217" t="s">
        <v>62</v>
      </c>
      <c r="I217">
        <v>200</v>
      </c>
      <c r="J217" t="s">
        <v>13</v>
      </c>
      <c r="K217" t="s">
        <v>49</v>
      </c>
      <c r="L217">
        <v>5</v>
      </c>
    </row>
    <row r="218" spans="2:12" x14ac:dyDescent="0.25">
      <c r="B218" t="s">
        <v>349</v>
      </c>
      <c r="C218">
        <v>29</v>
      </c>
      <c r="D218" t="s">
        <v>58</v>
      </c>
      <c r="E218" t="s">
        <v>59</v>
      </c>
      <c r="F218" s="1">
        <v>47766</v>
      </c>
      <c r="G218" t="s">
        <v>56</v>
      </c>
      <c r="H218" t="s">
        <v>639</v>
      </c>
      <c r="I218">
        <v>400</v>
      </c>
      <c r="J218" t="s">
        <v>15</v>
      </c>
      <c r="K218" t="s">
        <v>47</v>
      </c>
      <c r="L218">
        <v>15</v>
      </c>
    </row>
    <row r="219" spans="2:12" x14ac:dyDescent="0.25">
      <c r="B219" t="s">
        <v>350</v>
      </c>
      <c r="C219">
        <v>27</v>
      </c>
      <c r="D219" t="s">
        <v>58</v>
      </c>
      <c r="E219" t="s">
        <v>201</v>
      </c>
      <c r="F219" s="1">
        <v>47788</v>
      </c>
      <c r="G219" t="s">
        <v>44</v>
      </c>
      <c r="H219" t="s">
        <v>640</v>
      </c>
      <c r="I219">
        <v>250</v>
      </c>
      <c r="J219" t="s">
        <v>9</v>
      </c>
      <c r="K219" t="s">
        <v>55</v>
      </c>
      <c r="L219">
        <v>0</v>
      </c>
    </row>
    <row r="220" spans="2:12" x14ac:dyDescent="0.25">
      <c r="B220" t="s">
        <v>351</v>
      </c>
      <c r="C220">
        <v>28</v>
      </c>
      <c r="D220" t="s">
        <v>6</v>
      </c>
      <c r="E220" t="s">
        <v>203</v>
      </c>
      <c r="F220" s="1">
        <v>47797</v>
      </c>
      <c r="G220" t="s">
        <v>32</v>
      </c>
      <c r="H220" t="s">
        <v>60</v>
      </c>
      <c r="I220">
        <v>300</v>
      </c>
      <c r="J220" t="s">
        <v>7</v>
      </c>
      <c r="K220" t="s">
        <v>49</v>
      </c>
      <c r="L220">
        <v>10</v>
      </c>
    </row>
    <row r="221" spans="2:12" x14ac:dyDescent="0.25">
      <c r="B221" t="s">
        <v>352</v>
      </c>
      <c r="C221">
        <v>30</v>
      </c>
      <c r="D221" t="s">
        <v>8</v>
      </c>
      <c r="E221" t="s">
        <v>205</v>
      </c>
      <c r="F221" s="1">
        <v>47849</v>
      </c>
      <c r="G221" t="s">
        <v>48</v>
      </c>
      <c r="H221" t="s">
        <v>62</v>
      </c>
      <c r="I221">
        <v>200</v>
      </c>
      <c r="J221" t="s">
        <v>15</v>
      </c>
      <c r="K221" t="s">
        <v>51</v>
      </c>
      <c r="L221">
        <v>5</v>
      </c>
    </row>
    <row r="222" spans="2:12" x14ac:dyDescent="0.25">
      <c r="B222" t="s">
        <v>353</v>
      </c>
      <c r="C222">
        <v>38</v>
      </c>
      <c r="D222" t="s">
        <v>10</v>
      </c>
      <c r="E222" t="s">
        <v>207</v>
      </c>
      <c r="F222" s="1">
        <v>47853</v>
      </c>
      <c r="G222" t="s">
        <v>44</v>
      </c>
      <c r="H222" t="s">
        <v>639</v>
      </c>
      <c r="I222">
        <v>400</v>
      </c>
      <c r="J222" t="s">
        <v>13</v>
      </c>
      <c r="K222" t="s">
        <v>47</v>
      </c>
      <c r="L222">
        <v>15</v>
      </c>
    </row>
    <row r="223" spans="2:12" x14ac:dyDescent="0.25">
      <c r="B223" t="s">
        <v>354</v>
      </c>
      <c r="C223">
        <v>35</v>
      </c>
      <c r="D223" t="s">
        <v>58</v>
      </c>
      <c r="E223" t="s">
        <v>209</v>
      </c>
      <c r="F223" s="1">
        <v>47858</v>
      </c>
      <c r="G223" t="s">
        <v>34</v>
      </c>
      <c r="H223" t="s">
        <v>640</v>
      </c>
      <c r="I223">
        <v>250</v>
      </c>
      <c r="J223" t="s">
        <v>5</v>
      </c>
      <c r="K223" t="s">
        <v>45</v>
      </c>
      <c r="L223">
        <v>0</v>
      </c>
    </row>
    <row r="224" spans="2:12" x14ac:dyDescent="0.25">
      <c r="B224" t="s">
        <v>355</v>
      </c>
      <c r="C224">
        <v>32</v>
      </c>
      <c r="D224" t="s">
        <v>8</v>
      </c>
      <c r="E224" t="s">
        <v>211</v>
      </c>
      <c r="F224" s="1">
        <v>48014</v>
      </c>
      <c r="G224" t="s">
        <v>48</v>
      </c>
      <c r="H224" t="s">
        <v>60</v>
      </c>
      <c r="I224">
        <v>300</v>
      </c>
      <c r="J224" t="s">
        <v>15</v>
      </c>
      <c r="K224" t="s">
        <v>49</v>
      </c>
      <c r="L224">
        <v>10</v>
      </c>
    </row>
    <row r="225" spans="2:12" x14ac:dyDescent="0.25">
      <c r="B225" t="s">
        <v>356</v>
      </c>
      <c r="C225">
        <v>29</v>
      </c>
      <c r="D225" t="s">
        <v>65</v>
      </c>
      <c r="E225" t="s">
        <v>213</v>
      </c>
      <c r="F225" s="1">
        <v>48019</v>
      </c>
      <c r="G225" t="s">
        <v>44</v>
      </c>
      <c r="H225" t="s">
        <v>62</v>
      </c>
      <c r="I225">
        <v>200</v>
      </c>
      <c r="J225" t="s">
        <v>13</v>
      </c>
      <c r="K225" t="s">
        <v>47</v>
      </c>
      <c r="L225">
        <v>5</v>
      </c>
    </row>
    <row r="226" spans="2:12" x14ac:dyDescent="0.25">
      <c r="B226" t="s">
        <v>357</v>
      </c>
      <c r="C226">
        <v>33</v>
      </c>
      <c r="D226" t="s">
        <v>6</v>
      </c>
      <c r="E226" t="s">
        <v>215</v>
      </c>
      <c r="F226" s="1">
        <v>48034</v>
      </c>
      <c r="G226" t="s">
        <v>56</v>
      </c>
      <c r="H226" t="s">
        <v>639</v>
      </c>
      <c r="I226">
        <v>400</v>
      </c>
      <c r="J226" t="s">
        <v>11</v>
      </c>
      <c r="K226" t="s">
        <v>55</v>
      </c>
      <c r="L226">
        <v>15</v>
      </c>
    </row>
    <row r="227" spans="2:12" x14ac:dyDescent="0.25">
      <c r="B227" t="s">
        <v>358</v>
      </c>
      <c r="C227">
        <v>28</v>
      </c>
      <c r="D227" t="s">
        <v>8</v>
      </c>
      <c r="E227" t="s">
        <v>100</v>
      </c>
      <c r="F227" s="1">
        <v>48039</v>
      </c>
      <c r="G227" t="s">
        <v>38</v>
      </c>
      <c r="H227" t="s">
        <v>640</v>
      </c>
      <c r="I227">
        <v>250</v>
      </c>
      <c r="J227" t="s">
        <v>5</v>
      </c>
      <c r="K227" t="s">
        <v>45</v>
      </c>
      <c r="L227">
        <v>0</v>
      </c>
    </row>
    <row r="228" spans="2:12" x14ac:dyDescent="0.25">
      <c r="B228" t="s">
        <v>359</v>
      </c>
      <c r="C228">
        <v>28</v>
      </c>
      <c r="D228" t="s">
        <v>14</v>
      </c>
      <c r="E228" t="s">
        <v>218</v>
      </c>
      <c r="F228" s="1">
        <v>48061</v>
      </c>
      <c r="G228" t="s">
        <v>50</v>
      </c>
      <c r="H228" t="s">
        <v>60</v>
      </c>
      <c r="I228">
        <v>300</v>
      </c>
      <c r="J228" t="s">
        <v>66</v>
      </c>
      <c r="K228" t="s">
        <v>51</v>
      </c>
      <c r="L228">
        <v>10</v>
      </c>
    </row>
    <row r="229" spans="2:12" x14ac:dyDescent="0.25">
      <c r="B229" t="s">
        <v>360</v>
      </c>
      <c r="C229">
        <v>32</v>
      </c>
      <c r="D229" t="s">
        <v>63</v>
      </c>
      <c r="E229" t="s">
        <v>220</v>
      </c>
      <c r="F229" s="1">
        <v>48065</v>
      </c>
      <c r="G229" t="s">
        <v>34</v>
      </c>
      <c r="H229" t="s">
        <v>62</v>
      </c>
      <c r="I229">
        <v>200</v>
      </c>
      <c r="J229" t="s">
        <v>13</v>
      </c>
      <c r="K229" t="s">
        <v>49</v>
      </c>
      <c r="L229">
        <v>5</v>
      </c>
    </row>
    <row r="230" spans="2:12" x14ac:dyDescent="0.25">
      <c r="B230" t="s">
        <v>361</v>
      </c>
      <c r="C230">
        <v>27</v>
      </c>
      <c r="D230" t="s">
        <v>58</v>
      </c>
      <c r="E230" t="s">
        <v>176</v>
      </c>
      <c r="F230" s="1">
        <v>48092</v>
      </c>
      <c r="G230" t="s">
        <v>44</v>
      </c>
      <c r="H230" t="s">
        <v>640</v>
      </c>
      <c r="I230">
        <v>250</v>
      </c>
      <c r="J230" t="s">
        <v>9</v>
      </c>
      <c r="K230" t="s">
        <v>55</v>
      </c>
      <c r="L230">
        <v>0</v>
      </c>
    </row>
    <row r="231" spans="2:12" x14ac:dyDescent="0.25">
      <c r="B231" t="s">
        <v>362</v>
      </c>
      <c r="C231">
        <v>33</v>
      </c>
      <c r="D231" t="s">
        <v>8</v>
      </c>
      <c r="E231" t="s">
        <v>126</v>
      </c>
      <c r="F231" s="1">
        <v>48096</v>
      </c>
      <c r="G231" t="s">
        <v>28</v>
      </c>
      <c r="H231" t="s">
        <v>64</v>
      </c>
      <c r="I231">
        <v>350</v>
      </c>
      <c r="J231" t="s">
        <v>16</v>
      </c>
      <c r="K231" t="s">
        <v>53</v>
      </c>
      <c r="L231">
        <v>8</v>
      </c>
    </row>
    <row r="232" spans="2:12" x14ac:dyDescent="0.25">
      <c r="B232" t="s">
        <v>363</v>
      </c>
      <c r="C232">
        <v>38</v>
      </c>
      <c r="D232" t="s">
        <v>10</v>
      </c>
      <c r="E232" t="s">
        <v>224</v>
      </c>
      <c r="F232" s="1">
        <v>48126</v>
      </c>
      <c r="G232" t="s">
        <v>44</v>
      </c>
      <c r="H232" t="s">
        <v>639</v>
      </c>
      <c r="I232">
        <v>400</v>
      </c>
      <c r="J232" t="s">
        <v>13</v>
      </c>
      <c r="K232" t="s">
        <v>47</v>
      </c>
      <c r="L232">
        <v>15</v>
      </c>
    </row>
    <row r="233" spans="2:12" x14ac:dyDescent="0.25">
      <c r="B233" t="s">
        <v>364</v>
      </c>
      <c r="C233">
        <v>30</v>
      </c>
      <c r="D233" t="s">
        <v>8</v>
      </c>
      <c r="E233" t="s">
        <v>104</v>
      </c>
      <c r="F233" s="1">
        <v>48162</v>
      </c>
      <c r="G233" t="s">
        <v>48</v>
      </c>
      <c r="H233" t="s">
        <v>62</v>
      </c>
      <c r="I233">
        <v>200</v>
      </c>
      <c r="J233" t="s">
        <v>15</v>
      </c>
      <c r="K233" t="s">
        <v>51</v>
      </c>
      <c r="L233">
        <v>5</v>
      </c>
    </row>
    <row r="234" spans="2:12" x14ac:dyDescent="0.25">
      <c r="B234" t="s">
        <v>365</v>
      </c>
      <c r="C234">
        <v>31</v>
      </c>
      <c r="D234" t="s">
        <v>8</v>
      </c>
      <c r="E234" t="s">
        <v>227</v>
      </c>
      <c r="F234" s="1">
        <v>48228</v>
      </c>
      <c r="G234" t="s">
        <v>48</v>
      </c>
      <c r="H234" t="s">
        <v>60</v>
      </c>
      <c r="I234">
        <v>300</v>
      </c>
      <c r="J234" t="s">
        <v>15</v>
      </c>
      <c r="K234" t="s">
        <v>49</v>
      </c>
      <c r="L234">
        <v>10</v>
      </c>
    </row>
    <row r="235" spans="2:12" x14ac:dyDescent="0.25">
      <c r="B235" t="s">
        <v>366</v>
      </c>
      <c r="C235">
        <v>28</v>
      </c>
      <c r="D235" t="s">
        <v>65</v>
      </c>
      <c r="E235" t="s">
        <v>78</v>
      </c>
      <c r="F235" s="1">
        <v>48233</v>
      </c>
      <c r="G235" t="s">
        <v>44</v>
      </c>
      <c r="H235" t="s">
        <v>62</v>
      </c>
      <c r="I235">
        <v>200</v>
      </c>
      <c r="J235" t="s">
        <v>13</v>
      </c>
      <c r="K235" t="s">
        <v>47</v>
      </c>
      <c r="L235">
        <v>5</v>
      </c>
    </row>
    <row r="236" spans="2:12" x14ac:dyDescent="0.25">
      <c r="B236" t="s">
        <v>367</v>
      </c>
      <c r="C236">
        <v>33</v>
      </c>
      <c r="D236" t="s">
        <v>6</v>
      </c>
      <c r="E236" t="s">
        <v>67</v>
      </c>
      <c r="F236" s="1">
        <v>48249</v>
      </c>
      <c r="G236" t="s">
        <v>56</v>
      </c>
      <c r="H236" t="s">
        <v>639</v>
      </c>
      <c r="I236">
        <v>400</v>
      </c>
      <c r="J236" t="s">
        <v>11</v>
      </c>
      <c r="K236" t="s">
        <v>55</v>
      </c>
      <c r="L236">
        <v>15</v>
      </c>
    </row>
    <row r="237" spans="2:12" x14ac:dyDescent="0.25">
      <c r="B237" t="s">
        <v>368</v>
      </c>
      <c r="C237">
        <v>29</v>
      </c>
      <c r="D237" t="s">
        <v>8</v>
      </c>
      <c r="E237" t="s">
        <v>102</v>
      </c>
      <c r="F237" s="1">
        <v>48254</v>
      </c>
      <c r="G237" t="s">
        <v>38</v>
      </c>
      <c r="H237" t="s">
        <v>640</v>
      </c>
      <c r="I237">
        <v>250</v>
      </c>
      <c r="J237" t="s">
        <v>5</v>
      </c>
      <c r="K237" t="s">
        <v>45</v>
      </c>
      <c r="L237">
        <v>0</v>
      </c>
    </row>
    <row r="238" spans="2:12" x14ac:dyDescent="0.25">
      <c r="B238" t="s">
        <v>369</v>
      </c>
      <c r="C238">
        <v>30</v>
      </c>
      <c r="D238" t="s">
        <v>58</v>
      </c>
      <c r="E238" t="s">
        <v>232</v>
      </c>
      <c r="F238" s="1">
        <v>48259</v>
      </c>
      <c r="G238" t="s">
        <v>32</v>
      </c>
      <c r="H238" t="s">
        <v>64</v>
      </c>
      <c r="I238">
        <v>350</v>
      </c>
      <c r="J238" t="s">
        <v>16</v>
      </c>
      <c r="K238" t="s">
        <v>53</v>
      </c>
      <c r="L238">
        <v>8</v>
      </c>
    </row>
    <row r="239" spans="2:12" x14ac:dyDescent="0.25">
      <c r="B239" t="s">
        <v>370</v>
      </c>
      <c r="C239">
        <v>28</v>
      </c>
      <c r="D239" t="s">
        <v>14</v>
      </c>
      <c r="E239" t="s">
        <v>126</v>
      </c>
      <c r="F239" s="1">
        <v>48274</v>
      </c>
      <c r="G239" t="s">
        <v>50</v>
      </c>
      <c r="H239" t="s">
        <v>60</v>
      </c>
      <c r="I239">
        <v>300</v>
      </c>
      <c r="J239" t="s">
        <v>66</v>
      </c>
      <c r="K239" t="s">
        <v>51</v>
      </c>
      <c r="L239">
        <v>10</v>
      </c>
    </row>
    <row r="240" spans="2:12" x14ac:dyDescent="0.25">
      <c r="B240" t="s">
        <v>371</v>
      </c>
      <c r="C240">
        <v>32</v>
      </c>
      <c r="D240" t="s">
        <v>63</v>
      </c>
      <c r="E240" t="s">
        <v>213</v>
      </c>
      <c r="F240" s="1">
        <v>48278</v>
      </c>
      <c r="G240" t="s">
        <v>34</v>
      </c>
      <c r="H240" t="s">
        <v>62</v>
      </c>
      <c r="I240">
        <v>200</v>
      </c>
      <c r="J240" t="s">
        <v>13</v>
      </c>
      <c r="K240" t="s">
        <v>49</v>
      </c>
      <c r="L240">
        <v>5</v>
      </c>
    </row>
    <row r="241" spans="2:12" x14ac:dyDescent="0.25">
      <c r="B241" t="s">
        <v>372</v>
      </c>
      <c r="C241">
        <v>29</v>
      </c>
      <c r="D241" t="s">
        <v>58</v>
      </c>
      <c r="E241" t="s">
        <v>106</v>
      </c>
      <c r="F241" s="1">
        <v>48283</v>
      </c>
      <c r="G241" t="s">
        <v>56</v>
      </c>
      <c r="H241" t="s">
        <v>639</v>
      </c>
      <c r="I241">
        <v>400</v>
      </c>
      <c r="J241" t="s">
        <v>15</v>
      </c>
      <c r="K241" t="s">
        <v>47</v>
      </c>
      <c r="L241">
        <v>15</v>
      </c>
    </row>
    <row r="242" spans="2:12" x14ac:dyDescent="0.25">
      <c r="B242" t="s">
        <v>373</v>
      </c>
      <c r="C242">
        <v>33</v>
      </c>
      <c r="D242" t="s">
        <v>8</v>
      </c>
      <c r="E242" t="s">
        <v>237</v>
      </c>
      <c r="F242" s="1">
        <v>48309</v>
      </c>
      <c r="G242" t="s">
        <v>28</v>
      </c>
      <c r="H242" t="s">
        <v>64</v>
      </c>
      <c r="I242">
        <v>350</v>
      </c>
      <c r="J242" t="s">
        <v>16</v>
      </c>
      <c r="K242" t="s">
        <v>53</v>
      </c>
      <c r="L242">
        <v>8</v>
      </c>
    </row>
    <row r="243" spans="2:12" x14ac:dyDescent="0.25">
      <c r="B243" t="s">
        <v>374</v>
      </c>
      <c r="C243">
        <v>30</v>
      </c>
      <c r="D243" t="s">
        <v>8</v>
      </c>
      <c r="E243" t="s">
        <v>86</v>
      </c>
      <c r="F243" s="1">
        <v>48335</v>
      </c>
      <c r="G243" t="s">
        <v>48</v>
      </c>
      <c r="H243" t="s">
        <v>62</v>
      </c>
      <c r="I243">
        <v>200</v>
      </c>
      <c r="J243" t="s">
        <v>15</v>
      </c>
      <c r="K243" t="s">
        <v>51</v>
      </c>
      <c r="L243">
        <v>5</v>
      </c>
    </row>
    <row r="244" spans="2:12" x14ac:dyDescent="0.25">
      <c r="B244" t="s">
        <v>375</v>
      </c>
      <c r="C244">
        <v>38</v>
      </c>
      <c r="D244" t="s">
        <v>10</v>
      </c>
      <c r="E244" t="s">
        <v>176</v>
      </c>
      <c r="F244" s="1">
        <v>48339</v>
      </c>
      <c r="G244" t="s">
        <v>44</v>
      </c>
      <c r="H244" t="s">
        <v>639</v>
      </c>
      <c r="I244">
        <v>400</v>
      </c>
      <c r="J244" t="s">
        <v>13</v>
      </c>
      <c r="K244" t="s">
        <v>47</v>
      </c>
      <c r="L244">
        <v>15</v>
      </c>
    </row>
    <row r="245" spans="2:12" x14ac:dyDescent="0.25">
      <c r="B245" t="s">
        <v>376</v>
      </c>
      <c r="C245">
        <v>35</v>
      </c>
      <c r="D245" t="s">
        <v>58</v>
      </c>
      <c r="E245" t="s">
        <v>59</v>
      </c>
      <c r="F245" s="1">
        <v>48344</v>
      </c>
      <c r="G245" t="s">
        <v>34</v>
      </c>
      <c r="H245" t="s">
        <v>640</v>
      </c>
      <c r="I245">
        <v>250</v>
      </c>
      <c r="J245" t="s">
        <v>5</v>
      </c>
      <c r="K245" t="s">
        <v>45</v>
      </c>
      <c r="L245">
        <v>0</v>
      </c>
    </row>
    <row r="246" spans="2:12" x14ac:dyDescent="0.25">
      <c r="B246" t="s">
        <v>377</v>
      </c>
      <c r="C246">
        <v>28</v>
      </c>
      <c r="D246" t="s">
        <v>58</v>
      </c>
      <c r="E246" t="s">
        <v>152</v>
      </c>
      <c r="F246" s="1">
        <v>48396</v>
      </c>
      <c r="G246" t="s">
        <v>44</v>
      </c>
      <c r="H246" t="s">
        <v>639</v>
      </c>
      <c r="I246">
        <v>400</v>
      </c>
      <c r="J246" t="s">
        <v>13</v>
      </c>
      <c r="K246" t="s">
        <v>47</v>
      </c>
      <c r="L246">
        <v>15</v>
      </c>
    </row>
    <row r="247" spans="2:12" x14ac:dyDescent="0.25">
      <c r="B247" t="s">
        <v>378</v>
      </c>
      <c r="C247">
        <v>35</v>
      </c>
      <c r="D247" t="s">
        <v>65</v>
      </c>
      <c r="E247" t="s">
        <v>218</v>
      </c>
      <c r="F247" s="1">
        <v>48400</v>
      </c>
      <c r="G247" t="s">
        <v>28</v>
      </c>
      <c r="H247" t="s">
        <v>640</v>
      </c>
      <c r="I247">
        <v>250</v>
      </c>
      <c r="J247" t="s">
        <v>5</v>
      </c>
      <c r="K247" t="s">
        <v>45</v>
      </c>
      <c r="L247">
        <v>0</v>
      </c>
    </row>
    <row r="248" spans="2:12" x14ac:dyDescent="0.25">
      <c r="B248" t="s">
        <v>379</v>
      </c>
      <c r="C248">
        <v>31</v>
      </c>
      <c r="D248" t="s">
        <v>8</v>
      </c>
      <c r="E248" t="s">
        <v>72</v>
      </c>
      <c r="F248" s="1">
        <v>48594</v>
      </c>
      <c r="G248" t="s">
        <v>48</v>
      </c>
      <c r="H248" t="s">
        <v>60</v>
      </c>
      <c r="I248">
        <v>300</v>
      </c>
      <c r="J248" t="s">
        <v>15</v>
      </c>
      <c r="K248" t="s">
        <v>49</v>
      </c>
      <c r="L248">
        <v>10</v>
      </c>
    </row>
    <row r="249" spans="2:12" x14ac:dyDescent="0.25">
      <c r="B249" t="s">
        <v>380</v>
      </c>
      <c r="C249">
        <v>28</v>
      </c>
      <c r="D249" t="s">
        <v>65</v>
      </c>
      <c r="E249" t="s">
        <v>78</v>
      </c>
      <c r="F249" s="1">
        <v>48599</v>
      </c>
      <c r="G249" t="s">
        <v>44</v>
      </c>
      <c r="H249" t="s">
        <v>62</v>
      </c>
      <c r="I249">
        <v>200</v>
      </c>
      <c r="J249" t="s">
        <v>13</v>
      </c>
      <c r="K249" t="s">
        <v>47</v>
      </c>
      <c r="L249">
        <v>5</v>
      </c>
    </row>
    <row r="250" spans="2:12" x14ac:dyDescent="0.25">
      <c r="B250" t="s">
        <v>381</v>
      </c>
      <c r="C250">
        <v>31</v>
      </c>
      <c r="D250" t="s">
        <v>8</v>
      </c>
      <c r="E250" t="s">
        <v>61</v>
      </c>
      <c r="F250" s="1">
        <v>48959</v>
      </c>
      <c r="G250" t="s">
        <v>48</v>
      </c>
      <c r="H250" t="s">
        <v>60</v>
      </c>
      <c r="I250">
        <v>300</v>
      </c>
      <c r="J250" t="s">
        <v>15</v>
      </c>
      <c r="K250" t="s">
        <v>49</v>
      </c>
      <c r="L250">
        <v>10</v>
      </c>
    </row>
    <row r="251" spans="2:12" x14ac:dyDescent="0.25">
      <c r="B251" t="s">
        <v>382</v>
      </c>
      <c r="C251">
        <v>28</v>
      </c>
      <c r="D251" t="s">
        <v>65</v>
      </c>
      <c r="E251" t="s">
        <v>98</v>
      </c>
      <c r="F251" s="1">
        <v>48964</v>
      </c>
      <c r="G251" t="s">
        <v>44</v>
      </c>
      <c r="H251" t="s">
        <v>62</v>
      </c>
      <c r="I251">
        <v>200</v>
      </c>
      <c r="J251" t="s">
        <v>13</v>
      </c>
      <c r="K251" t="s">
        <v>47</v>
      </c>
      <c r="L251">
        <v>5</v>
      </c>
    </row>
    <row r="252" spans="2:12" x14ac:dyDescent="0.25">
      <c r="B252" t="s">
        <v>383</v>
      </c>
      <c r="C252">
        <v>33</v>
      </c>
      <c r="D252" t="s">
        <v>6</v>
      </c>
      <c r="E252" t="s">
        <v>67</v>
      </c>
      <c r="F252" s="1">
        <v>48980</v>
      </c>
      <c r="G252" t="s">
        <v>56</v>
      </c>
      <c r="H252" t="s">
        <v>639</v>
      </c>
      <c r="I252">
        <v>400</v>
      </c>
      <c r="J252" t="s">
        <v>11</v>
      </c>
      <c r="K252" t="s">
        <v>55</v>
      </c>
      <c r="L252">
        <v>15</v>
      </c>
    </row>
    <row r="253" spans="2:12" x14ac:dyDescent="0.25">
      <c r="B253" t="s">
        <v>384</v>
      </c>
      <c r="C253">
        <v>29</v>
      </c>
      <c r="D253" t="s">
        <v>8</v>
      </c>
      <c r="E253" t="s">
        <v>102</v>
      </c>
      <c r="F253" s="1">
        <v>48985</v>
      </c>
      <c r="G253" t="s">
        <v>38</v>
      </c>
      <c r="H253" t="s">
        <v>640</v>
      </c>
      <c r="I253">
        <v>250</v>
      </c>
      <c r="J253" t="s">
        <v>5</v>
      </c>
      <c r="K253" t="s">
        <v>45</v>
      </c>
      <c r="L253">
        <v>0</v>
      </c>
    </row>
    <row r="254" spans="2:12" x14ac:dyDescent="0.25">
      <c r="B254" t="s">
        <v>385</v>
      </c>
      <c r="C254">
        <v>31</v>
      </c>
      <c r="D254" t="s">
        <v>8</v>
      </c>
      <c r="E254" t="s">
        <v>250</v>
      </c>
      <c r="F254" s="1">
        <v>49324</v>
      </c>
      <c r="G254" t="s">
        <v>48</v>
      </c>
      <c r="H254" t="s">
        <v>60</v>
      </c>
      <c r="I254">
        <v>300</v>
      </c>
      <c r="J254" t="s">
        <v>15</v>
      </c>
      <c r="K254" t="s">
        <v>49</v>
      </c>
      <c r="L254">
        <v>10</v>
      </c>
    </row>
    <row r="255" spans="2:12" x14ac:dyDescent="0.25">
      <c r="B255" t="s">
        <v>386</v>
      </c>
      <c r="C255">
        <v>28</v>
      </c>
      <c r="D255" t="s">
        <v>65</v>
      </c>
      <c r="E255" t="s">
        <v>252</v>
      </c>
      <c r="F255" s="1">
        <v>49329</v>
      </c>
      <c r="G255" t="s">
        <v>44</v>
      </c>
      <c r="H255" t="s">
        <v>62</v>
      </c>
      <c r="I255">
        <v>200</v>
      </c>
      <c r="J255" t="s">
        <v>13</v>
      </c>
      <c r="K255" t="s">
        <v>47</v>
      </c>
      <c r="L255">
        <v>5</v>
      </c>
    </row>
    <row r="256" spans="2:12" x14ac:dyDescent="0.25">
      <c r="B256" t="s">
        <v>387</v>
      </c>
      <c r="C256">
        <v>33</v>
      </c>
      <c r="D256" t="s">
        <v>6</v>
      </c>
      <c r="E256" t="s">
        <v>254</v>
      </c>
      <c r="F256" s="1">
        <v>49345</v>
      </c>
      <c r="G256" t="s">
        <v>56</v>
      </c>
      <c r="H256" t="s">
        <v>639</v>
      </c>
      <c r="I256">
        <v>400</v>
      </c>
      <c r="J256" t="s">
        <v>11</v>
      </c>
      <c r="K256" t="s">
        <v>55</v>
      </c>
      <c r="L256">
        <v>15</v>
      </c>
    </row>
    <row r="257" spans="2:12" x14ac:dyDescent="0.25">
      <c r="B257" t="s">
        <v>388</v>
      </c>
      <c r="C257">
        <v>29</v>
      </c>
      <c r="D257" t="s">
        <v>8</v>
      </c>
      <c r="E257" t="s">
        <v>164</v>
      </c>
      <c r="F257" s="1">
        <v>49350</v>
      </c>
      <c r="G257" t="s">
        <v>38</v>
      </c>
      <c r="H257" t="s">
        <v>640</v>
      </c>
      <c r="I257">
        <v>250</v>
      </c>
      <c r="J257" t="s">
        <v>5</v>
      </c>
      <c r="K257" t="s">
        <v>45</v>
      </c>
      <c r="L257">
        <v>0</v>
      </c>
    </row>
    <row r="258" spans="2:12" x14ac:dyDescent="0.25">
      <c r="B258" t="s">
        <v>389</v>
      </c>
      <c r="C258">
        <v>30</v>
      </c>
      <c r="D258" t="s">
        <v>58</v>
      </c>
      <c r="E258" t="s">
        <v>160</v>
      </c>
      <c r="F258" s="1">
        <v>49355</v>
      </c>
      <c r="G258" t="s">
        <v>32</v>
      </c>
      <c r="H258" t="s">
        <v>64</v>
      </c>
      <c r="I258">
        <v>350</v>
      </c>
      <c r="J258" t="s">
        <v>16</v>
      </c>
      <c r="K258" t="s">
        <v>53</v>
      </c>
      <c r="L258">
        <v>8</v>
      </c>
    </row>
    <row r="259" spans="2:12" x14ac:dyDescent="0.25">
      <c r="B259" t="s">
        <v>390</v>
      </c>
      <c r="C259">
        <v>32</v>
      </c>
      <c r="D259" t="s">
        <v>63</v>
      </c>
      <c r="E259" t="s">
        <v>108</v>
      </c>
      <c r="F259" s="1">
        <v>49373</v>
      </c>
      <c r="G259" t="s">
        <v>34</v>
      </c>
      <c r="H259" t="s">
        <v>62</v>
      </c>
      <c r="I259">
        <v>200</v>
      </c>
      <c r="J259" t="s">
        <v>13</v>
      </c>
      <c r="K259" t="s">
        <v>49</v>
      </c>
      <c r="L259">
        <v>5</v>
      </c>
    </row>
    <row r="260" spans="2:12" x14ac:dyDescent="0.25">
      <c r="B260" t="s">
        <v>391</v>
      </c>
      <c r="C260">
        <v>29</v>
      </c>
      <c r="D260" t="s">
        <v>58</v>
      </c>
      <c r="E260" t="s">
        <v>82</v>
      </c>
      <c r="F260" s="1">
        <v>49378</v>
      </c>
      <c r="G260" t="s">
        <v>56</v>
      </c>
      <c r="H260" t="s">
        <v>639</v>
      </c>
      <c r="I260">
        <v>400</v>
      </c>
      <c r="J260" t="s">
        <v>15</v>
      </c>
      <c r="K260" t="s">
        <v>47</v>
      </c>
      <c r="L260">
        <v>15</v>
      </c>
    </row>
    <row r="261" spans="2:12" x14ac:dyDescent="0.25">
      <c r="B261" t="s">
        <v>392</v>
      </c>
      <c r="C261">
        <v>27</v>
      </c>
      <c r="D261" t="s">
        <v>58</v>
      </c>
      <c r="E261" t="s">
        <v>76</v>
      </c>
      <c r="F261" s="1">
        <v>49400</v>
      </c>
      <c r="G261" t="s">
        <v>44</v>
      </c>
      <c r="H261" t="s">
        <v>640</v>
      </c>
      <c r="I261">
        <v>250</v>
      </c>
      <c r="J261" t="s">
        <v>9</v>
      </c>
      <c r="K261" t="s">
        <v>55</v>
      </c>
      <c r="L261">
        <v>0</v>
      </c>
    </row>
    <row r="262" spans="2:12" x14ac:dyDescent="0.25">
      <c r="B262" t="s">
        <v>393</v>
      </c>
      <c r="C262">
        <v>33</v>
      </c>
      <c r="D262" t="s">
        <v>8</v>
      </c>
      <c r="E262" t="s">
        <v>261</v>
      </c>
      <c r="F262" s="1">
        <v>49404</v>
      </c>
      <c r="G262" t="s">
        <v>28</v>
      </c>
      <c r="H262" t="s">
        <v>64</v>
      </c>
      <c r="I262">
        <v>350</v>
      </c>
      <c r="J262" t="s">
        <v>16</v>
      </c>
      <c r="K262" t="s">
        <v>53</v>
      </c>
      <c r="L262">
        <v>8</v>
      </c>
    </row>
    <row r="263" spans="2:12" x14ac:dyDescent="0.25">
      <c r="B263" t="s">
        <v>394</v>
      </c>
      <c r="C263">
        <v>30</v>
      </c>
      <c r="D263" t="s">
        <v>8</v>
      </c>
      <c r="E263" t="s">
        <v>263</v>
      </c>
      <c r="F263" s="1">
        <v>49430</v>
      </c>
      <c r="G263" t="s">
        <v>48</v>
      </c>
      <c r="H263" t="s">
        <v>62</v>
      </c>
      <c r="I263">
        <v>200</v>
      </c>
      <c r="J263" t="s">
        <v>15</v>
      </c>
      <c r="K263" t="s">
        <v>51</v>
      </c>
      <c r="L263">
        <v>5</v>
      </c>
    </row>
    <row r="264" spans="2:12" x14ac:dyDescent="0.25">
      <c r="B264" t="s">
        <v>395</v>
      </c>
      <c r="C264">
        <v>38</v>
      </c>
      <c r="D264" t="s">
        <v>10</v>
      </c>
      <c r="E264" t="s">
        <v>137</v>
      </c>
      <c r="F264" s="1">
        <v>49434</v>
      </c>
      <c r="G264" t="s">
        <v>44</v>
      </c>
      <c r="H264" t="s">
        <v>639</v>
      </c>
      <c r="I264">
        <v>400</v>
      </c>
      <c r="J264" t="s">
        <v>13</v>
      </c>
      <c r="K264" t="s">
        <v>47</v>
      </c>
      <c r="L264">
        <v>15</v>
      </c>
    </row>
    <row r="265" spans="2:12" x14ac:dyDescent="0.25">
      <c r="B265" t="s">
        <v>396</v>
      </c>
      <c r="C265">
        <v>35</v>
      </c>
      <c r="D265" t="s">
        <v>58</v>
      </c>
      <c r="E265" t="s">
        <v>266</v>
      </c>
      <c r="F265" s="1">
        <v>49439</v>
      </c>
      <c r="G265" t="s">
        <v>34</v>
      </c>
      <c r="H265" t="s">
        <v>640</v>
      </c>
      <c r="I265">
        <v>250</v>
      </c>
      <c r="J265" t="s">
        <v>5</v>
      </c>
      <c r="K265" t="s">
        <v>45</v>
      </c>
      <c r="L265">
        <v>0</v>
      </c>
    </row>
    <row r="266" spans="2:12" x14ac:dyDescent="0.25">
      <c r="B266" t="s">
        <v>397</v>
      </c>
      <c r="C266">
        <v>29</v>
      </c>
      <c r="D266" t="s">
        <v>8</v>
      </c>
      <c r="E266" t="s">
        <v>268</v>
      </c>
      <c r="F266" s="1">
        <v>49461</v>
      </c>
      <c r="G266" t="s">
        <v>56</v>
      </c>
      <c r="H266" t="s">
        <v>64</v>
      </c>
      <c r="I266">
        <v>350</v>
      </c>
      <c r="J266" t="s">
        <v>16</v>
      </c>
      <c r="K266" t="s">
        <v>53</v>
      </c>
      <c r="L266">
        <v>8</v>
      </c>
    </row>
    <row r="267" spans="2:12" x14ac:dyDescent="0.25">
      <c r="B267" t="s">
        <v>398</v>
      </c>
      <c r="C267">
        <v>33</v>
      </c>
      <c r="D267" t="s">
        <v>6</v>
      </c>
      <c r="E267" t="s">
        <v>158</v>
      </c>
      <c r="F267" s="1">
        <v>49465</v>
      </c>
      <c r="G267" t="s">
        <v>32</v>
      </c>
      <c r="H267" t="s">
        <v>60</v>
      </c>
      <c r="I267">
        <v>300</v>
      </c>
      <c r="J267" t="s">
        <v>7</v>
      </c>
      <c r="K267" t="s">
        <v>49</v>
      </c>
      <c r="L267">
        <v>10</v>
      </c>
    </row>
    <row r="268" spans="2:12" x14ac:dyDescent="0.25">
      <c r="B268" t="s">
        <v>399</v>
      </c>
      <c r="C268">
        <v>30</v>
      </c>
      <c r="D268" t="s">
        <v>8</v>
      </c>
      <c r="E268" t="s">
        <v>271</v>
      </c>
      <c r="F268" s="1">
        <v>49470</v>
      </c>
      <c r="G268" t="s">
        <v>48</v>
      </c>
      <c r="H268" t="s">
        <v>62</v>
      </c>
      <c r="I268">
        <v>200</v>
      </c>
      <c r="J268" t="s">
        <v>15</v>
      </c>
      <c r="K268" t="s">
        <v>51</v>
      </c>
      <c r="L268">
        <v>5</v>
      </c>
    </row>
    <row r="269" spans="2:12" x14ac:dyDescent="0.25">
      <c r="B269" t="s">
        <v>400</v>
      </c>
      <c r="C269">
        <v>35</v>
      </c>
      <c r="D269" t="s">
        <v>65</v>
      </c>
      <c r="E269" t="s">
        <v>273</v>
      </c>
      <c r="F269" s="1">
        <v>49495</v>
      </c>
      <c r="G269" t="s">
        <v>28</v>
      </c>
      <c r="H269" t="s">
        <v>640</v>
      </c>
      <c r="I269">
        <v>250</v>
      </c>
      <c r="J269" t="s">
        <v>5</v>
      </c>
      <c r="K269" t="s">
        <v>45</v>
      </c>
      <c r="L269">
        <v>0</v>
      </c>
    </row>
    <row r="270" spans="2:12" x14ac:dyDescent="0.25">
      <c r="B270" t="s">
        <v>401</v>
      </c>
      <c r="C270">
        <v>31</v>
      </c>
      <c r="D270" t="s">
        <v>8</v>
      </c>
      <c r="E270" t="s">
        <v>213</v>
      </c>
      <c r="F270" s="1">
        <v>49689</v>
      </c>
      <c r="G270" t="s">
        <v>48</v>
      </c>
      <c r="H270" t="s">
        <v>60</v>
      </c>
      <c r="I270">
        <v>300</v>
      </c>
      <c r="J270" t="s">
        <v>15</v>
      </c>
      <c r="K270" t="s">
        <v>49</v>
      </c>
      <c r="L270">
        <v>10</v>
      </c>
    </row>
    <row r="271" spans="2:12" x14ac:dyDescent="0.25">
      <c r="B271" t="s">
        <v>402</v>
      </c>
      <c r="C271">
        <v>28</v>
      </c>
      <c r="D271" t="s">
        <v>65</v>
      </c>
      <c r="E271" t="s">
        <v>78</v>
      </c>
      <c r="F271" s="1">
        <v>49694</v>
      </c>
      <c r="G271" t="s">
        <v>44</v>
      </c>
      <c r="H271" t="s">
        <v>62</v>
      </c>
      <c r="I271">
        <v>200</v>
      </c>
      <c r="J271" t="s">
        <v>13</v>
      </c>
      <c r="K271" t="s">
        <v>47</v>
      </c>
      <c r="L271">
        <v>5</v>
      </c>
    </row>
    <row r="272" spans="2:12" x14ac:dyDescent="0.25">
      <c r="B272" t="s">
        <v>403</v>
      </c>
      <c r="C272">
        <v>31</v>
      </c>
      <c r="D272" t="s">
        <v>8</v>
      </c>
      <c r="E272" t="s">
        <v>277</v>
      </c>
      <c r="F272" s="1">
        <v>50055</v>
      </c>
      <c r="G272" t="s">
        <v>48</v>
      </c>
      <c r="H272" t="s">
        <v>60</v>
      </c>
      <c r="I272">
        <v>300</v>
      </c>
      <c r="J272" t="s">
        <v>15</v>
      </c>
      <c r="K272" t="s">
        <v>49</v>
      </c>
      <c r="L272">
        <v>10</v>
      </c>
    </row>
    <row r="273" spans="2:12" x14ac:dyDescent="0.25">
      <c r="B273" t="s">
        <v>404</v>
      </c>
      <c r="C273">
        <v>28</v>
      </c>
      <c r="D273" t="s">
        <v>65</v>
      </c>
      <c r="E273" t="s">
        <v>279</v>
      </c>
      <c r="F273" s="1">
        <v>50060</v>
      </c>
      <c r="G273" t="s">
        <v>44</v>
      </c>
      <c r="H273" t="s">
        <v>62</v>
      </c>
      <c r="I273">
        <v>200</v>
      </c>
      <c r="J273" t="s">
        <v>13</v>
      </c>
      <c r="K273" t="s">
        <v>47</v>
      </c>
      <c r="L273">
        <v>5</v>
      </c>
    </row>
    <row r="274" spans="2:12" x14ac:dyDescent="0.25">
      <c r="B274" t="s">
        <v>405</v>
      </c>
      <c r="C274">
        <v>33</v>
      </c>
      <c r="D274" t="s">
        <v>6</v>
      </c>
      <c r="E274" t="s">
        <v>281</v>
      </c>
      <c r="F274" s="1">
        <v>50076</v>
      </c>
      <c r="G274" t="s">
        <v>56</v>
      </c>
      <c r="H274" t="s">
        <v>639</v>
      </c>
      <c r="I274">
        <v>400</v>
      </c>
      <c r="J274" t="s">
        <v>11</v>
      </c>
      <c r="K274" t="s">
        <v>55</v>
      </c>
      <c r="L274">
        <v>15</v>
      </c>
    </row>
    <row r="275" spans="2:12" x14ac:dyDescent="0.25">
      <c r="B275" t="s">
        <v>406</v>
      </c>
      <c r="C275">
        <v>29</v>
      </c>
      <c r="D275" t="s">
        <v>8</v>
      </c>
      <c r="E275" t="s">
        <v>283</v>
      </c>
      <c r="F275" s="1">
        <v>50081</v>
      </c>
      <c r="G275" t="s">
        <v>38</v>
      </c>
      <c r="H275" t="s">
        <v>640</v>
      </c>
      <c r="I275">
        <v>250</v>
      </c>
      <c r="J275" t="s">
        <v>5</v>
      </c>
      <c r="K275" t="s">
        <v>45</v>
      </c>
      <c r="L275">
        <v>0</v>
      </c>
    </row>
    <row r="276" spans="2:12" x14ac:dyDescent="0.25">
      <c r="B276" t="s">
        <v>407</v>
      </c>
      <c r="C276">
        <v>31</v>
      </c>
      <c r="D276" t="s">
        <v>8</v>
      </c>
      <c r="E276" t="s">
        <v>100</v>
      </c>
      <c r="F276" s="1">
        <v>50420</v>
      </c>
      <c r="G276" t="s">
        <v>48</v>
      </c>
      <c r="H276" t="s">
        <v>60</v>
      </c>
      <c r="I276">
        <v>300</v>
      </c>
      <c r="J276" t="s">
        <v>15</v>
      </c>
      <c r="K276" t="s">
        <v>49</v>
      </c>
      <c r="L276">
        <v>10</v>
      </c>
    </row>
    <row r="277" spans="2:12" x14ac:dyDescent="0.25">
      <c r="B277" t="s">
        <v>408</v>
      </c>
      <c r="C277">
        <v>28</v>
      </c>
      <c r="D277" t="s">
        <v>65</v>
      </c>
      <c r="E277" t="s">
        <v>98</v>
      </c>
      <c r="F277" s="1">
        <v>50425</v>
      </c>
      <c r="G277" t="s">
        <v>44</v>
      </c>
      <c r="H277" t="s">
        <v>62</v>
      </c>
      <c r="I277">
        <v>200</v>
      </c>
      <c r="J277" t="s">
        <v>13</v>
      </c>
      <c r="K277" t="s">
        <v>47</v>
      </c>
      <c r="L277">
        <v>5</v>
      </c>
    </row>
    <row r="278" spans="2:12" x14ac:dyDescent="0.25">
      <c r="B278" t="s">
        <v>409</v>
      </c>
      <c r="C278">
        <v>31</v>
      </c>
      <c r="D278" t="s">
        <v>8</v>
      </c>
      <c r="E278" t="s">
        <v>61</v>
      </c>
      <c r="F278" s="1">
        <v>50420</v>
      </c>
      <c r="G278" t="s">
        <v>48</v>
      </c>
      <c r="H278" t="s">
        <v>60</v>
      </c>
      <c r="I278">
        <v>300</v>
      </c>
      <c r="J278" t="s">
        <v>15</v>
      </c>
      <c r="K278" t="s">
        <v>49</v>
      </c>
      <c r="L278">
        <v>10</v>
      </c>
    </row>
    <row r="279" spans="2:12" x14ac:dyDescent="0.25">
      <c r="B279" t="s">
        <v>410</v>
      </c>
      <c r="C279">
        <v>33</v>
      </c>
      <c r="D279" t="s">
        <v>6</v>
      </c>
      <c r="E279" t="s">
        <v>67</v>
      </c>
      <c r="F279" s="1">
        <v>50441</v>
      </c>
      <c r="G279" t="s">
        <v>56</v>
      </c>
      <c r="H279" t="s">
        <v>639</v>
      </c>
      <c r="I279">
        <v>400</v>
      </c>
      <c r="J279" t="s">
        <v>11</v>
      </c>
      <c r="K279" t="s">
        <v>55</v>
      </c>
      <c r="L279">
        <v>15</v>
      </c>
    </row>
    <row r="280" spans="2:12" x14ac:dyDescent="0.25">
      <c r="B280" t="s">
        <v>411</v>
      </c>
      <c r="C280">
        <v>29</v>
      </c>
      <c r="D280" t="s">
        <v>58</v>
      </c>
      <c r="E280" t="s">
        <v>59</v>
      </c>
      <c r="F280" s="1">
        <v>47766</v>
      </c>
      <c r="G280" t="s">
        <v>56</v>
      </c>
      <c r="H280" t="s">
        <v>639</v>
      </c>
      <c r="I280">
        <v>400</v>
      </c>
      <c r="J280" t="s">
        <v>15</v>
      </c>
      <c r="K280" t="s">
        <v>47</v>
      </c>
      <c r="L280">
        <v>15</v>
      </c>
    </row>
    <row r="281" spans="2:12" x14ac:dyDescent="0.25">
      <c r="B281" t="s">
        <v>412</v>
      </c>
      <c r="C281">
        <v>27</v>
      </c>
      <c r="D281" t="s">
        <v>58</v>
      </c>
      <c r="E281" t="s">
        <v>201</v>
      </c>
      <c r="F281" s="1">
        <v>47788</v>
      </c>
      <c r="G281" t="s">
        <v>44</v>
      </c>
      <c r="H281" t="s">
        <v>640</v>
      </c>
      <c r="I281">
        <v>250</v>
      </c>
      <c r="J281" t="s">
        <v>9</v>
      </c>
      <c r="K281" t="s">
        <v>55</v>
      </c>
      <c r="L281">
        <v>0</v>
      </c>
    </row>
    <row r="282" spans="2:12" x14ac:dyDescent="0.25">
      <c r="B282" t="s">
        <v>413</v>
      </c>
      <c r="C282">
        <v>28</v>
      </c>
      <c r="D282" t="s">
        <v>6</v>
      </c>
      <c r="E282" t="s">
        <v>203</v>
      </c>
      <c r="F282" s="1">
        <v>47797</v>
      </c>
      <c r="G282" t="s">
        <v>32</v>
      </c>
      <c r="H282" t="s">
        <v>60</v>
      </c>
      <c r="I282">
        <v>300</v>
      </c>
      <c r="J282" t="s">
        <v>7</v>
      </c>
      <c r="K282" t="s">
        <v>49</v>
      </c>
      <c r="L282">
        <v>10</v>
      </c>
    </row>
    <row r="283" spans="2:12" x14ac:dyDescent="0.25">
      <c r="B283" t="s">
        <v>414</v>
      </c>
      <c r="C283">
        <v>30</v>
      </c>
      <c r="D283" t="s">
        <v>8</v>
      </c>
      <c r="E283" t="s">
        <v>205</v>
      </c>
      <c r="F283" s="1">
        <v>47849</v>
      </c>
      <c r="G283" t="s">
        <v>48</v>
      </c>
      <c r="H283" t="s">
        <v>62</v>
      </c>
      <c r="I283">
        <v>200</v>
      </c>
      <c r="J283" t="s">
        <v>15</v>
      </c>
      <c r="K283" t="s">
        <v>51</v>
      </c>
      <c r="L283">
        <v>5</v>
      </c>
    </row>
    <row r="284" spans="2:12" x14ac:dyDescent="0.25">
      <c r="B284" t="s">
        <v>415</v>
      </c>
      <c r="C284">
        <v>38</v>
      </c>
      <c r="D284" t="s">
        <v>10</v>
      </c>
      <c r="E284" t="s">
        <v>207</v>
      </c>
      <c r="F284" s="1">
        <v>47853</v>
      </c>
      <c r="G284" t="s">
        <v>44</v>
      </c>
      <c r="H284" t="s">
        <v>639</v>
      </c>
      <c r="I284">
        <v>400</v>
      </c>
      <c r="J284" t="s">
        <v>13</v>
      </c>
      <c r="K284" t="s">
        <v>47</v>
      </c>
      <c r="L284">
        <v>15</v>
      </c>
    </row>
    <row r="285" spans="2:12" x14ac:dyDescent="0.25">
      <c r="B285" t="s">
        <v>416</v>
      </c>
      <c r="C285">
        <v>35</v>
      </c>
      <c r="D285" t="s">
        <v>58</v>
      </c>
      <c r="E285" t="s">
        <v>209</v>
      </c>
      <c r="F285" s="1">
        <v>47858</v>
      </c>
      <c r="G285" t="s">
        <v>34</v>
      </c>
      <c r="H285" t="s">
        <v>640</v>
      </c>
      <c r="I285">
        <v>250</v>
      </c>
      <c r="J285" t="s">
        <v>5</v>
      </c>
      <c r="K285" t="s">
        <v>45</v>
      </c>
      <c r="L285">
        <v>0</v>
      </c>
    </row>
    <row r="286" spans="2:12" x14ac:dyDescent="0.25">
      <c r="B286" t="s">
        <v>417</v>
      </c>
      <c r="C286">
        <v>32</v>
      </c>
      <c r="D286" t="s">
        <v>8</v>
      </c>
      <c r="E286" t="s">
        <v>211</v>
      </c>
      <c r="F286" s="1">
        <v>48014</v>
      </c>
      <c r="G286" t="s">
        <v>48</v>
      </c>
      <c r="H286" t="s">
        <v>60</v>
      </c>
      <c r="I286">
        <v>300</v>
      </c>
      <c r="J286" t="s">
        <v>15</v>
      </c>
      <c r="K286" t="s">
        <v>49</v>
      </c>
      <c r="L286">
        <v>10</v>
      </c>
    </row>
    <row r="287" spans="2:12" x14ac:dyDescent="0.25">
      <c r="B287" t="s">
        <v>418</v>
      </c>
      <c r="C287">
        <v>29</v>
      </c>
      <c r="D287" t="s">
        <v>65</v>
      </c>
      <c r="E287" t="s">
        <v>213</v>
      </c>
      <c r="F287" s="1">
        <v>48019</v>
      </c>
      <c r="G287" t="s">
        <v>44</v>
      </c>
      <c r="H287" t="s">
        <v>62</v>
      </c>
      <c r="I287">
        <v>200</v>
      </c>
      <c r="J287" t="s">
        <v>13</v>
      </c>
      <c r="K287" t="s">
        <v>47</v>
      </c>
      <c r="L287">
        <v>5</v>
      </c>
    </row>
    <row r="288" spans="2:12" x14ac:dyDescent="0.25">
      <c r="B288" t="s">
        <v>419</v>
      </c>
      <c r="C288">
        <v>33</v>
      </c>
      <c r="D288" t="s">
        <v>6</v>
      </c>
      <c r="E288" t="s">
        <v>215</v>
      </c>
      <c r="F288" s="1">
        <v>48034</v>
      </c>
      <c r="G288" t="s">
        <v>56</v>
      </c>
      <c r="H288" t="s">
        <v>639</v>
      </c>
      <c r="I288">
        <v>400</v>
      </c>
      <c r="J288" t="s">
        <v>11</v>
      </c>
      <c r="K288" t="s">
        <v>55</v>
      </c>
      <c r="L288">
        <v>15</v>
      </c>
    </row>
    <row r="289" spans="2:12" x14ac:dyDescent="0.25">
      <c r="B289" t="s">
        <v>420</v>
      </c>
      <c r="C289">
        <v>28</v>
      </c>
      <c r="D289" t="s">
        <v>8</v>
      </c>
      <c r="E289" t="s">
        <v>100</v>
      </c>
      <c r="F289" s="1">
        <v>48039</v>
      </c>
      <c r="G289" t="s">
        <v>38</v>
      </c>
      <c r="H289" t="s">
        <v>640</v>
      </c>
      <c r="I289">
        <v>250</v>
      </c>
      <c r="J289" t="s">
        <v>5</v>
      </c>
      <c r="K289" t="s">
        <v>45</v>
      </c>
      <c r="L289">
        <v>0</v>
      </c>
    </row>
    <row r="290" spans="2:12" x14ac:dyDescent="0.25">
      <c r="B290" t="s">
        <v>421</v>
      </c>
      <c r="C290">
        <v>28</v>
      </c>
      <c r="D290" t="s">
        <v>14</v>
      </c>
      <c r="E290" t="s">
        <v>218</v>
      </c>
      <c r="F290" s="1">
        <v>48061</v>
      </c>
      <c r="G290" t="s">
        <v>50</v>
      </c>
      <c r="H290" t="s">
        <v>60</v>
      </c>
      <c r="I290">
        <v>300</v>
      </c>
      <c r="J290" t="s">
        <v>66</v>
      </c>
      <c r="K290" t="s">
        <v>51</v>
      </c>
      <c r="L290">
        <v>10</v>
      </c>
    </row>
    <row r="291" spans="2:12" x14ac:dyDescent="0.25">
      <c r="B291" t="s">
        <v>422</v>
      </c>
      <c r="C291">
        <v>32</v>
      </c>
      <c r="D291" t="s">
        <v>63</v>
      </c>
      <c r="E291" t="s">
        <v>220</v>
      </c>
      <c r="F291" s="1">
        <v>48065</v>
      </c>
      <c r="G291" t="s">
        <v>34</v>
      </c>
      <c r="H291" t="s">
        <v>62</v>
      </c>
      <c r="I291">
        <v>200</v>
      </c>
      <c r="J291" t="s">
        <v>13</v>
      </c>
      <c r="K291" t="s">
        <v>49</v>
      </c>
      <c r="L291">
        <v>5</v>
      </c>
    </row>
    <row r="292" spans="2:12" x14ac:dyDescent="0.25">
      <c r="B292" t="s">
        <v>423</v>
      </c>
      <c r="C292">
        <v>27</v>
      </c>
      <c r="D292" t="s">
        <v>58</v>
      </c>
      <c r="E292" t="s">
        <v>176</v>
      </c>
      <c r="F292" s="1">
        <v>48092</v>
      </c>
      <c r="G292" t="s">
        <v>44</v>
      </c>
      <c r="H292" t="s">
        <v>640</v>
      </c>
      <c r="I292">
        <v>250</v>
      </c>
      <c r="J292" t="s">
        <v>9</v>
      </c>
      <c r="K292" t="s">
        <v>55</v>
      </c>
      <c r="L292">
        <v>0</v>
      </c>
    </row>
    <row r="293" spans="2:12" x14ac:dyDescent="0.25">
      <c r="B293" t="s">
        <v>424</v>
      </c>
      <c r="C293">
        <v>33</v>
      </c>
      <c r="D293" t="s">
        <v>8</v>
      </c>
      <c r="E293" t="s">
        <v>126</v>
      </c>
      <c r="F293" s="1">
        <v>48096</v>
      </c>
      <c r="G293" t="s">
        <v>28</v>
      </c>
      <c r="H293" t="s">
        <v>64</v>
      </c>
      <c r="I293">
        <v>350</v>
      </c>
      <c r="J293" t="s">
        <v>16</v>
      </c>
      <c r="K293" t="s">
        <v>53</v>
      </c>
      <c r="L293">
        <v>8</v>
      </c>
    </row>
    <row r="294" spans="2:12" x14ac:dyDescent="0.25">
      <c r="B294" t="s">
        <v>425</v>
      </c>
      <c r="C294">
        <v>38</v>
      </c>
      <c r="D294" t="s">
        <v>10</v>
      </c>
      <c r="E294" t="s">
        <v>224</v>
      </c>
      <c r="F294" s="1">
        <v>48126</v>
      </c>
      <c r="G294" t="s">
        <v>44</v>
      </c>
      <c r="H294" t="s">
        <v>639</v>
      </c>
      <c r="I294">
        <v>400</v>
      </c>
      <c r="J294" t="s">
        <v>13</v>
      </c>
      <c r="K294" t="s">
        <v>47</v>
      </c>
      <c r="L294">
        <v>15</v>
      </c>
    </row>
    <row r="295" spans="2:12" x14ac:dyDescent="0.25">
      <c r="B295" t="s">
        <v>426</v>
      </c>
      <c r="C295">
        <v>30</v>
      </c>
      <c r="D295" t="s">
        <v>8</v>
      </c>
      <c r="E295" t="s">
        <v>104</v>
      </c>
      <c r="F295" s="1">
        <v>48162</v>
      </c>
      <c r="G295" t="s">
        <v>48</v>
      </c>
      <c r="H295" t="s">
        <v>62</v>
      </c>
      <c r="I295">
        <v>200</v>
      </c>
      <c r="J295" t="s">
        <v>15</v>
      </c>
      <c r="K295" t="s">
        <v>51</v>
      </c>
      <c r="L295">
        <v>5</v>
      </c>
    </row>
    <row r="296" spans="2:12" x14ac:dyDescent="0.25">
      <c r="B296" t="s">
        <v>427</v>
      </c>
      <c r="C296">
        <v>31</v>
      </c>
      <c r="D296" t="s">
        <v>8</v>
      </c>
      <c r="E296" t="s">
        <v>227</v>
      </c>
      <c r="F296" s="1">
        <v>48228</v>
      </c>
      <c r="G296" t="s">
        <v>48</v>
      </c>
      <c r="H296" t="s">
        <v>60</v>
      </c>
      <c r="I296">
        <v>300</v>
      </c>
      <c r="J296" t="s">
        <v>15</v>
      </c>
      <c r="K296" t="s">
        <v>49</v>
      </c>
      <c r="L296">
        <v>10</v>
      </c>
    </row>
    <row r="297" spans="2:12" x14ac:dyDescent="0.25">
      <c r="B297" t="s">
        <v>428</v>
      </c>
      <c r="C297">
        <v>28</v>
      </c>
      <c r="D297" t="s">
        <v>65</v>
      </c>
      <c r="E297" t="s">
        <v>78</v>
      </c>
      <c r="F297" s="1">
        <v>48233</v>
      </c>
      <c r="G297" t="s">
        <v>44</v>
      </c>
      <c r="H297" t="s">
        <v>62</v>
      </c>
      <c r="I297">
        <v>200</v>
      </c>
      <c r="J297" t="s">
        <v>13</v>
      </c>
      <c r="K297" t="s">
        <v>47</v>
      </c>
      <c r="L297">
        <v>5</v>
      </c>
    </row>
    <row r="298" spans="2:12" x14ac:dyDescent="0.25">
      <c r="B298" t="s">
        <v>429</v>
      </c>
      <c r="C298">
        <v>33</v>
      </c>
      <c r="D298" t="s">
        <v>6</v>
      </c>
      <c r="E298" t="s">
        <v>67</v>
      </c>
      <c r="F298" s="1">
        <v>48249</v>
      </c>
      <c r="G298" t="s">
        <v>56</v>
      </c>
      <c r="H298" t="s">
        <v>639</v>
      </c>
      <c r="I298">
        <v>400</v>
      </c>
      <c r="J298" t="s">
        <v>11</v>
      </c>
      <c r="K298" t="s">
        <v>55</v>
      </c>
      <c r="L298">
        <v>15</v>
      </c>
    </row>
    <row r="299" spans="2:12" x14ac:dyDescent="0.25">
      <c r="B299" t="s">
        <v>430</v>
      </c>
      <c r="C299">
        <v>29</v>
      </c>
      <c r="D299" t="s">
        <v>8</v>
      </c>
      <c r="E299" t="s">
        <v>102</v>
      </c>
      <c r="F299" s="1">
        <v>48254</v>
      </c>
      <c r="G299" t="s">
        <v>38</v>
      </c>
      <c r="H299" t="s">
        <v>640</v>
      </c>
      <c r="I299">
        <v>250</v>
      </c>
      <c r="J299" t="s">
        <v>5</v>
      </c>
      <c r="K299" t="s">
        <v>45</v>
      </c>
      <c r="L299">
        <v>0</v>
      </c>
    </row>
    <row r="300" spans="2:12" x14ac:dyDescent="0.25">
      <c r="B300" t="s">
        <v>431</v>
      </c>
      <c r="C300">
        <v>30</v>
      </c>
      <c r="D300" t="s">
        <v>58</v>
      </c>
      <c r="E300" t="s">
        <v>232</v>
      </c>
      <c r="F300" s="1">
        <v>48259</v>
      </c>
      <c r="G300" t="s">
        <v>32</v>
      </c>
      <c r="H300" t="s">
        <v>64</v>
      </c>
      <c r="I300">
        <v>350</v>
      </c>
      <c r="J300" t="s">
        <v>16</v>
      </c>
      <c r="K300" t="s">
        <v>53</v>
      </c>
      <c r="L300">
        <v>8</v>
      </c>
    </row>
    <row r="301" spans="2:12" x14ac:dyDescent="0.25">
      <c r="B301" t="s">
        <v>432</v>
      </c>
      <c r="C301">
        <v>28</v>
      </c>
      <c r="D301" t="s">
        <v>14</v>
      </c>
      <c r="E301" t="s">
        <v>126</v>
      </c>
      <c r="F301" s="1">
        <v>48274</v>
      </c>
      <c r="G301" t="s">
        <v>50</v>
      </c>
      <c r="H301" t="s">
        <v>60</v>
      </c>
      <c r="I301">
        <v>300</v>
      </c>
      <c r="J301" t="s">
        <v>66</v>
      </c>
      <c r="K301" t="s">
        <v>51</v>
      </c>
      <c r="L301">
        <v>10</v>
      </c>
    </row>
    <row r="302" spans="2:12" x14ac:dyDescent="0.25">
      <c r="B302" t="s">
        <v>433</v>
      </c>
      <c r="C302">
        <v>32</v>
      </c>
      <c r="D302" t="s">
        <v>63</v>
      </c>
      <c r="E302" t="s">
        <v>213</v>
      </c>
      <c r="F302" s="1">
        <v>48278</v>
      </c>
      <c r="G302" t="s">
        <v>34</v>
      </c>
      <c r="H302" t="s">
        <v>62</v>
      </c>
      <c r="I302">
        <v>200</v>
      </c>
      <c r="J302" t="s">
        <v>13</v>
      </c>
      <c r="K302" t="s">
        <v>49</v>
      </c>
      <c r="L302">
        <v>5</v>
      </c>
    </row>
    <row r="303" spans="2:12" x14ac:dyDescent="0.25">
      <c r="B303" t="s">
        <v>434</v>
      </c>
      <c r="C303">
        <v>29</v>
      </c>
      <c r="D303" t="s">
        <v>58</v>
      </c>
      <c r="E303" t="s">
        <v>106</v>
      </c>
      <c r="F303" s="1">
        <v>48283</v>
      </c>
      <c r="G303" t="s">
        <v>56</v>
      </c>
      <c r="H303" t="s">
        <v>639</v>
      </c>
      <c r="I303">
        <v>400</v>
      </c>
      <c r="J303" t="s">
        <v>15</v>
      </c>
      <c r="K303" t="s">
        <v>47</v>
      </c>
      <c r="L303">
        <v>15</v>
      </c>
    </row>
    <row r="304" spans="2:12" x14ac:dyDescent="0.25">
      <c r="B304" t="s">
        <v>435</v>
      </c>
      <c r="C304">
        <v>33</v>
      </c>
      <c r="D304" t="s">
        <v>8</v>
      </c>
      <c r="E304" t="s">
        <v>237</v>
      </c>
      <c r="F304" s="1">
        <v>48309</v>
      </c>
      <c r="G304" t="s">
        <v>28</v>
      </c>
      <c r="H304" t="s">
        <v>64</v>
      </c>
      <c r="I304">
        <v>350</v>
      </c>
      <c r="J304" t="s">
        <v>16</v>
      </c>
      <c r="K304" t="s">
        <v>53</v>
      </c>
      <c r="L304">
        <v>8</v>
      </c>
    </row>
    <row r="305" spans="2:12" x14ac:dyDescent="0.25">
      <c r="B305" t="s">
        <v>436</v>
      </c>
      <c r="C305">
        <v>30</v>
      </c>
      <c r="D305" t="s">
        <v>8</v>
      </c>
      <c r="E305" t="s">
        <v>86</v>
      </c>
      <c r="F305" s="1">
        <v>48335</v>
      </c>
      <c r="G305" t="s">
        <v>48</v>
      </c>
      <c r="H305" t="s">
        <v>62</v>
      </c>
      <c r="I305">
        <v>200</v>
      </c>
      <c r="J305" t="s">
        <v>15</v>
      </c>
      <c r="K305" t="s">
        <v>51</v>
      </c>
      <c r="L305">
        <v>5</v>
      </c>
    </row>
    <row r="306" spans="2:12" x14ac:dyDescent="0.25">
      <c r="B306" t="s">
        <v>437</v>
      </c>
      <c r="C306">
        <v>38</v>
      </c>
      <c r="D306" t="s">
        <v>10</v>
      </c>
      <c r="E306" t="s">
        <v>176</v>
      </c>
      <c r="F306" s="1">
        <v>48339</v>
      </c>
      <c r="G306" t="s">
        <v>44</v>
      </c>
      <c r="H306" t="s">
        <v>639</v>
      </c>
      <c r="I306">
        <v>400</v>
      </c>
      <c r="J306" t="s">
        <v>13</v>
      </c>
      <c r="K306" t="s">
        <v>47</v>
      </c>
      <c r="L306">
        <v>15</v>
      </c>
    </row>
    <row r="307" spans="2:12" x14ac:dyDescent="0.25">
      <c r="B307" t="s">
        <v>438</v>
      </c>
      <c r="C307">
        <v>35</v>
      </c>
      <c r="D307" t="s">
        <v>58</v>
      </c>
      <c r="E307" t="s">
        <v>59</v>
      </c>
      <c r="F307" s="1">
        <v>48344</v>
      </c>
      <c r="G307" t="s">
        <v>34</v>
      </c>
      <c r="H307" t="s">
        <v>640</v>
      </c>
      <c r="I307">
        <v>250</v>
      </c>
      <c r="J307" t="s">
        <v>5</v>
      </c>
      <c r="K307" t="s">
        <v>45</v>
      </c>
      <c r="L307">
        <v>0</v>
      </c>
    </row>
    <row r="308" spans="2:12" x14ac:dyDescent="0.25">
      <c r="B308" t="s">
        <v>439</v>
      </c>
      <c r="C308">
        <v>28</v>
      </c>
      <c r="D308" t="s">
        <v>58</v>
      </c>
      <c r="E308" t="s">
        <v>152</v>
      </c>
      <c r="F308" s="1">
        <v>48396</v>
      </c>
      <c r="G308" t="s">
        <v>44</v>
      </c>
      <c r="H308" t="s">
        <v>639</v>
      </c>
      <c r="I308">
        <v>400</v>
      </c>
      <c r="J308" t="s">
        <v>13</v>
      </c>
      <c r="K308" t="s">
        <v>47</v>
      </c>
      <c r="L308">
        <v>15</v>
      </c>
    </row>
    <row r="309" spans="2:12" x14ac:dyDescent="0.25">
      <c r="B309" t="s">
        <v>440</v>
      </c>
      <c r="C309">
        <v>35</v>
      </c>
      <c r="D309" t="s">
        <v>65</v>
      </c>
      <c r="E309" t="s">
        <v>218</v>
      </c>
      <c r="F309" s="1">
        <v>48400</v>
      </c>
      <c r="G309" t="s">
        <v>28</v>
      </c>
      <c r="H309" t="s">
        <v>640</v>
      </c>
      <c r="I309">
        <v>250</v>
      </c>
      <c r="J309" t="s">
        <v>5</v>
      </c>
      <c r="K309" t="s">
        <v>45</v>
      </c>
      <c r="L309">
        <v>0</v>
      </c>
    </row>
    <row r="310" spans="2:12" x14ac:dyDescent="0.25">
      <c r="B310" t="s">
        <v>441</v>
      </c>
      <c r="C310">
        <v>31</v>
      </c>
      <c r="D310" t="s">
        <v>8</v>
      </c>
      <c r="E310" t="s">
        <v>72</v>
      </c>
      <c r="F310" s="1">
        <v>48594</v>
      </c>
      <c r="G310" t="s">
        <v>48</v>
      </c>
      <c r="H310" t="s">
        <v>60</v>
      </c>
      <c r="I310">
        <v>300</v>
      </c>
      <c r="J310" t="s">
        <v>15</v>
      </c>
      <c r="K310" t="s">
        <v>49</v>
      </c>
      <c r="L310">
        <v>10</v>
      </c>
    </row>
    <row r="311" spans="2:12" x14ac:dyDescent="0.25">
      <c r="B311" t="s">
        <v>442</v>
      </c>
      <c r="C311">
        <v>28</v>
      </c>
      <c r="D311" t="s">
        <v>65</v>
      </c>
      <c r="E311" t="s">
        <v>78</v>
      </c>
      <c r="F311" s="1">
        <v>48599</v>
      </c>
      <c r="G311" t="s">
        <v>44</v>
      </c>
      <c r="H311" t="s">
        <v>62</v>
      </c>
      <c r="I311">
        <v>200</v>
      </c>
      <c r="J311" t="s">
        <v>13</v>
      </c>
      <c r="K311" t="s">
        <v>47</v>
      </c>
      <c r="L311">
        <v>5</v>
      </c>
    </row>
    <row r="312" spans="2:12" x14ac:dyDescent="0.25">
      <c r="B312" t="s">
        <v>443</v>
      </c>
      <c r="C312">
        <v>31</v>
      </c>
      <c r="D312" t="s">
        <v>8</v>
      </c>
      <c r="E312" t="s">
        <v>61</v>
      </c>
      <c r="F312" s="1">
        <v>48959</v>
      </c>
      <c r="G312" t="s">
        <v>48</v>
      </c>
      <c r="H312" t="s">
        <v>60</v>
      </c>
      <c r="I312">
        <v>300</v>
      </c>
      <c r="J312" t="s">
        <v>15</v>
      </c>
      <c r="K312" t="s">
        <v>49</v>
      </c>
      <c r="L312">
        <v>10</v>
      </c>
    </row>
    <row r="313" spans="2:12" x14ac:dyDescent="0.25">
      <c r="B313" t="s">
        <v>444</v>
      </c>
      <c r="C313">
        <v>29</v>
      </c>
      <c r="D313" t="s">
        <v>58</v>
      </c>
      <c r="E313" t="s">
        <v>82</v>
      </c>
      <c r="F313" s="1">
        <v>49378</v>
      </c>
      <c r="G313" t="s">
        <v>56</v>
      </c>
      <c r="H313" t="s">
        <v>639</v>
      </c>
      <c r="I313">
        <v>400</v>
      </c>
      <c r="J313" t="s">
        <v>15</v>
      </c>
      <c r="K313" t="s">
        <v>47</v>
      </c>
      <c r="L313">
        <v>15</v>
      </c>
    </row>
    <row r="314" spans="2:12" x14ac:dyDescent="0.25">
      <c r="B314" t="s">
        <v>445</v>
      </c>
      <c r="C314">
        <v>27</v>
      </c>
      <c r="D314" t="s">
        <v>58</v>
      </c>
      <c r="E314" t="s">
        <v>76</v>
      </c>
      <c r="F314" s="1">
        <v>49400</v>
      </c>
      <c r="G314" t="s">
        <v>44</v>
      </c>
      <c r="H314" t="s">
        <v>640</v>
      </c>
      <c r="I314">
        <v>250</v>
      </c>
      <c r="J314" t="s">
        <v>9</v>
      </c>
      <c r="K314" t="s">
        <v>55</v>
      </c>
      <c r="L314">
        <v>0</v>
      </c>
    </row>
    <row r="315" spans="2:12" x14ac:dyDescent="0.25">
      <c r="B315" t="s">
        <v>446</v>
      </c>
      <c r="C315">
        <v>33</v>
      </c>
      <c r="D315" t="s">
        <v>8</v>
      </c>
      <c r="E315" t="s">
        <v>261</v>
      </c>
      <c r="F315" s="1">
        <v>49404</v>
      </c>
      <c r="G315" t="s">
        <v>28</v>
      </c>
      <c r="H315" t="s">
        <v>64</v>
      </c>
      <c r="I315">
        <v>350</v>
      </c>
      <c r="J315" t="s">
        <v>16</v>
      </c>
      <c r="K315" t="s">
        <v>53</v>
      </c>
      <c r="L315">
        <v>8</v>
      </c>
    </row>
    <row r="316" spans="2:12" x14ac:dyDescent="0.25">
      <c r="B316" t="s">
        <v>447</v>
      </c>
      <c r="C316">
        <v>30</v>
      </c>
      <c r="D316" t="s">
        <v>8</v>
      </c>
      <c r="E316" t="s">
        <v>263</v>
      </c>
      <c r="F316" s="1">
        <v>49430</v>
      </c>
      <c r="G316" t="s">
        <v>48</v>
      </c>
      <c r="H316" t="s">
        <v>62</v>
      </c>
      <c r="I316">
        <v>200</v>
      </c>
      <c r="J316" t="s">
        <v>15</v>
      </c>
      <c r="K316" t="s">
        <v>51</v>
      </c>
      <c r="L316">
        <v>5</v>
      </c>
    </row>
    <row r="317" spans="2:12" x14ac:dyDescent="0.25">
      <c r="B317" t="s">
        <v>448</v>
      </c>
      <c r="C317">
        <v>38</v>
      </c>
      <c r="D317" t="s">
        <v>10</v>
      </c>
      <c r="E317" t="s">
        <v>137</v>
      </c>
      <c r="F317" s="1">
        <v>49434</v>
      </c>
      <c r="G317" t="s">
        <v>44</v>
      </c>
      <c r="H317" t="s">
        <v>639</v>
      </c>
      <c r="I317">
        <v>400</v>
      </c>
      <c r="J317" t="s">
        <v>13</v>
      </c>
      <c r="K317" t="s">
        <v>47</v>
      </c>
      <c r="L317">
        <v>15</v>
      </c>
    </row>
    <row r="318" spans="2:12" x14ac:dyDescent="0.25">
      <c r="B318" t="s">
        <v>449</v>
      </c>
      <c r="C318">
        <v>35</v>
      </c>
      <c r="D318" t="s">
        <v>58</v>
      </c>
      <c r="E318" t="s">
        <v>266</v>
      </c>
      <c r="F318" s="1">
        <v>49439</v>
      </c>
      <c r="G318" t="s">
        <v>34</v>
      </c>
      <c r="H318" t="s">
        <v>640</v>
      </c>
      <c r="I318">
        <v>250</v>
      </c>
      <c r="J318" t="s">
        <v>5</v>
      </c>
      <c r="K318" t="s">
        <v>45</v>
      </c>
      <c r="L318">
        <v>0</v>
      </c>
    </row>
    <row r="319" spans="2:12" x14ac:dyDescent="0.25">
      <c r="B319" t="s">
        <v>450</v>
      </c>
      <c r="C319">
        <v>29</v>
      </c>
      <c r="D319" t="s">
        <v>8</v>
      </c>
      <c r="E319" t="s">
        <v>268</v>
      </c>
      <c r="F319" s="1">
        <v>49461</v>
      </c>
      <c r="G319" t="s">
        <v>56</v>
      </c>
      <c r="H319" t="s">
        <v>64</v>
      </c>
      <c r="I319">
        <v>350</v>
      </c>
      <c r="J319" t="s">
        <v>16</v>
      </c>
      <c r="K319" t="s">
        <v>53</v>
      </c>
      <c r="L319">
        <v>8</v>
      </c>
    </row>
    <row r="320" spans="2:12" x14ac:dyDescent="0.25">
      <c r="B320" t="s">
        <v>451</v>
      </c>
      <c r="C320">
        <v>33</v>
      </c>
      <c r="D320" t="s">
        <v>6</v>
      </c>
      <c r="E320" t="s">
        <v>158</v>
      </c>
      <c r="F320" s="1">
        <v>49465</v>
      </c>
      <c r="G320" t="s">
        <v>32</v>
      </c>
      <c r="H320" t="s">
        <v>60</v>
      </c>
      <c r="I320">
        <v>300</v>
      </c>
      <c r="J320" t="s">
        <v>7</v>
      </c>
      <c r="K320" t="s">
        <v>49</v>
      </c>
      <c r="L320">
        <v>10</v>
      </c>
    </row>
    <row r="321" spans="2:12" x14ac:dyDescent="0.25">
      <c r="B321" t="s">
        <v>452</v>
      </c>
      <c r="C321">
        <v>30</v>
      </c>
      <c r="D321" t="s">
        <v>8</v>
      </c>
      <c r="E321" t="s">
        <v>271</v>
      </c>
      <c r="F321" s="1">
        <v>49470</v>
      </c>
      <c r="G321" t="s">
        <v>48</v>
      </c>
      <c r="H321" t="s">
        <v>62</v>
      </c>
      <c r="I321">
        <v>200</v>
      </c>
      <c r="J321" t="s">
        <v>15</v>
      </c>
      <c r="K321" t="s">
        <v>51</v>
      </c>
      <c r="L321">
        <v>5</v>
      </c>
    </row>
    <row r="322" spans="2:12" x14ac:dyDescent="0.25">
      <c r="B322" t="s">
        <v>453</v>
      </c>
      <c r="C322">
        <v>35</v>
      </c>
      <c r="D322" t="s">
        <v>65</v>
      </c>
      <c r="E322" t="s">
        <v>273</v>
      </c>
      <c r="F322" s="1">
        <v>49495</v>
      </c>
      <c r="G322" t="s">
        <v>28</v>
      </c>
      <c r="H322" t="s">
        <v>640</v>
      </c>
      <c r="I322">
        <v>250</v>
      </c>
      <c r="J322" t="s">
        <v>5</v>
      </c>
      <c r="K322" t="s">
        <v>45</v>
      </c>
      <c r="L322">
        <v>0</v>
      </c>
    </row>
    <row r="323" spans="2:12" x14ac:dyDescent="0.25">
      <c r="B323" t="s">
        <v>454</v>
      </c>
      <c r="C323">
        <v>31</v>
      </c>
      <c r="D323" t="s">
        <v>8</v>
      </c>
      <c r="E323" t="s">
        <v>213</v>
      </c>
      <c r="F323" s="1">
        <v>49689</v>
      </c>
      <c r="G323" t="s">
        <v>48</v>
      </c>
      <c r="H323" t="s">
        <v>60</v>
      </c>
      <c r="I323">
        <v>300</v>
      </c>
      <c r="J323" t="s">
        <v>15</v>
      </c>
      <c r="K323" t="s">
        <v>49</v>
      </c>
      <c r="L323">
        <v>10</v>
      </c>
    </row>
    <row r="324" spans="2:12" x14ac:dyDescent="0.25">
      <c r="B324" t="s">
        <v>455</v>
      </c>
      <c r="C324">
        <v>28</v>
      </c>
      <c r="D324" t="s">
        <v>65</v>
      </c>
      <c r="E324" t="s">
        <v>78</v>
      </c>
      <c r="F324" s="1">
        <v>49694</v>
      </c>
      <c r="G324" t="s">
        <v>44</v>
      </c>
      <c r="H324" t="s">
        <v>62</v>
      </c>
      <c r="I324">
        <v>200</v>
      </c>
      <c r="J324" t="s">
        <v>13</v>
      </c>
      <c r="K324" t="s">
        <v>47</v>
      </c>
      <c r="L324">
        <v>5</v>
      </c>
    </row>
    <row r="325" spans="2:12" x14ac:dyDescent="0.25">
      <c r="B325" t="s">
        <v>456</v>
      </c>
      <c r="C325">
        <v>31</v>
      </c>
      <c r="D325" t="s">
        <v>8</v>
      </c>
      <c r="E325" t="s">
        <v>277</v>
      </c>
      <c r="F325" s="1">
        <v>50055</v>
      </c>
      <c r="G325" t="s">
        <v>48</v>
      </c>
      <c r="H325" t="s">
        <v>60</v>
      </c>
      <c r="I325">
        <v>300</v>
      </c>
      <c r="J325" t="s">
        <v>15</v>
      </c>
      <c r="K325" t="s">
        <v>49</v>
      </c>
      <c r="L325">
        <v>10</v>
      </c>
    </row>
    <row r="326" spans="2:12" x14ac:dyDescent="0.25">
      <c r="B326" t="s">
        <v>457</v>
      </c>
      <c r="C326">
        <v>28</v>
      </c>
      <c r="D326" t="s">
        <v>65</v>
      </c>
      <c r="E326" t="s">
        <v>279</v>
      </c>
      <c r="F326" s="1">
        <v>50060</v>
      </c>
      <c r="G326" t="s">
        <v>44</v>
      </c>
      <c r="H326" t="s">
        <v>62</v>
      </c>
      <c r="I326">
        <v>200</v>
      </c>
      <c r="J326" t="s">
        <v>13</v>
      </c>
      <c r="K326" t="s">
        <v>47</v>
      </c>
      <c r="L326">
        <v>5</v>
      </c>
    </row>
    <row r="327" spans="2:12" x14ac:dyDescent="0.25">
      <c r="B327" t="s">
        <v>458</v>
      </c>
      <c r="C327">
        <v>33</v>
      </c>
      <c r="D327" t="s">
        <v>6</v>
      </c>
      <c r="E327" t="s">
        <v>281</v>
      </c>
      <c r="F327" s="1">
        <v>50076</v>
      </c>
      <c r="G327" t="s">
        <v>56</v>
      </c>
      <c r="H327" t="s">
        <v>639</v>
      </c>
      <c r="I327">
        <v>400</v>
      </c>
      <c r="J327" t="s">
        <v>11</v>
      </c>
      <c r="K327" t="s">
        <v>55</v>
      </c>
      <c r="L327">
        <v>15</v>
      </c>
    </row>
    <row r="328" spans="2:12" x14ac:dyDescent="0.25">
      <c r="B328" t="s">
        <v>459</v>
      </c>
      <c r="C328">
        <v>29</v>
      </c>
      <c r="D328" t="s">
        <v>8</v>
      </c>
      <c r="E328" t="s">
        <v>283</v>
      </c>
      <c r="F328" s="1">
        <v>50081</v>
      </c>
      <c r="G328" t="s">
        <v>38</v>
      </c>
      <c r="H328" t="s">
        <v>640</v>
      </c>
      <c r="I328">
        <v>250</v>
      </c>
      <c r="J328" t="s">
        <v>5</v>
      </c>
      <c r="K328" t="s">
        <v>45</v>
      </c>
      <c r="L328">
        <v>0</v>
      </c>
    </row>
    <row r="329" spans="2:12" x14ac:dyDescent="0.25">
      <c r="B329" t="s">
        <v>460</v>
      </c>
      <c r="C329">
        <v>31</v>
      </c>
      <c r="D329" t="s">
        <v>8</v>
      </c>
      <c r="E329" t="s">
        <v>100</v>
      </c>
      <c r="F329" s="1">
        <v>50420</v>
      </c>
      <c r="G329" t="s">
        <v>48</v>
      </c>
      <c r="H329" t="s">
        <v>60</v>
      </c>
      <c r="I329">
        <v>300</v>
      </c>
      <c r="J329" t="s">
        <v>15</v>
      </c>
      <c r="K329" t="s">
        <v>49</v>
      </c>
      <c r="L329">
        <v>10</v>
      </c>
    </row>
    <row r="330" spans="2:12" x14ac:dyDescent="0.25">
      <c r="B330" t="s">
        <v>461</v>
      </c>
      <c r="C330">
        <v>28</v>
      </c>
      <c r="D330" t="s">
        <v>65</v>
      </c>
      <c r="E330" t="s">
        <v>98</v>
      </c>
      <c r="F330" s="1">
        <v>50425</v>
      </c>
      <c r="G330" t="s">
        <v>44</v>
      </c>
      <c r="H330" t="s">
        <v>62</v>
      </c>
      <c r="I330">
        <v>200</v>
      </c>
      <c r="J330" t="s">
        <v>13</v>
      </c>
      <c r="K330" t="s">
        <v>47</v>
      </c>
      <c r="L330">
        <v>5</v>
      </c>
    </row>
    <row r="331" spans="2:12" x14ac:dyDescent="0.25">
      <c r="B331" t="s">
        <v>462</v>
      </c>
      <c r="C331">
        <v>31</v>
      </c>
      <c r="D331" t="s">
        <v>8</v>
      </c>
      <c r="E331" t="s">
        <v>61</v>
      </c>
      <c r="F331" s="1">
        <v>50420</v>
      </c>
      <c r="G331" t="s">
        <v>48</v>
      </c>
      <c r="H331" t="s">
        <v>60</v>
      </c>
      <c r="I331">
        <v>300</v>
      </c>
      <c r="J331" t="s">
        <v>15</v>
      </c>
      <c r="K331" t="s">
        <v>49</v>
      </c>
      <c r="L331">
        <v>10</v>
      </c>
    </row>
    <row r="332" spans="2:12" x14ac:dyDescent="0.25">
      <c r="B332" t="s">
        <v>463</v>
      </c>
      <c r="C332">
        <v>33</v>
      </c>
      <c r="D332" t="s">
        <v>6</v>
      </c>
      <c r="E332" t="s">
        <v>67</v>
      </c>
      <c r="F332" s="1">
        <v>50441</v>
      </c>
      <c r="G332" t="s">
        <v>56</v>
      </c>
      <c r="H332" t="s">
        <v>639</v>
      </c>
      <c r="I332">
        <v>400</v>
      </c>
      <c r="J332" t="s">
        <v>11</v>
      </c>
      <c r="K332" t="s">
        <v>55</v>
      </c>
      <c r="L332">
        <v>15</v>
      </c>
    </row>
    <row r="333" spans="2:12" x14ac:dyDescent="0.25">
      <c r="B333" t="s">
        <v>464</v>
      </c>
      <c r="C333">
        <v>29</v>
      </c>
      <c r="D333" t="s">
        <v>58</v>
      </c>
      <c r="E333" t="s">
        <v>59</v>
      </c>
      <c r="F333" s="1">
        <v>47766</v>
      </c>
      <c r="G333" t="s">
        <v>56</v>
      </c>
      <c r="H333" t="s">
        <v>639</v>
      </c>
      <c r="I333">
        <v>400</v>
      </c>
      <c r="J333" t="s">
        <v>15</v>
      </c>
      <c r="K333" t="s">
        <v>47</v>
      </c>
      <c r="L333">
        <v>15</v>
      </c>
    </row>
    <row r="334" spans="2:12" x14ac:dyDescent="0.25">
      <c r="B334" t="s">
        <v>465</v>
      </c>
      <c r="C334">
        <v>27</v>
      </c>
      <c r="D334" t="s">
        <v>58</v>
      </c>
      <c r="E334" t="s">
        <v>201</v>
      </c>
      <c r="F334" s="1">
        <v>47788</v>
      </c>
      <c r="G334" t="s">
        <v>44</v>
      </c>
      <c r="H334" t="s">
        <v>640</v>
      </c>
      <c r="I334">
        <v>250</v>
      </c>
      <c r="J334" t="s">
        <v>9</v>
      </c>
      <c r="K334" t="s">
        <v>55</v>
      </c>
      <c r="L334">
        <v>0</v>
      </c>
    </row>
    <row r="335" spans="2:12" x14ac:dyDescent="0.25">
      <c r="B335" t="s">
        <v>466</v>
      </c>
      <c r="C335">
        <v>28</v>
      </c>
      <c r="D335" t="s">
        <v>6</v>
      </c>
      <c r="E335" t="s">
        <v>203</v>
      </c>
      <c r="F335" s="1">
        <v>47797</v>
      </c>
      <c r="G335" t="s">
        <v>32</v>
      </c>
      <c r="H335" t="s">
        <v>60</v>
      </c>
      <c r="I335">
        <v>300</v>
      </c>
      <c r="J335" t="s">
        <v>7</v>
      </c>
      <c r="K335" t="s">
        <v>49</v>
      </c>
      <c r="L335">
        <v>10</v>
      </c>
    </row>
    <row r="336" spans="2:12" x14ac:dyDescent="0.25">
      <c r="B336" t="s">
        <v>467</v>
      </c>
      <c r="C336">
        <v>30</v>
      </c>
      <c r="D336" t="s">
        <v>8</v>
      </c>
      <c r="E336" t="s">
        <v>205</v>
      </c>
      <c r="F336" s="1">
        <v>47849</v>
      </c>
      <c r="G336" t="s">
        <v>48</v>
      </c>
      <c r="H336" t="s">
        <v>62</v>
      </c>
      <c r="I336">
        <v>200</v>
      </c>
      <c r="J336" t="s">
        <v>15</v>
      </c>
      <c r="K336" t="s">
        <v>51</v>
      </c>
      <c r="L336">
        <v>5</v>
      </c>
    </row>
    <row r="337" spans="2:12" x14ac:dyDescent="0.25">
      <c r="B337" t="s">
        <v>468</v>
      </c>
      <c r="C337">
        <v>38</v>
      </c>
      <c r="D337" t="s">
        <v>10</v>
      </c>
      <c r="E337" t="s">
        <v>207</v>
      </c>
      <c r="F337" s="1">
        <v>47853</v>
      </c>
      <c r="G337" t="s">
        <v>44</v>
      </c>
      <c r="H337" t="s">
        <v>639</v>
      </c>
      <c r="I337">
        <v>400</v>
      </c>
      <c r="J337" t="s">
        <v>13</v>
      </c>
      <c r="K337" t="s">
        <v>47</v>
      </c>
      <c r="L337">
        <v>15</v>
      </c>
    </row>
    <row r="338" spans="2:12" x14ac:dyDescent="0.25">
      <c r="B338" t="s">
        <v>469</v>
      </c>
      <c r="C338">
        <v>35</v>
      </c>
      <c r="D338" t="s">
        <v>58</v>
      </c>
      <c r="E338" t="s">
        <v>209</v>
      </c>
      <c r="F338" s="1">
        <v>47858</v>
      </c>
      <c r="G338" t="s">
        <v>34</v>
      </c>
      <c r="H338" t="s">
        <v>640</v>
      </c>
      <c r="I338">
        <v>250</v>
      </c>
      <c r="J338" t="s">
        <v>5</v>
      </c>
      <c r="K338" t="s">
        <v>45</v>
      </c>
      <c r="L338">
        <v>0</v>
      </c>
    </row>
    <row r="339" spans="2:12" x14ac:dyDescent="0.25">
      <c r="B339" t="s">
        <v>470</v>
      </c>
      <c r="C339">
        <v>32</v>
      </c>
      <c r="D339" t="s">
        <v>8</v>
      </c>
      <c r="E339" t="s">
        <v>211</v>
      </c>
      <c r="F339" s="1">
        <v>48014</v>
      </c>
      <c r="G339" t="s">
        <v>48</v>
      </c>
      <c r="H339" t="s">
        <v>60</v>
      </c>
      <c r="I339">
        <v>300</v>
      </c>
      <c r="J339" t="s">
        <v>15</v>
      </c>
      <c r="K339" t="s">
        <v>49</v>
      </c>
      <c r="L339">
        <v>10</v>
      </c>
    </row>
    <row r="340" spans="2:12" x14ac:dyDescent="0.25">
      <c r="B340" t="s">
        <v>471</v>
      </c>
      <c r="C340">
        <v>29</v>
      </c>
      <c r="D340" t="s">
        <v>65</v>
      </c>
      <c r="E340" t="s">
        <v>213</v>
      </c>
      <c r="F340" s="1">
        <v>48019</v>
      </c>
      <c r="G340" t="s">
        <v>44</v>
      </c>
      <c r="H340" t="s">
        <v>62</v>
      </c>
      <c r="I340">
        <v>200</v>
      </c>
      <c r="J340" t="s">
        <v>13</v>
      </c>
      <c r="K340" t="s">
        <v>47</v>
      </c>
      <c r="L340">
        <v>5</v>
      </c>
    </row>
    <row r="341" spans="2:12" x14ac:dyDescent="0.25">
      <c r="B341" t="s">
        <v>472</v>
      </c>
      <c r="C341">
        <v>33</v>
      </c>
      <c r="D341" t="s">
        <v>6</v>
      </c>
      <c r="E341" t="s">
        <v>215</v>
      </c>
      <c r="F341" s="1">
        <v>48034</v>
      </c>
      <c r="G341" t="s">
        <v>56</v>
      </c>
      <c r="H341" t="s">
        <v>639</v>
      </c>
      <c r="I341">
        <v>400</v>
      </c>
      <c r="J341" t="s">
        <v>11</v>
      </c>
      <c r="K341" t="s">
        <v>55</v>
      </c>
      <c r="L341">
        <v>15</v>
      </c>
    </row>
    <row r="342" spans="2:12" x14ac:dyDescent="0.25">
      <c r="B342" t="s">
        <v>473</v>
      </c>
      <c r="C342">
        <v>28</v>
      </c>
      <c r="D342" t="s">
        <v>8</v>
      </c>
      <c r="E342" t="s">
        <v>100</v>
      </c>
      <c r="F342" s="1">
        <v>48039</v>
      </c>
      <c r="G342" t="s">
        <v>38</v>
      </c>
      <c r="H342" t="s">
        <v>640</v>
      </c>
      <c r="I342">
        <v>250</v>
      </c>
      <c r="J342" t="s">
        <v>5</v>
      </c>
      <c r="K342" t="s">
        <v>45</v>
      </c>
      <c r="L342">
        <v>0</v>
      </c>
    </row>
    <row r="343" spans="2:12" x14ac:dyDescent="0.25">
      <c r="B343" t="s">
        <v>474</v>
      </c>
      <c r="C343">
        <v>28</v>
      </c>
      <c r="D343" t="s">
        <v>14</v>
      </c>
      <c r="E343" t="s">
        <v>218</v>
      </c>
      <c r="F343" s="1">
        <v>48061</v>
      </c>
      <c r="G343" t="s">
        <v>50</v>
      </c>
      <c r="H343" t="s">
        <v>60</v>
      </c>
      <c r="I343">
        <v>300</v>
      </c>
      <c r="J343" t="s">
        <v>66</v>
      </c>
      <c r="K343" t="s">
        <v>51</v>
      </c>
      <c r="L343">
        <v>10</v>
      </c>
    </row>
    <row r="344" spans="2:12" x14ac:dyDescent="0.25">
      <c r="B344" t="s">
        <v>475</v>
      </c>
      <c r="C344">
        <v>32</v>
      </c>
      <c r="D344" t="s">
        <v>63</v>
      </c>
      <c r="E344" t="s">
        <v>220</v>
      </c>
      <c r="F344" s="1">
        <v>48065</v>
      </c>
      <c r="G344" t="s">
        <v>34</v>
      </c>
      <c r="H344" t="s">
        <v>62</v>
      </c>
      <c r="I344">
        <v>200</v>
      </c>
      <c r="J344" t="s">
        <v>13</v>
      </c>
      <c r="K344" t="s">
        <v>49</v>
      </c>
      <c r="L344">
        <v>5</v>
      </c>
    </row>
    <row r="345" spans="2:12" x14ac:dyDescent="0.25">
      <c r="B345" t="s">
        <v>476</v>
      </c>
      <c r="C345">
        <v>27</v>
      </c>
      <c r="D345" t="s">
        <v>58</v>
      </c>
      <c r="E345" t="s">
        <v>176</v>
      </c>
      <c r="F345" s="1">
        <v>48092</v>
      </c>
      <c r="G345" t="s">
        <v>44</v>
      </c>
      <c r="H345" t="s">
        <v>640</v>
      </c>
      <c r="I345">
        <v>250</v>
      </c>
      <c r="J345" t="s">
        <v>9</v>
      </c>
      <c r="K345" t="s">
        <v>55</v>
      </c>
      <c r="L345">
        <v>0</v>
      </c>
    </row>
    <row r="346" spans="2:12" x14ac:dyDescent="0.25">
      <c r="B346" t="s">
        <v>477</v>
      </c>
      <c r="C346">
        <v>33</v>
      </c>
      <c r="D346" t="s">
        <v>8</v>
      </c>
      <c r="E346" t="s">
        <v>126</v>
      </c>
      <c r="F346" s="1">
        <v>48096</v>
      </c>
      <c r="G346" t="s">
        <v>28</v>
      </c>
      <c r="H346" t="s">
        <v>64</v>
      </c>
      <c r="I346">
        <v>350</v>
      </c>
      <c r="J346" t="s">
        <v>16</v>
      </c>
      <c r="K346" t="s">
        <v>53</v>
      </c>
      <c r="L346">
        <v>8</v>
      </c>
    </row>
    <row r="347" spans="2:12" x14ac:dyDescent="0.25">
      <c r="B347" t="s">
        <v>478</v>
      </c>
      <c r="C347">
        <v>38</v>
      </c>
      <c r="D347" t="s">
        <v>10</v>
      </c>
      <c r="E347" t="s">
        <v>224</v>
      </c>
      <c r="F347" s="1">
        <v>48126</v>
      </c>
      <c r="G347" t="s">
        <v>44</v>
      </c>
      <c r="H347" t="s">
        <v>639</v>
      </c>
      <c r="I347">
        <v>400</v>
      </c>
      <c r="J347" t="s">
        <v>13</v>
      </c>
      <c r="K347" t="s">
        <v>47</v>
      </c>
      <c r="L347">
        <v>15</v>
      </c>
    </row>
    <row r="348" spans="2:12" x14ac:dyDescent="0.25">
      <c r="B348" t="s">
        <v>479</v>
      </c>
      <c r="C348">
        <v>30</v>
      </c>
      <c r="D348" t="s">
        <v>8</v>
      </c>
      <c r="E348" t="s">
        <v>104</v>
      </c>
      <c r="F348" s="1">
        <v>48162</v>
      </c>
      <c r="G348" t="s">
        <v>48</v>
      </c>
      <c r="H348" t="s">
        <v>62</v>
      </c>
      <c r="I348">
        <v>200</v>
      </c>
      <c r="J348" t="s">
        <v>15</v>
      </c>
      <c r="K348" t="s">
        <v>51</v>
      </c>
      <c r="L348">
        <v>5</v>
      </c>
    </row>
    <row r="349" spans="2:12" x14ac:dyDescent="0.25">
      <c r="B349" t="s">
        <v>480</v>
      </c>
      <c r="C349">
        <v>31</v>
      </c>
      <c r="D349" t="s">
        <v>8</v>
      </c>
      <c r="E349" t="s">
        <v>227</v>
      </c>
      <c r="F349" s="1">
        <v>48228</v>
      </c>
      <c r="G349" t="s">
        <v>48</v>
      </c>
      <c r="H349" t="s">
        <v>60</v>
      </c>
      <c r="I349">
        <v>300</v>
      </c>
      <c r="J349" t="s">
        <v>15</v>
      </c>
      <c r="K349" t="s">
        <v>49</v>
      </c>
      <c r="L349">
        <v>10</v>
      </c>
    </row>
    <row r="350" spans="2:12" x14ac:dyDescent="0.25">
      <c r="B350" t="s">
        <v>481</v>
      </c>
      <c r="C350">
        <v>28</v>
      </c>
      <c r="D350" t="s">
        <v>65</v>
      </c>
      <c r="E350" t="s">
        <v>78</v>
      </c>
      <c r="F350" s="1">
        <v>48233</v>
      </c>
      <c r="G350" t="s">
        <v>44</v>
      </c>
      <c r="H350" t="s">
        <v>62</v>
      </c>
      <c r="I350">
        <v>200</v>
      </c>
      <c r="J350" t="s">
        <v>13</v>
      </c>
      <c r="K350" t="s">
        <v>47</v>
      </c>
      <c r="L350">
        <v>5</v>
      </c>
    </row>
    <row r="351" spans="2:12" x14ac:dyDescent="0.25">
      <c r="B351" t="s">
        <v>482</v>
      </c>
      <c r="C351">
        <v>33</v>
      </c>
      <c r="D351" t="s">
        <v>6</v>
      </c>
      <c r="E351" t="s">
        <v>67</v>
      </c>
      <c r="F351" s="1">
        <v>48249</v>
      </c>
      <c r="G351" t="s">
        <v>56</v>
      </c>
      <c r="H351" t="s">
        <v>639</v>
      </c>
      <c r="I351">
        <v>400</v>
      </c>
      <c r="J351" t="s">
        <v>11</v>
      </c>
      <c r="K351" t="s">
        <v>55</v>
      </c>
      <c r="L351">
        <v>15</v>
      </c>
    </row>
    <row r="352" spans="2:12" x14ac:dyDescent="0.25">
      <c r="B352" t="s">
        <v>483</v>
      </c>
      <c r="C352">
        <v>29</v>
      </c>
      <c r="D352" t="s">
        <v>8</v>
      </c>
      <c r="E352" t="s">
        <v>102</v>
      </c>
      <c r="F352" s="1">
        <v>48254</v>
      </c>
      <c r="G352" t="s">
        <v>38</v>
      </c>
      <c r="H352" t="s">
        <v>640</v>
      </c>
      <c r="I352">
        <v>250</v>
      </c>
      <c r="J352" t="s">
        <v>5</v>
      </c>
      <c r="K352" t="s">
        <v>45</v>
      </c>
      <c r="L352">
        <v>0</v>
      </c>
    </row>
    <row r="353" spans="2:12" x14ac:dyDescent="0.25">
      <c r="B353" t="s">
        <v>484</v>
      </c>
      <c r="C353">
        <v>30</v>
      </c>
      <c r="D353" t="s">
        <v>58</v>
      </c>
      <c r="E353" t="s">
        <v>232</v>
      </c>
      <c r="F353" s="1">
        <v>48259</v>
      </c>
      <c r="G353" t="s">
        <v>32</v>
      </c>
      <c r="H353" t="s">
        <v>64</v>
      </c>
      <c r="I353">
        <v>350</v>
      </c>
      <c r="J353" t="s">
        <v>16</v>
      </c>
      <c r="K353" t="s">
        <v>53</v>
      </c>
      <c r="L353">
        <v>8</v>
      </c>
    </row>
    <row r="354" spans="2:12" x14ac:dyDescent="0.25">
      <c r="B354" t="s">
        <v>485</v>
      </c>
      <c r="C354">
        <v>28</v>
      </c>
      <c r="D354" t="s">
        <v>14</v>
      </c>
      <c r="E354" t="s">
        <v>126</v>
      </c>
      <c r="F354" s="1">
        <v>48274</v>
      </c>
      <c r="G354" t="s">
        <v>50</v>
      </c>
      <c r="H354" t="s">
        <v>60</v>
      </c>
      <c r="I354">
        <v>300</v>
      </c>
      <c r="J354" t="s">
        <v>66</v>
      </c>
      <c r="K354" t="s">
        <v>51</v>
      </c>
      <c r="L354">
        <v>10</v>
      </c>
    </row>
    <row r="355" spans="2:12" x14ac:dyDescent="0.25">
      <c r="B355" t="s">
        <v>486</v>
      </c>
      <c r="C355">
        <v>32</v>
      </c>
      <c r="D355" t="s">
        <v>63</v>
      </c>
      <c r="E355" t="s">
        <v>213</v>
      </c>
      <c r="F355" s="1">
        <v>48278</v>
      </c>
      <c r="G355" t="s">
        <v>34</v>
      </c>
      <c r="H355" t="s">
        <v>62</v>
      </c>
      <c r="I355">
        <v>200</v>
      </c>
      <c r="J355" t="s">
        <v>13</v>
      </c>
      <c r="K355" t="s">
        <v>49</v>
      </c>
      <c r="L355">
        <v>5</v>
      </c>
    </row>
    <row r="356" spans="2:12" x14ac:dyDescent="0.25">
      <c r="B356" t="s">
        <v>487</v>
      </c>
      <c r="C356">
        <v>29</v>
      </c>
      <c r="D356" t="s">
        <v>58</v>
      </c>
      <c r="E356" t="s">
        <v>106</v>
      </c>
      <c r="F356" s="1">
        <v>48283</v>
      </c>
      <c r="G356" t="s">
        <v>56</v>
      </c>
      <c r="H356" t="s">
        <v>639</v>
      </c>
      <c r="I356">
        <v>400</v>
      </c>
      <c r="J356" t="s">
        <v>15</v>
      </c>
      <c r="K356" t="s">
        <v>47</v>
      </c>
      <c r="L356">
        <v>15</v>
      </c>
    </row>
    <row r="357" spans="2:12" x14ac:dyDescent="0.25">
      <c r="B357" t="s">
        <v>488</v>
      </c>
      <c r="C357">
        <v>33</v>
      </c>
      <c r="D357" t="s">
        <v>8</v>
      </c>
      <c r="E357" t="s">
        <v>237</v>
      </c>
      <c r="F357" s="1">
        <v>48309</v>
      </c>
      <c r="G357" t="s">
        <v>28</v>
      </c>
      <c r="H357" t="s">
        <v>64</v>
      </c>
      <c r="I357">
        <v>350</v>
      </c>
      <c r="J357" t="s">
        <v>16</v>
      </c>
      <c r="K357" t="s">
        <v>53</v>
      </c>
      <c r="L357">
        <v>8</v>
      </c>
    </row>
    <row r="358" spans="2:12" x14ac:dyDescent="0.25">
      <c r="B358" t="s">
        <v>489</v>
      </c>
      <c r="C358">
        <v>30</v>
      </c>
      <c r="D358" t="s">
        <v>8</v>
      </c>
      <c r="E358" t="s">
        <v>86</v>
      </c>
      <c r="F358" s="1">
        <v>48335</v>
      </c>
      <c r="G358" t="s">
        <v>48</v>
      </c>
      <c r="H358" t="s">
        <v>62</v>
      </c>
      <c r="I358">
        <v>200</v>
      </c>
      <c r="J358" t="s">
        <v>15</v>
      </c>
      <c r="K358" t="s">
        <v>51</v>
      </c>
      <c r="L358">
        <v>5</v>
      </c>
    </row>
    <row r="359" spans="2:12" x14ac:dyDescent="0.25">
      <c r="B359" t="s">
        <v>490</v>
      </c>
      <c r="C359">
        <v>38</v>
      </c>
      <c r="D359" t="s">
        <v>10</v>
      </c>
      <c r="E359" t="s">
        <v>176</v>
      </c>
      <c r="F359" s="1">
        <v>48339</v>
      </c>
      <c r="G359" t="s">
        <v>44</v>
      </c>
      <c r="H359" t="s">
        <v>639</v>
      </c>
      <c r="I359">
        <v>400</v>
      </c>
      <c r="J359" t="s">
        <v>13</v>
      </c>
      <c r="K359" t="s">
        <v>47</v>
      </c>
      <c r="L359">
        <v>15</v>
      </c>
    </row>
    <row r="360" spans="2:12" x14ac:dyDescent="0.25">
      <c r="B360" t="s">
        <v>491</v>
      </c>
      <c r="C360">
        <v>35</v>
      </c>
      <c r="D360" t="s">
        <v>58</v>
      </c>
      <c r="E360" t="s">
        <v>59</v>
      </c>
      <c r="F360" s="1">
        <v>48344</v>
      </c>
      <c r="G360" t="s">
        <v>34</v>
      </c>
      <c r="H360" t="s">
        <v>640</v>
      </c>
      <c r="I360">
        <v>250</v>
      </c>
      <c r="J360" t="s">
        <v>5</v>
      </c>
      <c r="K360" t="s">
        <v>45</v>
      </c>
      <c r="L360">
        <v>0</v>
      </c>
    </row>
    <row r="361" spans="2:12" x14ac:dyDescent="0.25">
      <c r="B361" t="s">
        <v>492</v>
      </c>
      <c r="C361">
        <v>28</v>
      </c>
      <c r="D361" t="s">
        <v>58</v>
      </c>
      <c r="E361" t="s">
        <v>152</v>
      </c>
      <c r="F361" s="1">
        <v>48396</v>
      </c>
      <c r="G361" t="s">
        <v>44</v>
      </c>
      <c r="H361" t="s">
        <v>639</v>
      </c>
      <c r="I361">
        <v>400</v>
      </c>
      <c r="J361" t="s">
        <v>13</v>
      </c>
      <c r="K361" t="s">
        <v>47</v>
      </c>
      <c r="L361">
        <v>15</v>
      </c>
    </row>
    <row r="362" spans="2:12" x14ac:dyDescent="0.25">
      <c r="B362" t="s">
        <v>493</v>
      </c>
      <c r="C362">
        <v>35</v>
      </c>
      <c r="D362" t="s">
        <v>65</v>
      </c>
      <c r="E362" t="s">
        <v>218</v>
      </c>
      <c r="F362" s="1">
        <v>48400</v>
      </c>
      <c r="G362" t="s">
        <v>28</v>
      </c>
      <c r="H362" t="s">
        <v>640</v>
      </c>
      <c r="I362">
        <v>250</v>
      </c>
      <c r="J362" t="s">
        <v>5</v>
      </c>
      <c r="K362" t="s">
        <v>45</v>
      </c>
      <c r="L362">
        <v>0</v>
      </c>
    </row>
    <row r="363" spans="2:12" x14ac:dyDescent="0.25">
      <c r="B363" t="s">
        <v>494</v>
      </c>
      <c r="C363">
        <v>31</v>
      </c>
      <c r="D363" t="s">
        <v>8</v>
      </c>
      <c r="E363" t="s">
        <v>72</v>
      </c>
      <c r="F363" s="1">
        <v>48594</v>
      </c>
      <c r="G363" t="s">
        <v>48</v>
      </c>
      <c r="H363" t="s">
        <v>60</v>
      </c>
      <c r="I363">
        <v>300</v>
      </c>
      <c r="J363" t="s">
        <v>15</v>
      </c>
      <c r="K363" t="s">
        <v>49</v>
      </c>
      <c r="L363">
        <v>10</v>
      </c>
    </row>
    <row r="364" spans="2:12" x14ac:dyDescent="0.25">
      <c r="B364" t="s">
        <v>495</v>
      </c>
      <c r="C364">
        <v>28</v>
      </c>
      <c r="D364" t="s">
        <v>65</v>
      </c>
      <c r="E364" t="s">
        <v>78</v>
      </c>
      <c r="F364" s="1">
        <v>48599</v>
      </c>
      <c r="G364" t="s">
        <v>44</v>
      </c>
      <c r="H364" t="s">
        <v>62</v>
      </c>
      <c r="I364">
        <v>200</v>
      </c>
      <c r="J364" t="s">
        <v>13</v>
      </c>
      <c r="K364" t="s">
        <v>47</v>
      </c>
      <c r="L364">
        <v>5</v>
      </c>
    </row>
    <row r="365" spans="2:12" x14ac:dyDescent="0.25">
      <c r="B365" t="s">
        <v>496</v>
      </c>
      <c r="C365">
        <v>31</v>
      </c>
      <c r="D365" t="s">
        <v>8</v>
      </c>
      <c r="E365" t="s">
        <v>61</v>
      </c>
      <c r="F365" s="1">
        <v>48959</v>
      </c>
      <c r="G365" t="s">
        <v>48</v>
      </c>
      <c r="H365" t="s">
        <v>60</v>
      </c>
      <c r="I365">
        <v>300</v>
      </c>
      <c r="J365" t="s">
        <v>15</v>
      </c>
      <c r="K365" t="s">
        <v>49</v>
      </c>
      <c r="L365">
        <v>10</v>
      </c>
    </row>
    <row r="366" spans="2:12" x14ac:dyDescent="0.25">
      <c r="B366" t="s">
        <v>497</v>
      </c>
      <c r="C366">
        <v>33</v>
      </c>
      <c r="D366" t="s">
        <v>6</v>
      </c>
      <c r="E366" t="s">
        <v>158</v>
      </c>
      <c r="F366" s="1">
        <v>46788</v>
      </c>
      <c r="G366" t="s">
        <v>56</v>
      </c>
      <c r="H366" t="s">
        <v>639</v>
      </c>
      <c r="I366">
        <v>400</v>
      </c>
      <c r="J366" t="s">
        <v>11</v>
      </c>
      <c r="K366" t="s">
        <v>55</v>
      </c>
      <c r="L366">
        <v>15</v>
      </c>
    </row>
    <row r="367" spans="2:12" x14ac:dyDescent="0.25">
      <c r="B367" t="s">
        <v>498</v>
      </c>
      <c r="C367">
        <v>29</v>
      </c>
      <c r="D367" t="s">
        <v>8</v>
      </c>
      <c r="E367" t="s">
        <v>167</v>
      </c>
      <c r="F367" s="1">
        <v>46793</v>
      </c>
      <c r="G367" t="s">
        <v>38</v>
      </c>
      <c r="H367" t="s">
        <v>640</v>
      </c>
      <c r="I367">
        <v>250</v>
      </c>
      <c r="J367" t="s">
        <v>5</v>
      </c>
      <c r="K367" t="s">
        <v>45</v>
      </c>
      <c r="L367">
        <v>0</v>
      </c>
    </row>
    <row r="368" spans="2:12" x14ac:dyDescent="0.25">
      <c r="B368" t="s">
        <v>499</v>
      </c>
      <c r="C368">
        <v>30</v>
      </c>
      <c r="D368" t="s">
        <v>58</v>
      </c>
      <c r="E368" t="s">
        <v>80</v>
      </c>
      <c r="F368" s="1">
        <v>46798</v>
      </c>
      <c r="G368" t="s">
        <v>32</v>
      </c>
      <c r="H368" t="s">
        <v>64</v>
      </c>
      <c r="I368">
        <v>350</v>
      </c>
      <c r="J368" t="s">
        <v>16</v>
      </c>
      <c r="K368" t="s">
        <v>53</v>
      </c>
      <c r="L368">
        <v>8</v>
      </c>
    </row>
    <row r="369" spans="2:12" x14ac:dyDescent="0.25">
      <c r="B369" t="s">
        <v>500</v>
      </c>
      <c r="C369">
        <v>28</v>
      </c>
      <c r="D369" t="s">
        <v>14</v>
      </c>
      <c r="E369" t="s">
        <v>98</v>
      </c>
      <c r="F369" s="1">
        <v>46813</v>
      </c>
      <c r="G369" t="s">
        <v>50</v>
      </c>
      <c r="H369" t="s">
        <v>60</v>
      </c>
      <c r="I369">
        <v>300</v>
      </c>
      <c r="J369" t="s">
        <v>66</v>
      </c>
      <c r="K369" t="s">
        <v>51</v>
      </c>
      <c r="L369">
        <v>10</v>
      </c>
    </row>
    <row r="370" spans="2:12" x14ac:dyDescent="0.25">
      <c r="B370" t="s">
        <v>501</v>
      </c>
      <c r="C370">
        <v>32</v>
      </c>
      <c r="D370" t="s">
        <v>63</v>
      </c>
      <c r="E370" t="s">
        <v>171</v>
      </c>
      <c r="F370" s="1">
        <v>46817</v>
      </c>
      <c r="G370" t="s">
        <v>34</v>
      </c>
      <c r="H370" t="s">
        <v>62</v>
      </c>
      <c r="I370">
        <v>200</v>
      </c>
      <c r="J370" t="s">
        <v>13</v>
      </c>
      <c r="K370" t="s">
        <v>49</v>
      </c>
      <c r="L370">
        <v>5</v>
      </c>
    </row>
    <row r="371" spans="2:12" x14ac:dyDescent="0.25">
      <c r="B371" t="s">
        <v>502</v>
      </c>
      <c r="C371">
        <v>29</v>
      </c>
      <c r="D371" t="s">
        <v>58</v>
      </c>
      <c r="E371" t="s">
        <v>37</v>
      </c>
      <c r="F371" s="1">
        <v>46822</v>
      </c>
      <c r="G371" t="s">
        <v>56</v>
      </c>
      <c r="H371" t="s">
        <v>639</v>
      </c>
      <c r="I371">
        <v>400</v>
      </c>
      <c r="J371" t="s">
        <v>15</v>
      </c>
      <c r="K371" t="s">
        <v>47</v>
      </c>
      <c r="L371">
        <v>15</v>
      </c>
    </row>
    <row r="372" spans="2:12" x14ac:dyDescent="0.25">
      <c r="B372" t="s">
        <v>503</v>
      </c>
      <c r="C372">
        <v>27</v>
      </c>
      <c r="D372" t="s">
        <v>58</v>
      </c>
      <c r="E372" t="s">
        <v>70</v>
      </c>
      <c r="F372" s="1">
        <v>46844</v>
      </c>
      <c r="G372" t="s">
        <v>44</v>
      </c>
      <c r="H372" t="s">
        <v>640</v>
      </c>
      <c r="I372">
        <v>250</v>
      </c>
      <c r="J372" t="s">
        <v>9</v>
      </c>
      <c r="K372" t="s">
        <v>55</v>
      </c>
      <c r="L372">
        <v>0</v>
      </c>
    </row>
    <row r="373" spans="2:12" x14ac:dyDescent="0.25">
      <c r="B373" t="s">
        <v>504</v>
      </c>
      <c r="C373">
        <v>28</v>
      </c>
      <c r="D373" t="s">
        <v>6</v>
      </c>
      <c r="E373" t="s">
        <v>142</v>
      </c>
      <c r="F373" s="1">
        <v>46853</v>
      </c>
      <c r="G373" t="s">
        <v>32</v>
      </c>
      <c r="H373" t="s">
        <v>60</v>
      </c>
      <c r="I373">
        <v>300</v>
      </c>
      <c r="J373" t="s">
        <v>7</v>
      </c>
      <c r="K373" t="s">
        <v>49</v>
      </c>
      <c r="L373">
        <v>10</v>
      </c>
    </row>
    <row r="374" spans="2:12" x14ac:dyDescent="0.25">
      <c r="B374" t="s">
        <v>505</v>
      </c>
      <c r="C374">
        <v>30</v>
      </c>
      <c r="D374" t="s">
        <v>8</v>
      </c>
      <c r="E374" t="s">
        <v>176</v>
      </c>
      <c r="F374" s="1">
        <v>46874</v>
      </c>
      <c r="G374" t="s">
        <v>48</v>
      </c>
      <c r="H374" t="s">
        <v>62</v>
      </c>
      <c r="I374">
        <v>200</v>
      </c>
      <c r="J374" t="s">
        <v>15</v>
      </c>
      <c r="K374" t="s">
        <v>51</v>
      </c>
      <c r="L374">
        <v>5</v>
      </c>
    </row>
    <row r="375" spans="2:12" x14ac:dyDescent="0.25">
      <c r="B375" t="s">
        <v>506</v>
      </c>
      <c r="C375">
        <v>38</v>
      </c>
      <c r="D375" t="s">
        <v>10</v>
      </c>
      <c r="E375" t="s">
        <v>139</v>
      </c>
      <c r="F375" s="1">
        <v>46878</v>
      </c>
      <c r="G375" t="s">
        <v>44</v>
      </c>
      <c r="H375" t="s">
        <v>639</v>
      </c>
      <c r="I375">
        <v>400</v>
      </c>
      <c r="J375" t="s">
        <v>13</v>
      </c>
      <c r="K375" t="s">
        <v>47</v>
      </c>
      <c r="L375">
        <v>15</v>
      </c>
    </row>
    <row r="376" spans="2:12" x14ac:dyDescent="0.25">
      <c r="B376" t="s">
        <v>507</v>
      </c>
      <c r="C376">
        <v>35</v>
      </c>
      <c r="D376" t="s">
        <v>58</v>
      </c>
      <c r="E376" t="s">
        <v>179</v>
      </c>
      <c r="F376" s="1">
        <v>46883</v>
      </c>
      <c r="G376" t="s">
        <v>34</v>
      </c>
      <c r="H376" t="s">
        <v>640</v>
      </c>
      <c r="I376">
        <v>250</v>
      </c>
      <c r="J376" t="s">
        <v>5</v>
      </c>
      <c r="K376" t="s">
        <v>45</v>
      </c>
      <c r="L376">
        <v>0</v>
      </c>
    </row>
    <row r="377" spans="2:12" x14ac:dyDescent="0.25">
      <c r="B377" t="s">
        <v>508</v>
      </c>
      <c r="C377">
        <v>33</v>
      </c>
      <c r="D377" t="s">
        <v>6</v>
      </c>
      <c r="E377" t="s">
        <v>84</v>
      </c>
      <c r="F377" s="1">
        <v>46909</v>
      </c>
      <c r="G377" t="s">
        <v>32</v>
      </c>
      <c r="H377" t="s">
        <v>60</v>
      </c>
      <c r="I377">
        <v>300</v>
      </c>
      <c r="J377" t="s">
        <v>7</v>
      </c>
      <c r="K377" t="s">
        <v>49</v>
      </c>
      <c r="L377">
        <v>10</v>
      </c>
    </row>
    <row r="378" spans="2:12" x14ac:dyDescent="0.25">
      <c r="B378" t="s">
        <v>509</v>
      </c>
      <c r="C378">
        <v>32</v>
      </c>
      <c r="D378" t="s">
        <v>8</v>
      </c>
      <c r="E378" t="s">
        <v>78</v>
      </c>
      <c r="F378" s="1">
        <v>47133</v>
      </c>
      <c r="G378" t="s">
        <v>48</v>
      </c>
      <c r="H378" t="s">
        <v>60</v>
      </c>
      <c r="I378">
        <v>300</v>
      </c>
      <c r="J378" t="s">
        <v>15</v>
      </c>
      <c r="K378" t="s">
        <v>49</v>
      </c>
      <c r="L378">
        <v>10</v>
      </c>
    </row>
    <row r="379" spans="2:12" x14ac:dyDescent="0.25">
      <c r="B379" t="s">
        <v>510</v>
      </c>
      <c r="C379">
        <v>28</v>
      </c>
      <c r="D379" t="s">
        <v>65</v>
      </c>
      <c r="E379" t="s">
        <v>104</v>
      </c>
      <c r="F379" s="1">
        <v>47138</v>
      </c>
      <c r="G379" t="s">
        <v>44</v>
      </c>
      <c r="H379" t="s">
        <v>62</v>
      </c>
      <c r="I379">
        <v>200</v>
      </c>
      <c r="J379" t="s">
        <v>13</v>
      </c>
      <c r="K379" t="s">
        <v>47</v>
      </c>
      <c r="L379">
        <v>5</v>
      </c>
    </row>
    <row r="380" spans="2:12" x14ac:dyDescent="0.25">
      <c r="B380" t="s">
        <v>511</v>
      </c>
      <c r="C380">
        <v>33</v>
      </c>
      <c r="D380" t="s">
        <v>6</v>
      </c>
      <c r="E380" t="s">
        <v>126</v>
      </c>
      <c r="F380" s="1">
        <v>47154</v>
      </c>
      <c r="G380" t="s">
        <v>56</v>
      </c>
      <c r="H380" t="s">
        <v>639</v>
      </c>
      <c r="I380">
        <v>400</v>
      </c>
      <c r="J380" t="s">
        <v>11</v>
      </c>
      <c r="K380" t="s">
        <v>55</v>
      </c>
      <c r="L380">
        <v>15</v>
      </c>
    </row>
    <row r="381" spans="2:12" x14ac:dyDescent="0.25">
      <c r="B381" t="s">
        <v>512</v>
      </c>
      <c r="C381">
        <v>29</v>
      </c>
      <c r="D381" t="s">
        <v>8</v>
      </c>
      <c r="E381" t="s">
        <v>167</v>
      </c>
      <c r="F381" s="1">
        <v>47159</v>
      </c>
      <c r="G381" t="s">
        <v>38</v>
      </c>
      <c r="H381" t="s">
        <v>640</v>
      </c>
      <c r="I381">
        <v>250</v>
      </c>
      <c r="J381" t="s">
        <v>5</v>
      </c>
      <c r="K381" t="s">
        <v>45</v>
      </c>
      <c r="L381">
        <v>0</v>
      </c>
    </row>
    <row r="382" spans="2:12" x14ac:dyDescent="0.25">
      <c r="B382" t="s">
        <v>513</v>
      </c>
      <c r="C382">
        <v>28</v>
      </c>
      <c r="D382" t="s">
        <v>14</v>
      </c>
      <c r="E382" t="s">
        <v>98</v>
      </c>
      <c r="F382" s="1">
        <v>47178</v>
      </c>
      <c r="G382" t="s">
        <v>50</v>
      </c>
      <c r="H382" t="s">
        <v>60</v>
      </c>
      <c r="I382">
        <v>300</v>
      </c>
      <c r="J382" t="s">
        <v>66</v>
      </c>
      <c r="K382" t="s">
        <v>51</v>
      </c>
      <c r="L382">
        <v>10</v>
      </c>
    </row>
    <row r="383" spans="2:12" x14ac:dyDescent="0.25">
      <c r="B383" t="s">
        <v>514</v>
      </c>
      <c r="C383">
        <v>32</v>
      </c>
      <c r="D383" t="s">
        <v>63</v>
      </c>
      <c r="E383" t="s">
        <v>171</v>
      </c>
      <c r="F383" s="1">
        <v>47182</v>
      </c>
      <c r="G383" t="s">
        <v>34</v>
      </c>
      <c r="H383" t="s">
        <v>62</v>
      </c>
      <c r="I383">
        <v>200</v>
      </c>
      <c r="J383" t="s">
        <v>13</v>
      </c>
      <c r="K383" t="s">
        <v>49</v>
      </c>
      <c r="L383">
        <v>5</v>
      </c>
    </row>
    <row r="384" spans="2:12" x14ac:dyDescent="0.25">
      <c r="B384" t="s">
        <v>515</v>
      </c>
      <c r="C384">
        <v>28</v>
      </c>
      <c r="D384" t="s">
        <v>65</v>
      </c>
      <c r="E384" t="s">
        <v>86</v>
      </c>
      <c r="F384" s="1">
        <v>47350</v>
      </c>
      <c r="G384" t="s">
        <v>44</v>
      </c>
      <c r="H384" t="s">
        <v>62</v>
      </c>
      <c r="I384">
        <v>200</v>
      </c>
      <c r="J384" t="s">
        <v>13</v>
      </c>
      <c r="K384" t="s">
        <v>47</v>
      </c>
      <c r="L384">
        <v>5</v>
      </c>
    </row>
    <row r="385" spans="2:12" x14ac:dyDescent="0.25">
      <c r="B385" t="s">
        <v>516</v>
      </c>
      <c r="C385">
        <v>33</v>
      </c>
      <c r="D385" t="s">
        <v>6</v>
      </c>
      <c r="E385" t="s">
        <v>162</v>
      </c>
      <c r="F385" s="1">
        <v>47366</v>
      </c>
      <c r="G385" t="s">
        <v>56</v>
      </c>
      <c r="H385" t="s">
        <v>639</v>
      </c>
      <c r="I385">
        <v>400</v>
      </c>
      <c r="J385" t="s">
        <v>11</v>
      </c>
      <c r="K385" t="s">
        <v>55</v>
      </c>
      <c r="L385">
        <v>15</v>
      </c>
    </row>
    <row r="386" spans="2:12" x14ac:dyDescent="0.25">
      <c r="B386" t="s">
        <v>517</v>
      </c>
      <c r="C386">
        <v>29</v>
      </c>
      <c r="D386" t="s">
        <v>8</v>
      </c>
      <c r="E386" t="s">
        <v>167</v>
      </c>
      <c r="F386" s="1">
        <v>47371</v>
      </c>
      <c r="G386" t="s">
        <v>38</v>
      </c>
      <c r="H386" t="s">
        <v>640</v>
      </c>
      <c r="I386">
        <v>250</v>
      </c>
      <c r="J386" t="s">
        <v>5</v>
      </c>
      <c r="K386" t="s">
        <v>45</v>
      </c>
      <c r="L386">
        <v>0</v>
      </c>
    </row>
    <row r="387" spans="2:12" x14ac:dyDescent="0.25">
      <c r="B387" t="s">
        <v>518</v>
      </c>
      <c r="C387">
        <v>28</v>
      </c>
      <c r="D387" t="s">
        <v>14</v>
      </c>
      <c r="E387" t="s">
        <v>78</v>
      </c>
      <c r="F387" s="1">
        <v>47392</v>
      </c>
      <c r="G387" t="s">
        <v>50</v>
      </c>
      <c r="H387" t="s">
        <v>60</v>
      </c>
      <c r="I387">
        <v>300</v>
      </c>
      <c r="J387" t="s">
        <v>66</v>
      </c>
      <c r="K387" t="s">
        <v>51</v>
      </c>
      <c r="L387">
        <v>10</v>
      </c>
    </row>
    <row r="388" spans="2:12" x14ac:dyDescent="0.25">
      <c r="B388" t="s">
        <v>519</v>
      </c>
      <c r="C388">
        <v>31</v>
      </c>
      <c r="D388" t="s">
        <v>8</v>
      </c>
      <c r="E388" t="s">
        <v>74</v>
      </c>
      <c r="F388" s="1">
        <v>47710</v>
      </c>
      <c r="G388" t="s">
        <v>48</v>
      </c>
      <c r="H388" t="s">
        <v>60</v>
      </c>
      <c r="I388">
        <v>300</v>
      </c>
      <c r="J388" t="s">
        <v>15</v>
      </c>
      <c r="K388" t="s">
        <v>49</v>
      </c>
      <c r="L388">
        <v>10</v>
      </c>
    </row>
    <row r="389" spans="2:12" x14ac:dyDescent="0.25">
      <c r="B389" t="s">
        <v>520</v>
      </c>
      <c r="C389">
        <v>29</v>
      </c>
      <c r="D389" t="s">
        <v>65</v>
      </c>
      <c r="E389" t="s">
        <v>193</v>
      </c>
      <c r="F389" s="1">
        <v>47715</v>
      </c>
      <c r="G389" t="s">
        <v>44</v>
      </c>
      <c r="H389" t="s">
        <v>62</v>
      </c>
      <c r="I389">
        <v>200</v>
      </c>
      <c r="J389" t="s">
        <v>13</v>
      </c>
      <c r="K389" t="s">
        <v>47</v>
      </c>
      <c r="L389">
        <v>5</v>
      </c>
    </row>
    <row r="390" spans="2:12" x14ac:dyDescent="0.25">
      <c r="B390" t="s">
        <v>521</v>
      </c>
      <c r="C390">
        <v>33</v>
      </c>
      <c r="D390" t="s">
        <v>6</v>
      </c>
      <c r="E390" t="s">
        <v>126</v>
      </c>
      <c r="F390" s="1">
        <v>47731</v>
      </c>
      <c r="G390" t="s">
        <v>56</v>
      </c>
      <c r="H390" t="s">
        <v>639</v>
      </c>
      <c r="I390">
        <v>400</v>
      </c>
      <c r="J390" t="s">
        <v>11</v>
      </c>
      <c r="K390" t="s">
        <v>55</v>
      </c>
      <c r="L390">
        <v>15</v>
      </c>
    </row>
    <row r="391" spans="2:12" x14ac:dyDescent="0.25">
      <c r="B391" t="s">
        <v>522</v>
      </c>
      <c r="C391">
        <v>28</v>
      </c>
      <c r="D391" t="s">
        <v>8</v>
      </c>
      <c r="E391" t="s">
        <v>61</v>
      </c>
      <c r="F391" s="1">
        <v>47736</v>
      </c>
      <c r="G391" t="s">
        <v>38</v>
      </c>
      <c r="H391" t="s">
        <v>640</v>
      </c>
      <c r="I391">
        <v>250</v>
      </c>
      <c r="J391" t="s">
        <v>5</v>
      </c>
      <c r="K391" t="s">
        <v>45</v>
      </c>
      <c r="L391">
        <v>0</v>
      </c>
    </row>
    <row r="392" spans="2:12" x14ac:dyDescent="0.25">
      <c r="B392" t="s">
        <v>523</v>
      </c>
      <c r="C392">
        <v>28</v>
      </c>
      <c r="D392" t="s">
        <v>14</v>
      </c>
      <c r="E392" t="s">
        <v>197</v>
      </c>
      <c r="F392" s="1">
        <v>47757</v>
      </c>
      <c r="G392" t="s">
        <v>50</v>
      </c>
      <c r="H392" t="s">
        <v>60</v>
      </c>
      <c r="I392">
        <v>300</v>
      </c>
      <c r="J392" t="s">
        <v>66</v>
      </c>
      <c r="K392" t="s">
        <v>51</v>
      </c>
      <c r="L392">
        <v>10</v>
      </c>
    </row>
    <row r="393" spans="2:12" x14ac:dyDescent="0.25">
      <c r="B393" t="s">
        <v>524</v>
      </c>
      <c r="C393">
        <v>32</v>
      </c>
      <c r="D393" t="s">
        <v>63</v>
      </c>
      <c r="E393" t="s">
        <v>29</v>
      </c>
      <c r="F393" s="1">
        <v>47761</v>
      </c>
      <c r="G393" t="s">
        <v>34</v>
      </c>
      <c r="H393" t="s">
        <v>62</v>
      </c>
      <c r="I393">
        <v>200</v>
      </c>
      <c r="J393" t="s">
        <v>13</v>
      </c>
      <c r="K393" t="s">
        <v>49</v>
      </c>
      <c r="L393">
        <v>5</v>
      </c>
    </row>
    <row r="394" spans="2:12" x14ac:dyDescent="0.25">
      <c r="B394" t="s">
        <v>525</v>
      </c>
      <c r="C394">
        <v>29</v>
      </c>
      <c r="D394" t="s">
        <v>58</v>
      </c>
      <c r="E394" t="s">
        <v>59</v>
      </c>
      <c r="F394" s="1">
        <v>47766</v>
      </c>
      <c r="G394" t="s">
        <v>56</v>
      </c>
      <c r="H394" t="s">
        <v>639</v>
      </c>
      <c r="I394">
        <v>400</v>
      </c>
      <c r="J394" t="s">
        <v>15</v>
      </c>
      <c r="K394" t="s">
        <v>47</v>
      </c>
      <c r="L394">
        <v>15</v>
      </c>
    </row>
    <row r="395" spans="2:12" x14ac:dyDescent="0.25">
      <c r="B395" t="s">
        <v>526</v>
      </c>
      <c r="C395">
        <v>27</v>
      </c>
      <c r="D395" t="s">
        <v>58</v>
      </c>
      <c r="E395" t="s">
        <v>201</v>
      </c>
      <c r="F395" s="1">
        <v>47788</v>
      </c>
      <c r="G395" t="s">
        <v>44</v>
      </c>
      <c r="H395" t="s">
        <v>640</v>
      </c>
      <c r="I395">
        <v>250</v>
      </c>
      <c r="J395" t="s">
        <v>9</v>
      </c>
      <c r="K395" t="s">
        <v>55</v>
      </c>
      <c r="L395">
        <v>0</v>
      </c>
    </row>
    <row r="396" spans="2:12" x14ac:dyDescent="0.25">
      <c r="B396" t="s">
        <v>527</v>
      </c>
      <c r="C396">
        <v>28</v>
      </c>
      <c r="D396" t="s">
        <v>6</v>
      </c>
      <c r="E396" t="s">
        <v>203</v>
      </c>
      <c r="F396" s="1">
        <v>47797</v>
      </c>
      <c r="G396" t="s">
        <v>32</v>
      </c>
      <c r="H396" t="s">
        <v>60</v>
      </c>
      <c r="I396">
        <v>300</v>
      </c>
      <c r="J396" t="s">
        <v>7</v>
      </c>
      <c r="K396" t="s">
        <v>49</v>
      </c>
      <c r="L396">
        <v>10</v>
      </c>
    </row>
    <row r="397" spans="2:12" x14ac:dyDescent="0.25">
      <c r="B397" t="s">
        <v>528</v>
      </c>
      <c r="C397">
        <v>30</v>
      </c>
      <c r="D397" t="s">
        <v>8</v>
      </c>
      <c r="E397" t="s">
        <v>205</v>
      </c>
      <c r="F397" s="1">
        <v>47849</v>
      </c>
      <c r="G397" t="s">
        <v>48</v>
      </c>
      <c r="H397" t="s">
        <v>62</v>
      </c>
      <c r="I397">
        <v>200</v>
      </c>
      <c r="J397" t="s">
        <v>15</v>
      </c>
      <c r="K397" t="s">
        <v>51</v>
      </c>
      <c r="L397">
        <v>5</v>
      </c>
    </row>
    <row r="398" spans="2:12" x14ac:dyDescent="0.25">
      <c r="B398" t="s">
        <v>529</v>
      </c>
      <c r="C398">
        <v>38</v>
      </c>
      <c r="D398" t="s">
        <v>10</v>
      </c>
      <c r="E398" t="s">
        <v>207</v>
      </c>
      <c r="F398" s="1">
        <v>47853</v>
      </c>
      <c r="G398" t="s">
        <v>44</v>
      </c>
      <c r="H398" t="s">
        <v>639</v>
      </c>
      <c r="I398">
        <v>400</v>
      </c>
      <c r="J398" t="s">
        <v>13</v>
      </c>
      <c r="K398" t="s">
        <v>47</v>
      </c>
      <c r="L398">
        <v>15</v>
      </c>
    </row>
    <row r="399" spans="2:12" x14ac:dyDescent="0.25">
      <c r="B399" t="s">
        <v>530</v>
      </c>
      <c r="C399">
        <v>35</v>
      </c>
      <c r="D399" t="s">
        <v>58</v>
      </c>
      <c r="E399" t="s">
        <v>209</v>
      </c>
      <c r="F399" s="1">
        <v>47858</v>
      </c>
      <c r="G399" t="s">
        <v>34</v>
      </c>
      <c r="H399" t="s">
        <v>640</v>
      </c>
      <c r="I399">
        <v>250</v>
      </c>
      <c r="J399" t="s">
        <v>5</v>
      </c>
      <c r="K399" t="s">
        <v>45</v>
      </c>
      <c r="L399">
        <v>0</v>
      </c>
    </row>
    <row r="400" spans="2:12" x14ac:dyDescent="0.25">
      <c r="B400" t="s">
        <v>531</v>
      </c>
      <c r="C400">
        <v>32</v>
      </c>
      <c r="D400" t="s">
        <v>8</v>
      </c>
      <c r="E400" t="s">
        <v>211</v>
      </c>
      <c r="F400" s="1">
        <v>48014</v>
      </c>
      <c r="G400" t="s">
        <v>48</v>
      </c>
      <c r="H400" t="s">
        <v>60</v>
      </c>
      <c r="I400">
        <v>300</v>
      </c>
      <c r="J400" t="s">
        <v>15</v>
      </c>
      <c r="K400" t="s">
        <v>49</v>
      </c>
      <c r="L400">
        <v>10</v>
      </c>
    </row>
    <row r="401" spans="2:12" x14ac:dyDescent="0.25">
      <c r="B401" t="s">
        <v>532</v>
      </c>
      <c r="C401">
        <v>29</v>
      </c>
      <c r="D401" t="s">
        <v>65</v>
      </c>
      <c r="E401" t="s">
        <v>213</v>
      </c>
      <c r="F401" s="1">
        <v>48019</v>
      </c>
      <c r="G401" t="s">
        <v>44</v>
      </c>
      <c r="H401" t="s">
        <v>62</v>
      </c>
      <c r="I401">
        <v>200</v>
      </c>
      <c r="J401" t="s">
        <v>13</v>
      </c>
      <c r="K401" t="s">
        <v>47</v>
      </c>
      <c r="L401">
        <v>5</v>
      </c>
    </row>
    <row r="402" spans="2:12" x14ac:dyDescent="0.25">
      <c r="B402" t="s">
        <v>533</v>
      </c>
      <c r="C402">
        <v>33</v>
      </c>
      <c r="D402" t="s">
        <v>6</v>
      </c>
      <c r="E402" t="s">
        <v>215</v>
      </c>
      <c r="F402" s="1">
        <v>48034</v>
      </c>
      <c r="G402" t="s">
        <v>56</v>
      </c>
      <c r="H402" t="s">
        <v>639</v>
      </c>
      <c r="I402">
        <v>400</v>
      </c>
      <c r="J402" t="s">
        <v>11</v>
      </c>
      <c r="K402" t="s">
        <v>55</v>
      </c>
      <c r="L402">
        <v>15</v>
      </c>
    </row>
    <row r="403" spans="2:12" x14ac:dyDescent="0.25">
      <c r="B403" t="s">
        <v>534</v>
      </c>
      <c r="C403">
        <v>28</v>
      </c>
      <c r="D403" t="s">
        <v>8</v>
      </c>
      <c r="E403" t="s">
        <v>100</v>
      </c>
      <c r="F403" s="1">
        <v>48039</v>
      </c>
      <c r="G403" t="s">
        <v>38</v>
      </c>
      <c r="H403" t="s">
        <v>640</v>
      </c>
      <c r="I403">
        <v>250</v>
      </c>
      <c r="J403" t="s">
        <v>5</v>
      </c>
      <c r="K403" t="s">
        <v>45</v>
      </c>
      <c r="L403">
        <v>0</v>
      </c>
    </row>
    <row r="404" spans="2:12" x14ac:dyDescent="0.25">
      <c r="B404" t="s">
        <v>535</v>
      </c>
      <c r="C404">
        <v>28</v>
      </c>
      <c r="D404" t="s">
        <v>14</v>
      </c>
      <c r="E404" t="s">
        <v>218</v>
      </c>
      <c r="F404" s="1">
        <v>48061</v>
      </c>
      <c r="G404" t="s">
        <v>50</v>
      </c>
      <c r="H404" t="s">
        <v>60</v>
      </c>
      <c r="I404">
        <v>300</v>
      </c>
      <c r="J404" t="s">
        <v>66</v>
      </c>
      <c r="K404" t="s">
        <v>51</v>
      </c>
      <c r="L404">
        <v>10</v>
      </c>
    </row>
    <row r="405" spans="2:12" x14ac:dyDescent="0.25">
      <c r="B405" t="s">
        <v>536</v>
      </c>
      <c r="C405">
        <v>32</v>
      </c>
      <c r="D405" t="s">
        <v>63</v>
      </c>
      <c r="E405" t="s">
        <v>220</v>
      </c>
      <c r="F405" s="1">
        <v>48065</v>
      </c>
      <c r="G405" t="s">
        <v>34</v>
      </c>
      <c r="H405" t="s">
        <v>62</v>
      </c>
      <c r="I405">
        <v>200</v>
      </c>
      <c r="J405" t="s">
        <v>13</v>
      </c>
      <c r="K405" t="s">
        <v>49</v>
      </c>
      <c r="L405">
        <v>5</v>
      </c>
    </row>
    <row r="406" spans="2:12" x14ac:dyDescent="0.25">
      <c r="B406" t="s">
        <v>537</v>
      </c>
      <c r="C406">
        <v>27</v>
      </c>
      <c r="D406" t="s">
        <v>58</v>
      </c>
      <c r="E406" t="s">
        <v>176</v>
      </c>
      <c r="F406" s="1">
        <v>48092</v>
      </c>
      <c r="G406" t="s">
        <v>44</v>
      </c>
      <c r="H406" t="s">
        <v>640</v>
      </c>
      <c r="I406">
        <v>250</v>
      </c>
      <c r="J406" t="s">
        <v>9</v>
      </c>
      <c r="K406" t="s">
        <v>55</v>
      </c>
      <c r="L406">
        <v>0</v>
      </c>
    </row>
    <row r="407" spans="2:12" x14ac:dyDescent="0.25">
      <c r="B407" t="s">
        <v>538</v>
      </c>
      <c r="C407">
        <v>33</v>
      </c>
      <c r="D407" t="s">
        <v>8</v>
      </c>
      <c r="E407" t="s">
        <v>126</v>
      </c>
      <c r="F407" s="1">
        <v>48096</v>
      </c>
      <c r="G407" t="s">
        <v>28</v>
      </c>
      <c r="H407" t="s">
        <v>64</v>
      </c>
      <c r="I407">
        <v>350</v>
      </c>
      <c r="J407" t="s">
        <v>16</v>
      </c>
      <c r="K407" t="s">
        <v>53</v>
      </c>
      <c r="L407">
        <v>8</v>
      </c>
    </row>
    <row r="408" spans="2:12" x14ac:dyDescent="0.25">
      <c r="B408" t="s">
        <v>539</v>
      </c>
      <c r="C408">
        <v>38</v>
      </c>
      <c r="D408" t="s">
        <v>10</v>
      </c>
      <c r="E408" t="s">
        <v>224</v>
      </c>
      <c r="F408" s="1">
        <v>48126</v>
      </c>
      <c r="G408" t="s">
        <v>44</v>
      </c>
      <c r="H408" t="s">
        <v>639</v>
      </c>
      <c r="I408">
        <v>400</v>
      </c>
      <c r="J408" t="s">
        <v>13</v>
      </c>
      <c r="K408" t="s">
        <v>47</v>
      </c>
      <c r="L408">
        <v>15</v>
      </c>
    </row>
    <row r="409" spans="2:12" x14ac:dyDescent="0.25">
      <c r="B409" t="s">
        <v>540</v>
      </c>
      <c r="C409">
        <v>30</v>
      </c>
      <c r="D409" t="s">
        <v>8</v>
      </c>
      <c r="E409" t="s">
        <v>104</v>
      </c>
      <c r="F409" s="1">
        <v>48162</v>
      </c>
      <c r="G409" t="s">
        <v>48</v>
      </c>
      <c r="H409" t="s">
        <v>62</v>
      </c>
      <c r="I409">
        <v>200</v>
      </c>
      <c r="J409" t="s">
        <v>15</v>
      </c>
      <c r="K409" t="s">
        <v>51</v>
      </c>
      <c r="L409">
        <v>5</v>
      </c>
    </row>
    <row r="410" spans="2:12" x14ac:dyDescent="0.25">
      <c r="B410" t="s">
        <v>541</v>
      </c>
      <c r="C410">
        <v>31</v>
      </c>
      <c r="D410" t="s">
        <v>8</v>
      </c>
      <c r="E410" t="s">
        <v>227</v>
      </c>
      <c r="F410" s="1">
        <v>48228</v>
      </c>
      <c r="G410" t="s">
        <v>48</v>
      </c>
      <c r="H410" t="s">
        <v>60</v>
      </c>
      <c r="I410">
        <v>300</v>
      </c>
      <c r="J410" t="s">
        <v>15</v>
      </c>
      <c r="K410" t="s">
        <v>49</v>
      </c>
      <c r="L410">
        <v>10</v>
      </c>
    </row>
    <row r="411" spans="2:12" x14ac:dyDescent="0.25">
      <c r="B411" t="s">
        <v>542</v>
      </c>
      <c r="C411">
        <v>28</v>
      </c>
      <c r="D411" t="s">
        <v>65</v>
      </c>
      <c r="E411" t="s">
        <v>78</v>
      </c>
      <c r="F411" s="1">
        <v>48233</v>
      </c>
      <c r="G411" t="s">
        <v>44</v>
      </c>
      <c r="H411" t="s">
        <v>62</v>
      </c>
      <c r="I411">
        <v>200</v>
      </c>
      <c r="J411" t="s">
        <v>13</v>
      </c>
      <c r="K411" t="s">
        <v>47</v>
      </c>
      <c r="L411">
        <v>5</v>
      </c>
    </row>
    <row r="412" spans="2:12" x14ac:dyDescent="0.25">
      <c r="B412" t="s">
        <v>543</v>
      </c>
      <c r="C412">
        <v>33</v>
      </c>
      <c r="D412" t="s">
        <v>6</v>
      </c>
      <c r="E412" t="s">
        <v>67</v>
      </c>
      <c r="F412" s="1">
        <v>48249</v>
      </c>
      <c r="G412" t="s">
        <v>56</v>
      </c>
      <c r="H412" t="s">
        <v>639</v>
      </c>
      <c r="I412">
        <v>400</v>
      </c>
      <c r="J412" t="s">
        <v>11</v>
      </c>
      <c r="K412" t="s">
        <v>55</v>
      </c>
      <c r="L412">
        <v>15</v>
      </c>
    </row>
    <row r="413" spans="2:12" x14ac:dyDescent="0.25">
      <c r="B413" t="s">
        <v>544</v>
      </c>
      <c r="C413">
        <v>29</v>
      </c>
      <c r="D413" t="s">
        <v>8</v>
      </c>
      <c r="E413" t="s">
        <v>102</v>
      </c>
      <c r="F413" s="1">
        <v>48254</v>
      </c>
      <c r="G413" t="s">
        <v>38</v>
      </c>
      <c r="H413" t="s">
        <v>640</v>
      </c>
      <c r="I413">
        <v>250</v>
      </c>
      <c r="J413" t="s">
        <v>5</v>
      </c>
      <c r="K413" t="s">
        <v>45</v>
      </c>
      <c r="L413">
        <v>0</v>
      </c>
    </row>
    <row r="414" spans="2:12" x14ac:dyDescent="0.25">
      <c r="B414" t="s">
        <v>545</v>
      </c>
      <c r="C414">
        <v>30</v>
      </c>
      <c r="D414" t="s">
        <v>58</v>
      </c>
      <c r="E414" t="s">
        <v>232</v>
      </c>
      <c r="F414" s="1">
        <v>48259</v>
      </c>
      <c r="G414" t="s">
        <v>32</v>
      </c>
      <c r="H414" t="s">
        <v>64</v>
      </c>
      <c r="I414">
        <v>350</v>
      </c>
      <c r="J414" t="s">
        <v>16</v>
      </c>
      <c r="K414" t="s">
        <v>53</v>
      </c>
      <c r="L414">
        <v>8</v>
      </c>
    </row>
    <row r="415" spans="2:12" x14ac:dyDescent="0.25">
      <c r="B415" t="s">
        <v>546</v>
      </c>
      <c r="C415">
        <v>28</v>
      </c>
      <c r="D415" t="s">
        <v>14</v>
      </c>
      <c r="E415" t="s">
        <v>126</v>
      </c>
      <c r="F415" s="1">
        <v>48274</v>
      </c>
      <c r="G415" t="s">
        <v>50</v>
      </c>
      <c r="H415" t="s">
        <v>60</v>
      </c>
      <c r="I415">
        <v>300</v>
      </c>
      <c r="J415" t="s">
        <v>66</v>
      </c>
      <c r="K415" t="s">
        <v>51</v>
      </c>
      <c r="L415">
        <v>10</v>
      </c>
    </row>
    <row r="416" spans="2:12" x14ac:dyDescent="0.25">
      <c r="B416" t="s">
        <v>547</v>
      </c>
      <c r="C416">
        <v>32</v>
      </c>
      <c r="D416" t="s">
        <v>63</v>
      </c>
      <c r="E416" t="s">
        <v>213</v>
      </c>
      <c r="F416" s="1">
        <v>48278</v>
      </c>
      <c r="G416" t="s">
        <v>34</v>
      </c>
      <c r="H416" t="s">
        <v>62</v>
      </c>
      <c r="I416">
        <v>200</v>
      </c>
      <c r="J416" t="s">
        <v>13</v>
      </c>
      <c r="K416" t="s">
        <v>49</v>
      </c>
      <c r="L416">
        <v>5</v>
      </c>
    </row>
    <row r="417" spans="2:12" x14ac:dyDescent="0.25">
      <c r="B417" t="s">
        <v>548</v>
      </c>
      <c r="C417">
        <v>29</v>
      </c>
      <c r="D417" t="s">
        <v>58</v>
      </c>
      <c r="E417" t="s">
        <v>106</v>
      </c>
      <c r="F417" s="1">
        <v>48283</v>
      </c>
      <c r="G417" t="s">
        <v>56</v>
      </c>
      <c r="H417" t="s">
        <v>639</v>
      </c>
      <c r="I417">
        <v>400</v>
      </c>
      <c r="J417" t="s">
        <v>15</v>
      </c>
      <c r="K417" t="s">
        <v>47</v>
      </c>
      <c r="L417">
        <v>15</v>
      </c>
    </row>
    <row r="418" spans="2:12" x14ac:dyDescent="0.25">
      <c r="B418" t="s">
        <v>549</v>
      </c>
      <c r="C418">
        <v>33</v>
      </c>
      <c r="D418" t="s">
        <v>8</v>
      </c>
      <c r="E418" t="s">
        <v>237</v>
      </c>
      <c r="F418" s="1">
        <v>48309</v>
      </c>
      <c r="G418" t="s">
        <v>28</v>
      </c>
      <c r="H418" t="s">
        <v>64</v>
      </c>
      <c r="I418">
        <v>350</v>
      </c>
      <c r="J418" t="s">
        <v>16</v>
      </c>
      <c r="K418" t="s">
        <v>53</v>
      </c>
      <c r="L418">
        <v>8</v>
      </c>
    </row>
    <row r="419" spans="2:12" x14ac:dyDescent="0.25">
      <c r="B419" t="s">
        <v>550</v>
      </c>
      <c r="C419">
        <v>30</v>
      </c>
      <c r="D419" t="s">
        <v>8</v>
      </c>
      <c r="E419" t="s">
        <v>86</v>
      </c>
      <c r="F419" s="1">
        <v>48335</v>
      </c>
      <c r="G419" t="s">
        <v>48</v>
      </c>
      <c r="H419" t="s">
        <v>62</v>
      </c>
      <c r="I419">
        <v>200</v>
      </c>
      <c r="J419" t="s">
        <v>15</v>
      </c>
      <c r="K419" t="s">
        <v>51</v>
      </c>
      <c r="L419">
        <v>5</v>
      </c>
    </row>
    <row r="420" spans="2:12" x14ac:dyDescent="0.25">
      <c r="B420" t="s">
        <v>551</v>
      </c>
      <c r="C420">
        <v>38</v>
      </c>
      <c r="D420" t="s">
        <v>10</v>
      </c>
      <c r="E420" t="s">
        <v>176</v>
      </c>
      <c r="F420" s="1">
        <v>48339</v>
      </c>
      <c r="G420" t="s">
        <v>44</v>
      </c>
      <c r="H420" t="s">
        <v>639</v>
      </c>
      <c r="I420">
        <v>400</v>
      </c>
      <c r="J420" t="s">
        <v>13</v>
      </c>
      <c r="K420" t="s">
        <v>47</v>
      </c>
      <c r="L420">
        <v>15</v>
      </c>
    </row>
    <row r="421" spans="2:12" x14ac:dyDescent="0.25">
      <c r="B421" t="s">
        <v>552</v>
      </c>
      <c r="C421">
        <v>35</v>
      </c>
      <c r="D421" t="s">
        <v>58</v>
      </c>
      <c r="E421" t="s">
        <v>59</v>
      </c>
      <c r="F421" s="1">
        <v>48344</v>
      </c>
      <c r="G421" t="s">
        <v>34</v>
      </c>
      <c r="H421" t="s">
        <v>640</v>
      </c>
      <c r="I421">
        <v>250</v>
      </c>
      <c r="J421" t="s">
        <v>5</v>
      </c>
      <c r="K421" t="s">
        <v>45</v>
      </c>
      <c r="L421">
        <v>0</v>
      </c>
    </row>
    <row r="422" spans="2:12" x14ac:dyDescent="0.25">
      <c r="B422" t="s">
        <v>553</v>
      </c>
      <c r="C422">
        <v>28</v>
      </c>
      <c r="D422" t="s">
        <v>58</v>
      </c>
      <c r="E422" t="s">
        <v>152</v>
      </c>
      <c r="F422" s="1">
        <v>48396</v>
      </c>
      <c r="G422" t="s">
        <v>44</v>
      </c>
      <c r="H422" t="s">
        <v>639</v>
      </c>
      <c r="I422">
        <v>400</v>
      </c>
      <c r="J422" t="s">
        <v>13</v>
      </c>
      <c r="K422" t="s">
        <v>47</v>
      </c>
      <c r="L422">
        <v>15</v>
      </c>
    </row>
    <row r="423" spans="2:12" x14ac:dyDescent="0.25">
      <c r="B423" t="s">
        <v>554</v>
      </c>
      <c r="C423">
        <v>35</v>
      </c>
      <c r="D423" t="s">
        <v>65</v>
      </c>
      <c r="E423" t="s">
        <v>218</v>
      </c>
      <c r="F423" s="1">
        <v>48400</v>
      </c>
      <c r="G423" t="s">
        <v>28</v>
      </c>
      <c r="H423" t="s">
        <v>640</v>
      </c>
      <c r="I423">
        <v>250</v>
      </c>
      <c r="J423" t="s">
        <v>5</v>
      </c>
      <c r="K423" t="s">
        <v>45</v>
      </c>
      <c r="L423">
        <v>0</v>
      </c>
    </row>
    <row r="424" spans="2:12" x14ac:dyDescent="0.25">
      <c r="B424" t="s">
        <v>555</v>
      </c>
      <c r="C424">
        <v>31</v>
      </c>
      <c r="D424" t="s">
        <v>8</v>
      </c>
      <c r="E424" t="s">
        <v>72</v>
      </c>
      <c r="F424" s="1">
        <v>48594</v>
      </c>
      <c r="G424" t="s">
        <v>48</v>
      </c>
      <c r="H424" t="s">
        <v>60</v>
      </c>
      <c r="I424">
        <v>300</v>
      </c>
      <c r="J424" t="s">
        <v>15</v>
      </c>
      <c r="K424" t="s">
        <v>49</v>
      </c>
      <c r="L424">
        <v>10</v>
      </c>
    </row>
    <row r="425" spans="2:12" x14ac:dyDescent="0.25">
      <c r="B425" t="s">
        <v>556</v>
      </c>
      <c r="C425">
        <v>28</v>
      </c>
      <c r="D425" t="s">
        <v>65</v>
      </c>
      <c r="E425" t="s">
        <v>78</v>
      </c>
      <c r="F425" s="1">
        <v>48599</v>
      </c>
      <c r="G425" t="s">
        <v>44</v>
      </c>
      <c r="H425" t="s">
        <v>62</v>
      </c>
      <c r="I425">
        <v>200</v>
      </c>
      <c r="J425" t="s">
        <v>13</v>
      </c>
      <c r="K425" t="s">
        <v>47</v>
      </c>
      <c r="L425">
        <v>5</v>
      </c>
    </row>
    <row r="426" spans="2:12" x14ac:dyDescent="0.25">
      <c r="B426" t="s">
        <v>557</v>
      </c>
      <c r="C426">
        <v>31</v>
      </c>
      <c r="D426" t="s">
        <v>8</v>
      </c>
      <c r="E426" t="s">
        <v>61</v>
      </c>
      <c r="F426" s="1">
        <v>48959</v>
      </c>
      <c r="G426" t="s">
        <v>48</v>
      </c>
      <c r="H426" t="s">
        <v>60</v>
      </c>
      <c r="I426">
        <v>300</v>
      </c>
      <c r="J426" t="s">
        <v>15</v>
      </c>
      <c r="K426" t="s">
        <v>49</v>
      </c>
      <c r="L426">
        <v>10</v>
      </c>
    </row>
    <row r="427" spans="2:12" x14ac:dyDescent="0.25">
      <c r="B427" t="s">
        <v>558</v>
      </c>
      <c r="C427">
        <v>28</v>
      </c>
      <c r="D427" t="s">
        <v>65</v>
      </c>
      <c r="E427" t="s">
        <v>98</v>
      </c>
      <c r="F427" s="1">
        <v>48964</v>
      </c>
      <c r="G427" t="s">
        <v>44</v>
      </c>
      <c r="H427" t="s">
        <v>62</v>
      </c>
      <c r="I427">
        <v>200</v>
      </c>
      <c r="J427" t="s">
        <v>13</v>
      </c>
      <c r="K427" t="s">
        <v>47</v>
      </c>
      <c r="L427">
        <v>5</v>
      </c>
    </row>
    <row r="428" spans="2:12" x14ac:dyDescent="0.25">
      <c r="B428" t="s">
        <v>559</v>
      </c>
      <c r="C428">
        <v>33</v>
      </c>
      <c r="D428" t="s">
        <v>6</v>
      </c>
      <c r="E428" t="s">
        <v>67</v>
      </c>
      <c r="F428" s="1">
        <v>48980</v>
      </c>
      <c r="G428" t="s">
        <v>56</v>
      </c>
      <c r="H428" t="s">
        <v>639</v>
      </c>
      <c r="I428">
        <v>400</v>
      </c>
      <c r="J428" t="s">
        <v>11</v>
      </c>
      <c r="K428" t="s">
        <v>55</v>
      </c>
      <c r="L428">
        <v>15</v>
      </c>
    </row>
    <row r="429" spans="2:12" x14ac:dyDescent="0.25">
      <c r="B429" t="s">
        <v>560</v>
      </c>
      <c r="C429">
        <v>29</v>
      </c>
      <c r="D429" t="s">
        <v>8</v>
      </c>
      <c r="E429" t="s">
        <v>102</v>
      </c>
      <c r="F429" s="1">
        <v>48985</v>
      </c>
      <c r="G429" t="s">
        <v>38</v>
      </c>
      <c r="H429" t="s">
        <v>640</v>
      </c>
      <c r="I429">
        <v>250</v>
      </c>
      <c r="J429" t="s">
        <v>5</v>
      </c>
      <c r="K429" t="s">
        <v>45</v>
      </c>
      <c r="L429">
        <v>0</v>
      </c>
    </row>
    <row r="430" spans="2:12" x14ac:dyDescent="0.25">
      <c r="B430" t="s">
        <v>561</v>
      </c>
      <c r="C430">
        <v>31</v>
      </c>
      <c r="D430" t="s">
        <v>8</v>
      </c>
      <c r="E430" t="s">
        <v>250</v>
      </c>
      <c r="F430" s="1">
        <v>49324</v>
      </c>
      <c r="G430" t="s">
        <v>48</v>
      </c>
      <c r="H430" t="s">
        <v>60</v>
      </c>
      <c r="I430">
        <v>300</v>
      </c>
      <c r="J430" t="s">
        <v>15</v>
      </c>
      <c r="K430" t="s">
        <v>49</v>
      </c>
      <c r="L430">
        <v>10</v>
      </c>
    </row>
    <row r="431" spans="2:12" x14ac:dyDescent="0.25">
      <c r="B431" t="s">
        <v>562</v>
      </c>
      <c r="C431">
        <v>28</v>
      </c>
      <c r="D431" t="s">
        <v>65</v>
      </c>
      <c r="E431" t="s">
        <v>252</v>
      </c>
      <c r="F431" s="1">
        <v>49329</v>
      </c>
      <c r="G431" t="s">
        <v>44</v>
      </c>
      <c r="H431" t="s">
        <v>62</v>
      </c>
      <c r="I431">
        <v>200</v>
      </c>
      <c r="J431" t="s">
        <v>13</v>
      </c>
      <c r="K431" t="s">
        <v>47</v>
      </c>
      <c r="L431">
        <v>5</v>
      </c>
    </row>
    <row r="432" spans="2:12" x14ac:dyDescent="0.25">
      <c r="B432" t="s">
        <v>563</v>
      </c>
      <c r="C432">
        <v>33</v>
      </c>
      <c r="D432" t="s">
        <v>6</v>
      </c>
      <c r="E432" t="s">
        <v>254</v>
      </c>
      <c r="F432" s="1">
        <v>49345</v>
      </c>
      <c r="G432" t="s">
        <v>56</v>
      </c>
      <c r="H432" t="s">
        <v>639</v>
      </c>
      <c r="I432">
        <v>400</v>
      </c>
      <c r="J432" t="s">
        <v>11</v>
      </c>
      <c r="K432" t="s">
        <v>55</v>
      </c>
      <c r="L432">
        <v>15</v>
      </c>
    </row>
    <row r="433" spans="2:12" x14ac:dyDescent="0.25">
      <c r="B433" t="s">
        <v>564</v>
      </c>
      <c r="C433">
        <v>29</v>
      </c>
      <c r="D433" t="s">
        <v>8</v>
      </c>
      <c r="E433" t="s">
        <v>164</v>
      </c>
      <c r="F433" s="1">
        <v>49350</v>
      </c>
      <c r="G433" t="s">
        <v>38</v>
      </c>
      <c r="H433" t="s">
        <v>640</v>
      </c>
      <c r="I433">
        <v>250</v>
      </c>
      <c r="J433" t="s">
        <v>5</v>
      </c>
      <c r="K433" t="s">
        <v>45</v>
      </c>
      <c r="L433">
        <v>0</v>
      </c>
    </row>
    <row r="434" spans="2:12" x14ac:dyDescent="0.25">
      <c r="B434" t="s">
        <v>565</v>
      </c>
      <c r="C434">
        <v>30</v>
      </c>
      <c r="D434" t="s">
        <v>58</v>
      </c>
      <c r="E434" t="s">
        <v>160</v>
      </c>
      <c r="F434" s="1">
        <v>49355</v>
      </c>
      <c r="G434" t="s">
        <v>32</v>
      </c>
      <c r="H434" t="s">
        <v>64</v>
      </c>
      <c r="I434">
        <v>350</v>
      </c>
      <c r="J434" t="s">
        <v>16</v>
      </c>
      <c r="K434" t="s">
        <v>53</v>
      </c>
      <c r="L434">
        <v>8</v>
      </c>
    </row>
    <row r="435" spans="2:12" x14ac:dyDescent="0.25">
      <c r="B435" t="s">
        <v>566</v>
      </c>
      <c r="C435">
        <v>32</v>
      </c>
      <c r="D435" t="s">
        <v>63</v>
      </c>
      <c r="E435" t="s">
        <v>108</v>
      </c>
      <c r="F435" s="1">
        <v>49373</v>
      </c>
      <c r="G435" t="s">
        <v>34</v>
      </c>
      <c r="H435" t="s">
        <v>62</v>
      </c>
      <c r="I435">
        <v>200</v>
      </c>
      <c r="J435" t="s">
        <v>13</v>
      </c>
      <c r="K435" t="s">
        <v>49</v>
      </c>
      <c r="L435">
        <v>5</v>
      </c>
    </row>
    <row r="436" spans="2:12" x14ac:dyDescent="0.25">
      <c r="B436" t="s">
        <v>567</v>
      </c>
      <c r="C436">
        <v>29</v>
      </c>
      <c r="D436" t="s">
        <v>58</v>
      </c>
      <c r="E436" t="s">
        <v>82</v>
      </c>
      <c r="F436" s="1">
        <v>49378</v>
      </c>
      <c r="G436" t="s">
        <v>56</v>
      </c>
      <c r="H436" t="s">
        <v>639</v>
      </c>
      <c r="I436">
        <v>400</v>
      </c>
      <c r="J436" t="s">
        <v>15</v>
      </c>
      <c r="K436" t="s">
        <v>47</v>
      </c>
      <c r="L436">
        <v>15</v>
      </c>
    </row>
    <row r="437" spans="2:12" x14ac:dyDescent="0.25">
      <c r="B437" t="s">
        <v>568</v>
      </c>
      <c r="C437">
        <v>27</v>
      </c>
      <c r="D437" t="s">
        <v>58</v>
      </c>
      <c r="E437" t="s">
        <v>76</v>
      </c>
      <c r="F437" s="1">
        <v>49400</v>
      </c>
      <c r="G437" t="s">
        <v>44</v>
      </c>
      <c r="H437" t="s">
        <v>640</v>
      </c>
      <c r="I437">
        <v>250</v>
      </c>
      <c r="J437" t="s">
        <v>9</v>
      </c>
      <c r="K437" t="s">
        <v>55</v>
      </c>
      <c r="L437">
        <v>0</v>
      </c>
    </row>
    <row r="438" spans="2:12" x14ac:dyDescent="0.25">
      <c r="B438" t="s">
        <v>569</v>
      </c>
      <c r="C438">
        <v>33</v>
      </c>
      <c r="D438" t="s">
        <v>8</v>
      </c>
      <c r="E438" t="s">
        <v>261</v>
      </c>
      <c r="F438" s="1">
        <v>49404</v>
      </c>
      <c r="G438" t="s">
        <v>28</v>
      </c>
      <c r="H438" t="s">
        <v>64</v>
      </c>
      <c r="I438">
        <v>350</v>
      </c>
      <c r="J438" t="s">
        <v>16</v>
      </c>
      <c r="K438" t="s">
        <v>53</v>
      </c>
      <c r="L438">
        <v>8</v>
      </c>
    </row>
    <row r="439" spans="2:12" x14ac:dyDescent="0.25">
      <c r="B439" t="s">
        <v>570</v>
      </c>
      <c r="C439">
        <v>30</v>
      </c>
      <c r="D439" t="s">
        <v>8</v>
      </c>
      <c r="E439" t="s">
        <v>263</v>
      </c>
      <c r="F439" s="1">
        <v>49430</v>
      </c>
      <c r="G439" t="s">
        <v>48</v>
      </c>
      <c r="H439" t="s">
        <v>62</v>
      </c>
      <c r="I439">
        <v>200</v>
      </c>
      <c r="J439" t="s">
        <v>15</v>
      </c>
      <c r="K439" t="s">
        <v>51</v>
      </c>
      <c r="L439">
        <v>5</v>
      </c>
    </row>
    <row r="440" spans="2:12" x14ac:dyDescent="0.25">
      <c r="B440" t="s">
        <v>571</v>
      </c>
      <c r="C440">
        <v>38</v>
      </c>
      <c r="D440" t="s">
        <v>10</v>
      </c>
      <c r="E440" t="s">
        <v>137</v>
      </c>
      <c r="F440" s="1">
        <v>49434</v>
      </c>
      <c r="G440" t="s">
        <v>44</v>
      </c>
      <c r="H440" t="s">
        <v>639</v>
      </c>
      <c r="I440">
        <v>400</v>
      </c>
      <c r="J440" t="s">
        <v>13</v>
      </c>
      <c r="K440" t="s">
        <v>47</v>
      </c>
      <c r="L440">
        <v>15</v>
      </c>
    </row>
    <row r="441" spans="2:12" x14ac:dyDescent="0.25">
      <c r="B441" t="s">
        <v>572</v>
      </c>
      <c r="C441">
        <v>35</v>
      </c>
      <c r="D441" t="s">
        <v>58</v>
      </c>
      <c r="E441" t="s">
        <v>266</v>
      </c>
      <c r="F441" s="1">
        <v>49439</v>
      </c>
      <c r="G441" t="s">
        <v>34</v>
      </c>
      <c r="H441" t="s">
        <v>640</v>
      </c>
      <c r="I441">
        <v>250</v>
      </c>
      <c r="J441" t="s">
        <v>5</v>
      </c>
      <c r="K441" t="s">
        <v>45</v>
      </c>
      <c r="L441">
        <v>0</v>
      </c>
    </row>
    <row r="442" spans="2:12" x14ac:dyDescent="0.25">
      <c r="B442" t="s">
        <v>573</v>
      </c>
      <c r="C442">
        <v>29</v>
      </c>
      <c r="D442" t="s">
        <v>8</v>
      </c>
      <c r="E442" t="s">
        <v>268</v>
      </c>
      <c r="F442" s="1">
        <v>49461</v>
      </c>
      <c r="G442" t="s">
        <v>56</v>
      </c>
      <c r="H442" t="s">
        <v>64</v>
      </c>
      <c r="I442">
        <v>350</v>
      </c>
      <c r="J442" t="s">
        <v>16</v>
      </c>
      <c r="K442" t="s">
        <v>53</v>
      </c>
      <c r="L442">
        <v>8</v>
      </c>
    </row>
    <row r="443" spans="2:12" x14ac:dyDescent="0.25">
      <c r="B443" t="s">
        <v>574</v>
      </c>
      <c r="C443">
        <v>33</v>
      </c>
      <c r="D443" t="s">
        <v>6</v>
      </c>
      <c r="E443" t="s">
        <v>158</v>
      </c>
      <c r="F443" s="1">
        <v>49465</v>
      </c>
      <c r="G443" t="s">
        <v>32</v>
      </c>
      <c r="H443" t="s">
        <v>60</v>
      </c>
      <c r="I443">
        <v>300</v>
      </c>
      <c r="J443" t="s">
        <v>7</v>
      </c>
      <c r="K443" t="s">
        <v>49</v>
      </c>
      <c r="L443">
        <v>10</v>
      </c>
    </row>
    <row r="444" spans="2:12" x14ac:dyDescent="0.25">
      <c r="B444" t="s">
        <v>575</v>
      </c>
      <c r="C444">
        <v>30</v>
      </c>
      <c r="D444" t="s">
        <v>8</v>
      </c>
      <c r="E444" t="s">
        <v>271</v>
      </c>
      <c r="F444" s="1">
        <v>49470</v>
      </c>
      <c r="G444" t="s">
        <v>48</v>
      </c>
      <c r="H444" t="s">
        <v>62</v>
      </c>
      <c r="I444">
        <v>200</v>
      </c>
      <c r="J444" t="s">
        <v>15</v>
      </c>
      <c r="K444" t="s">
        <v>51</v>
      </c>
      <c r="L444">
        <v>5</v>
      </c>
    </row>
    <row r="445" spans="2:12" x14ac:dyDescent="0.25">
      <c r="B445" t="s">
        <v>576</v>
      </c>
      <c r="C445">
        <v>35</v>
      </c>
      <c r="D445" t="s">
        <v>65</v>
      </c>
      <c r="E445" t="s">
        <v>273</v>
      </c>
      <c r="F445" s="1">
        <v>49495</v>
      </c>
      <c r="G445" t="s">
        <v>28</v>
      </c>
      <c r="H445" t="s">
        <v>640</v>
      </c>
      <c r="I445">
        <v>250</v>
      </c>
      <c r="J445" t="s">
        <v>5</v>
      </c>
      <c r="K445" t="s">
        <v>45</v>
      </c>
      <c r="L445">
        <v>0</v>
      </c>
    </row>
    <row r="446" spans="2:12" x14ac:dyDescent="0.25">
      <c r="B446" t="s">
        <v>577</v>
      </c>
      <c r="C446">
        <v>31</v>
      </c>
      <c r="D446" t="s">
        <v>8</v>
      </c>
      <c r="E446" t="s">
        <v>213</v>
      </c>
      <c r="F446" s="1">
        <v>49689</v>
      </c>
      <c r="G446" t="s">
        <v>48</v>
      </c>
      <c r="H446" t="s">
        <v>60</v>
      </c>
      <c r="I446">
        <v>300</v>
      </c>
      <c r="J446" t="s">
        <v>15</v>
      </c>
      <c r="K446" t="s">
        <v>49</v>
      </c>
      <c r="L446">
        <v>10</v>
      </c>
    </row>
    <row r="447" spans="2:12" x14ac:dyDescent="0.25">
      <c r="B447" t="s">
        <v>578</v>
      </c>
      <c r="C447">
        <v>28</v>
      </c>
      <c r="D447" t="s">
        <v>65</v>
      </c>
      <c r="E447" t="s">
        <v>78</v>
      </c>
      <c r="F447" s="1">
        <v>49694</v>
      </c>
      <c r="G447" t="s">
        <v>44</v>
      </c>
      <c r="H447" t="s">
        <v>62</v>
      </c>
      <c r="I447">
        <v>200</v>
      </c>
      <c r="J447" t="s">
        <v>13</v>
      </c>
      <c r="K447" t="s">
        <v>47</v>
      </c>
      <c r="L447">
        <v>5</v>
      </c>
    </row>
    <row r="448" spans="2:12" x14ac:dyDescent="0.25">
      <c r="B448" t="s">
        <v>579</v>
      </c>
      <c r="C448">
        <v>31</v>
      </c>
      <c r="D448" t="s">
        <v>8</v>
      </c>
      <c r="E448" t="s">
        <v>277</v>
      </c>
      <c r="F448" s="1">
        <v>50055</v>
      </c>
      <c r="G448" t="s">
        <v>48</v>
      </c>
      <c r="H448" t="s">
        <v>60</v>
      </c>
      <c r="I448">
        <v>300</v>
      </c>
      <c r="J448" t="s">
        <v>15</v>
      </c>
      <c r="K448" t="s">
        <v>49</v>
      </c>
      <c r="L448">
        <v>10</v>
      </c>
    </row>
    <row r="449" spans="2:12" x14ac:dyDescent="0.25">
      <c r="B449" t="s">
        <v>580</v>
      </c>
      <c r="C449">
        <v>28</v>
      </c>
      <c r="D449" t="s">
        <v>65</v>
      </c>
      <c r="E449" t="s">
        <v>279</v>
      </c>
      <c r="F449" s="1">
        <v>50060</v>
      </c>
      <c r="G449" t="s">
        <v>44</v>
      </c>
      <c r="H449" t="s">
        <v>62</v>
      </c>
      <c r="I449">
        <v>200</v>
      </c>
      <c r="J449" t="s">
        <v>13</v>
      </c>
      <c r="K449" t="s">
        <v>47</v>
      </c>
      <c r="L449">
        <v>5</v>
      </c>
    </row>
    <row r="450" spans="2:12" x14ac:dyDescent="0.25">
      <c r="B450" t="s">
        <v>581</v>
      </c>
      <c r="C450">
        <v>33</v>
      </c>
      <c r="D450" t="s">
        <v>6</v>
      </c>
      <c r="E450" t="s">
        <v>281</v>
      </c>
      <c r="F450" s="1">
        <v>50076</v>
      </c>
      <c r="G450" t="s">
        <v>56</v>
      </c>
      <c r="H450" t="s">
        <v>639</v>
      </c>
      <c r="I450">
        <v>400</v>
      </c>
      <c r="J450" t="s">
        <v>11</v>
      </c>
      <c r="K450" t="s">
        <v>55</v>
      </c>
      <c r="L450">
        <v>15</v>
      </c>
    </row>
    <row r="451" spans="2:12" x14ac:dyDescent="0.25">
      <c r="B451" t="s">
        <v>582</v>
      </c>
      <c r="C451">
        <v>29</v>
      </c>
      <c r="D451" t="s">
        <v>8</v>
      </c>
      <c r="E451" t="s">
        <v>283</v>
      </c>
      <c r="F451" s="1">
        <v>50081</v>
      </c>
      <c r="G451" t="s">
        <v>38</v>
      </c>
      <c r="H451" t="s">
        <v>640</v>
      </c>
      <c r="I451">
        <v>250</v>
      </c>
      <c r="J451" t="s">
        <v>5</v>
      </c>
      <c r="K451" t="s">
        <v>45</v>
      </c>
      <c r="L451">
        <v>0</v>
      </c>
    </row>
    <row r="452" spans="2:12" x14ac:dyDescent="0.25">
      <c r="B452" t="s">
        <v>583</v>
      </c>
      <c r="C452">
        <v>31</v>
      </c>
      <c r="D452" t="s">
        <v>8</v>
      </c>
      <c r="E452" t="s">
        <v>100</v>
      </c>
      <c r="F452" s="1">
        <v>50420</v>
      </c>
      <c r="G452" t="s">
        <v>48</v>
      </c>
      <c r="H452" t="s">
        <v>60</v>
      </c>
      <c r="I452">
        <v>300</v>
      </c>
      <c r="J452" t="s">
        <v>15</v>
      </c>
      <c r="K452" t="s">
        <v>49</v>
      </c>
      <c r="L452">
        <v>10</v>
      </c>
    </row>
    <row r="453" spans="2:12" x14ac:dyDescent="0.25">
      <c r="B453" t="s">
        <v>584</v>
      </c>
      <c r="C453">
        <v>28</v>
      </c>
      <c r="D453" t="s">
        <v>65</v>
      </c>
      <c r="E453" t="s">
        <v>98</v>
      </c>
      <c r="F453" s="1">
        <v>50425</v>
      </c>
      <c r="G453" t="s">
        <v>44</v>
      </c>
      <c r="H453" t="s">
        <v>62</v>
      </c>
      <c r="I453">
        <v>200</v>
      </c>
      <c r="J453" t="s">
        <v>13</v>
      </c>
      <c r="K453" t="s">
        <v>47</v>
      </c>
      <c r="L453">
        <v>5</v>
      </c>
    </row>
    <row r="454" spans="2:12" x14ac:dyDescent="0.25">
      <c r="B454" t="s">
        <v>585</v>
      </c>
      <c r="C454">
        <v>31</v>
      </c>
      <c r="D454" t="s">
        <v>8</v>
      </c>
      <c r="E454" t="s">
        <v>61</v>
      </c>
      <c r="F454" s="1">
        <v>50420</v>
      </c>
      <c r="G454" t="s">
        <v>48</v>
      </c>
      <c r="H454" t="s">
        <v>60</v>
      </c>
      <c r="I454">
        <v>300</v>
      </c>
      <c r="J454" t="s">
        <v>15</v>
      </c>
      <c r="K454" t="s">
        <v>49</v>
      </c>
      <c r="L454">
        <v>10</v>
      </c>
    </row>
    <row r="455" spans="2:12" x14ac:dyDescent="0.25">
      <c r="B455" t="s">
        <v>586</v>
      </c>
      <c r="C455">
        <v>33</v>
      </c>
      <c r="D455" t="s">
        <v>6</v>
      </c>
      <c r="E455" t="s">
        <v>67</v>
      </c>
      <c r="F455" s="1">
        <v>50441</v>
      </c>
      <c r="G455" t="s">
        <v>56</v>
      </c>
      <c r="H455" t="s">
        <v>639</v>
      </c>
      <c r="I455">
        <v>400</v>
      </c>
      <c r="J455" t="s">
        <v>11</v>
      </c>
      <c r="K455" t="s">
        <v>55</v>
      </c>
      <c r="L455">
        <v>15</v>
      </c>
    </row>
    <row r="456" spans="2:12" x14ac:dyDescent="0.25">
      <c r="B456" t="s">
        <v>587</v>
      </c>
      <c r="C456">
        <v>29</v>
      </c>
      <c r="D456" t="s">
        <v>58</v>
      </c>
      <c r="E456" t="s">
        <v>59</v>
      </c>
      <c r="F456" s="1">
        <v>47766</v>
      </c>
      <c r="G456" t="s">
        <v>56</v>
      </c>
      <c r="H456" t="s">
        <v>639</v>
      </c>
      <c r="I456">
        <v>400</v>
      </c>
      <c r="J456" t="s">
        <v>15</v>
      </c>
      <c r="K456" t="s">
        <v>47</v>
      </c>
      <c r="L456">
        <v>15</v>
      </c>
    </row>
    <row r="457" spans="2:12" x14ac:dyDescent="0.25">
      <c r="B457" t="s">
        <v>588</v>
      </c>
      <c r="C457">
        <v>27</v>
      </c>
      <c r="D457" t="s">
        <v>58</v>
      </c>
      <c r="E457" t="s">
        <v>201</v>
      </c>
      <c r="F457" s="1">
        <v>47788</v>
      </c>
      <c r="G457" t="s">
        <v>44</v>
      </c>
      <c r="H457" t="s">
        <v>640</v>
      </c>
      <c r="I457">
        <v>250</v>
      </c>
      <c r="J457" t="s">
        <v>9</v>
      </c>
      <c r="K457" t="s">
        <v>55</v>
      </c>
      <c r="L457">
        <v>0</v>
      </c>
    </row>
    <row r="458" spans="2:12" x14ac:dyDescent="0.25">
      <c r="B458" t="s">
        <v>589</v>
      </c>
      <c r="C458">
        <v>28</v>
      </c>
      <c r="D458" t="s">
        <v>6</v>
      </c>
      <c r="E458" t="s">
        <v>203</v>
      </c>
      <c r="F458" s="1">
        <v>47797</v>
      </c>
      <c r="G458" t="s">
        <v>32</v>
      </c>
      <c r="H458" t="s">
        <v>60</v>
      </c>
      <c r="I458">
        <v>300</v>
      </c>
      <c r="J458" t="s">
        <v>7</v>
      </c>
      <c r="K458" t="s">
        <v>49</v>
      </c>
      <c r="L458">
        <v>10</v>
      </c>
    </row>
    <row r="459" spans="2:12" x14ac:dyDescent="0.25">
      <c r="B459" t="s">
        <v>590</v>
      </c>
      <c r="C459">
        <v>30</v>
      </c>
      <c r="D459" t="s">
        <v>8</v>
      </c>
      <c r="E459" t="s">
        <v>205</v>
      </c>
      <c r="F459" s="1">
        <v>47849</v>
      </c>
      <c r="G459" t="s">
        <v>48</v>
      </c>
      <c r="H459" t="s">
        <v>62</v>
      </c>
      <c r="I459">
        <v>200</v>
      </c>
      <c r="J459" t="s">
        <v>15</v>
      </c>
      <c r="K459" t="s">
        <v>51</v>
      </c>
      <c r="L459">
        <v>5</v>
      </c>
    </row>
    <row r="460" spans="2:12" x14ac:dyDescent="0.25">
      <c r="B460" t="s">
        <v>591</v>
      </c>
      <c r="C460">
        <v>38</v>
      </c>
      <c r="D460" t="s">
        <v>10</v>
      </c>
      <c r="E460" t="s">
        <v>207</v>
      </c>
      <c r="F460" s="1">
        <v>47853</v>
      </c>
      <c r="G460" t="s">
        <v>44</v>
      </c>
      <c r="H460" t="s">
        <v>639</v>
      </c>
      <c r="I460">
        <v>400</v>
      </c>
      <c r="J460" t="s">
        <v>13</v>
      </c>
      <c r="K460" t="s">
        <v>47</v>
      </c>
      <c r="L460">
        <v>15</v>
      </c>
    </row>
    <row r="461" spans="2:12" x14ac:dyDescent="0.25">
      <c r="B461" t="s">
        <v>592</v>
      </c>
      <c r="C461">
        <v>35</v>
      </c>
      <c r="D461" t="s">
        <v>58</v>
      </c>
      <c r="E461" t="s">
        <v>209</v>
      </c>
      <c r="F461" s="1">
        <v>47858</v>
      </c>
      <c r="G461" t="s">
        <v>34</v>
      </c>
      <c r="H461" t="s">
        <v>640</v>
      </c>
      <c r="I461">
        <v>250</v>
      </c>
      <c r="J461" t="s">
        <v>5</v>
      </c>
      <c r="K461" t="s">
        <v>45</v>
      </c>
      <c r="L461">
        <v>0</v>
      </c>
    </row>
    <row r="462" spans="2:12" x14ac:dyDescent="0.25">
      <c r="B462" t="s">
        <v>593</v>
      </c>
      <c r="C462">
        <v>32</v>
      </c>
      <c r="D462" t="s">
        <v>8</v>
      </c>
      <c r="E462" t="s">
        <v>211</v>
      </c>
      <c r="F462" s="1">
        <v>48014</v>
      </c>
      <c r="G462" t="s">
        <v>48</v>
      </c>
      <c r="H462" t="s">
        <v>60</v>
      </c>
      <c r="I462">
        <v>300</v>
      </c>
      <c r="J462" t="s">
        <v>15</v>
      </c>
      <c r="K462" t="s">
        <v>49</v>
      </c>
      <c r="L462">
        <v>10</v>
      </c>
    </row>
    <row r="463" spans="2:12" x14ac:dyDescent="0.25">
      <c r="B463" t="s">
        <v>594</v>
      </c>
      <c r="C463">
        <v>29</v>
      </c>
      <c r="D463" t="s">
        <v>65</v>
      </c>
      <c r="E463" t="s">
        <v>213</v>
      </c>
      <c r="F463" s="1">
        <v>48019</v>
      </c>
      <c r="G463" t="s">
        <v>44</v>
      </c>
      <c r="H463" t="s">
        <v>62</v>
      </c>
      <c r="I463">
        <v>200</v>
      </c>
      <c r="J463" t="s">
        <v>13</v>
      </c>
      <c r="K463" t="s">
        <v>47</v>
      </c>
      <c r="L463">
        <v>5</v>
      </c>
    </row>
    <row r="464" spans="2:12" x14ac:dyDescent="0.25">
      <c r="B464" t="s">
        <v>595</v>
      </c>
      <c r="C464">
        <v>33</v>
      </c>
      <c r="D464" t="s">
        <v>6</v>
      </c>
      <c r="E464" t="s">
        <v>215</v>
      </c>
      <c r="F464" s="1">
        <v>48034</v>
      </c>
      <c r="G464" t="s">
        <v>56</v>
      </c>
      <c r="H464" t="s">
        <v>639</v>
      </c>
      <c r="I464">
        <v>400</v>
      </c>
      <c r="J464" t="s">
        <v>11</v>
      </c>
      <c r="K464" t="s">
        <v>55</v>
      </c>
      <c r="L464">
        <v>15</v>
      </c>
    </row>
    <row r="465" spans="2:12" x14ac:dyDescent="0.25">
      <c r="B465" t="s">
        <v>596</v>
      </c>
      <c r="C465">
        <v>28</v>
      </c>
      <c r="D465" t="s">
        <v>8</v>
      </c>
      <c r="E465" t="s">
        <v>100</v>
      </c>
      <c r="F465" s="1">
        <v>48039</v>
      </c>
      <c r="G465" t="s">
        <v>38</v>
      </c>
      <c r="H465" t="s">
        <v>640</v>
      </c>
      <c r="I465">
        <v>250</v>
      </c>
      <c r="J465" t="s">
        <v>5</v>
      </c>
      <c r="K465" t="s">
        <v>45</v>
      </c>
      <c r="L465">
        <v>0</v>
      </c>
    </row>
    <row r="466" spans="2:12" x14ac:dyDescent="0.25">
      <c r="B466" t="s">
        <v>597</v>
      </c>
      <c r="C466">
        <v>28</v>
      </c>
      <c r="D466" t="s">
        <v>14</v>
      </c>
      <c r="E466" t="s">
        <v>218</v>
      </c>
      <c r="F466" s="1">
        <v>48061</v>
      </c>
      <c r="G466" t="s">
        <v>50</v>
      </c>
      <c r="H466" t="s">
        <v>60</v>
      </c>
      <c r="I466">
        <v>300</v>
      </c>
      <c r="J466" t="s">
        <v>66</v>
      </c>
      <c r="K466" t="s">
        <v>51</v>
      </c>
      <c r="L466">
        <v>10</v>
      </c>
    </row>
    <row r="467" spans="2:12" x14ac:dyDescent="0.25">
      <c r="B467" t="s">
        <v>598</v>
      </c>
      <c r="C467">
        <v>32</v>
      </c>
      <c r="D467" t="s">
        <v>63</v>
      </c>
      <c r="E467" t="s">
        <v>220</v>
      </c>
      <c r="F467" s="1">
        <v>48065</v>
      </c>
      <c r="G467" t="s">
        <v>34</v>
      </c>
      <c r="H467" t="s">
        <v>62</v>
      </c>
      <c r="I467">
        <v>200</v>
      </c>
      <c r="J467" t="s">
        <v>13</v>
      </c>
      <c r="K467" t="s">
        <v>49</v>
      </c>
      <c r="L467">
        <v>5</v>
      </c>
    </row>
    <row r="468" spans="2:12" x14ac:dyDescent="0.25">
      <c r="B468" t="s">
        <v>599</v>
      </c>
      <c r="C468">
        <v>27</v>
      </c>
      <c r="D468" t="s">
        <v>58</v>
      </c>
      <c r="E468" t="s">
        <v>176</v>
      </c>
      <c r="F468" s="1">
        <v>48092</v>
      </c>
      <c r="G468" t="s">
        <v>44</v>
      </c>
      <c r="H468" t="s">
        <v>640</v>
      </c>
      <c r="I468">
        <v>250</v>
      </c>
      <c r="J468" t="s">
        <v>9</v>
      </c>
      <c r="K468" t="s">
        <v>55</v>
      </c>
      <c r="L468">
        <v>0</v>
      </c>
    </row>
    <row r="469" spans="2:12" x14ac:dyDescent="0.25">
      <c r="B469" t="s">
        <v>600</v>
      </c>
      <c r="C469">
        <v>33</v>
      </c>
      <c r="D469" t="s">
        <v>8</v>
      </c>
      <c r="E469" t="s">
        <v>126</v>
      </c>
      <c r="F469" s="1">
        <v>48096</v>
      </c>
      <c r="G469" t="s">
        <v>28</v>
      </c>
      <c r="H469" t="s">
        <v>64</v>
      </c>
      <c r="I469">
        <v>350</v>
      </c>
      <c r="J469" t="s">
        <v>16</v>
      </c>
      <c r="K469" t="s">
        <v>53</v>
      </c>
      <c r="L469">
        <v>8</v>
      </c>
    </row>
    <row r="470" spans="2:12" x14ac:dyDescent="0.25">
      <c r="B470" t="s">
        <v>601</v>
      </c>
      <c r="C470">
        <v>38</v>
      </c>
      <c r="D470" t="s">
        <v>10</v>
      </c>
      <c r="E470" t="s">
        <v>224</v>
      </c>
      <c r="F470" s="1">
        <v>48126</v>
      </c>
      <c r="G470" t="s">
        <v>44</v>
      </c>
      <c r="H470" t="s">
        <v>639</v>
      </c>
      <c r="I470">
        <v>400</v>
      </c>
      <c r="J470" t="s">
        <v>13</v>
      </c>
      <c r="K470" t="s">
        <v>47</v>
      </c>
      <c r="L470">
        <v>15</v>
      </c>
    </row>
    <row r="471" spans="2:12" x14ac:dyDescent="0.25">
      <c r="B471" t="s">
        <v>602</v>
      </c>
      <c r="C471">
        <v>30</v>
      </c>
      <c r="D471" t="s">
        <v>8</v>
      </c>
      <c r="E471" t="s">
        <v>104</v>
      </c>
      <c r="F471" s="1">
        <v>48162</v>
      </c>
      <c r="G471" t="s">
        <v>48</v>
      </c>
      <c r="H471" t="s">
        <v>62</v>
      </c>
      <c r="I471">
        <v>200</v>
      </c>
      <c r="J471" t="s">
        <v>15</v>
      </c>
      <c r="K471" t="s">
        <v>51</v>
      </c>
      <c r="L471">
        <v>5</v>
      </c>
    </row>
    <row r="472" spans="2:12" x14ac:dyDescent="0.25">
      <c r="B472" t="s">
        <v>603</v>
      </c>
      <c r="C472">
        <v>31</v>
      </c>
      <c r="D472" t="s">
        <v>8</v>
      </c>
      <c r="E472" t="s">
        <v>227</v>
      </c>
      <c r="F472" s="1">
        <v>48228</v>
      </c>
      <c r="G472" t="s">
        <v>48</v>
      </c>
      <c r="H472" t="s">
        <v>60</v>
      </c>
      <c r="I472">
        <v>300</v>
      </c>
      <c r="J472" t="s">
        <v>15</v>
      </c>
      <c r="K472" t="s">
        <v>49</v>
      </c>
      <c r="L472">
        <v>10</v>
      </c>
    </row>
    <row r="473" spans="2:12" x14ac:dyDescent="0.25">
      <c r="B473" t="s">
        <v>604</v>
      </c>
      <c r="C473">
        <v>28</v>
      </c>
      <c r="D473" t="s">
        <v>65</v>
      </c>
      <c r="E473" t="s">
        <v>78</v>
      </c>
      <c r="F473" s="1">
        <v>48233</v>
      </c>
      <c r="G473" t="s">
        <v>44</v>
      </c>
      <c r="H473" t="s">
        <v>62</v>
      </c>
      <c r="I473">
        <v>200</v>
      </c>
      <c r="J473" t="s">
        <v>13</v>
      </c>
      <c r="K473" t="s">
        <v>47</v>
      </c>
      <c r="L473">
        <v>5</v>
      </c>
    </row>
    <row r="474" spans="2:12" x14ac:dyDescent="0.25">
      <c r="B474" t="s">
        <v>605</v>
      </c>
      <c r="C474">
        <v>33</v>
      </c>
      <c r="D474" t="s">
        <v>6</v>
      </c>
      <c r="E474" t="s">
        <v>67</v>
      </c>
      <c r="F474" s="1">
        <v>48249</v>
      </c>
      <c r="G474" t="s">
        <v>56</v>
      </c>
      <c r="H474" t="s">
        <v>639</v>
      </c>
      <c r="I474">
        <v>400</v>
      </c>
      <c r="J474" t="s">
        <v>11</v>
      </c>
      <c r="K474" t="s">
        <v>55</v>
      </c>
      <c r="L474">
        <v>15</v>
      </c>
    </row>
    <row r="475" spans="2:12" x14ac:dyDescent="0.25">
      <c r="B475" t="s">
        <v>606</v>
      </c>
      <c r="C475">
        <v>29</v>
      </c>
      <c r="D475" t="s">
        <v>8</v>
      </c>
      <c r="E475" t="s">
        <v>102</v>
      </c>
      <c r="F475" s="1">
        <v>48254</v>
      </c>
      <c r="G475" t="s">
        <v>38</v>
      </c>
      <c r="H475" t="s">
        <v>640</v>
      </c>
      <c r="I475">
        <v>250</v>
      </c>
      <c r="J475" t="s">
        <v>5</v>
      </c>
      <c r="K475" t="s">
        <v>45</v>
      </c>
      <c r="L475">
        <v>0</v>
      </c>
    </row>
    <row r="476" spans="2:12" x14ac:dyDescent="0.25">
      <c r="B476" t="s">
        <v>607</v>
      </c>
      <c r="C476">
        <v>30</v>
      </c>
      <c r="D476" t="s">
        <v>58</v>
      </c>
      <c r="E476" t="s">
        <v>232</v>
      </c>
      <c r="F476" s="1">
        <v>48259</v>
      </c>
      <c r="G476" t="s">
        <v>32</v>
      </c>
      <c r="H476" t="s">
        <v>64</v>
      </c>
      <c r="I476">
        <v>350</v>
      </c>
      <c r="J476" t="s">
        <v>16</v>
      </c>
      <c r="K476" t="s">
        <v>53</v>
      </c>
      <c r="L476">
        <v>8</v>
      </c>
    </row>
    <row r="477" spans="2:12" x14ac:dyDescent="0.25">
      <c r="B477" t="s">
        <v>608</v>
      </c>
      <c r="C477">
        <v>28</v>
      </c>
      <c r="D477" t="s">
        <v>14</v>
      </c>
      <c r="E477" t="s">
        <v>126</v>
      </c>
      <c r="F477" s="1">
        <v>48274</v>
      </c>
      <c r="G477" t="s">
        <v>50</v>
      </c>
      <c r="H477" t="s">
        <v>60</v>
      </c>
      <c r="I477">
        <v>300</v>
      </c>
      <c r="J477" t="s">
        <v>66</v>
      </c>
      <c r="K477" t="s">
        <v>51</v>
      </c>
      <c r="L477">
        <v>10</v>
      </c>
    </row>
    <row r="478" spans="2:12" x14ac:dyDescent="0.25">
      <c r="B478" t="s">
        <v>609</v>
      </c>
      <c r="C478">
        <v>32</v>
      </c>
      <c r="D478" t="s">
        <v>63</v>
      </c>
      <c r="E478" t="s">
        <v>213</v>
      </c>
      <c r="F478" s="1">
        <v>48278</v>
      </c>
      <c r="G478" t="s">
        <v>34</v>
      </c>
      <c r="H478" t="s">
        <v>62</v>
      </c>
      <c r="I478">
        <v>200</v>
      </c>
      <c r="J478" t="s">
        <v>13</v>
      </c>
      <c r="K478" t="s">
        <v>49</v>
      </c>
      <c r="L478">
        <v>5</v>
      </c>
    </row>
    <row r="479" spans="2:12" x14ac:dyDescent="0.25">
      <c r="B479" t="s">
        <v>610</v>
      </c>
      <c r="C479">
        <v>29</v>
      </c>
      <c r="D479" t="s">
        <v>58</v>
      </c>
      <c r="E479" t="s">
        <v>106</v>
      </c>
      <c r="F479" s="1">
        <v>48283</v>
      </c>
      <c r="G479" t="s">
        <v>56</v>
      </c>
      <c r="H479" t="s">
        <v>639</v>
      </c>
      <c r="I479">
        <v>400</v>
      </c>
      <c r="J479" t="s">
        <v>15</v>
      </c>
      <c r="K479" t="s">
        <v>47</v>
      </c>
      <c r="L479">
        <v>15</v>
      </c>
    </row>
    <row r="480" spans="2:12" x14ac:dyDescent="0.25">
      <c r="B480" t="s">
        <v>611</v>
      </c>
      <c r="C480">
        <v>33</v>
      </c>
      <c r="D480" t="s">
        <v>8</v>
      </c>
      <c r="E480" t="s">
        <v>237</v>
      </c>
      <c r="F480" s="1">
        <v>48309</v>
      </c>
      <c r="G480" t="s">
        <v>28</v>
      </c>
      <c r="H480" t="s">
        <v>64</v>
      </c>
      <c r="I480">
        <v>350</v>
      </c>
      <c r="J480" t="s">
        <v>16</v>
      </c>
      <c r="K480" t="s">
        <v>53</v>
      </c>
      <c r="L480">
        <v>8</v>
      </c>
    </row>
    <row r="481" spans="2:12" x14ac:dyDescent="0.25">
      <c r="B481" t="s">
        <v>612</v>
      </c>
      <c r="C481">
        <v>30</v>
      </c>
      <c r="D481" t="s">
        <v>8</v>
      </c>
      <c r="E481" t="s">
        <v>86</v>
      </c>
      <c r="F481" s="1">
        <v>48335</v>
      </c>
      <c r="G481" t="s">
        <v>48</v>
      </c>
      <c r="H481" t="s">
        <v>62</v>
      </c>
      <c r="I481">
        <v>200</v>
      </c>
      <c r="J481" t="s">
        <v>15</v>
      </c>
      <c r="K481" t="s">
        <v>51</v>
      </c>
      <c r="L481">
        <v>5</v>
      </c>
    </row>
    <row r="482" spans="2:12" x14ac:dyDescent="0.25">
      <c r="B482" t="s">
        <v>613</v>
      </c>
      <c r="C482">
        <v>38</v>
      </c>
      <c r="D482" t="s">
        <v>10</v>
      </c>
      <c r="E482" t="s">
        <v>176</v>
      </c>
      <c r="F482" s="1">
        <v>48339</v>
      </c>
      <c r="G482" t="s">
        <v>44</v>
      </c>
      <c r="H482" t="s">
        <v>639</v>
      </c>
      <c r="I482">
        <v>400</v>
      </c>
      <c r="J482" t="s">
        <v>13</v>
      </c>
      <c r="K482" t="s">
        <v>47</v>
      </c>
      <c r="L482">
        <v>15</v>
      </c>
    </row>
    <row r="483" spans="2:12" x14ac:dyDescent="0.25">
      <c r="B483" t="s">
        <v>614</v>
      </c>
      <c r="C483">
        <v>35</v>
      </c>
      <c r="D483" t="s">
        <v>58</v>
      </c>
      <c r="E483" t="s">
        <v>59</v>
      </c>
      <c r="F483" s="1">
        <v>48344</v>
      </c>
      <c r="G483" t="s">
        <v>34</v>
      </c>
      <c r="H483" t="s">
        <v>640</v>
      </c>
      <c r="I483">
        <v>250</v>
      </c>
      <c r="J483" t="s">
        <v>5</v>
      </c>
      <c r="K483" t="s">
        <v>45</v>
      </c>
      <c r="L483">
        <v>0</v>
      </c>
    </row>
    <row r="484" spans="2:12" x14ac:dyDescent="0.25">
      <c r="B484" t="s">
        <v>615</v>
      </c>
      <c r="C484">
        <v>28</v>
      </c>
      <c r="D484" t="s">
        <v>58</v>
      </c>
      <c r="E484" t="s">
        <v>152</v>
      </c>
      <c r="F484" s="1">
        <v>48396</v>
      </c>
      <c r="G484" t="s">
        <v>44</v>
      </c>
      <c r="H484" t="s">
        <v>639</v>
      </c>
      <c r="I484">
        <v>400</v>
      </c>
      <c r="J484" t="s">
        <v>13</v>
      </c>
      <c r="K484" t="s">
        <v>47</v>
      </c>
      <c r="L484">
        <v>15</v>
      </c>
    </row>
    <row r="485" spans="2:12" x14ac:dyDescent="0.25">
      <c r="B485" t="s">
        <v>616</v>
      </c>
      <c r="C485">
        <v>35</v>
      </c>
      <c r="D485" t="s">
        <v>65</v>
      </c>
      <c r="E485" t="s">
        <v>218</v>
      </c>
      <c r="F485" s="1">
        <v>48400</v>
      </c>
      <c r="G485" t="s">
        <v>28</v>
      </c>
      <c r="H485" t="s">
        <v>640</v>
      </c>
      <c r="I485">
        <v>250</v>
      </c>
      <c r="J485" t="s">
        <v>5</v>
      </c>
      <c r="K485" t="s">
        <v>45</v>
      </c>
      <c r="L485">
        <v>0</v>
      </c>
    </row>
    <row r="486" spans="2:12" x14ac:dyDescent="0.25">
      <c r="B486" t="s">
        <v>617</v>
      </c>
      <c r="C486">
        <v>31</v>
      </c>
      <c r="D486" t="s">
        <v>8</v>
      </c>
      <c r="E486" t="s">
        <v>72</v>
      </c>
      <c r="F486" s="1">
        <v>48594</v>
      </c>
      <c r="G486" t="s">
        <v>48</v>
      </c>
      <c r="H486" t="s">
        <v>60</v>
      </c>
      <c r="I486">
        <v>300</v>
      </c>
      <c r="J486" t="s">
        <v>15</v>
      </c>
      <c r="K486" t="s">
        <v>49</v>
      </c>
      <c r="L486">
        <v>10</v>
      </c>
    </row>
    <row r="487" spans="2:12" x14ac:dyDescent="0.25">
      <c r="B487" t="s">
        <v>618</v>
      </c>
      <c r="C487">
        <v>28</v>
      </c>
      <c r="D487" t="s">
        <v>65</v>
      </c>
      <c r="E487" t="s">
        <v>78</v>
      </c>
      <c r="F487" s="1">
        <v>48599</v>
      </c>
      <c r="G487" t="s">
        <v>44</v>
      </c>
      <c r="H487" t="s">
        <v>62</v>
      </c>
      <c r="I487">
        <v>200</v>
      </c>
      <c r="J487" t="s">
        <v>13</v>
      </c>
      <c r="K487" t="s">
        <v>47</v>
      </c>
      <c r="L487">
        <v>5</v>
      </c>
    </row>
    <row r="488" spans="2:12" x14ac:dyDescent="0.25">
      <c r="B488" t="s">
        <v>619</v>
      </c>
      <c r="C488">
        <v>31</v>
      </c>
      <c r="D488" t="s">
        <v>8</v>
      </c>
      <c r="E488" t="s">
        <v>61</v>
      </c>
      <c r="F488" s="1">
        <v>48959</v>
      </c>
      <c r="G488" t="s">
        <v>48</v>
      </c>
      <c r="H488" t="s">
        <v>60</v>
      </c>
      <c r="I488">
        <v>300</v>
      </c>
      <c r="J488" t="s">
        <v>15</v>
      </c>
      <c r="K488" t="s">
        <v>49</v>
      </c>
      <c r="L488">
        <v>10</v>
      </c>
    </row>
    <row r="489" spans="2:12" x14ac:dyDescent="0.25">
      <c r="B489" t="s">
        <v>620</v>
      </c>
      <c r="C489">
        <v>30</v>
      </c>
      <c r="D489" t="s">
        <v>8</v>
      </c>
      <c r="E489" t="s">
        <v>104</v>
      </c>
      <c r="F489" s="1">
        <v>48162</v>
      </c>
      <c r="G489" t="s">
        <v>48</v>
      </c>
      <c r="H489" t="s">
        <v>62</v>
      </c>
      <c r="I489">
        <v>200</v>
      </c>
      <c r="J489" t="s">
        <v>15</v>
      </c>
      <c r="K489" t="s">
        <v>51</v>
      </c>
      <c r="L489">
        <v>5</v>
      </c>
    </row>
    <row r="490" spans="2:12" x14ac:dyDescent="0.25">
      <c r="B490" t="s">
        <v>621</v>
      </c>
      <c r="C490">
        <v>31</v>
      </c>
      <c r="D490" t="s">
        <v>8</v>
      </c>
      <c r="E490" t="s">
        <v>227</v>
      </c>
      <c r="F490" s="1">
        <v>48228</v>
      </c>
      <c r="G490" t="s">
        <v>48</v>
      </c>
      <c r="H490" t="s">
        <v>60</v>
      </c>
      <c r="I490">
        <v>300</v>
      </c>
      <c r="J490" t="s">
        <v>15</v>
      </c>
      <c r="K490" t="s">
        <v>49</v>
      </c>
      <c r="L490">
        <v>10</v>
      </c>
    </row>
    <row r="491" spans="2:12" x14ac:dyDescent="0.25">
      <c r="B491" t="s">
        <v>622</v>
      </c>
      <c r="C491">
        <v>28</v>
      </c>
      <c r="D491" t="s">
        <v>65</v>
      </c>
      <c r="E491" t="s">
        <v>78</v>
      </c>
      <c r="F491" s="1">
        <v>48233</v>
      </c>
      <c r="G491" t="s">
        <v>44</v>
      </c>
      <c r="H491" t="s">
        <v>62</v>
      </c>
      <c r="I491">
        <v>200</v>
      </c>
      <c r="J491" t="s">
        <v>13</v>
      </c>
      <c r="K491" t="s">
        <v>47</v>
      </c>
      <c r="L491">
        <v>5</v>
      </c>
    </row>
    <row r="492" spans="2:12" x14ac:dyDescent="0.25">
      <c r="B492" t="s">
        <v>623</v>
      </c>
      <c r="C492">
        <v>33</v>
      </c>
      <c r="D492" t="s">
        <v>6</v>
      </c>
      <c r="E492" t="s">
        <v>67</v>
      </c>
      <c r="F492" s="1">
        <v>48249</v>
      </c>
      <c r="G492" t="s">
        <v>56</v>
      </c>
      <c r="H492" t="s">
        <v>639</v>
      </c>
      <c r="I492">
        <v>400</v>
      </c>
      <c r="J492" t="s">
        <v>11</v>
      </c>
      <c r="K492" t="s">
        <v>55</v>
      </c>
      <c r="L492">
        <v>15</v>
      </c>
    </row>
    <row r="493" spans="2:12" x14ac:dyDescent="0.25">
      <c r="B493" t="s">
        <v>624</v>
      </c>
      <c r="C493">
        <v>29</v>
      </c>
      <c r="D493" t="s">
        <v>8</v>
      </c>
      <c r="E493" t="s">
        <v>102</v>
      </c>
      <c r="F493" s="1">
        <v>48254</v>
      </c>
      <c r="G493" t="s">
        <v>38</v>
      </c>
      <c r="H493" t="s">
        <v>640</v>
      </c>
      <c r="I493">
        <v>250</v>
      </c>
      <c r="J493" t="s">
        <v>5</v>
      </c>
      <c r="K493" t="s">
        <v>45</v>
      </c>
      <c r="L493">
        <v>0</v>
      </c>
    </row>
    <row r="494" spans="2:12" x14ac:dyDescent="0.25">
      <c r="B494" t="s">
        <v>625</v>
      </c>
      <c r="C494">
        <v>30</v>
      </c>
      <c r="D494" t="s">
        <v>58</v>
      </c>
      <c r="E494" t="s">
        <v>232</v>
      </c>
      <c r="F494" s="1">
        <v>48259</v>
      </c>
      <c r="G494" t="s">
        <v>32</v>
      </c>
      <c r="H494" t="s">
        <v>64</v>
      </c>
      <c r="I494">
        <v>350</v>
      </c>
      <c r="J494" t="s">
        <v>16</v>
      </c>
      <c r="K494" t="s">
        <v>53</v>
      </c>
      <c r="L494">
        <v>8</v>
      </c>
    </row>
    <row r="495" spans="2:12" x14ac:dyDescent="0.25">
      <c r="B495" t="s">
        <v>626</v>
      </c>
      <c r="C495">
        <v>28</v>
      </c>
      <c r="D495" t="s">
        <v>14</v>
      </c>
      <c r="E495" t="s">
        <v>126</v>
      </c>
      <c r="F495" s="1">
        <v>48274</v>
      </c>
      <c r="G495" t="s">
        <v>50</v>
      </c>
      <c r="H495" t="s">
        <v>60</v>
      </c>
      <c r="I495">
        <v>300</v>
      </c>
      <c r="J495" t="s">
        <v>66</v>
      </c>
      <c r="K495" t="s">
        <v>51</v>
      </c>
      <c r="L495">
        <v>10</v>
      </c>
    </row>
    <row r="496" spans="2:12" x14ac:dyDescent="0.25">
      <c r="B496" t="s">
        <v>627</v>
      </c>
      <c r="C496">
        <v>32</v>
      </c>
      <c r="D496" t="s">
        <v>63</v>
      </c>
      <c r="E496" t="s">
        <v>213</v>
      </c>
      <c r="F496" s="1">
        <v>48278</v>
      </c>
      <c r="G496" t="s">
        <v>34</v>
      </c>
      <c r="H496" t="s">
        <v>62</v>
      </c>
      <c r="I496">
        <v>200</v>
      </c>
      <c r="J496" t="s">
        <v>13</v>
      </c>
      <c r="K496" t="s">
        <v>49</v>
      </c>
      <c r="L496">
        <v>5</v>
      </c>
    </row>
    <row r="497" spans="2:12" x14ac:dyDescent="0.25">
      <c r="B497" t="s">
        <v>628</v>
      </c>
      <c r="C497">
        <v>29</v>
      </c>
      <c r="D497" t="s">
        <v>58</v>
      </c>
      <c r="E497" t="s">
        <v>106</v>
      </c>
      <c r="F497" s="1">
        <v>48283</v>
      </c>
      <c r="G497" t="s">
        <v>56</v>
      </c>
      <c r="H497" t="s">
        <v>639</v>
      </c>
      <c r="I497">
        <v>400</v>
      </c>
      <c r="J497" t="s">
        <v>15</v>
      </c>
      <c r="K497" t="s">
        <v>47</v>
      </c>
      <c r="L497">
        <v>15</v>
      </c>
    </row>
    <row r="498" spans="2:12" x14ac:dyDescent="0.25">
      <c r="B498" t="s">
        <v>629</v>
      </c>
      <c r="C498">
        <v>33</v>
      </c>
      <c r="D498" t="s">
        <v>8</v>
      </c>
      <c r="E498" t="s">
        <v>237</v>
      </c>
      <c r="F498" s="1">
        <v>48309</v>
      </c>
      <c r="G498" t="s">
        <v>28</v>
      </c>
      <c r="H498" t="s">
        <v>64</v>
      </c>
      <c r="I498">
        <v>350</v>
      </c>
      <c r="J498" t="s">
        <v>16</v>
      </c>
      <c r="K498" t="s">
        <v>53</v>
      </c>
      <c r="L498">
        <v>8</v>
      </c>
    </row>
    <row r="499" spans="2:12" x14ac:dyDescent="0.25">
      <c r="B499" t="s">
        <v>630</v>
      </c>
      <c r="C499">
        <v>30</v>
      </c>
      <c r="D499" t="s">
        <v>8</v>
      </c>
      <c r="E499" t="s">
        <v>86</v>
      </c>
      <c r="F499" s="1">
        <v>48335</v>
      </c>
      <c r="G499" t="s">
        <v>48</v>
      </c>
      <c r="H499" t="s">
        <v>62</v>
      </c>
      <c r="I499">
        <v>200</v>
      </c>
      <c r="J499" t="s">
        <v>15</v>
      </c>
      <c r="K499" t="s">
        <v>51</v>
      </c>
      <c r="L499">
        <v>5</v>
      </c>
    </row>
    <row r="500" spans="2:12" x14ac:dyDescent="0.25">
      <c r="B500" t="s">
        <v>631</v>
      </c>
      <c r="C500">
        <v>38</v>
      </c>
      <c r="D500" t="s">
        <v>10</v>
      </c>
      <c r="E500" t="s">
        <v>176</v>
      </c>
      <c r="F500" s="1">
        <v>48339</v>
      </c>
      <c r="G500" t="s">
        <v>44</v>
      </c>
      <c r="H500" t="s">
        <v>639</v>
      </c>
      <c r="I500">
        <v>400</v>
      </c>
      <c r="J500" t="s">
        <v>13</v>
      </c>
      <c r="K500" t="s">
        <v>47</v>
      </c>
      <c r="L500">
        <v>15</v>
      </c>
    </row>
    <row r="501" spans="2:12" x14ac:dyDescent="0.25">
      <c r="B501" t="s">
        <v>632</v>
      </c>
      <c r="C501">
        <v>35</v>
      </c>
      <c r="D501" t="s">
        <v>58</v>
      </c>
      <c r="E501" t="s">
        <v>59</v>
      </c>
      <c r="F501" s="1">
        <v>48344</v>
      </c>
      <c r="G501" t="s">
        <v>34</v>
      </c>
      <c r="H501" t="s">
        <v>640</v>
      </c>
      <c r="I501">
        <v>250</v>
      </c>
      <c r="J501" t="s">
        <v>5</v>
      </c>
      <c r="K501" t="s">
        <v>45</v>
      </c>
      <c r="L501">
        <v>0</v>
      </c>
    </row>
    <row r="502" spans="2:12" x14ac:dyDescent="0.25">
      <c r="B502" t="s">
        <v>633</v>
      </c>
      <c r="C502">
        <v>28</v>
      </c>
      <c r="D502" t="s">
        <v>58</v>
      </c>
      <c r="E502" t="s">
        <v>152</v>
      </c>
      <c r="F502" s="1">
        <v>48396</v>
      </c>
      <c r="G502" t="s">
        <v>44</v>
      </c>
      <c r="H502" t="s">
        <v>639</v>
      </c>
      <c r="I502">
        <v>400</v>
      </c>
      <c r="J502" t="s">
        <v>13</v>
      </c>
      <c r="K502" t="s">
        <v>47</v>
      </c>
      <c r="L502">
        <v>15</v>
      </c>
    </row>
    <row r="503" spans="2:12" x14ac:dyDescent="0.25">
      <c r="B503" t="s">
        <v>634</v>
      </c>
      <c r="C503">
        <v>35</v>
      </c>
      <c r="D503" t="s">
        <v>65</v>
      </c>
      <c r="E503" t="s">
        <v>218</v>
      </c>
      <c r="F503" s="1">
        <v>48400</v>
      </c>
      <c r="G503" t="s">
        <v>28</v>
      </c>
      <c r="H503" t="s">
        <v>640</v>
      </c>
      <c r="I503">
        <v>250</v>
      </c>
      <c r="J503" t="s">
        <v>5</v>
      </c>
      <c r="K503" t="s">
        <v>45</v>
      </c>
      <c r="L503">
        <v>0</v>
      </c>
    </row>
    <row r="504" spans="2:12" x14ac:dyDescent="0.25">
      <c r="B504" t="s">
        <v>635</v>
      </c>
      <c r="C504">
        <v>31</v>
      </c>
      <c r="D504" t="s">
        <v>8</v>
      </c>
      <c r="E504" t="s">
        <v>72</v>
      </c>
      <c r="F504" s="1">
        <v>48594</v>
      </c>
      <c r="G504" t="s">
        <v>48</v>
      </c>
      <c r="H504" t="s">
        <v>60</v>
      </c>
      <c r="I504">
        <v>300</v>
      </c>
      <c r="J504" t="s">
        <v>15</v>
      </c>
      <c r="K504" t="s">
        <v>49</v>
      </c>
      <c r="L504">
        <v>10</v>
      </c>
    </row>
    <row r="505" spans="2:12" x14ac:dyDescent="0.25">
      <c r="B505" t="s">
        <v>636</v>
      </c>
      <c r="C505">
        <v>28</v>
      </c>
      <c r="D505" t="s">
        <v>65</v>
      </c>
      <c r="E505" t="s">
        <v>78</v>
      </c>
      <c r="F505" s="1">
        <v>48599</v>
      </c>
      <c r="G505" t="s">
        <v>44</v>
      </c>
      <c r="H505" t="s">
        <v>62</v>
      </c>
      <c r="I505">
        <v>200</v>
      </c>
      <c r="J505" t="s">
        <v>13</v>
      </c>
      <c r="K505" t="s">
        <v>47</v>
      </c>
      <c r="L505">
        <v>5</v>
      </c>
    </row>
    <row r="506" spans="2:12" x14ac:dyDescent="0.25">
      <c r="B506" t="s">
        <v>637</v>
      </c>
      <c r="C506">
        <v>31</v>
      </c>
      <c r="D506" t="s">
        <v>8</v>
      </c>
      <c r="E506" t="s">
        <v>61</v>
      </c>
      <c r="F506" s="1">
        <v>48959</v>
      </c>
      <c r="G506" t="s">
        <v>48</v>
      </c>
      <c r="H506" t="s">
        <v>60</v>
      </c>
      <c r="I506">
        <v>300</v>
      </c>
      <c r="J506" t="s">
        <v>15</v>
      </c>
      <c r="K506" t="s">
        <v>49</v>
      </c>
      <c r="L506">
        <v>10</v>
      </c>
    </row>
    <row r="507" spans="2:12" x14ac:dyDescent="0.25">
      <c r="B507" t="s">
        <v>638</v>
      </c>
      <c r="C507">
        <v>32</v>
      </c>
      <c r="D507" t="s">
        <v>63</v>
      </c>
      <c r="E507" t="s">
        <v>213</v>
      </c>
      <c r="F507" s="1">
        <v>48278</v>
      </c>
      <c r="G507" t="s">
        <v>34</v>
      </c>
      <c r="H507" t="s">
        <v>62</v>
      </c>
      <c r="I507">
        <v>200</v>
      </c>
      <c r="J507" t="s">
        <v>13</v>
      </c>
      <c r="K507" t="s">
        <v>49</v>
      </c>
      <c r="L507">
        <v>5</v>
      </c>
    </row>
  </sheetData>
  <mergeCells count="1">
    <mergeCell ref="O2:P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tabColor theme="4" tint="0.39997558519241921"/>
  </sheetPr>
  <dimension ref="A1:X1869"/>
  <sheetViews>
    <sheetView topLeftCell="A1826" workbookViewId="0">
      <selection activeCell="A1828" sqref="A1828"/>
    </sheetView>
  </sheetViews>
  <sheetFormatPr baseColWidth="10" defaultRowHeight="15" x14ac:dyDescent="0.25"/>
  <cols>
    <col min="1" max="1" width="14.140625" style="113" bestFit="1" customWidth="1"/>
    <col min="2" max="2" width="26.7109375" style="2" bestFit="1" customWidth="1"/>
    <col min="3" max="3" width="9.85546875" style="2" bestFit="1" customWidth="1"/>
    <col min="4" max="4" width="15.7109375" style="2" bestFit="1" customWidth="1"/>
    <col min="5" max="5" width="33.85546875" style="2" bestFit="1" customWidth="1"/>
    <col min="6" max="6" width="33.85546875" style="3" customWidth="1"/>
    <col min="7" max="7" width="33.85546875" style="2" customWidth="1"/>
    <col min="8" max="8" width="26.140625" style="2" bestFit="1" customWidth="1"/>
    <col min="9" max="9" width="17.5703125" style="2" bestFit="1" customWidth="1"/>
    <col min="10" max="10" width="20.140625" style="4" customWidth="1"/>
    <col min="11" max="11" width="28.85546875" style="2" bestFit="1" customWidth="1"/>
    <col min="12" max="12" width="16.28515625" style="12" bestFit="1" customWidth="1"/>
    <col min="13" max="13" width="15" style="2" bestFit="1" customWidth="1"/>
    <col min="14" max="14" width="13.85546875" style="2" bestFit="1" customWidth="1"/>
    <col min="15" max="15" width="20.140625" style="9" bestFit="1" customWidth="1"/>
    <col min="16" max="16" width="23.140625" style="9" bestFit="1" customWidth="1"/>
    <col min="17" max="17" width="16.5703125" bestFit="1" customWidth="1"/>
    <col min="18" max="18" width="18.85546875" style="2" bestFit="1" customWidth="1"/>
    <col min="19" max="19" width="19.140625" style="3" customWidth="1"/>
    <col min="20" max="20" width="10.5703125" style="86" customWidth="1"/>
  </cols>
  <sheetData>
    <row r="1" spans="1:23" x14ac:dyDescent="0.25">
      <c r="A1" s="113" t="s">
        <v>17</v>
      </c>
      <c r="B1" s="2" t="s">
        <v>755</v>
      </c>
      <c r="C1" s="2" t="s">
        <v>19</v>
      </c>
      <c r="D1" s="2" t="s">
        <v>694</v>
      </c>
      <c r="E1" s="2" t="s">
        <v>0</v>
      </c>
      <c r="F1" s="3" t="s">
        <v>813</v>
      </c>
      <c r="G1" s="2" t="s">
        <v>814</v>
      </c>
      <c r="H1" s="2" t="s">
        <v>24</v>
      </c>
      <c r="I1" s="2" t="s">
        <v>20</v>
      </c>
      <c r="J1" s="4" t="s">
        <v>21</v>
      </c>
      <c r="K1" s="2" t="s">
        <v>22</v>
      </c>
      <c r="L1" s="12" t="s">
        <v>23</v>
      </c>
      <c r="M1" s="2" t="s">
        <v>25</v>
      </c>
      <c r="N1" s="2" t="s">
        <v>26</v>
      </c>
      <c r="O1" s="11" t="s">
        <v>27</v>
      </c>
      <c r="P1" s="11" t="s">
        <v>710</v>
      </c>
      <c r="Q1" s="2" t="s">
        <v>641</v>
      </c>
      <c r="R1" s="4" t="s">
        <v>748</v>
      </c>
      <c r="S1" s="85" t="s">
        <v>749</v>
      </c>
      <c r="T1" s="117" t="s">
        <v>893</v>
      </c>
    </row>
    <row r="2" spans="1:23" ht="15.75" x14ac:dyDescent="0.25">
      <c r="A2" s="113">
        <v>1</v>
      </c>
      <c r="B2" s="4" t="s">
        <v>904</v>
      </c>
      <c r="C2" s="113">
        <v>35</v>
      </c>
      <c r="D2" s="2" t="s">
        <v>696</v>
      </c>
      <c r="E2" s="5" t="s">
        <v>643</v>
      </c>
      <c r="F2" s="171">
        <v>34678227</v>
      </c>
      <c r="G2" s="6" t="s">
        <v>815</v>
      </c>
      <c r="H2" s="2" t="s">
        <v>31</v>
      </c>
      <c r="I2" s="44">
        <v>45174</v>
      </c>
      <c r="J2" s="133" t="s">
        <v>785</v>
      </c>
      <c r="K2" s="133" t="s">
        <v>1200</v>
      </c>
      <c r="L2" s="160">
        <v>550</v>
      </c>
      <c r="M2" s="2" t="s">
        <v>3</v>
      </c>
      <c r="N2" s="2" t="s">
        <v>47</v>
      </c>
      <c r="O2" s="9">
        <v>5</v>
      </c>
      <c r="P2" s="9">
        <f t="shared" ref="P2:P65" si="0">L2*0.1</f>
        <v>55</v>
      </c>
      <c r="Q2" s="2" t="str">
        <f t="shared" ref="Q2:Q65" si="1">TEXT(I:I,"mmmm")</f>
        <v>septiembre</v>
      </c>
      <c r="R2" s="2">
        <f t="shared" ref="R2:R65" si="2">YEAR(I2)</f>
        <v>2023</v>
      </c>
      <c r="S2" s="3" t="str">
        <f t="shared" ref="S2:S65" si="3">IF(I2&lt;&gt;"", SUBSTITUTE(SUBSTITUTE(SUBSTITUTE(SUBSTITUTE(SUBSTITUTE(TEXT(I2,"dddd"),"á","a"),"é","e"),"í","i"),"ó","o"),"ú","u"),"")</f>
        <v>martes</v>
      </c>
      <c r="T2" s="87">
        <f t="shared" ref="T2:T65" si="4">DAY(I:I)</f>
        <v>5</v>
      </c>
      <c r="U2" s="75"/>
    </row>
    <row r="3" spans="1:23" ht="15.75" x14ac:dyDescent="0.25">
      <c r="A3" s="113">
        <v>2</v>
      </c>
      <c r="B3" s="4" t="s">
        <v>716</v>
      </c>
      <c r="C3" s="113">
        <v>40</v>
      </c>
      <c r="D3" s="2" t="s">
        <v>695</v>
      </c>
      <c r="E3" s="5" t="s">
        <v>645</v>
      </c>
      <c r="F3" s="171">
        <v>33459367</v>
      </c>
      <c r="G3" s="6" t="s">
        <v>817</v>
      </c>
      <c r="H3" s="2" t="s">
        <v>35</v>
      </c>
      <c r="I3" s="44">
        <v>45172</v>
      </c>
      <c r="J3" s="133" t="s">
        <v>682</v>
      </c>
      <c r="K3" s="133" t="s">
        <v>1200</v>
      </c>
      <c r="L3" s="160">
        <v>550</v>
      </c>
      <c r="M3" s="2" t="s">
        <v>1</v>
      </c>
      <c r="N3" s="2" t="s">
        <v>47</v>
      </c>
      <c r="O3" s="9">
        <v>0</v>
      </c>
      <c r="P3" s="9">
        <f t="shared" si="0"/>
        <v>55</v>
      </c>
      <c r="Q3" s="2" t="str">
        <f t="shared" si="1"/>
        <v>septiembre</v>
      </c>
      <c r="R3" s="2">
        <f t="shared" si="2"/>
        <v>2023</v>
      </c>
      <c r="S3" s="3" t="str">
        <f t="shared" si="3"/>
        <v>domingo</v>
      </c>
      <c r="T3" s="88">
        <f t="shared" si="4"/>
        <v>3</v>
      </c>
      <c r="U3" s="7"/>
      <c r="V3" s="201" t="s">
        <v>756</v>
      </c>
      <c r="W3" s="201"/>
    </row>
    <row r="4" spans="1:23" ht="15.75" x14ac:dyDescent="0.25">
      <c r="A4" s="113">
        <v>3</v>
      </c>
      <c r="B4" s="4" t="s">
        <v>905</v>
      </c>
      <c r="C4" s="113">
        <v>22</v>
      </c>
      <c r="D4" s="2" t="s">
        <v>695</v>
      </c>
      <c r="E4" s="5" t="s">
        <v>647</v>
      </c>
      <c r="F4" s="171">
        <v>27137293</v>
      </c>
      <c r="G4" s="2" t="s">
        <v>819</v>
      </c>
      <c r="H4" s="2" t="s">
        <v>39</v>
      </c>
      <c r="I4" s="44">
        <v>45172</v>
      </c>
      <c r="J4" s="133" t="s">
        <v>692</v>
      </c>
      <c r="K4" s="133" t="s">
        <v>1200</v>
      </c>
      <c r="L4" s="160">
        <v>550</v>
      </c>
      <c r="M4" s="2" t="s">
        <v>1197</v>
      </c>
      <c r="N4" s="2" t="s">
        <v>47</v>
      </c>
      <c r="O4" s="9">
        <v>8</v>
      </c>
      <c r="P4" s="9">
        <f t="shared" si="0"/>
        <v>55</v>
      </c>
      <c r="Q4" s="2" t="str">
        <f t="shared" si="1"/>
        <v>septiembre</v>
      </c>
      <c r="R4" s="2">
        <f t="shared" si="2"/>
        <v>2023</v>
      </c>
      <c r="S4" s="3" t="str">
        <f t="shared" si="3"/>
        <v>domingo</v>
      </c>
      <c r="T4" s="87">
        <f t="shared" si="4"/>
        <v>3</v>
      </c>
      <c r="U4" s="7"/>
    </row>
    <row r="5" spans="1:23" ht="15.75" x14ac:dyDescent="0.25">
      <c r="A5" s="113">
        <v>4</v>
      </c>
      <c r="B5" s="4" t="s">
        <v>723</v>
      </c>
      <c r="C5" s="3">
        <v>37</v>
      </c>
      <c r="D5" s="2" t="s">
        <v>696</v>
      </c>
      <c r="E5" s="5" t="s">
        <v>653</v>
      </c>
      <c r="F5" s="171">
        <v>35887710</v>
      </c>
      <c r="G5" s="2" t="s">
        <v>821</v>
      </c>
      <c r="H5" s="2" t="s">
        <v>68</v>
      </c>
      <c r="I5" s="44">
        <v>45205</v>
      </c>
      <c r="J5" s="133" t="s">
        <v>691</v>
      </c>
      <c r="K5" s="133" t="s">
        <v>1200</v>
      </c>
      <c r="L5" s="160">
        <v>550</v>
      </c>
      <c r="M5" s="2" t="s">
        <v>1198</v>
      </c>
      <c r="N5" s="2" t="s">
        <v>47</v>
      </c>
      <c r="O5" s="9">
        <v>5</v>
      </c>
      <c r="P5" s="9">
        <f t="shared" si="0"/>
        <v>55</v>
      </c>
      <c r="Q5" s="2" t="str">
        <f t="shared" si="1"/>
        <v>octubre</v>
      </c>
      <c r="R5" s="2">
        <f t="shared" si="2"/>
        <v>2023</v>
      </c>
      <c r="S5" s="3" t="str">
        <f t="shared" si="3"/>
        <v>viernes</v>
      </c>
      <c r="T5" s="88">
        <f t="shared" si="4"/>
        <v>6</v>
      </c>
      <c r="U5" s="7"/>
    </row>
    <row r="6" spans="1:23" ht="15.75" x14ac:dyDescent="0.25">
      <c r="A6" s="113">
        <v>5</v>
      </c>
      <c r="B6" s="4" t="s">
        <v>71</v>
      </c>
      <c r="C6" s="113">
        <v>27</v>
      </c>
      <c r="D6" s="2" t="s">
        <v>695</v>
      </c>
      <c r="E6" s="5" t="s">
        <v>655</v>
      </c>
      <c r="F6" s="171">
        <v>34221613</v>
      </c>
      <c r="G6" s="2" t="s">
        <v>822</v>
      </c>
      <c r="H6" s="2" t="s">
        <v>72</v>
      </c>
      <c r="I6" s="44">
        <v>45211</v>
      </c>
      <c r="J6" s="133" t="s">
        <v>686</v>
      </c>
      <c r="K6" s="133" t="s">
        <v>1200</v>
      </c>
      <c r="L6" s="160">
        <v>550</v>
      </c>
      <c r="M6" s="2" t="s">
        <v>1</v>
      </c>
      <c r="N6" s="2" t="s">
        <v>47</v>
      </c>
      <c r="O6" s="9">
        <v>5</v>
      </c>
      <c r="P6" s="9">
        <f t="shared" si="0"/>
        <v>55</v>
      </c>
      <c r="Q6" s="2" t="str">
        <f t="shared" si="1"/>
        <v>octubre</v>
      </c>
      <c r="R6" s="2">
        <f t="shared" si="2"/>
        <v>2023</v>
      </c>
      <c r="S6" s="3" t="str">
        <f t="shared" si="3"/>
        <v>jueves</v>
      </c>
      <c r="T6" s="87">
        <f t="shared" si="4"/>
        <v>12</v>
      </c>
      <c r="U6" s="7"/>
    </row>
    <row r="7" spans="1:23" ht="15.75" x14ac:dyDescent="0.25">
      <c r="A7" s="113">
        <v>6</v>
      </c>
      <c r="B7" s="4" t="s">
        <v>726</v>
      </c>
      <c r="C7" s="113">
        <v>18</v>
      </c>
      <c r="D7" s="2" t="s">
        <v>696</v>
      </c>
      <c r="E7" s="5" t="s">
        <v>658</v>
      </c>
      <c r="F7" s="171">
        <v>26547859</v>
      </c>
      <c r="G7" s="2" t="s">
        <v>823</v>
      </c>
      <c r="H7" s="2" t="s">
        <v>78</v>
      </c>
      <c r="I7" s="44">
        <v>45223</v>
      </c>
      <c r="J7" s="133" t="s">
        <v>716</v>
      </c>
      <c r="K7" s="133" t="s">
        <v>1200</v>
      </c>
      <c r="L7" s="160">
        <v>550</v>
      </c>
      <c r="M7" s="2" t="s">
        <v>1197</v>
      </c>
      <c r="N7" s="2" t="s">
        <v>47</v>
      </c>
      <c r="O7" s="9">
        <v>8</v>
      </c>
      <c r="P7" s="9">
        <f t="shared" si="0"/>
        <v>55</v>
      </c>
      <c r="Q7" s="2" t="str">
        <f t="shared" si="1"/>
        <v>octubre</v>
      </c>
      <c r="R7" s="2">
        <f t="shared" si="2"/>
        <v>2023</v>
      </c>
      <c r="S7" s="3" t="str">
        <f t="shared" si="3"/>
        <v>martes</v>
      </c>
      <c r="T7" s="88">
        <f t="shared" si="4"/>
        <v>24</v>
      </c>
      <c r="U7" s="7"/>
    </row>
    <row r="8" spans="1:23" ht="15.75" x14ac:dyDescent="0.25">
      <c r="A8" s="113">
        <v>7</v>
      </c>
      <c r="B8" s="4" t="s">
        <v>727</v>
      </c>
      <c r="C8" s="113">
        <v>28</v>
      </c>
      <c r="D8" s="2" t="s">
        <v>695</v>
      </c>
      <c r="E8" s="5" t="s">
        <v>659</v>
      </c>
      <c r="F8" s="171">
        <v>27707752</v>
      </c>
      <c r="G8" s="2" t="s">
        <v>824</v>
      </c>
      <c r="H8" s="2" t="s">
        <v>80</v>
      </c>
      <c r="I8" s="44">
        <v>45224</v>
      </c>
      <c r="J8" s="133" t="s">
        <v>689</v>
      </c>
      <c r="K8" s="133" t="s">
        <v>1200</v>
      </c>
      <c r="L8" s="160">
        <v>550</v>
      </c>
      <c r="M8" s="2" t="s">
        <v>1197</v>
      </c>
      <c r="N8" s="2" t="s">
        <v>47</v>
      </c>
      <c r="O8" s="9">
        <v>10</v>
      </c>
      <c r="P8" s="9">
        <f t="shared" si="0"/>
        <v>55</v>
      </c>
      <c r="Q8" s="2" t="str">
        <f t="shared" si="1"/>
        <v>octubre</v>
      </c>
      <c r="R8" s="2">
        <f t="shared" si="2"/>
        <v>2023</v>
      </c>
      <c r="S8" s="3" t="str">
        <f t="shared" si="3"/>
        <v>miercoles</v>
      </c>
      <c r="T8" s="87">
        <f t="shared" si="4"/>
        <v>25</v>
      </c>
    </row>
    <row r="9" spans="1:23" ht="15.75" x14ac:dyDescent="0.25">
      <c r="A9" s="113">
        <v>8</v>
      </c>
      <c r="B9" s="4" t="s">
        <v>728</v>
      </c>
      <c r="C9" s="113">
        <v>26</v>
      </c>
      <c r="D9" s="2" t="s">
        <v>696</v>
      </c>
      <c r="E9" s="5" t="s">
        <v>660</v>
      </c>
      <c r="F9" s="171">
        <v>25972381</v>
      </c>
      <c r="G9" s="2" t="s">
        <v>825</v>
      </c>
      <c r="H9" s="2" t="s">
        <v>82</v>
      </c>
      <c r="I9" s="44">
        <v>45227</v>
      </c>
      <c r="J9" s="133" t="s">
        <v>783</v>
      </c>
      <c r="K9" s="133" t="s">
        <v>1200</v>
      </c>
      <c r="L9" s="160">
        <v>550</v>
      </c>
      <c r="M9" s="2" t="s">
        <v>1197</v>
      </c>
      <c r="N9" s="2" t="s">
        <v>47</v>
      </c>
      <c r="O9" s="9">
        <v>5</v>
      </c>
      <c r="P9" s="9">
        <f t="shared" si="0"/>
        <v>55</v>
      </c>
      <c r="Q9" s="2" t="str">
        <f t="shared" si="1"/>
        <v>octubre</v>
      </c>
      <c r="R9" s="2">
        <f t="shared" si="2"/>
        <v>2023</v>
      </c>
      <c r="S9" s="3" t="str">
        <f t="shared" si="3"/>
        <v>sabado</v>
      </c>
      <c r="T9" s="88">
        <f t="shared" si="4"/>
        <v>28</v>
      </c>
    </row>
    <row r="10" spans="1:23" ht="15.75" x14ac:dyDescent="0.25">
      <c r="A10" s="113">
        <v>9</v>
      </c>
      <c r="B10" s="4" t="s">
        <v>729</v>
      </c>
      <c r="C10" s="113">
        <v>44</v>
      </c>
      <c r="D10" s="2" t="s">
        <v>696</v>
      </c>
      <c r="E10" s="5" t="s">
        <v>661</v>
      </c>
      <c r="F10" s="171">
        <v>39810617</v>
      </c>
      <c r="G10" s="2" t="s">
        <v>826</v>
      </c>
      <c r="H10" s="2" t="s">
        <v>84</v>
      </c>
      <c r="I10" s="44">
        <v>45228</v>
      </c>
      <c r="J10" s="133" t="s">
        <v>717</v>
      </c>
      <c r="K10" s="133" t="s">
        <v>1200</v>
      </c>
      <c r="L10" s="160">
        <v>550</v>
      </c>
      <c r="M10" s="2" t="s">
        <v>5</v>
      </c>
      <c r="N10" s="2" t="s">
        <v>47</v>
      </c>
      <c r="O10" s="9">
        <v>15</v>
      </c>
      <c r="P10" s="9">
        <f t="shared" si="0"/>
        <v>55</v>
      </c>
      <c r="Q10" s="2" t="str">
        <f t="shared" si="1"/>
        <v>octubre</v>
      </c>
      <c r="R10" s="2">
        <f t="shared" si="2"/>
        <v>2023</v>
      </c>
      <c r="S10" s="3" t="str">
        <f t="shared" si="3"/>
        <v>domingo</v>
      </c>
      <c r="T10" s="87">
        <f t="shared" si="4"/>
        <v>29</v>
      </c>
    </row>
    <row r="11" spans="1:23" ht="15.75" x14ac:dyDescent="0.25">
      <c r="A11" s="113">
        <v>10</v>
      </c>
      <c r="B11" s="4" t="s">
        <v>731</v>
      </c>
      <c r="C11" s="113">
        <v>18</v>
      </c>
      <c r="D11" s="2" t="s">
        <v>695</v>
      </c>
      <c r="E11" s="5" t="s">
        <v>663</v>
      </c>
      <c r="F11" s="171">
        <v>33175773</v>
      </c>
      <c r="G11" s="2" t="s">
        <v>827</v>
      </c>
      <c r="H11" s="2" t="s">
        <v>88</v>
      </c>
      <c r="I11" s="44">
        <v>45235</v>
      </c>
      <c r="J11" s="133" t="s">
        <v>785</v>
      </c>
      <c r="K11" s="133" t="s">
        <v>1200</v>
      </c>
      <c r="L11" s="160">
        <v>550</v>
      </c>
      <c r="M11" s="2" t="s">
        <v>3</v>
      </c>
      <c r="N11" s="2" t="s">
        <v>47</v>
      </c>
      <c r="O11" s="9">
        <v>8</v>
      </c>
      <c r="P11" s="9">
        <f t="shared" si="0"/>
        <v>55</v>
      </c>
      <c r="Q11" s="2" t="str">
        <f t="shared" si="1"/>
        <v>noviembre</v>
      </c>
      <c r="R11" s="2">
        <f t="shared" si="2"/>
        <v>2023</v>
      </c>
      <c r="S11" s="3" t="str">
        <f t="shared" si="3"/>
        <v>domingo</v>
      </c>
      <c r="T11" s="88">
        <f t="shared" si="4"/>
        <v>5</v>
      </c>
    </row>
    <row r="12" spans="1:23" ht="15.75" x14ac:dyDescent="0.25">
      <c r="A12" s="113">
        <v>11</v>
      </c>
      <c r="B12" s="4" t="s">
        <v>91</v>
      </c>
      <c r="C12" s="113">
        <v>30</v>
      </c>
      <c r="D12" s="2" t="s">
        <v>696</v>
      </c>
      <c r="E12" s="5" t="s">
        <v>665</v>
      </c>
      <c r="F12" s="171">
        <v>26673605</v>
      </c>
      <c r="G12" s="2" t="s">
        <v>829</v>
      </c>
      <c r="H12" s="2" t="s">
        <v>92</v>
      </c>
      <c r="I12" s="44">
        <v>45242</v>
      </c>
      <c r="J12" s="133" t="s">
        <v>682</v>
      </c>
      <c r="K12" s="133" t="s">
        <v>1200</v>
      </c>
      <c r="L12" s="160">
        <v>550</v>
      </c>
      <c r="M12" s="2" t="s">
        <v>1</v>
      </c>
      <c r="N12" s="2" t="s">
        <v>47</v>
      </c>
      <c r="O12" s="9">
        <v>5</v>
      </c>
      <c r="P12" s="9">
        <f t="shared" si="0"/>
        <v>55</v>
      </c>
      <c r="Q12" s="2" t="str">
        <f t="shared" si="1"/>
        <v>noviembre</v>
      </c>
      <c r="R12" s="2">
        <f t="shared" si="2"/>
        <v>2023</v>
      </c>
      <c r="S12" s="3" t="str">
        <f t="shared" si="3"/>
        <v>domingo</v>
      </c>
      <c r="T12" s="87">
        <f t="shared" si="4"/>
        <v>12</v>
      </c>
    </row>
    <row r="13" spans="1:23" ht="15.75" x14ac:dyDescent="0.25">
      <c r="A13" s="113">
        <v>12</v>
      </c>
      <c r="B13" s="4" t="s">
        <v>94</v>
      </c>
      <c r="C13" s="113">
        <v>29</v>
      </c>
      <c r="D13" s="2" t="s">
        <v>695</v>
      </c>
      <c r="E13" s="5" t="s">
        <v>667</v>
      </c>
      <c r="F13" s="171">
        <v>32537563</v>
      </c>
      <c r="G13" s="2" t="s">
        <v>831</v>
      </c>
      <c r="H13" s="2" t="s">
        <v>74</v>
      </c>
      <c r="I13" s="44">
        <v>45248</v>
      </c>
      <c r="J13" s="133" t="s">
        <v>692</v>
      </c>
      <c r="K13" s="133" t="s">
        <v>1200</v>
      </c>
      <c r="L13" s="160">
        <v>550</v>
      </c>
      <c r="M13" s="2" t="s">
        <v>1197</v>
      </c>
      <c r="N13" s="2" t="s">
        <v>47</v>
      </c>
      <c r="O13" s="9">
        <v>8</v>
      </c>
      <c r="P13" s="9">
        <f t="shared" si="0"/>
        <v>55</v>
      </c>
      <c r="Q13" s="2" t="str">
        <f t="shared" si="1"/>
        <v>noviembre</v>
      </c>
      <c r="R13" s="2">
        <f t="shared" si="2"/>
        <v>2023</v>
      </c>
      <c r="S13" s="3" t="str">
        <f t="shared" si="3"/>
        <v>sabado</v>
      </c>
      <c r="T13" s="88">
        <f t="shared" si="4"/>
        <v>18</v>
      </c>
    </row>
    <row r="14" spans="1:23" ht="15.75" x14ac:dyDescent="0.25">
      <c r="A14" s="113">
        <v>13</v>
      </c>
      <c r="B14" s="4" t="s">
        <v>802</v>
      </c>
      <c r="C14" s="113">
        <v>30</v>
      </c>
      <c r="D14" s="2" t="s">
        <v>695</v>
      </c>
      <c r="E14" s="5" t="s">
        <v>673</v>
      </c>
      <c r="F14" s="171">
        <v>27186697</v>
      </c>
      <c r="G14" s="2" t="s">
        <v>833</v>
      </c>
      <c r="H14" s="2" t="s">
        <v>70</v>
      </c>
      <c r="I14" s="44">
        <v>45266</v>
      </c>
      <c r="J14" s="133" t="s">
        <v>691</v>
      </c>
      <c r="K14" s="133" t="s">
        <v>1200</v>
      </c>
      <c r="L14" s="160">
        <v>550</v>
      </c>
      <c r="M14" s="2" t="s">
        <v>1198</v>
      </c>
      <c r="N14" s="2" t="s">
        <v>47</v>
      </c>
      <c r="O14" s="9">
        <v>10</v>
      </c>
      <c r="P14" s="9">
        <f t="shared" si="0"/>
        <v>55</v>
      </c>
      <c r="Q14" s="2" t="str">
        <f t="shared" si="1"/>
        <v>diciembre</v>
      </c>
      <c r="R14" s="2">
        <f t="shared" si="2"/>
        <v>2023</v>
      </c>
      <c r="S14" s="3" t="str">
        <f t="shared" si="3"/>
        <v>miercoles</v>
      </c>
      <c r="T14" s="87">
        <f t="shared" si="4"/>
        <v>6</v>
      </c>
    </row>
    <row r="15" spans="1:23" ht="15.75" x14ac:dyDescent="0.25">
      <c r="A15" s="113">
        <v>14</v>
      </c>
      <c r="B15" s="4" t="s">
        <v>738</v>
      </c>
      <c r="C15" s="113">
        <v>52</v>
      </c>
      <c r="D15" s="2" t="s">
        <v>696</v>
      </c>
      <c r="E15" s="5" t="s">
        <v>675</v>
      </c>
      <c r="F15" s="171">
        <v>34780010</v>
      </c>
      <c r="G15" s="2" t="s">
        <v>834</v>
      </c>
      <c r="H15" s="2" t="s">
        <v>110</v>
      </c>
      <c r="I15" s="44">
        <v>45272</v>
      </c>
      <c r="J15" s="133" t="s">
        <v>686</v>
      </c>
      <c r="K15" s="133" t="s">
        <v>1200</v>
      </c>
      <c r="L15" s="160">
        <v>550</v>
      </c>
      <c r="M15" s="2" t="s">
        <v>1</v>
      </c>
      <c r="N15" s="2" t="s">
        <v>47</v>
      </c>
      <c r="O15" s="9">
        <v>15</v>
      </c>
      <c r="P15" s="9">
        <f t="shared" si="0"/>
        <v>55</v>
      </c>
      <c r="Q15" s="2" t="str">
        <f t="shared" si="1"/>
        <v>diciembre</v>
      </c>
      <c r="R15" s="2">
        <f t="shared" si="2"/>
        <v>2023</v>
      </c>
      <c r="S15" s="3" t="str">
        <f t="shared" si="3"/>
        <v>martes</v>
      </c>
      <c r="T15" s="88">
        <f t="shared" si="4"/>
        <v>12</v>
      </c>
    </row>
    <row r="16" spans="1:23" ht="15.75" x14ac:dyDescent="0.25">
      <c r="A16" s="113">
        <v>15</v>
      </c>
      <c r="B16" s="4" t="s">
        <v>115</v>
      </c>
      <c r="C16" s="113">
        <v>28</v>
      </c>
      <c r="D16" s="2" t="s">
        <v>696</v>
      </c>
      <c r="E16" s="5" t="s">
        <v>678</v>
      </c>
      <c r="F16" s="171">
        <v>34107521</v>
      </c>
      <c r="G16" s="2" t="s">
        <v>835</v>
      </c>
      <c r="H16" s="2" t="s">
        <v>88</v>
      </c>
      <c r="I16" s="44">
        <v>45283</v>
      </c>
      <c r="J16" s="133" t="s">
        <v>716</v>
      </c>
      <c r="K16" s="133" t="s">
        <v>1200</v>
      </c>
      <c r="L16" s="160">
        <v>550</v>
      </c>
      <c r="M16" s="2" t="s">
        <v>1197</v>
      </c>
      <c r="N16" s="2" t="s">
        <v>47</v>
      </c>
      <c r="O16" s="9">
        <v>10</v>
      </c>
      <c r="P16" s="9">
        <f t="shared" si="0"/>
        <v>55</v>
      </c>
      <c r="Q16" s="2" t="str">
        <f t="shared" si="1"/>
        <v>diciembre</v>
      </c>
      <c r="R16" s="2">
        <f t="shared" si="2"/>
        <v>2023</v>
      </c>
      <c r="S16" s="3" t="str">
        <f t="shared" si="3"/>
        <v>sabado</v>
      </c>
      <c r="T16" s="87">
        <f t="shared" si="4"/>
        <v>23</v>
      </c>
    </row>
    <row r="17" spans="1:20" ht="15.75" x14ac:dyDescent="0.25">
      <c r="A17" s="113">
        <v>16</v>
      </c>
      <c r="B17" s="4" t="s">
        <v>739</v>
      </c>
      <c r="C17" s="113">
        <v>30</v>
      </c>
      <c r="D17" s="2" t="s">
        <v>695</v>
      </c>
      <c r="E17" s="5" t="s">
        <v>679</v>
      </c>
      <c r="F17" s="171">
        <v>26941122</v>
      </c>
      <c r="G17" s="2" t="s">
        <v>836</v>
      </c>
      <c r="H17" s="2" t="s">
        <v>117</v>
      </c>
      <c r="I17" s="44">
        <v>45284</v>
      </c>
      <c r="J17" s="133" t="s">
        <v>689</v>
      </c>
      <c r="K17" s="133" t="s">
        <v>1200</v>
      </c>
      <c r="L17" s="160">
        <v>550</v>
      </c>
      <c r="M17" s="2" t="s">
        <v>1197</v>
      </c>
      <c r="N17" s="2" t="s">
        <v>47</v>
      </c>
      <c r="O17" s="9">
        <v>5</v>
      </c>
      <c r="P17" s="9">
        <f t="shared" si="0"/>
        <v>55</v>
      </c>
      <c r="Q17" s="2" t="str">
        <f t="shared" si="1"/>
        <v>diciembre</v>
      </c>
      <c r="R17" s="2">
        <f t="shared" si="2"/>
        <v>2023</v>
      </c>
      <c r="S17" s="3" t="str">
        <f t="shared" si="3"/>
        <v>domingo</v>
      </c>
      <c r="T17" s="88">
        <f t="shared" si="4"/>
        <v>24</v>
      </c>
    </row>
    <row r="18" spans="1:20" ht="15.75" x14ac:dyDescent="0.25">
      <c r="A18" s="113">
        <v>17</v>
      </c>
      <c r="B18" s="4" t="s">
        <v>740</v>
      </c>
      <c r="C18" s="113">
        <v>38</v>
      </c>
      <c r="D18" s="2" t="s">
        <v>695</v>
      </c>
      <c r="E18" s="5" t="s">
        <v>680</v>
      </c>
      <c r="F18" s="171">
        <v>29400151</v>
      </c>
      <c r="G18" s="2" t="s">
        <v>837</v>
      </c>
      <c r="H18" s="2" t="s">
        <v>119</v>
      </c>
      <c r="I18" s="44">
        <v>45288</v>
      </c>
      <c r="J18" s="133" t="s">
        <v>783</v>
      </c>
      <c r="K18" s="133" t="s">
        <v>1200</v>
      </c>
      <c r="L18" s="160">
        <v>550</v>
      </c>
      <c r="M18" s="2" t="s">
        <v>1197</v>
      </c>
      <c r="N18" s="2" t="s">
        <v>47</v>
      </c>
      <c r="O18" s="9">
        <v>15</v>
      </c>
      <c r="P18" s="9">
        <f t="shared" si="0"/>
        <v>55</v>
      </c>
      <c r="Q18" s="2" t="str">
        <f t="shared" si="1"/>
        <v>diciembre</v>
      </c>
      <c r="R18" s="2">
        <f t="shared" si="2"/>
        <v>2023</v>
      </c>
      <c r="S18" s="3" t="str">
        <f t="shared" si="3"/>
        <v>jueves</v>
      </c>
      <c r="T18" s="87">
        <f t="shared" si="4"/>
        <v>28</v>
      </c>
    </row>
    <row r="19" spans="1:20" ht="15.75" x14ac:dyDescent="0.25">
      <c r="A19" s="113">
        <v>18</v>
      </c>
      <c r="B19" s="4" t="s">
        <v>120</v>
      </c>
      <c r="C19" s="113">
        <v>35</v>
      </c>
      <c r="D19" s="2" t="s">
        <v>695</v>
      </c>
      <c r="E19" s="5" t="s">
        <v>681</v>
      </c>
      <c r="F19" s="171">
        <v>37381230</v>
      </c>
      <c r="G19" s="2" t="s">
        <v>838</v>
      </c>
      <c r="H19" s="2" t="s">
        <v>121</v>
      </c>
      <c r="I19" s="44">
        <v>45290</v>
      </c>
      <c r="J19" s="133" t="s">
        <v>717</v>
      </c>
      <c r="K19" s="133" t="s">
        <v>1200</v>
      </c>
      <c r="L19" s="160">
        <v>550</v>
      </c>
      <c r="M19" s="2" t="s">
        <v>5</v>
      </c>
      <c r="N19" s="2" t="s">
        <v>47</v>
      </c>
      <c r="O19" s="9">
        <v>0</v>
      </c>
      <c r="P19" s="9">
        <f t="shared" si="0"/>
        <v>55</v>
      </c>
      <c r="Q19" s="2" t="str">
        <f t="shared" si="1"/>
        <v>diciembre</v>
      </c>
      <c r="R19" s="2">
        <f t="shared" si="2"/>
        <v>2023</v>
      </c>
      <c r="S19" s="3" t="str">
        <f t="shared" si="3"/>
        <v>sabado</v>
      </c>
      <c r="T19" s="88">
        <f t="shared" si="4"/>
        <v>30</v>
      </c>
    </row>
    <row r="20" spans="1:20" ht="15.75" x14ac:dyDescent="0.25">
      <c r="A20" s="113">
        <v>19</v>
      </c>
      <c r="B20" s="4" t="s">
        <v>906</v>
      </c>
      <c r="C20" s="113">
        <v>35</v>
      </c>
      <c r="D20" s="2" t="s">
        <v>696</v>
      </c>
      <c r="E20" s="5" t="s">
        <v>643</v>
      </c>
      <c r="F20" s="171">
        <v>37977741</v>
      </c>
      <c r="G20" s="2" t="s">
        <v>839</v>
      </c>
      <c r="H20" s="2" t="s">
        <v>31</v>
      </c>
      <c r="I20" s="44">
        <v>45174</v>
      </c>
      <c r="J20" s="133" t="s">
        <v>785</v>
      </c>
      <c r="K20" s="133" t="s">
        <v>1200</v>
      </c>
      <c r="L20" s="160">
        <v>550</v>
      </c>
      <c r="M20" s="2" t="s">
        <v>3</v>
      </c>
      <c r="N20" s="2" t="s">
        <v>47</v>
      </c>
      <c r="O20" s="9">
        <v>10</v>
      </c>
      <c r="P20" s="9">
        <f t="shared" si="0"/>
        <v>55</v>
      </c>
      <c r="Q20" s="2" t="str">
        <f t="shared" si="1"/>
        <v>septiembre</v>
      </c>
      <c r="R20" s="2">
        <f t="shared" si="2"/>
        <v>2023</v>
      </c>
      <c r="S20" s="3" t="str">
        <f t="shared" si="3"/>
        <v>martes</v>
      </c>
      <c r="T20" s="87">
        <f t="shared" si="4"/>
        <v>5</v>
      </c>
    </row>
    <row r="21" spans="1:20" ht="15.75" x14ac:dyDescent="0.25">
      <c r="A21" s="113">
        <v>20</v>
      </c>
      <c r="B21" s="4" t="s">
        <v>716</v>
      </c>
      <c r="C21" s="113">
        <v>40</v>
      </c>
      <c r="D21" s="2" t="s">
        <v>695</v>
      </c>
      <c r="E21" s="5" t="s">
        <v>645</v>
      </c>
      <c r="F21" s="171">
        <v>33459367</v>
      </c>
      <c r="G21" s="6" t="s">
        <v>817</v>
      </c>
      <c r="H21" s="2" t="s">
        <v>35</v>
      </c>
      <c r="I21" s="44">
        <v>45181</v>
      </c>
      <c r="J21" s="133" t="s">
        <v>682</v>
      </c>
      <c r="K21" s="133" t="s">
        <v>1200</v>
      </c>
      <c r="L21" s="160">
        <v>550</v>
      </c>
      <c r="M21" s="2" t="s">
        <v>1</v>
      </c>
      <c r="N21" s="2" t="s">
        <v>47</v>
      </c>
      <c r="O21" s="9">
        <v>0</v>
      </c>
      <c r="P21" s="9">
        <f t="shared" si="0"/>
        <v>55</v>
      </c>
      <c r="Q21" s="2" t="str">
        <f t="shared" si="1"/>
        <v>septiembre</v>
      </c>
      <c r="R21" s="2">
        <f t="shared" si="2"/>
        <v>2023</v>
      </c>
      <c r="S21" s="3" t="str">
        <f t="shared" si="3"/>
        <v>martes</v>
      </c>
      <c r="T21" s="88">
        <f t="shared" si="4"/>
        <v>12</v>
      </c>
    </row>
    <row r="22" spans="1:20" ht="15.75" x14ac:dyDescent="0.25">
      <c r="A22" s="113">
        <v>21</v>
      </c>
      <c r="B22" s="4" t="s">
        <v>905</v>
      </c>
      <c r="C22" s="113">
        <v>22</v>
      </c>
      <c r="D22" s="2" t="s">
        <v>695</v>
      </c>
      <c r="E22" s="5" t="s">
        <v>647</v>
      </c>
      <c r="F22" s="171">
        <v>27137293</v>
      </c>
      <c r="G22" s="2" t="s">
        <v>819</v>
      </c>
      <c r="H22" s="2" t="s">
        <v>39</v>
      </c>
      <c r="I22" s="44">
        <v>45172</v>
      </c>
      <c r="J22" s="133" t="s">
        <v>692</v>
      </c>
      <c r="K22" s="133" t="s">
        <v>1200</v>
      </c>
      <c r="L22" s="160">
        <v>550</v>
      </c>
      <c r="M22" s="2" t="s">
        <v>1197</v>
      </c>
      <c r="N22" s="2" t="s">
        <v>47</v>
      </c>
      <c r="O22" s="9">
        <v>10</v>
      </c>
      <c r="P22" s="9">
        <f t="shared" si="0"/>
        <v>55</v>
      </c>
      <c r="Q22" s="2" t="str">
        <f t="shared" si="1"/>
        <v>septiembre</v>
      </c>
      <c r="R22" s="2">
        <f t="shared" si="2"/>
        <v>2023</v>
      </c>
      <c r="S22" s="3" t="str">
        <f t="shared" si="3"/>
        <v>domingo</v>
      </c>
      <c r="T22" s="87">
        <f t="shared" si="4"/>
        <v>3</v>
      </c>
    </row>
    <row r="23" spans="1:20" ht="15.75" x14ac:dyDescent="0.25">
      <c r="A23" s="113">
        <v>22</v>
      </c>
      <c r="B23" s="4" t="s">
        <v>723</v>
      </c>
      <c r="C23" s="3">
        <v>37</v>
      </c>
      <c r="D23" s="2" t="s">
        <v>696</v>
      </c>
      <c r="E23" s="5" t="s">
        <v>653</v>
      </c>
      <c r="F23" s="171">
        <v>35887710</v>
      </c>
      <c r="G23" s="2" t="s">
        <v>821</v>
      </c>
      <c r="H23" s="2" t="s">
        <v>68</v>
      </c>
      <c r="I23" s="44">
        <v>45205</v>
      </c>
      <c r="J23" s="133" t="s">
        <v>691</v>
      </c>
      <c r="K23" s="133" t="s">
        <v>62</v>
      </c>
      <c r="L23" s="161">
        <v>350</v>
      </c>
      <c r="M23" s="2" t="s">
        <v>1198</v>
      </c>
      <c r="N23" s="2" t="s">
        <v>47</v>
      </c>
      <c r="O23" s="9">
        <v>5</v>
      </c>
      <c r="P23" s="9">
        <f t="shared" si="0"/>
        <v>35</v>
      </c>
      <c r="Q23" s="2" t="str">
        <f t="shared" si="1"/>
        <v>octubre</v>
      </c>
      <c r="R23" s="2">
        <f t="shared" si="2"/>
        <v>2023</v>
      </c>
      <c r="S23" s="3" t="str">
        <f t="shared" si="3"/>
        <v>viernes</v>
      </c>
      <c r="T23" s="88">
        <f t="shared" si="4"/>
        <v>6</v>
      </c>
    </row>
    <row r="24" spans="1:20" ht="15.75" x14ac:dyDescent="0.25">
      <c r="A24" s="113">
        <v>23</v>
      </c>
      <c r="B24" s="4" t="s">
        <v>71</v>
      </c>
      <c r="C24" s="113">
        <v>27</v>
      </c>
      <c r="D24" s="2" t="s">
        <v>695</v>
      </c>
      <c r="E24" s="5" t="s">
        <v>655</v>
      </c>
      <c r="F24" s="171">
        <v>34221613</v>
      </c>
      <c r="G24" s="2" t="s">
        <v>822</v>
      </c>
      <c r="H24" s="2" t="s">
        <v>72</v>
      </c>
      <c r="I24" s="44">
        <v>45211</v>
      </c>
      <c r="J24" s="133" t="s">
        <v>686</v>
      </c>
      <c r="K24" s="133" t="s">
        <v>62</v>
      </c>
      <c r="L24" s="161">
        <v>350</v>
      </c>
      <c r="M24" s="2" t="s">
        <v>1</v>
      </c>
      <c r="N24" s="2" t="s">
        <v>47</v>
      </c>
      <c r="O24" s="9">
        <v>0</v>
      </c>
      <c r="P24" s="9">
        <f t="shared" si="0"/>
        <v>35</v>
      </c>
      <c r="Q24" s="2" t="str">
        <f t="shared" si="1"/>
        <v>octubre</v>
      </c>
      <c r="R24" s="2">
        <f t="shared" si="2"/>
        <v>2023</v>
      </c>
      <c r="S24" s="3" t="str">
        <f t="shared" si="3"/>
        <v>jueves</v>
      </c>
      <c r="T24" s="87">
        <f t="shared" si="4"/>
        <v>12</v>
      </c>
    </row>
    <row r="25" spans="1:20" ht="15.75" x14ac:dyDescent="0.25">
      <c r="A25" s="113">
        <v>24</v>
      </c>
      <c r="B25" s="4" t="s">
        <v>726</v>
      </c>
      <c r="C25" s="113">
        <v>18</v>
      </c>
      <c r="D25" s="2" t="s">
        <v>696</v>
      </c>
      <c r="E25" s="5" t="s">
        <v>658</v>
      </c>
      <c r="F25" s="171">
        <v>26547859</v>
      </c>
      <c r="G25" s="2" t="s">
        <v>823</v>
      </c>
      <c r="H25" s="2" t="s">
        <v>78</v>
      </c>
      <c r="I25" s="44">
        <v>45225</v>
      </c>
      <c r="J25" s="133" t="s">
        <v>716</v>
      </c>
      <c r="K25" s="133" t="s">
        <v>62</v>
      </c>
      <c r="L25" s="161">
        <v>350</v>
      </c>
      <c r="M25" s="2" t="s">
        <v>1197</v>
      </c>
      <c r="N25" s="2" t="s">
        <v>47</v>
      </c>
      <c r="O25" s="9">
        <v>15</v>
      </c>
      <c r="P25" s="9">
        <f t="shared" si="0"/>
        <v>35</v>
      </c>
      <c r="Q25" s="2" t="str">
        <f t="shared" si="1"/>
        <v>octubre</v>
      </c>
      <c r="R25" s="2">
        <f t="shared" si="2"/>
        <v>2023</v>
      </c>
      <c r="S25" s="3" t="str">
        <f t="shared" si="3"/>
        <v>jueves</v>
      </c>
      <c r="T25" s="88">
        <f t="shared" si="4"/>
        <v>26</v>
      </c>
    </row>
    <row r="26" spans="1:20" ht="15.75" x14ac:dyDescent="0.25">
      <c r="A26" s="113">
        <v>25</v>
      </c>
      <c r="B26" s="4" t="s">
        <v>727</v>
      </c>
      <c r="C26" s="113">
        <v>28</v>
      </c>
      <c r="D26" s="2" t="s">
        <v>695</v>
      </c>
      <c r="E26" s="5" t="s">
        <v>659</v>
      </c>
      <c r="F26" s="171">
        <v>27707752</v>
      </c>
      <c r="G26" s="2" t="s">
        <v>824</v>
      </c>
      <c r="H26" s="2" t="s">
        <v>80</v>
      </c>
      <c r="I26" s="44">
        <v>45224</v>
      </c>
      <c r="J26" s="133" t="s">
        <v>689</v>
      </c>
      <c r="K26" s="133" t="s">
        <v>62</v>
      </c>
      <c r="L26" s="161">
        <v>350</v>
      </c>
      <c r="M26" s="2" t="s">
        <v>1197</v>
      </c>
      <c r="N26" s="2" t="s">
        <v>47</v>
      </c>
      <c r="O26" s="9">
        <v>0</v>
      </c>
      <c r="P26" s="9">
        <f t="shared" si="0"/>
        <v>35</v>
      </c>
      <c r="Q26" s="2" t="str">
        <f t="shared" si="1"/>
        <v>octubre</v>
      </c>
      <c r="R26" s="2">
        <f t="shared" si="2"/>
        <v>2023</v>
      </c>
      <c r="S26" s="3" t="str">
        <f t="shared" si="3"/>
        <v>miercoles</v>
      </c>
      <c r="T26" s="87">
        <f t="shared" si="4"/>
        <v>25</v>
      </c>
    </row>
    <row r="27" spans="1:20" ht="15.75" x14ac:dyDescent="0.25">
      <c r="A27" s="113">
        <v>26</v>
      </c>
      <c r="B27" s="4" t="s">
        <v>728</v>
      </c>
      <c r="C27" s="113">
        <v>26</v>
      </c>
      <c r="D27" s="2" t="s">
        <v>696</v>
      </c>
      <c r="E27" s="5" t="s">
        <v>660</v>
      </c>
      <c r="F27" s="171">
        <v>25972381</v>
      </c>
      <c r="G27" s="2" t="s">
        <v>825</v>
      </c>
      <c r="H27" s="2" t="s">
        <v>82</v>
      </c>
      <c r="I27" s="44">
        <v>45227</v>
      </c>
      <c r="J27" s="133" t="s">
        <v>783</v>
      </c>
      <c r="K27" s="133" t="s">
        <v>62</v>
      </c>
      <c r="L27" s="161">
        <v>350</v>
      </c>
      <c r="M27" s="2" t="s">
        <v>1197</v>
      </c>
      <c r="N27" s="2" t="s">
        <v>47</v>
      </c>
      <c r="O27" s="9">
        <v>8</v>
      </c>
      <c r="P27" s="9">
        <f t="shared" si="0"/>
        <v>35</v>
      </c>
      <c r="Q27" s="2" t="str">
        <f t="shared" si="1"/>
        <v>octubre</v>
      </c>
      <c r="R27" s="2">
        <f t="shared" si="2"/>
        <v>2023</v>
      </c>
      <c r="S27" s="3" t="str">
        <f t="shared" si="3"/>
        <v>sabado</v>
      </c>
      <c r="T27" s="88">
        <f t="shared" si="4"/>
        <v>28</v>
      </c>
    </row>
    <row r="28" spans="1:20" ht="15.75" x14ac:dyDescent="0.25">
      <c r="A28" s="113">
        <v>27</v>
      </c>
      <c r="B28" s="4" t="s">
        <v>729</v>
      </c>
      <c r="C28" s="113">
        <v>44</v>
      </c>
      <c r="D28" s="2" t="s">
        <v>696</v>
      </c>
      <c r="E28" s="5" t="s">
        <v>661</v>
      </c>
      <c r="F28" s="171">
        <v>39810617</v>
      </c>
      <c r="G28" s="2" t="s">
        <v>826</v>
      </c>
      <c r="H28" s="2" t="s">
        <v>84</v>
      </c>
      <c r="I28" s="44">
        <v>45230</v>
      </c>
      <c r="J28" s="133" t="s">
        <v>717</v>
      </c>
      <c r="K28" s="133" t="s">
        <v>62</v>
      </c>
      <c r="L28" s="161">
        <v>350</v>
      </c>
      <c r="M28" s="2" t="s">
        <v>5</v>
      </c>
      <c r="N28" s="2" t="s">
        <v>47</v>
      </c>
      <c r="O28" s="9">
        <v>10</v>
      </c>
      <c r="P28" s="9">
        <f t="shared" si="0"/>
        <v>35</v>
      </c>
      <c r="Q28" s="2" t="str">
        <f t="shared" si="1"/>
        <v>octubre</v>
      </c>
      <c r="R28" s="2">
        <f t="shared" si="2"/>
        <v>2023</v>
      </c>
      <c r="S28" s="3" t="str">
        <f t="shared" si="3"/>
        <v>martes</v>
      </c>
      <c r="T28" s="87">
        <f t="shared" si="4"/>
        <v>31</v>
      </c>
    </row>
    <row r="29" spans="1:20" ht="15.75" x14ac:dyDescent="0.25">
      <c r="A29" s="113">
        <v>28</v>
      </c>
      <c r="B29" s="4" t="s">
        <v>731</v>
      </c>
      <c r="C29" s="113">
        <v>18</v>
      </c>
      <c r="D29" s="2" t="s">
        <v>695</v>
      </c>
      <c r="E29" s="5" t="s">
        <v>663</v>
      </c>
      <c r="F29" s="171">
        <v>33175773</v>
      </c>
      <c r="G29" s="2" t="s">
        <v>827</v>
      </c>
      <c r="H29" s="2" t="s">
        <v>88</v>
      </c>
      <c r="I29" s="44">
        <v>45235</v>
      </c>
      <c r="J29" s="133" t="s">
        <v>785</v>
      </c>
      <c r="K29" s="133" t="s">
        <v>62</v>
      </c>
      <c r="L29" s="161">
        <v>350</v>
      </c>
      <c r="M29" s="2" t="s">
        <v>3</v>
      </c>
      <c r="N29" s="2" t="s">
        <v>47</v>
      </c>
      <c r="O29" s="9">
        <v>15</v>
      </c>
      <c r="P29" s="9">
        <f t="shared" si="0"/>
        <v>35</v>
      </c>
      <c r="Q29" s="2" t="str">
        <f t="shared" si="1"/>
        <v>noviembre</v>
      </c>
      <c r="R29" s="2">
        <f t="shared" si="2"/>
        <v>2023</v>
      </c>
      <c r="S29" s="3" t="str">
        <f t="shared" si="3"/>
        <v>domingo</v>
      </c>
      <c r="T29" s="88">
        <f t="shared" si="4"/>
        <v>5</v>
      </c>
    </row>
    <row r="30" spans="1:20" ht="15.75" x14ac:dyDescent="0.25">
      <c r="A30" s="113">
        <v>29</v>
      </c>
      <c r="B30" s="4" t="s">
        <v>91</v>
      </c>
      <c r="C30" s="113">
        <v>30</v>
      </c>
      <c r="D30" s="2" t="s">
        <v>696</v>
      </c>
      <c r="E30" s="5" t="s">
        <v>665</v>
      </c>
      <c r="F30" s="171">
        <v>26673605</v>
      </c>
      <c r="G30" s="2" t="s">
        <v>829</v>
      </c>
      <c r="H30" s="2" t="s">
        <v>92</v>
      </c>
      <c r="I30" s="44">
        <v>45242</v>
      </c>
      <c r="J30" s="133" t="s">
        <v>682</v>
      </c>
      <c r="K30" s="133" t="s">
        <v>62</v>
      </c>
      <c r="L30" s="161">
        <v>350</v>
      </c>
      <c r="M30" s="2" t="s">
        <v>1</v>
      </c>
      <c r="N30" s="2" t="s">
        <v>47</v>
      </c>
      <c r="O30" s="9">
        <v>10</v>
      </c>
      <c r="P30" s="9">
        <f t="shared" si="0"/>
        <v>35</v>
      </c>
      <c r="Q30" s="2" t="str">
        <f t="shared" si="1"/>
        <v>noviembre</v>
      </c>
      <c r="R30" s="2">
        <f t="shared" si="2"/>
        <v>2023</v>
      </c>
      <c r="S30" s="3" t="str">
        <f t="shared" si="3"/>
        <v>domingo</v>
      </c>
      <c r="T30" s="87">
        <f t="shared" si="4"/>
        <v>12</v>
      </c>
    </row>
    <row r="31" spans="1:20" ht="15.75" x14ac:dyDescent="0.25">
      <c r="A31" s="113">
        <v>30</v>
      </c>
      <c r="B31" s="4" t="s">
        <v>94</v>
      </c>
      <c r="C31" s="113">
        <v>29</v>
      </c>
      <c r="D31" s="2" t="s">
        <v>695</v>
      </c>
      <c r="E31" s="5" t="s">
        <v>667</v>
      </c>
      <c r="F31" s="171">
        <v>32537563</v>
      </c>
      <c r="G31" s="2" t="s">
        <v>831</v>
      </c>
      <c r="H31" s="2" t="s">
        <v>74</v>
      </c>
      <c r="I31" s="44">
        <v>45249</v>
      </c>
      <c r="J31" s="133" t="s">
        <v>690</v>
      </c>
      <c r="K31" s="133" t="s">
        <v>62</v>
      </c>
      <c r="L31" s="161">
        <v>350</v>
      </c>
      <c r="M31" s="2" t="s">
        <v>3</v>
      </c>
      <c r="N31" s="2" t="s">
        <v>47</v>
      </c>
      <c r="O31" s="9">
        <v>15</v>
      </c>
      <c r="P31" s="9">
        <f t="shared" si="0"/>
        <v>35</v>
      </c>
      <c r="Q31" s="2" t="str">
        <f t="shared" si="1"/>
        <v>noviembre</v>
      </c>
      <c r="R31" s="2">
        <f t="shared" si="2"/>
        <v>2023</v>
      </c>
      <c r="S31" s="3" t="str">
        <f t="shared" si="3"/>
        <v>domingo</v>
      </c>
      <c r="T31" s="88">
        <f t="shared" si="4"/>
        <v>19</v>
      </c>
    </row>
    <row r="32" spans="1:20" ht="15.75" x14ac:dyDescent="0.25">
      <c r="A32" s="113">
        <v>31</v>
      </c>
      <c r="B32" s="4" t="s">
        <v>802</v>
      </c>
      <c r="C32" s="113">
        <v>30</v>
      </c>
      <c r="D32" s="2" t="s">
        <v>695</v>
      </c>
      <c r="E32" s="5" t="s">
        <v>673</v>
      </c>
      <c r="F32" s="171">
        <v>27186697</v>
      </c>
      <c r="G32" s="2" t="s">
        <v>833</v>
      </c>
      <c r="H32" s="2" t="s">
        <v>70</v>
      </c>
      <c r="I32" s="44">
        <v>45266</v>
      </c>
      <c r="J32" s="133" t="s">
        <v>714</v>
      </c>
      <c r="K32" s="133" t="s">
        <v>62</v>
      </c>
      <c r="L32" s="161">
        <v>350</v>
      </c>
      <c r="M32" s="2" t="s">
        <v>1198</v>
      </c>
      <c r="N32" s="2" t="s">
        <v>47</v>
      </c>
      <c r="O32" s="9">
        <v>0</v>
      </c>
      <c r="P32" s="9">
        <f t="shared" si="0"/>
        <v>35</v>
      </c>
      <c r="Q32" s="2" t="str">
        <f t="shared" si="1"/>
        <v>diciembre</v>
      </c>
      <c r="R32" s="2">
        <f t="shared" si="2"/>
        <v>2023</v>
      </c>
      <c r="S32" s="3" t="str">
        <f t="shared" si="3"/>
        <v>miercoles</v>
      </c>
      <c r="T32" s="87">
        <f t="shared" si="4"/>
        <v>6</v>
      </c>
    </row>
    <row r="33" spans="1:20" ht="15.75" x14ac:dyDescent="0.25">
      <c r="A33" s="113">
        <v>32</v>
      </c>
      <c r="B33" s="4" t="s">
        <v>738</v>
      </c>
      <c r="C33" s="113">
        <v>52</v>
      </c>
      <c r="D33" s="2" t="s">
        <v>696</v>
      </c>
      <c r="E33" s="5" t="s">
        <v>675</v>
      </c>
      <c r="F33" s="171">
        <v>34780010</v>
      </c>
      <c r="G33" s="2" t="s">
        <v>834</v>
      </c>
      <c r="H33" s="2" t="s">
        <v>110</v>
      </c>
      <c r="I33" s="44">
        <v>45272</v>
      </c>
      <c r="J33" s="133" t="s">
        <v>690</v>
      </c>
      <c r="K33" s="133" t="s">
        <v>62</v>
      </c>
      <c r="L33" s="161">
        <v>350</v>
      </c>
      <c r="M33" s="2" t="s">
        <v>3</v>
      </c>
      <c r="N33" s="2" t="s">
        <v>47</v>
      </c>
      <c r="O33" s="9">
        <v>5</v>
      </c>
      <c r="P33" s="9">
        <f t="shared" si="0"/>
        <v>35</v>
      </c>
      <c r="Q33" s="2" t="str">
        <f t="shared" si="1"/>
        <v>diciembre</v>
      </c>
      <c r="R33" s="2">
        <f t="shared" si="2"/>
        <v>2023</v>
      </c>
      <c r="S33" s="3" t="str">
        <f t="shared" si="3"/>
        <v>martes</v>
      </c>
      <c r="T33" s="88">
        <f t="shared" si="4"/>
        <v>12</v>
      </c>
    </row>
    <row r="34" spans="1:20" ht="15.75" x14ac:dyDescent="0.25">
      <c r="A34" s="113">
        <v>33</v>
      </c>
      <c r="B34" s="4" t="s">
        <v>115</v>
      </c>
      <c r="C34" s="113">
        <v>28</v>
      </c>
      <c r="D34" s="2" t="s">
        <v>696</v>
      </c>
      <c r="E34" s="5" t="s">
        <v>678</v>
      </c>
      <c r="F34" s="171">
        <v>34107521</v>
      </c>
      <c r="G34" s="2" t="s">
        <v>835</v>
      </c>
      <c r="H34" s="2" t="s">
        <v>88</v>
      </c>
      <c r="I34" s="44">
        <v>45283</v>
      </c>
      <c r="J34" s="133" t="s">
        <v>691</v>
      </c>
      <c r="K34" s="133" t="s">
        <v>62</v>
      </c>
      <c r="L34" s="161">
        <v>350</v>
      </c>
      <c r="M34" s="2" t="s">
        <v>1198</v>
      </c>
      <c r="N34" s="2" t="s">
        <v>47</v>
      </c>
      <c r="O34" s="9">
        <v>10</v>
      </c>
      <c r="P34" s="9">
        <f t="shared" si="0"/>
        <v>35</v>
      </c>
      <c r="Q34" s="2" t="str">
        <f t="shared" si="1"/>
        <v>diciembre</v>
      </c>
      <c r="R34" s="2">
        <f t="shared" si="2"/>
        <v>2023</v>
      </c>
      <c r="S34" s="3" t="str">
        <f t="shared" si="3"/>
        <v>sabado</v>
      </c>
      <c r="T34" s="87">
        <f t="shared" si="4"/>
        <v>23</v>
      </c>
    </row>
    <row r="35" spans="1:20" ht="15.75" x14ac:dyDescent="0.25">
      <c r="A35" s="113">
        <v>34</v>
      </c>
      <c r="B35" s="4" t="s">
        <v>739</v>
      </c>
      <c r="C35" s="113">
        <v>30</v>
      </c>
      <c r="D35" s="2" t="s">
        <v>695</v>
      </c>
      <c r="E35" s="5" t="s">
        <v>679</v>
      </c>
      <c r="F35" s="171">
        <v>26941122</v>
      </c>
      <c r="G35" s="2" t="s">
        <v>836</v>
      </c>
      <c r="H35" s="2" t="s">
        <v>117</v>
      </c>
      <c r="I35" s="44">
        <v>45284</v>
      </c>
      <c r="J35" s="133" t="s">
        <v>786</v>
      </c>
      <c r="K35" s="133" t="s">
        <v>62</v>
      </c>
      <c r="L35" s="161">
        <v>350</v>
      </c>
      <c r="M35" s="2" t="s">
        <v>3</v>
      </c>
      <c r="N35" s="2" t="s">
        <v>47</v>
      </c>
      <c r="O35" s="9">
        <v>10</v>
      </c>
      <c r="P35" s="9">
        <f t="shared" si="0"/>
        <v>35</v>
      </c>
      <c r="Q35" s="2" t="str">
        <f t="shared" si="1"/>
        <v>diciembre</v>
      </c>
      <c r="R35" s="2">
        <f t="shared" si="2"/>
        <v>2023</v>
      </c>
      <c r="S35" s="3" t="str">
        <f t="shared" si="3"/>
        <v>domingo</v>
      </c>
      <c r="T35" s="88">
        <f t="shared" si="4"/>
        <v>24</v>
      </c>
    </row>
    <row r="36" spans="1:20" ht="15.75" x14ac:dyDescent="0.25">
      <c r="A36" s="113">
        <v>35</v>
      </c>
      <c r="B36" s="4" t="s">
        <v>740</v>
      </c>
      <c r="C36" s="113">
        <v>38</v>
      </c>
      <c r="D36" s="2" t="s">
        <v>695</v>
      </c>
      <c r="E36" s="5" t="s">
        <v>680</v>
      </c>
      <c r="F36" s="171">
        <v>29400151</v>
      </c>
      <c r="G36" s="2" t="s">
        <v>837</v>
      </c>
      <c r="H36" s="2" t="s">
        <v>119</v>
      </c>
      <c r="I36" s="44">
        <v>45288</v>
      </c>
      <c r="J36" s="133" t="s">
        <v>686</v>
      </c>
      <c r="K36" s="133" t="s">
        <v>62</v>
      </c>
      <c r="L36" s="161">
        <v>350</v>
      </c>
      <c r="M36" s="2" t="s">
        <v>1</v>
      </c>
      <c r="N36" s="2" t="s">
        <v>47</v>
      </c>
      <c r="O36" s="9">
        <v>5</v>
      </c>
      <c r="P36" s="9">
        <f t="shared" si="0"/>
        <v>35</v>
      </c>
      <c r="Q36" s="2" t="str">
        <f t="shared" si="1"/>
        <v>diciembre</v>
      </c>
      <c r="R36" s="2">
        <f t="shared" si="2"/>
        <v>2023</v>
      </c>
      <c r="S36" s="3" t="str">
        <f t="shared" si="3"/>
        <v>jueves</v>
      </c>
      <c r="T36" s="87">
        <f t="shared" si="4"/>
        <v>28</v>
      </c>
    </row>
    <row r="37" spans="1:20" ht="15.75" x14ac:dyDescent="0.25">
      <c r="A37" s="113">
        <v>36</v>
      </c>
      <c r="B37" s="4" t="s">
        <v>120</v>
      </c>
      <c r="C37" s="113">
        <v>35</v>
      </c>
      <c r="D37" s="2" t="s">
        <v>695</v>
      </c>
      <c r="E37" s="5" t="s">
        <v>681</v>
      </c>
      <c r="F37" s="171">
        <v>37381230</v>
      </c>
      <c r="G37" s="2" t="s">
        <v>838</v>
      </c>
      <c r="H37" s="2" t="s">
        <v>121</v>
      </c>
      <c r="I37" s="44">
        <v>45290</v>
      </c>
      <c r="J37" s="133" t="s">
        <v>714</v>
      </c>
      <c r="K37" s="133" t="s">
        <v>62</v>
      </c>
      <c r="L37" s="161">
        <v>350</v>
      </c>
      <c r="M37" s="2" t="s">
        <v>1198</v>
      </c>
      <c r="N37" s="2" t="s">
        <v>47</v>
      </c>
      <c r="O37" s="9">
        <v>15</v>
      </c>
      <c r="P37" s="9">
        <f t="shared" si="0"/>
        <v>35</v>
      </c>
      <c r="Q37" s="2" t="str">
        <f t="shared" si="1"/>
        <v>diciembre</v>
      </c>
      <c r="R37" s="2">
        <f t="shared" si="2"/>
        <v>2023</v>
      </c>
      <c r="S37" s="3" t="str">
        <f t="shared" si="3"/>
        <v>sabado</v>
      </c>
      <c r="T37" s="88">
        <f t="shared" si="4"/>
        <v>30</v>
      </c>
    </row>
    <row r="38" spans="1:20" ht="15.75" x14ac:dyDescent="0.25">
      <c r="A38" s="113">
        <v>37</v>
      </c>
      <c r="B38" s="4" t="s">
        <v>906</v>
      </c>
      <c r="C38" s="113">
        <v>35</v>
      </c>
      <c r="D38" s="2" t="s">
        <v>696</v>
      </c>
      <c r="E38" s="5" t="s">
        <v>643</v>
      </c>
      <c r="F38" s="171">
        <v>37977741</v>
      </c>
      <c r="G38" s="2" t="s">
        <v>839</v>
      </c>
      <c r="H38" s="2" t="s">
        <v>31</v>
      </c>
      <c r="I38" s="44">
        <v>45174</v>
      </c>
      <c r="J38" s="133" t="s">
        <v>690</v>
      </c>
      <c r="K38" s="133" t="s">
        <v>62</v>
      </c>
      <c r="L38" s="161">
        <v>350</v>
      </c>
      <c r="M38" s="2" t="s">
        <v>3</v>
      </c>
      <c r="N38" s="2" t="s">
        <v>47</v>
      </c>
      <c r="O38" s="9">
        <v>10</v>
      </c>
      <c r="P38" s="9">
        <f t="shared" si="0"/>
        <v>35</v>
      </c>
      <c r="Q38" s="2" t="str">
        <f t="shared" si="1"/>
        <v>septiembre</v>
      </c>
      <c r="R38" s="2">
        <f t="shared" si="2"/>
        <v>2023</v>
      </c>
      <c r="S38" s="3" t="str">
        <f t="shared" si="3"/>
        <v>martes</v>
      </c>
      <c r="T38" s="87">
        <f t="shared" si="4"/>
        <v>5</v>
      </c>
    </row>
    <row r="39" spans="1:20" ht="15.75" x14ac:dyDescent="0.25">
      <c r="A39" s="113">
        <v>38</v>
      </c>
      <c r="B39" s="4" t="s">
        <v>716</v>
      </c>
      <c r="C39" s="113">
        <v>40</v>
      </c>
      <c r="D39" s="2" t="s">
        <v>695</v>
      </c>
      <c r="E39" s="5" t="s">
        <v>645</v>
      </c>
      <c r="F39" s="171">
        <v>33459367</v>
      </c>
      <c r="G39" s="6" t="s">
        <v>817</v>
      </c>
      <c r="H39" s="2" t="s">
        <v>35</v>
      </c>
      <c r="I39" s="44">
        <v>45181</v>
      </c>
      <c r="J39" s="133" t="s">
        <v>683</v>
      </c>
      <c r="K39" s="133" t="s">
        <v>62</v>
      </c>
      <c r="L39" s="161">
        <v>350</v>
      </c>
      <c r="M39" s="2" t="s">
        <v>5</v>
      </c>
      <c r="N39" s="2" t="s">
        <v>47</v>
      </c>
      <c r="O39" s="9">
        <v>5</v>
      </c>
      <c r="P39" s="9">
        <f t="shared" si="0"/>
        <v>35</v>
      </c>
      <c r="Q39" s="2" t="str">
        <f t="shared" si="1"/>
        <v>septiembre</v>
      </c>
      <c r="R39" s="2">
        <f t="shared" si="2"/>
        <v>2023</v>
      </c>
      <c r="S39" s="3" t="str">
        <f t="shared" si="3"/>
        <v>martes</v>
      </c>
      <c r="T39" s="88">
        <f t="shared" si="4"/>
        <v>12</v>
      </c>
    </row>
    <row r="40" spans="1:20" ht="15.75" x14ac:dyDescent="0.25">
      <c r="A40" s="113">
        <v>39</v>
      </c>
      <c r="B40" s="4" t="s">
        <v>905</v>
      </c>
      <c r="C40" s="113">
        <v>22</v>
      </c>
      <c r="D40" s="2" t="s">
        <v>695</v>
      </c>
      <c r="E40" s="5" t="s">
        <v>647</v>
      </c>
      <c r="F40" s="171">
        <v>27137293</v>
      </c>
      <c r="G40" s="2" t="s">
        <v>819</v>
      </c>
      <c r="H40" s="2" t="s">
        <v>39</v>
      </c>
      <c r="I40" s="44">
        <v>45189</v>
      </c>
      <c r="J40" s="133" t="s">
        <v>786</v>
      </c>
      <c r="K40" s="133" t="s">
        <v>62</v>
      </c>
      <c r="L40" s="161">
        <v>350</v>
      </c>
      <c r="M40" s="2" t="s">
        <v>3</v>
      </c>
      <c r="N40" s="2" t="s">
        <v>47</v>
      </c>
      <c r="O40" s="9">
        <v>0</v>
      </c>
      <c r="P40" s="9">
        <f t="shared" si="0"/>
        <v>35</v>
      </c>
      <c r="Q40" s="2" t="str">
        <f t="shared" si="1"/>
        <v>septiembre</v>
      </c>
      <c r="R40" s="2">
        <f t="shared" si="2"/>
        <v>2023</v>
      </c>
      <c r="S40" s="3" t="str">
        <f t="shared" si="3"/>
        <v>miercoles</v>
      </c>
      <c r="T40" s="87">
        <f t="shared" si="4"/>
        <v>20</v>
      </c>
    </row>
    <row r="41" spans="1:20" ht="15.75" x14ac:dyDescent="0.25">
      <c r="A41" s="113">
        <v>40</v>
      </c>
      <c r="B41" s="4" t="s">
        <v>723</v>
      </c>
      <c r="C41" s="3">
        <v>37</v>
      </c>
      <c r="D41" s="2" t="s">
        <v>696</v>
      </c>
      <c r="E41" s="5" t="s">
        <v>653</v>
      </c>
      <c r="F41" s="171">
        <v>35887710</v>
      </c>
      <c r="G41" s="2" t="s">
        <v>821</v>
      </c>
      <c r="H41" s="2" t="s">
        <v>68</v>
      </c>
      <c r="I41" s="44">
        <v>45205</v>
      </c>
      <c r="J41" s="133" t="s">
        <v>683</v>
      </c>
      <c r="K41" s="133" t="s">
        <v>62</v>
      </c>
      <c r="L41" s="161">
        <v>350</v>
      </c>
      <c r="M41" s="2" t="s">
        <v>5</v>
      </c>
      <c r="N41" s="2" t="s">
        <v>47</v>
      </c>
      <c r="O41" s="9">
        <v>10</v>
      </c>
      <c r="P41" s="9">
        <f t="shared" si="0"/>
        <v>35</v>
      </c>
      <c r="Q41" s="2" t="str">
        <f t="shared" si="1"/>
        <v>octubre</v>
      </c>
      <c r="R41" s="2">
        <f t="shared" si="2"/>
        <v>2023</v>
      </c>
      <c r="S41" s="3" t="str">
        <f t="shared" si="3"/>
        <v>viernes</v>
      </c>
      <c r="T41" s="88">
        <f t="shared" si="4"/>
        <v>6</v>
      </c>
    </row>
    <row r="42" spans="1:20" ht="15.75" x14ac:dyDescent="0.25">
      <c r="A42" s="113">
        <v>41</v>
      </c>
      <c r="B42" s="4" t="s">
        <v>71</v>
      </c>
      <c r="C42" s="113">
        <v>27</v>
      </c>
      <c r="D42" s="2" t="s">
        <v>695</v>
      </c>
      <c r="E42" s="5" t="s">
        <v>655</v>
      </c>
      <c r="F42" s="171">
        <v>34221613</v>
      </c>
      <c r="G42" s="2" t="s">
        <v>822</v>
      </c>
      <c r="H42" s="2" t="s">
        <v>72</v>
      </c>
      <c r="I42" s="44">
        <v>45211</v>
      </c>
      <c r="J42" s="133" t="s">
        <v>786</v>
      </c>
      <c r="K42" s="133" t="s">
        <v>1203</v>
      </c>
      <c r="L42" s="161">
        <v>450</v>
      </c>
      <c r="M42" s="2" t="s">
        <v>3</v>
      </c>
      <c r="N42" s="2" t="s">
        <v>47</v>
      </c>
      <c r="O42" s="9">
        <v>15</v>
      </c>
      <c r="P42" s="9">
        <f t="shared" si="0"/>
        <v>45</v>
      </c>
      <c r="Q42" s="2" t="str">
        <f t="shared" si="1"/>
        <v>octubre</v>
      </c>
      <c r="R42" s="2">
        <f t="shared" si="2"/>
        <v>2023</v>
      </c>
      <c r="S42" s="3" t="str">
        <f t="shared" si="3"/>
        <v>jueves</v>
      </c>
      <c r="T42" s="87">
        <f t="shared" si="4"/>
        <v>12</v>
      </c>
    </row>
    <row r="43" spans="1:20" ht="15.75" x14ac:dyDescent="0.25">
      <c r="A43" s="113">
        <v>42</v>
      </c>
      <c r="B43" s="4" t="s">
        <v>726</v>
      </c>
      <c r="C43" s="113">
        <v>18</v>
      </c>
      <c r="D43" s="2" t="s">
        <v>696</v>
      </c>
      <c r="E43" s="5" t="s">
        <v>658</v>
      </c>
      <c r="F43" s="171">
        <v>26547859</v>
      </c>
      <c r="G43" s="2" t="s">
        <v>823</v>
      </c>
      <c r="H43" s="2" t="s">
        <v>78</v>
      </c>
      <c r="I43" s="44">
        <v>45221</v>
      </c>
      <c r="J43" s="133" t="s">
        <v>713</v>
      </c>
      <c r="K43" s="133" t="s">
        <v>1203</v>
      </c>
      <c r="L43" s="161">
        <v>450</v>
      </c>
      <c r="M43" s="2" t="s">
        <v>1</v>
      </c>
      <c r="N43" s="2" t="s">
        <v>47</v>
      </c>
      <c r="O43" s="9">
        <v>5</v>
      </c>
      <c r="P43" s="9">
        <f t="shared" si="0"/>
        <v>45</v>
      </c>
      <c r="Q43" s="2" t="str">
        <f t="shared" si="1"/>
        <v>octubre</v>
      </c>
      <c r="R43" s="2">
        <f t="shared" si="2"/>
        <v>2023</v>
      </c>
      <c r="S43" s="3" t="str">
        <f t="shared" si="3"/>
        <v>domingo</v>
      </c>
      <c r="T43" s="88">
        <f t="shared" si="4"/>
        <v>22</v>
      </c>
    </row>
    <row r="44" spans="1:20" ht="15.75" x14ac:dyDescent="0.25">
      <c r="A44" s="113">
        <v>43</v>
      </c>
      <c r="B44" s="4" t="s">
        <v>727</v>
      </c>
      <c r="C44" s="113">
        <v>28</v>
      </c>
      <c r="D44" s="2" t="s">
        <v>695</v>
      </c>
      <c r="E44" s="5" t="s">
        <v>659</v>
      </c>
      <c r="F44" s="171">
        <v>27707752</v>
      </c>
      <c r="G44" s="2" t="s">
        <v>824</v>
      </c>
      <c r="H44" s="2" t="s">
        <v>80</v>
      </c>
      <c r="I44" s="44">
        <v>45224</v>
      </c>
      <c r="J44" s="133" t="s">
        <v>786</v>
      </c>
      <c r="K44" s="133" t="s">
        <v>1203</v>
      </c>
      <c r="L44" s="161">
        <v>450</v>
      </c>
      <c r="M44" s="2" t="s">
        <v>3</v>
      </c>
      <c r="N44" s="2" t="s">
        <v>47</v>
      </c>
      <c r="O44" s="9">
        <v>15</v>
      </c>
      <c r="P44" s="9">
        <f t="shared" si="0"/>
        <v>45</v>
      </c>
      <c r="Q44" s="2" t="str">
        <f t="shared" si="1"/>
        <v>octubre</v>
      </c>
      <c r="R44" s="2">
        <f t="shared" si="2"/>
        <v>2023</v>
      </c>
      <c r="S44" s="3" t="str">
        <f t="shared" si="3"/>
        <v>miercoles</v>
      </c>
      <c r="T44" s="87">
        <f t="shared" si="4"/>
        <v>25</v>
      </c>
    </row>
    <row r="45" spans="1:20" ht="15.75" x14ac:dyDescent="0.25">
      <c r="A45" s="113">
        <v>44</v>
      </c>
      <c r="B45" s="4" t="s">
        <v>728</v>
      </c>
      <c r="C45" s="113">
        <v>26</v>
      </c>
      <c r="D45" s="2" t="s">
        <v>696</v>
      </c>
      <c r="E45" s="5" t="s">
        <v>660</v>
      </c>
      <c r="F45" s="171">
        <v>25972381</v>
      </c>
      <c r="G45" s="2" t="s">
        <v>825</v>
      </c>
      <c r="H45" s="2" t="s">
        <v>82</v>
      </c>
      <c r="I45" s="44">
        <v>45227</v>
      </c>
      <c r="J45" s="133" t="s">
        <v>686</v>
      </c>
      <c r="K45" s="133" t="s">
        <v>1203</v>
      </c>
      <c r="L45" s="161">
        <v>450</v>
      </c>
      <c r="M45" s="2" t="s">
        <v>1</v>
      </c>
      <c r="N45" s="2" t="s">
        <v>47</v>
      </c>
      <c r="O45" s="9">
        <v>0</v>
      </c>
      <c r="P45" s="9">
        <f t="shared" si="0"/>
        <v>45</v>
      </c>
      <c r="Q45" s="2" t="str">
        <f t="shared" si="1"/>
        <v>octubre</v>
      </c>
      <c r="R45" s="2">
        <f t="shared" si="2"/>
        <v>2023</v>
      </c>
      <c r="S45" s="3" t="str">
        <f t="shared" si="3"/>
        <v>sabado</v>
      </c>
      <c r="T45" s="88">
        <f t="shared" si="4"/>
        <v>28</v>
      </c>
    </row>
    <row r="46" spans="1:20" ht="15.75" x14ac:dyDescent="0.25">
      <c r="A46" s="113">
        <v>45</v>
      </c>
      <c r="B46" s="4" t="s">
        <v>729</v>
      </c>
      <c r="C46" s="113">
        <v>44</v>
      </c>
      <c r="D46" s="2" t="s">
        <v>696</v>
      </c>
      <c r="E46" s="5" t="s">
        <v>661</v>
      </c>
      <c r="F46" s="171">
        <v>39810617</v>
      </c>
      <c r="G46" s="2" t="s">
        <v>826</v>
      </c>
      <c r="H46" s="2" t="s">
        <v>84</v>
      </c>
      <c r="I46" s="44">
        <v>45227</v>
      </c>
      <c r="J46" s="133" t="s">
        <v>714</v>
      </c>
      <c r="K46" s="133" t="s">
        <v>1203</v>
      </c>
      <c r="L46" s="161">
        <v>450</v>
      </c>
      <c r="M46" s="2" t="s">
        <v>1198</v>
      </c>
      <c r="N46" s="2" t="s">
        <v>47</v>
      </c>
      <c r="O46" s="9">
        <v>10</v>
      </c>
      <c r="P46" s="9">
        <f t="shared" si="0"/>
        <v>45</v>
      </c>
      <c r="Q46" s="2" t="str">
        <f t="shared" si="1"/>
        <v>octubre</v>
      </c>
      <c r="R46" s="2">
        <f t="shared" si="2"/>
        <v>2023</v>
      </c>
      <c r="S46" s="3" t="str">
        <f t="shared" si="3"/>
        <v>sabado</v>
      </c>
      <c r="T46" s="87">
        <f t="shared" si="4"/>
        <v>28</v>
      </c>
    </row>
    <row r="47" spans="1:20" ht="15.75" x14ac:dyDescent="0.25">
      <c r="A47" s="113">
        <v>46</v>
      </c>
      <c r="B47" s="4" t="s">
        <v>731</v>
      </c>
      <c r="C47" s="113">
        <v>18</v>
      </c>
      <c r="D47" s="2" t="s">
        <v>695</v>
      </c>
      <c r="E47" s="5" t="s">
        <v>663</v>
      </c>
      <c r="F47" s="171">
        <v>33175773</v>
      </c>
      <c r="G47" s="2" t="s">
        <v>827</v>
      </c>
      <c r="H47" s="2" t="s">
        <v>88</v>
      </c>
      <c r="I47" s="44">
        <v>45172</v>
      </c>
      <c r="J47" s="133" t="s">
        <v>786</v>
      </c>
      <c r="K47" s="133" t="s">
        <v>1203</v>
      </c>
      <c r="L47" s="161">
        <v>450</v>
      </c>
      <c r="M47" s="2" t="s">
        <v>3</v>
      </c>
      <c r="N47" s="2" t="s">
        <v>47</v>
      </c>
      <c r="O47" s="9">
        <v>15</v>
      </c>
      <c r="P47" s="9">
        <f t="shared" si="0"/>
        <v>45</v>
      </c>
      <c r="Q47" s="2" t="str">
        <f t="shared" si="1"/>
        <v>septiembre</v>
      </c>
      <c r="R47" s="2">
        <f t="shared" si="2"/>
        <v>2023</v>
      </c>
      <c r="S47" s="3" t="str">
        <f t="shared" si="3"/>
        <v>domingo</v>
      </c>
      <c r="T47" s="88">
        <f t="shared" si="4"/>
        <v>3</v>
      </c>
    </row>
    <row r="48" spans="1:20" ht="15.75" x14ac:dyDescent="0.25">
      <c r="A48" s="113">
        <v>47</v>
      </c>
      <c r="B48" s="4" t="s">
        <v>91</v>
      </c>
      <c r="C48" s="113">
        <v>30</v>
      </c>
      <c r="D48" s="2" t="s">
        <v>696</v>
      </c>
      <c r="E48" s="5" t="s">
        <v>665</v>
      </c>
      <c r="F48" s="171">
        <v>26673605</v>
      </c>
      <c r="G48" s="2" t="s">
        <v>829</v>
      </c>
      <c r="H48" s="2" t="s">
        <v>92</v>
      </c>
      <c r="I48" s="44">
        <v>45172</v>
      </c>
      <c r="J48" s="133" t="s">
        <v>714</v>
      </c>
      <c r="K48" s="133" t="s">
        <v>1203</v>
      </c>
      <c r="L48" s="161">
        <v>450</v>
      </c>
      <c r="M48" s="2" t="s">
        <v>1198</v>
      </c>
      <c r="N48" s="2" t="s">
        <v>47</v>
      </c>
      <c r="O48" s="9">
        <v>10</v>
      </c>
      <c r="P48" s="9">
        <f t="shared" si="0"/>
        <v>45</v>
      </c>
      <c r="Q48" s="2" t="str">
        <f t="shared" si="1"/>
        <v>septiembre</v>
      </c>
      <c r="R48" s="2">
        <f t="shared" si="2"/>
        <v>2023</v>
      </c>
      <c r="S48" s="3" t="str">
        <f t="shared" si="3"/>
        <v>domingo</v>
      </c>
      <c r="T48" s="87">
        <f t="shared" si="4"/>
        <v>3</v>
      </c>
    </row>
    <row r="49" spans="1:20" ht="15.75" x14ac:dyDescent="0.25">
      <c r="A49" s="113">
        <v>48</v>
      </c>
      <c r="B49" s="4" t="s">
        <v>94</v>
      </c>
      <c r="C49" s="113">
        <v>29</v>
      </c>
      <c r="D49" s="2" t="s">
        <v>695</v>
      </c>
      <c r="E49" s="5" t="s">
        <v>667</v>
      </c>
      <c r="F49" s="171">
        <v>32537563</v>
      </c>
      <c r="G49" s="2" t="s">
        <v>831</v>
      </c>
      <c r="H49" s="2" t="s">
        <v>74</v>
      </c>
      <c r="I49" s="44">
        <v>45190</v>
      </c>
      <c r="J49" s="133" t="s">
        <v>786</v>
      </c>
      <c r="K49" s="133" t="s">
        <v>1203</v>
      </c>
      <c r="L49" s="161">
        <v>450</v>
      </c>
      <c r="M49" s="2" t="s">
        <v>3</v>
      </c>
      <c r="N49" s="2" t="s">
        <v>47</v>
      </c>
      <c r="O49" s="9">
        <v>0</v>
      </c>
      <c r="P49" s="9">
        <f t="shared" si="0"/>
        <v>45</v>
      </c>
      <c r="Q49" s="2" t="str">
        <f t="shared" si="1"/>
        <v>septiembre</v>
      </c>
      <c r="R49" s="2">
        <f t="shared" si="2"/>
        <v>2023</v>
      </c>
      <c r="S49" s="3" t="str">
        <f t="shared" si="3"/>
        <v>jueves</v>
      </c>
      <c r="T49" s="88">
        <f t="shared" si="4"/>
        <v>21</v>
      </c>
    </row>
    <row r="50" spans="1:20" ht="15.75" x14ac:dyDescent="0.25">
      <c r="A50" s="113">
        <v>49</v>
      </c>
      <c r="B50" s="4" t="s">
        <v>802</v>
      </c>
      <c r="C50" s="113">
        <v>30</v>
      </c>
      <c r="D50" s="2" t="s">
        <v>695</v>
      </c>
      <c r="E50" s="5" t="s">
        <v>673</v>
      </c>
      <c r="F50" s="171">
        <v>27186697</v>
      </c>
      <c r="G50" s="2" t="s">
        <v>833</v>
      </c>
      <c r="H50" s="2" t="s">
        <v>70</v>
      </c>
      <c r="I50" s="44">
        <v>45209</v>
      </c>
      <c r="J50" s="133" t="s">
        <v>688</v>
      </c>
      <c r="K50" s="133" t="s">
        <v>1203</v>
      </c>
      <c r="L50" s="161">
        <v>450</v>
      </c>
      <c r="M50" s="2" t="s">
        <v>5</v>
      </c>
      <c r="N50" s="2" t="s">
        <v>47</v>
      </c>
      <c r="O50" s="9">
        <v>15</v>
      </c>
      <c r="P50" s="9">
        <f t="shared" si="0"/>
        <v>45</v>
      </c>
      <c r="Q50" s="2" t="str">
        <f t="shared" si="1"/>
        <v>octubre</v>
      </c>
      <c r="R50" s="2">
        <f t="shared" si="2"/>
        <v>2023</v>
      </c>
      <c r="S50" s="3" t="str">
        <f t="shared" si="3"/>
        <v>martes</v>
      </c>
      <c r="T50" s="87">
        <f t="shared" si="4"/>
        <v>10</v>
      </c>
    </row>
    <row r="51" spans="1:20" ht="15.75" x14ac:dyDescent="0.25">
      <c r="A51" s="113">
        <v>50</v>
      </c>
      <c r="B51" s="4" t="s">
        <v>738</v>
      </c>
      <c r="C51" s="113">
        <v>52</v>
      </c>
      <c r="D51" s="2" t="s">
        <v>696</v>
      </c>
      <c r="E51" s="5" t="s">
        <v>675</v>
      </c>
      <c r="F51" s="171">
        <v>34780010</v>
      </c>
      <c r="G51" s="2" t="s">
        <v>834</v>
      </c>
      <c r="H51" s="2" t="s">
        <v>110</v>
      </c>
      <c r="I51" s="44">
        <v>45213</v>
      </c>
      <c r="J51" s="133" t="s">
        <v>684</v>
      </c>
      <c r="K51" s="133" t="s">
        <v>1203</v>
      </c>
      <c r="L51" s="161">
        <v>450</v>
      </c>
      <c r="M51" s="2" t="s">
        <v>3</v>
      </c>
      <c r="N51" s="2" t="s">
        <v>47</v>
      </c>
      <c r="O51" s="9">
        <v>8</v>
      </c>
      <c r="P51" s="9">
        <f t="shared" si="0"/>
        <v>45</v>
      </c>
      <c r="Q51" s="2" t="str">
        <f t="shared" si="1"/>
        <v>octubre</v>
      </c>
      <c r="R51" s="2">
        <f t="shared" si="2"/>
        <v>2023</v>
      </c>
      <c r="S51" s="3" t="str">
        <f t="shared" si="3"/>
        <v>sabado</v>
      </c>
      <c r="T51" s="88">
        <f t="shared" si="4"/>
        <v>14</v>
      </c>
    </row>
    <row r="52" spans="1:20" ht="15.75" x14ac:dyDescent="0.25">
      <c r="A52" s="113">
        <v>51</v>
      </c>
      <c r="B52" s="4" t="s">
        <v>115</v>
      </c>
      <c r="C52" s="113">
        <v>28</v>
      </c>
      <c r="D52" s="2" t="s">
        <v>696</v>
      </c>
      <c r="E52" s="5" t="s">
        <v>678</v>
      </c>
      <c r="F52" s="171">
        <v>34107521</v>
      </c>
      <c r="G52" s="2" t="s">
        <v>835</v>
      </c>
      <c r="H52" s="2" t="s">
        <v>88</v>
      </c>
      <c r="I52" s="44">
        <v>45225</v>
      </c>
      <c r="J52" s="133" t="s">
        <v>784</v>
      </c>
      <c r="K52" s="133" t="s">
        <v>1203</v>
      </c>
      <c r="L52" s="161">
        <v>450</v>
      </c>
      <c r="M52" s="2" t="s">
        <v>1198</v>
      </c>
      <c r="N52" s="2" t="s">
        <v>47</v>
      </c>
      <c r="O52" s="9">
        <v>15</v>
      </c>
      <c r="P52" s="9">
        <f t="shared" si="0"/>
        <v>45</v>
      </c>
      <c r="Q52" s="2" t="str">
        <f t="shared" si="1"/>
        <v>octubre</v>
      </c>
      <c r="R52" s="2">
        <f t="shared" si="2"/>
        <v>2023</v>
      </c>
      <c r="S52" s="3" t="str">
        <f t="shared" si="3"/>
        <v>jueves</v>
      </c>
      <c r="T52" s="87">
        <f t="shared" si="4"/>
        <v>26</v>
      </c>
    </row>
    <row r="53" spans="1:20" ht="15.75" x14ac:dyDescent="0.25">
      <c r="A53" s="113">
        <v>52</v>
      </c>
      <c r="B53" s="4" t="s">
        <v>739</v>
      </c>
      <c r="C53" s="113">
        <v>30</v>
      </c>
      <c r="D53" s="2" t="s">
        <v>695</v>
      </c>
      <c r="E53" s="5" t="s">
        <v>679</v>
      </c>
      <c r="F53" s="171">
        <v>26941122</v>
      </c>
      <c r="G53" s="2" t="s">
        <v>836</v>
      </c>
      <c r="H53" s="2" t="s">
        <v>117</v>
      </c>
      <c r="I53" s="44">
        <v>45228</v>
      </c>
      <c r="J53" s="133" t="s">
        <v>690</v>
      </c>
      <c r="K53" s="133" t="s">
        <v>1203</v>
      </c>
      <c r="L53" s="161">
        <v>450</v>
      </c>
      <c r="M53" s="2" t="s">
        <v>3</v>
      </c>
      <c r="N53" s="2" t="s">
        <v>47</v>
      </c>
      <c r="O53" s="9">
        <v>8</v>
      </c>
      <c r="P53" s="9">
        <f t="shared" si="0"/>
        <v>45</v>
      </c>
      <c r="Q53" s="2" t="str">
        <f t="shared" si="1"/>
        <v>octubre</v>
      </c>
      <c r="R53" s="2">
        <f t="shared" si="2"/>
        <v>2023</v>
      </c>
      <c r="S53" s="3" t="str">
        <f t="shared" si="3"/>
        <v>domingo</v>
      </c>
      <c r="T53" s="88">
        <f t="shared" si="4"/>
        <v>29</v>
      </c>
    </row>
    <row r="54" spans="1:20" ht="15.75" x14ac:dyDescent="0.25">
      <c r="A54" s="113">
        <v>53</v>
      </c>
      <c r="B54" s="4" t="s">
        <v>740</v>
      </c>
      <c r="C54" s="113">
        <v>38</v>
      </c>
      <c r="D54" s="2" t="s">
        <v>695</v>
      </c>
      <c r="E54" s="5" t="s">
        <v>680</v>
      </c>
      <c r="F54" s="171">
        <v>29400151</v>
      </c>
      <c r="G54" s="2" t="s">
        <v>837</v>
      </c>
      <c r="H54" s="2" t="s">
        <v>119</v>
      </c>
      <c r="I54" s="44">
        <v>45231</v>
      </c>
      <c r="J54" s="133" t="s">
        <v>782</v>
      </c>
      <c r="K54" s="133" t="s">
        <v>1203</v>
      </c>
      <c r="L54" s="161">
        <v>450</v>
      </c>
      <c r="M54" s="2" t="s">
        <v>1198</v>
      </c>
      <c r="N54" s="2" t="s">
        <v>47</v>
      </c>
      <c r="O54" s="9">
        <v>5</v>
      </c>
      <c r="P54" s="9">
        <f t="shared" si="0"/>
        <v>45</v>
      </c>
      <c r="Q54" s="2" t="str">
        <f t="shared" si="1"/>
        <v>noviembre</v>
      </c>
      <c r="R54" s="2">
        <f t="shared" si="2"/>
        <v>2023</v>
      </c>
      <c r="S54" s="3" t="str">
        <f t="shared" si="3"/>
        <v>miercoles</v>
      </c>
      <c r="T54" s="87">
        <f t="shared" si="4"/>
        <v>1</v>
      </c>
    </row>
    <row r="55" spans="1:20" ht="15.75" x14ac:dyDescent="0.25">
      <c r="A55" s="113">
        <v>54</v>
      </c>
      <c r="B55" s="4" t="s">
        <v>120</v>
      </c>
      <c r="C55" s="113">
        <v>35</v>
      </c>
      <c r="D55" s="2" t="s">
        <v>695</v>
      </c>
      <c r="E55" s="5" t="s">
        <v>681</v>
      </c>
      <c r="F55" s="171">
        <v>37381230</v>
      </c>
      <c r="G55" s="2" t="s">
        <v>838</v>
      </c>
      <c r="H55" s="2" t="s">
        <v>121</v>
      </c>
      <c r="I55" s="44">
        <v>45234</v>
      </c>
      <c r="J55" s="133" t="s">
        <v>683</v>
      </c>
      <c r="K55" s="133" t="s">
        <v>1202</v>
      </c>
      <c r="L55" s="161">
        <v>600</v>
      </c>
      <c r="M55" s="2" t="s">
        <v>5</v>
      </c>
      <c r="N55" s="2" t="s">
        <v>47</v>
      </c>
      <c r="O55" s="9">
        <v>15</v>
      </c>
      <c r="P55" s="9">
        <f t="shared" si="0"/>
        <v>60</v>
      </c>
      <c r="Q55" s="2" t="str">
        <f t="shared" si="1"/>
        <v>noviembre</v>
      </c>
      <c r="R55" s="2">
        <f t="shared" si="2"/>
        <v>2023</v>
      </c>
      <c r="S55" s="3" t="str">
        <f t="shared" si="3"/>
        <v>sabado</v>
      </c>
      <c r="T55" s="88">
        <f t="shared" si="4"/>
        <v>4</v>
      </c>
    </row>
    <row r="56" spans="1:20" ht="15.75" x14ac:dyDescent="0.25">
      <c r="A56" s="113">
        <v>55</v>
      </c>
      <c r="B56" s="4" t="s">
        <v>906</v>
      </c>
      <c r="C56" s="113">
        <v>35</v>
      </c>
      <c r="D56" s="2" t="s">
        <v>696</v>
      </c>
      <c r="E56" s="5" t="s">
        <v>643</v>
      </c>
      <c r="F56" s="171">
        <v>37977741</v>
      </c>
      <c r="G56" s="2" t="s">
        <v>839</v>
      </c>
      <c r="H56" s="2" t="s">
        <v>31</v>
      </c>
      <c r="I56" s="44">
        <v>45240</v>
      </c>
      <c r="J56" s="133" t="s">
        <v>786</v>
      </c>
      <c r="K56" s="133" t="s">
        <v>1202</v>
      </c>
      <c r="L56" s="161">
        <v>600</v>
      </c>
      <c r="M56" s="2" t="s">
        <v>3</v>
      </c>
      <c r="N56" s="2" t="s">
        <v>47</v>
      </c>
      <c r="O56" s="9">
        <v>15</v>
      </c>
      <c r="P56" s="9">
        <f t="shared" si="0"/>
        <v>60</v>
      </c>
      <c r="Q56" s="2" t="str">
        <f t="shared" si="1"/>
        <v>noviembre</v>
      </c>
      <c r="R56" s="2">
        <f t="shared" si="2"/>
        <v>2023</v>
      </c>
      <c r="S56" s="3" t="str">
        <f t="shared" si="3"/>
        <v>viernes</v>
      </c>
      <c r="T56" s="87">
        <f t="shared" si="4"/>
        <v>10</v>
      </c>
    </row>
    <row r="57" spans="1:20" ht="15.75" x14ac:dyDescent="0.25">
      <c r="A57" s="113">
        <v>56</v>
      </c>
      <c r="B57" s="4" t="s">
        <v>716</v>
      </c>
      <c r="C57" s="113">
        <v>40</v>
      </c>
      <c r="D57" s="2" t="s">
        <v>695</v>
      </c>
      <c r="E57" s="5" t="s">
        <v>645</v>
      </c>
      <c r="F57" s="171">
        <v>33459367</v>
      </c>
      <c r="G57" s="6" t="s">
        <v>817</v>
      </c>
      <c r="H57" s="2" t="s">
        <v>35</v>
      </c>
      <c r="I57" s="44">
        <v>45247</v>
      </c>
      <c r="J57" s="133" t="s">
        <v>714</v>
      </c>
      <c r="K57" s="133" t="s">
        <v>1202</v>
      </c>
      <c r="L57" s="161">
        <v>600</v>
      </c>
      <c r="M57" s="2" t="s">
        <v>1198</v>
      </c>
      <c r="N57" s="2" t="s">
        <v>47</v>
      </c>
      <c r="O57" s="9">
        <v>10</v>
      </c>
      <c r="P57" s="9">
        <f t="shared" si="0"/>
        <v>60</v>
      </c>
      <c r="Q57" s="2" t="str">
        <f t="shared" si="1"/>
        <v>noviembre</v>
      </c>
      <c r="R57" s="2">
        <f t="shared" si="2"/>
        <v>2023</v>
      </c>
      <c r="S57" s="3" t="str">
        <f t="shared" si="3"/>
        <v>viernes</v>
      </c>
      <c r="T57" s="88">
        <f t="shared" si="4"/>
        <v>17</v>
      </c>
    </row>
    <row r="58" spans="1:20" ht="15.75" x14ac:dyDescent="0.25">
      <c r="A58" s="113">
        <v>57</v>
      </c>
      <c r="B58" s="4" t="s">
        <v>905</v>
      </c>
      <c r="C58" s="113">
        <v>22</v>
      </c>
      <c r="D58" s="2" t="s">
        <v>695</v>
      </c>
      <c r="E58" s="5" t="s">
        <v>647</v>
      </c>
      <c r="F58" s="171">
        <v>27137293</v>
      </c>
      <c r="G58" s="2" t="s">
        <v>819</v>
      </c>
      <c r="H58" s="2" t="s">
        <v>39</v>
      </c>
      <c r="I58" s="44">
        <v>45253</v>
      </c>
      <c r="J58" s="133" t="s">
        <v>716</v>
      </c>
      <c r="K58" s="133" t="s">
        <v>1202</v>
      </c>
      <c r="L58" s="161">
        <v>600</v>
      </c>
      <c r="M58" s="2" t="s">
        <v>1197</v>
      </c>
      <c r="N58" s="2" t="s">
        <v>47</v>
      </c>
      <c r="O58" s="9">
        <v>10</v>
      </c>
      <c r="P58" s="9">
        <f t="shared" si="0"/>
        <v>60</v>
      </c>
      <c r="Q58" s="2" t="str">
        <f t="shared" si="1"/>
        <v>noviembre</v>
      </c>
      <c r="R58" s="2">
        <f t="shared" si="2"/>
        <v>2023</v>
      </c>
      <c r="S58" s="3" t="str">
        <f t="shared" si="3"/>
        <v>jueves</v>
      </c>
      <c r="T58" s="87">
        <f t="shared" si="4"/>
        <v>23</v>
      </c>
    </row>
    <row r="59" spans="1:20" ht="15.75" x14ac:dyDescent="0.25">
      <c r="A59" s="113">
        <v>58</v>
      </c>
      <c r="B59" s="4" t="s">
        <v>723</v>
      </c>
      <c r="C59" s="3">
        <v>37</v>
      </c>
      <c r="D59" s="2" t="s">
        <v>696</v>
      </c>
      <c r="E59" s="5" t="s">
        <v>653</v>
      </c>
      <c r="F59" s="171">
        <v>35887710</v>
      </c>
      <c r="G59" s="2" t="s">
        <v>821</v>
      </c>
      <c r="H59" s="2" t="s">
        <v>68</v>
      </c>
      <c r="I59" s="44">
        <v>45273</v>
      </c>
      <c r="J59" s="133" t="s">
        <v>688</v>
      </c>
      <c r="K59" s="133" t="s">
        <v>1202</v>
      </c>
      <c r="L59" s="161">
        <v>600</v>
      </c>
      <c r="M59" s="2" t="s">
        <v>5</v>
      </c>
      <c r="N59" s="2" t="s">
        <v>47</v>
      </c>
      <c r="O59" s="9">
        <v>15</v>
      </c>
      <c r="P59" s="9">
        <f t="shared" si="0"/>
        <v>60</v>
      </c>
      <c r="Q59" s="2" t="str">
        <f t="shared" si="1"/>
        <v>diciembre</v>
      </c>
      <c r="R59" s="2">
        <f t="shared" si="2"/>
        <v>2023</v>
      </c>
      <c r="S59" s="3" t="str">
        <f t="shared" si="3"/>
        <v>miercoles</v>
      </c>
      <c r="T59" s="88">
        <f t="shared" si="4"/>
        <v>13</v>
      </c>
    </row>
    <row r="60" spans="1:20" ht="15.75" x14ac:dyDescent="0.25">
      <c r="A60" s="113">
        <v>59</v>
      </c>
      <c r="B60" s="4" t="s">
        <v>71</v>
      </c>
      <c r="C60" s="113">
        <v>27</v>
      </c>
      <c r="D60" s="2" t="s">
        <v>695</v>
      </c>
      <c r="E60" s="5" t="s">
        <v>655</v>
      </c>
      <c r="F60" s="171">
        <v>34221613</v>
      </c>
      <c r="G60" s="2" t="s">
        <v>822</v>
      </c>
      <c r="H60" s="2" t="s">
        <v>72</v>
      </c>
      <c r="I60" s="44">
        <v>45279</v>
      </c>
      <c r="J60" s="133" t="s">
        <v>684</v>
      </c>
      <c r="K60" s="133" t="s">
        <v>1202</v>
      </c>
      <c r="L60" s="161">
        <v>600</v>
      </c>
      <c r="M60" s="2" t="s">
        <v>3</v>
      </c>
      <c r="N60" s="2" t="s">
        <v>47</v>
      </c>
      <c r="O60" s="9">
        <v>8</v>
      </c>
      <c r="P60" s="9">
        <f t="shared" si="0"/>
        <v>60</v>
      </c>
      <c r="Q60" s="2" t="str">
        <f t="shared" si="1"/>
        <v>diciembre</v>
      </c>
      <c r="R60" s="2">
        <f t="shared" si="2"/>
        <v>2023</v>
      </c>
      <c r="S60" s="3" t="str">
        <f t="shared" si="3"/>
        <v>martes</v>
      </c>
      <c r="T60" s="87">
        <f t="shared" si="4"/>
        <v>19</v>
      </c>
    </row>
    <row r="61" spans="1:20" ht="15.75" x14ac:dyDescent="0.25">
      <c r="A61" s="113">
        <v>60</v>
      </c>
      <c r="B61" s="4" t="s">
        <v>726</v>
      </c>
      <c r="C61" s="113">
        <v>18</v>
      </c>
      <c r="D61" s="2" t="s">
        <v>696</v>
      </c>
      <c r="E61" s="5" t="s">
        <v>658</v>
      </c>
      <c r="F61" s="171">
        <v>26547859</v>
      </c>
      <c r="G61" s="2" t="s">
        <v>823</v>
      </c>
      <c r="H61" s="2" t="s">
        <v>78</v>
      </c>
      <c r="I61" s="44">
        <v>45289</v>
      </c>
      <c r="J61" s="133" t="s">
        <v>784</v>
      </c>
      <c r="K61" s="133" t="s">
        <v>1202</v>
      </c>
      <c r="L61" s="161">
        <v>600</v>
      </c>
      <c r="M61" s="2" t="s">
        <v>1198</v>
      </c>
      <c r="N61" s="2" t="s">
        <v>47</v>
      </c>
      <c r="O61" s="9">
        <v>0</v>
      </c>
      <c r="P61" s="9">
        <f t="shared" si="0"/>
        <v>60</v>
      </c>
      <c r="Q61" s="2" t="str">
        <f t="shared" si="1"/>
        <v>diciembre</v>
      </c>
      <c r="R61" s="2">
        <f t="shared" si="2"/>
        <v>2023</v>
      </c>
      <c r="S61" s="3" t="str">
        <f t="shared" si="3"/>
        <v>viernes</v>
      </c>
      <c r="T61" s="88">
        <f t="shared" si="4"/>
        <v>29</v>
      </c>
    </row>
    <row r="62" spans="1:20" ht="15.75" x14ac:dyDescent="0.25">
      <c r="A62" s="113">
        <v>61</v>
      </c>
      <c r="B62" s="4" t="s">
        <v>727</v>
      </c>
      <c r="C62" s="113">
        <v>28</v>
      </c>
      <c r="D62" s="2" t="s">
        <v>695</v>
      </c>
      <c r="E62" s="5" t="s">
        <v>659</v>
      </c>
      <c r="F62" s="171">
        <v>27707752</v>
      </c>
      <c r="G62" s="2" t="s">
        <v>824</v>
      </c>
      <c r="H62" s="2" t="s">
        <v>80</v>
      </c>
      <c r="I62" s="44">
        <v>45170</v>
      </c>
      <c r="J62" s="133" t="s">
        <v>690</v>
      </c>
      <c r="K62" s="133" t="s">
        <v>1202</v>
      </c>
      <c r="L62" s="161">
        <v>600</v>
      </c>
      <c r="M62" s="2" t="s">
        <v>3</v>
      </c>
      <c r="N62" s="2" t="s">
        <v>47</v>
      </c>
      <c r="O62" s="9">
        <v>8</v>
      </c>
      <c r="P62" s="9">
        <f t="shared" si="0"/>
        <v>60</v>
      </c>
      <c r="Q62" s="2" t="str">
        <f t="shared" si="1"/>
        <v>septiembre</v>
      </c>
      <c r="R62" s="2">
        <f t="shared" si="2"/>
        <v>2023</v>
      </c>
      <c r="S62" s="3" t="str">
        <f t="shared" si="3"/>
        <v>viernes</v>
      </c>
      <c r="T62" s="87">
        <f t="shared" si="4"/>
        <v>1</v>
      </c>
    </row>
    <row r="63" spans="1:20" ht="15.75" x14ac:dyDescent="0.25">
      <c r="A63" s="113">
        <v>62</v>
      </c>
      <c r="B63" s="4" t="s">
        <v>728</v>
      </c>
      <c r="C63" s="113">
        <v>26</v>
      </c>
      <c r="D63" s="2" t="s">
        <v>696</v>
      </c>
      <c r="E63" s="5" t="s">
        <v>660</v>
      </c>
      <c r="F63" s="171">
        <v>25972381</v>
      </c>
      <c r="G63" s="2" t="s">
        <v>825</v>
      </c>
      <c r="H63" s="2" t="s">
        <v>82</v>
      </c>
      <c r="I63" s="44">
        <v>45171</v>
      </c>
      <c r="J63" s="133" t="s">
        <v>782</v>
      </c>
      <c r="K63" s="133" t="s">
        <v>1202</v>
      </c>
      <c r="L63" s="161">
        <v>600</v>
      </c>
      <c r="M63" s="2" t="s">
        <v>1198</v>
      </c>
      <c r="N63" s="2" t="s">
        <v>47</v>
      </c>
      <c r="O63" s="9">
        <v>5</v>
      </c>
      <c r="P63" s="9">
        <f t="shared" si="0"/>
        <v>60</v>
      </c>
      <c r="Q63" s="2" t="str">
        <f t="shared" si="1"/>
        <v>septiembre</v>
      </c>
      <c r="R63" s="2">
        <f t="shared" si="2"/>
        <v>2023</v>
      </c>
      <c r="S63" s="3" t="str">
        <f t="shared" si="3"/>
        <v>sabado</v>
      </c>
      <c r="T63" s="88">
        <f t="shared" si="4"/>
        <v>2</v>
      </c>
    </row>
    <row r="64" spans="1:20" ht="15.75" x14ac:dyDescent="0.25">
      <c r="A64" s="113">
        <v>63</v>
      </c>
      <c r="B64" s="4" t="s">
        <v>729</v>
      </c>
      <c r="C64" s="113">
        <v>44</v>
      </c>
      <c r="D64" s="2" t="s">
        <v>696</v>
      </c>
      <c r="E64" s="5" t="s">
        <v>661</v>
      </c>
      <c r="F64" s="171">
        <v>39810617</v>
      </c>
      <c r="G64" s="2" t="s">
        <v>826</v>
      </c>
      <c r="H64" s="2" t="s">
        <v>84</v>
      </c>
      <c r="I64" s="44">
        <v>45177</v>
      </c>
      <c r="J64" s="133" t="s">
        <v>683</v>
      </c>
      <c r="K64" s="133" t="s">
        <v>1202</v>
      </c>
      <c r="L64" s="161">
        <v>600</v>
      </c>
      <c r="M64" s="2" t="s">
        <v>5</v>
      </c>
      <c r="N64" s="2" t="s">
        <v>47</v>
      </c>
      <c r="O64" s="9">
        <v>15</v>
      </c>
      <c r="P64" s="9">
        <f t="shared" si="0"/>
        <v>60</v>
      </c>
      <c r="Q64" s="2" t="str">
        <f t="shared" si="1"/>
        <v>septiembre</v>
      </c>
      <c r="R64" s="2">
        <f t="shared" si="2"/>
        <v>2023</v>
      </c>
      <c r="S64" s="3" t="str">
        <f t="shared" si="3"/>
        <v>viernes</v>
      </c>
      <c r="T64" s="87">
        <f t="shared" si="4"/>
        <v>8</v>
      </c>
    </row>
    <row r="65" spans="1:20" ht="15.75" x14ac:dyDescent="0.25">
      <c r="A65" s="113">
        <v>64</v>
      </c>
      <c r="B65" s="4" t="s">
        <v>731</v>
      </c>
      <c r="C65" s="113">
        <v>18</v>
      </c>
      <c r="D65" s="2" t="s">
        <v>695</v>
      </c>
      <c r="E65" s="5" t="s">
        <v>663</v>
      </c>
      <c r="F65" s="171">
        <v>33175773</v>
      </c>
      <c r="G65" s="2" t="s">
        <v>827</v>
      </c>
      <c r="H65" s="2" t="s">
        <v>88</v>
      </c>
      <c r="I65" s="44">
        <v>45183</v>
      </c>
      <c r="J65" s="133" t="s">
        <v>786</v>
      </c>
      <c r="K65" s="133" t="s">
        <v>1202</v>
      </c>
      <c r="L65" s="161">
        <v>600</v>
      </c>
      <c r="M65" s="2" t="s">
        <v>3</v>
      </c>
      <c r="N65" s="2" t="s">
        <v>47</v>
      </c>
      <c r="O65" s="9">
        <v>8</v>
      </c>
      <c r="P65" s="9">
        <f t="shared" si="0"/>
        <v>60</v>
      </c>
      <c r="Q65" s="2" t="str">
        <f t="shared" si="1"/>
        <v>septiembre</v>
      </c>
      <c r="R65" s="2">
        <f t="shared" si="2"/>
        <v>2023</v>
      </c>
      <c r="S65" s="3" t="str">
        <f t="shared" si="3"/>
        <v>jueves</v>
      </c>
      <c r="T65" s="88">
        <f t="shared" si="4"/>
        <v>14</v>
      </c>
    </row>
    <row r="66" spans="1:20" ht="15.75" x14ac:dyDescent="0.25">
      <c r="A66" s="113">
        <v>65</v>
      </c>
      <c r="B66" s="4" t="s">
        <v>91</v>
      </c>
      <c r="C66" s="113">
        <v>30</v>
      </c>
      <c r="D66" s="2" t="s">
        <v>696</v>
      </c>
      <c r="E66" s="5" t="s">
        <v>665</v>
      </c>
      <c r="F66" s="171">
        <v>26673605</v>
      </c>
      <c r="G66" s="2" t="s">
        <v>829</v>
      </c>
      <c r="H66" s="2" t="s">
        <v>92</v>
      </c>
      <c r="I66" s="44">
        <v>45190</v>
      </c>
      <c r="J66" s="133" t="s">
        <v>714</v>
      </c>
      <c r="K66" s="133" t="s">
        <v>1202</v>
      </c>
      <c r="L66" s="161">
        <v>600</v>
      </c>
      <c r="M66" s="2" t="s">
        <v>1198</v>
      </c>
      <c r="N66" s="2" t="s">
        <v>47</v>
      </c>
      <c r="O66" s="9">
        <v>5</v>
      </c>
      <c r="P66" s="9">
        <f t="shared" ref="P66:P129" si="5">L66*0.1</f>
        <v>60</v>
      </c>
      <c r="Q66" s="2" t="str">
        <f t="shared" ref="Q66:Q129" si="6">TEXT(I:I,"mmmm")</f>
        <v>septiembre</v>
      </c>
      <c r="R66" s="2">
        <f t="shared" ref="R66:R129" si="7">YEAR(I66)</f>
        <v>2023</v>
      </c>
      <c r="S66" s="3" t="str">
        <f t="shared" ref="S66:S129" si="8">IF(I66&lt;&gt;"", SUBSTITUTE(SUBSTITUTE(SUBSTITUTE(SUBSTITUTE(SUBSTITUTE(TEXT(I66,"dddd"),"á","a"),"é","e"),"í","i"),"ó","o"),"ú","u"),"")</f>
        <v>jueves</v>
      </c>
      <c r="T66" s="87">
        <f t="shared" ref="T66:T129" si="9">DAY(I:I)</f>
        <v>21</v>
      </c>
    </row>
    <row r="67" spans="1:20" ht="15.75" x14ac:dyDescent="0.25">
      <c r="A67" s="113">
        <v>66</v>
      </c>
      <c r="B67" s="4" t="s">
        <v>94</v>
      </c>
      <c r="C67" s="113">
        <v>29</v>
      </c>
      <c r="D67" s="2" t="s">
        <v>695</v>
      </c>
      <c r="E67" s="5" t="s">
        <v>667</v>
      </c>
      <c r="F67" s="171">
        <v>32537563</v>
      </c>
      <c r="G67" s="2" t="s">
        <v>831</v>
      </c>
      <c r="H67" s="2" t="s">
        <v>74</v>
      </c>
      <c r="I67" s="44">
        <v>45196</v>
      </c>
      <c r="J67" s="133" t="s">
        <v>716</v>
      </c>
      <c r="K67" s="133" t="s">
        <v>1202</v>
      </c>
      <c r="L67" s="161">
        <v>600</v>
      </c>
      <c r="M67" s="2" t="s">
        <v>1197</v>
      </c>
      <c r="N67" s="2" t="s">
        <v>47</v>
      </c>
      <c r="O67" s="9">
        <v>10</v>
      </c>
      <c r="P67" s="9">
        <f t="shared" si="5"/>
        <v>60</v>
      </c>
      <c r="Q67" s="2" t="str">
        <f t="shared" si="6"/>
        <v>septiembre</v>
      </c>
      <c r="R67" s="2">
        <f t="shared" si="7"/>
        <v>2023</v>
      </c>
      <c r="S67" s="3" t="str">
        <f t="shared" si="8"/>
        <v>miercoles</v>
      </c>
      <c r="T67" s="88">
        <f t="shared" si="9"/>
        <v>27</v>
      </c>
    </row>
    <row r="68" spans="1:20" ht="15.75" x14ac:dyDescent="0.25">
      <c r="A68" s="113">
        <v>67</v>
      </c>
      <c r="B68" s="4" t="s">
        <v>802</v>
      </c>
      <c r="C68" s="113">
        <v>30</v>
      </c>
      <c r="D68" s="2" t="s">
        <v>695</v>
      </c>
      <c r="E68" s="5" t="s">
        <v>673</v>
      </c>
      <c r="F68" s="171">
        <v>27186697</v>
      </c>
      <c r="G68" s="2" t="s">
        <v>833</v>
      </c>
      <c r="H68" s="2" t="s">
        <v>70</v>
      </c>
      <c r="I68" s="44">
        <v>45213</v>
      </c>
      <c r="J68" s="133" t="s">
        <v>688</v>
      </c>
      <c r="K68" s="133" t="s">
        <v>1202</v>
      </c>
      <c r="L68" s="161">
        <v>600</v>
      </c>
      <c r="M68" s="2" t="s">
        <v>5</v>
      </c>
      <c r="N68" s="2" t="s">
        <v>47</v>
      </c>
      <c r="O68" s="9">
        <v>10</v>
      </c>
      <c r="P68" s="9">
        <f t="shared" si="5"/>
        <v>60</v>
      </c>
      <c r="Q68" s="2" t="str">
        <f t="shared" si="6"/>
        <v>octubre</v>
      </c>
      <c r="R68" s="2">
        <f t="shared" si="7"/>
        <v>2023</v>
      </c>
      <c r="S68" s="3" t="str">
        <f t="shared" si="8"/>
        <v>sabado</v>
      </c>
      <c r="T68" s="87">
        <f t="shared" si="9"/>
        <v>14</v>
      </c>
    </row>
    <row r="69" spans="1:20" ht="15.75" x14ac:dyDescent="0.25">
      <c r="A69" s="113">
        <v>68</v>
      </c>
      <c r="B69" s="4" t="s">
        <v>738</v>
      </c>
      <c r="C69" s="113">
        <v>52</v>
      </c>
      <c r="D69" s="2" t="s">
        <v>696</v>
      </c>
      <c r="E69" s="5" t="s">
        <v>675</v>
      </c>
      <c r="F69" s="171">
        <v>34780010</v>
      </c>
      <c r="G69" s="2" t="s">
        <v>834</v>
      </c>
      <c r="H69" s="2" t="s">
        <v>110</v>
      </c>
      <c r="I69" s="44">
        <v>45221</v>
      </c>
      <c r="J69" s="133" t="s">
        <v>684</v>
      </c>
      <c r="K69" s="133" t="s">
        <v>1202</v>
      </c>
      <c r="L69" s="161">
        <v>600</v>
      </c>
      <c r="M69" s="2" t="s">
        <v>3</v>
      </c>
      <c r="N69" s="2" t="s">
        <v>47</v>
      </c>
      <c r="O69" s="9">
        <v>10</v>
      </c>
      <c r="P69" s="9">
        <f t="shared" si="5"/>
        <v>60</v>
      </c>
      <c r="Q69" s="2" t="str">
        <f t="shared" si="6"/>
        <v>octubre</v>
      </c>
      <c r="R69" s="2">
        <f t="shared" si="7"/>
        <v>2023</v>
      </c>
      <c r="S69" s="3" t="str">
        <f t="shared" si="8"/>
        <v>domingo</v>
      </c>
      <c r="T69" s="88">
        <f t="shared" si="9"/>
        <v>22</v>
      </c>
    </row>
    <row r="70" spans="1:20" ht="15.75" x14ac:dyDescent="0.25">
      <c r="A70" s="113">
        <v>69</v>
      </c>
      <c r="B70" s="4" t="s">
        <v>115</v>
      </c>
      <c r="C70" s="113">
        <v>28</v>
      </c>
      <c r="D70" s="2" t="s">
        <v>696</v>
      </c>
      <c r="E70" s="5" t="s">
        <v>678</v>
      </c>
      <c r="F70" s="171">
        <v>34107521</v>
      </c>
      <c r="G70" s="2" t="s">
        <v>835</v>
      </c>
      <c r="H70" s="2" t="s">
        <v>88</v>
      </c>
      <c r="I70" s="44">
        <v>45231</v>
      </c>
      <c r="J70" s="133" t="s">
        <v>784</v>
      </c>
      <c r="K70" s="133" t="s">
        <v>1202</v>
      </c>
      <c r="L70" s="161">
        <v>600</v>
      </c>
      <c r="M70" s="2" t="s">
        <v>1198</v>
      </c>
      <c r="N70" s="2" t="s">
        <v>47</v>
      </c>
      <c r="O70" s="9">
        <v>0</v>
      </c>
      <c r="P70" s="9">
        <f t="shared" si="5"/>
        <v>60</v>
      </c>
      <c r="Q70" s="2" t="str">
        <f t="shared" si="6"/>
        <v>noviembre</v>
      </c>
      <c r="R70" s="2">
        <f t="shared" si="7"/>
        <v>2023</v>
      </c>
      <c r="S70" s="3" t="str">
        <f t="shared" si="8"/>
        <v>miercoles</v>
      </c>
      <c r="T70" s="87">
        <f t="shared" si="9"/>
        <v>1</v>
      </c>
    </row>
    <row r="71" spans="1:20" ht="15.75" x14ac:dyDescent="0.25">
      <c r="A71" s="113">
        <v>70</v>
      </c>
      <c r="B71" s="4" t="s">
        <v>739</v>
      </c>
      <c r="C71" s="113">
        <v>30</v>
      </c>
      <c r="D71" s="2" t="s">
        <v>695</v>
      </c>
      <c r="E71" s="5" t="s">
        <v>679</v>
      </c>
      <c r="F71" s="171">
        <v>26941122</v>
      </c>
      <c r="G71" s="2" t="s">
        <v>836</v>
      </c>
      <c r="H71" s="2" t="s">
        <v>117</v>
      </c>
      <c r="I71" s="44">
        <v>45234</v>
      </c>
      <c r="J71" s="133" t="s">
        <v>690</v>
      </c>
      <c r="K71" s="133" t="s">
        <v>1202</v>
      </c>
      <c r="L71" s="161">
        <v>600</v>
      </c>
      <c r="M71" s="2" t="s">
        <v>3</v>
      </c>
      <c r="N71" s="2" t="s">
        <v>47</v>
      </c>
      <c r="O71" s="9">
        <v>10</v>
      </c>
      <c r="P71" s="9">
        <f t="shared" si="5"/>
        <v>60</v>
      </c>
      <c r="Q71" s="2" t="str">
        <f t="shared" si="6"/>
        <v>noviembre</v>
      </c>
      <c r="R71" s="2">
        <f t="shared" si="7"/>
        <v>2023</v>
      </c>
      <c r="S71" s="3" t="str">
        <f t="shared" si="8"/>
        <v>sabado</v>
      </c>
      <c r="T71" s="88">
        <f t="shared" si="9"/>
        <v>4</v>
      </c>
    </row>
    <row r="72" spans="1:20" ht="15.75" x14ac:dyDescent="0.25">
      <c r="A72" s="113">
        <v>71</v>
      </c>
      <c r="B72" s="4" t="s">
        <v>740</v>
      </c>
      <c r="C72" s="113">
        <v>38</v>
      </c>
      <c r="D72" s="2" t="s">
        <v>695</v>
      </c>
      <c r="E72" s="5" t="s">
        <v>680</v>
      </c>
      <c r="F72" s="171">
        <v>29400151</v>
      </c>
      <c r="G72" s="2" t="s">
        <v>837</v>
      </c>
      <c r="H72" s="2" t="s">
        <v>119</v>
      </c>
      <c r="I72" s="44">
        <v>45237</v>
      </c>
      <c r="J72" s="133" t="s">
        <v>782</v>
      </c>
      <c r="K72" s="133" t="s">
        <v>1202</v>
      </c>
      <c r="L72" s="161">
        <v>600</v>
      </c>
      <c r="M72" s="2" t="s">
        <v>1198</v>
      </c>
      <c r="N72" s="2" t="s">
        <v>47</v>
      </c>
      <c r="O72" s="9">
        <v>5</v>
      </c>
      <c r="P72" s="9">
        <f t="shared" si="5"/>
        <v>60</v>
      </c>
      <c r="Q72" s="2" t="str">
        <f t="shared" si="6"/>
        <v>noviembre</v>
      </c>
      <c r="R72" s="2">
        <f t="shared" si="7"/>
        <v>2023</v>
      </c>
      <c r="S72" s="3" t="str">
        <f t="shared" si="8"/>
        <v>martes</v>
      </c>
      <c r="T72" s="87">
        <f t="shared" si="9"/>
        <v>7</v>
      </c>
    </row>
    <row r="73" spans="1:20" ht="15.75" x14ac:dyDescent="0.25">
      <c r="A73" s="113">
        <v>72</v>
      </c>
      <c r="B73" s="4" t="s">
        <v>120</v>
      </c>
      <c r="C73" s="113">
        <v>35</v>
      </c>
      <c r="D73" s="2" t="s">
        <v>695</v>
      </c>
      <c r="E73" s="5" t="s">
        <v>681</v>
      </c>
      <c r="F73" s="171">
        <v>37381230</v>
      </c>
      <c r="G73" s="2" t="s">
        <v>838</v>
      </c>
      <c r="H73" s="2" t="s">
        <v>121</v>
      </c>
      <c r="I73" s="44">
        <v>45240</v>
      </c>
      <c r="J73" s="133" t="s">
        <v>683</v>
      </c>
      <c r="K73" s="133" t="s">
        <v>1202</v>
      </c>
      <c r="L73" s="161">
        <v>600</v>
      </c>
      <c r="M73" s="2" t="s">
        <v>5</v>
      </c>
      <c r="N73" s="2" t="s">
        <v>47</v>
      </c>
      <c r="O73" s="9">
        <v>15</v>
      </c>
      <c r="P73" s="9">
        <f t="shared" si="5"/>
        <v>60</v>
      </c>
      <c r="Q73" s="2" t="str">
        <f t="shared" si="6"/>
        <v>noviembre</v>
      </c>
      <c r="R73" s="2">
        <f t="shared" si="7"/>
        <v>2023</v>
      </c>
      <c r="S73" s="3" t="str">
        <f t="shared" si="8"/>
        <v>viernes</v>
      </c>
      <c r="T73" s="88">
        <f t="shared" si="9"/>
        <v>10</v>
      </c>
    </row>
    <row r="74" spans="1:20" ht="15.75" x14ac:dyDescent="0.25">
      <c r="A74" s="113">
        <v>73</v>
      </c>
      <c r="B74" s="4" t="s">
        <v>906</v>
      </c>
      <c r="C74" s="113">
        <v>35</v>
      </c>
      <c r="D74" s="2" t="s">
        <v>696</v>
      </c>
      <c r="E74" s="5" t="s">
        <v>643</v>
      </c>
      <c r="F74" s="171">
        <v>37977741</v>
      </c>
      <c r="G74" s="2" t="s">
        <v>839</v>
      </c>
      <c r="H74" s="2" t="s">
        <v>31</v>
      </c>
      <c r="I74" s="44">
        <v>45247</v>
      </c>
      <c r="J74" s="133" t="s">
        <v>786</v>
      </c>
      <c r="K74" s="133" t="s">
        <v>1201</v>
      </c>
      <c r="L74" s="161">
        <v>600</v>
      </c>
      <c r="M74" s="2" t="s">
        <v>3</v>
      </c>
      <c r="N74" s="2" t="s">
        <v>47</v>
      </c>
      <c r="O74" s="9">
        <v>10</v>
      </c>
      <c r="P74" s="9">
        <f t="shared" si="5"/>
        <v>60</v>
      </c>
      <c r="Q74" s="2" t="str">
        <f t="shared" si="6"/>
        <v>noviembre</v>
      </c>
      <c r="R74" s="2">
        <f t="shared" si="7"/>
        <v>2023</v>
      </c>
      <c r="S74" s="3" t="str">
        <f t="shared" si="8"/>
        <v>viernes</v>
      </c>
      <c r="T74" s="87">
        <f t="shared" si="9"/>
        <v>17</v>
      </c>
    </row>
    <row r="75" spans="1:20" ht="15.75" x14ac:dyDescent="0.25">
      <c r="A75" s="113">
        <v>74</v>
      </c>
      <c r="B75" s="4" t="s">
        <v>716</v>
      </c>
      <c r="C75" s="113">
        <v>40</v>
      </c>
      <c r="D75" s="2" t="s">
        <v>695</v>
      </c>
      <c r="E75" s="5" t="s">
        <v>645</v>
      </c>
      <c r="F75" s="171">
        <v>33459367</v>
      </c>
      <c r="G75" s="6" t="s">
        <v>817</v>
      </c>
      <c r="H75" s="2" t="s">
        <v>35</v>
      </c>
      <c r="I75" s="44">
        <v>45253</v>
      </c>
      <c r="J75" s="133" t="s">
        <v>714</v>
      </c>
      <c r="K75" s="133" t="s">
        <v>1201</v>
      </c>
      <c r="L75" s="161">
        <v>600</v>
      </c>
      <c r="M75" s="2" t="s">
        <v>1198</v>
      </c>
      <c r="N75" s="2" t="s">
        <v>47</v>
      </c>
      <c r="O75" s="9">
        <v>15</v>
      </c>
      <c r="P75" s="9">
        <f t="shared" si="5"/>
        <v>60</v>
      </c>
      <c r="Q75" s="2" t="str">
        <f t="shared" si="6"/>
        <v>noviembre</v>
      </c>
      <c r="R75" s="2">
        <f t="shared" si="7"/>
        <v>2023</v>
      </c>
      <c r="S75" s="3" t="str">
        <f t="shared" si="8"/>
        <v>jueves</v>
      </c>
      <c r="T75" s="88">
        <f t="shared" si="9"/>
        <v>23</v>
      </c>
    </row>
    <row r="76" spans="1:20" ht="15.75" x14ac:dyDescent="0.25">
      <c r="A76" s="113">
        <v>75</v>
      </c>
      <c r="B76" s="4" t="s">
        <v>905</v>
      </c>
      <c r="C76" s="113">
        <v>22</v>
      </c>
      <c r="D76" s="2" t="s">
        <v>695</v>
      </c>
      <c r="E76" s="5" t="s">
        <v>647</v>
      </c>
      <c r="F76" s="171">
        <v>27137293</v>
      </c>
      <c r="G76" s="2" t="s">
        <v>819</v>
      </c>
      <c r="H76" s="2" t="s">
        <v>39</v>
      </c>
      <c r="I76" s="44">
        <v>45260</v>
      </c>
      <c r="J76" s="133" t="s">
        <v>716</v>
      </c>
      <c r="K76" s="133" t="s">
        <v>1201</v>
      </c>
      <c r="L76" s="161">
        <v>600</v>
      </c>
      <c r="M76" s="2" t="s">
        <v>1197</v>
      </c>
      <c r="N76" s="2" t="s">
        <v>47</v>
      </c>
      <c r="O76" s="9">
        <v>10</v>
      </c>
      <c r="P76" s="9">
        <f t="shared" si="5"/>
        <v>60</v>
      </c>
      <c r="Q76" s="2" t="str">
        <f t="shared" si="6"/>
        <v>noviembre</v>
      </c>
      <c r="R76" s="2">
        <f t="shared" si="7"/>
        <v>2023</v>
      </c>
      <c r="S76" s="3" t="str">
        <f t="shared" si="8"/>
        <v>jueves</v>
      </c>
      <c r="T76" s="87">
        <f t="shared" si="9"/>
        <v>30</v>
      </c>
    </row>
    <row r="77" spans="1:20" ht="15.75" x14ac:dyDescent="0.25">
      <c r="A77" s="113">
        <v>76</v>
      </c>
      <c r="B77" s="4" t="s">
        <v>723</v>
      </c>
      <c r="C77" s="3">
        <v>37</v>
      </c>
      <c r="D77" s="2" t="s">
        <v>696</v>
      </c>
      <c r="E77" s="5" t="s">
        <v>653</v>
      </c>
      <c r="F77" s="171">
        <v>35887710</v>
      </c>
      <c r="G77" s="2" t="s">
        <v>821</v>
      </c>
      <c r="H77" s="2" t="s">
        <v>68</v>
      </c>
      <c r="I77" s="44">
        <v>45279</v>
      </c>
      <c r="J77" s="133" t="s">
        <v>688</v>
      </c>
      <c r="K77" s="133" t="s">
        <v>1201</v>
      </c>
      <c r="L77" s="161">
        <v>600</v>
      </c>
      <c r="M77" s="2" t="s">
        <v>5</v>
      </c>
      <c r="N77" s="2" t="s">
        <v>47</v>
      </c>
      <c r="O77" s="9">
        <v>10</v>
      </c>
      <c r="P77" s="9">
        <f t="shared" si="5"/>
        <v>60</v>
      </c>
      <c r="Q77" s="2" t="str">
        <f t="shared" si="6"/>
        <v>diciembre</v>
      </c>
      <c r="R77" s="2">
        <f t="shared" si="7"/>
        <v>2023</v>
      </c>
      <c r="S77" s="3" t="str">
        <f t="shared" si="8"/>
        <v>martes</v>
      </c>
      <c r="T77" s="88">
        <f t="shared" si="9"/>
        <v>19</v>
      </c>
    </row>
    <row r="78" spans="1:20" ht="15.75" x14ac:dyDescent="0.25">
      <c r="A78" s="113">
        <v>77</v>
      </c>
      <c r="B78" s="4" t="s">
        <v>71</v>
      </c>
      <c r="C78" s="113">
        <v>27</v>
      </c>
      <c r="D78" s="2" t="s">
        <v>695</v>
      </c>
      <c r="E78" s="5" t="s">
        <v>655</v>
      </c>
      <c r="F78" s="171">
        <v>34221613</v>
      </c>
      <c r="G78" s="2" t="s">
        <v>822</v>
      </c>
      <c r="H78" s="2" t="s">
        <v>72</v>
      </c>
      <c r="I78" s="44">
        <v>45286</v>
      </c>
      <c r="J78" s="133" t="s">
        <v>684</v>
      </c>
      <c r="K78" s="133" t="s">
        <v>1201</v>
      </c>
      <c r="L78" s="161">
        <v>600</v>
      </c>
      <c r="M78" s="2" t="s">
        <v>3</v>
      </c>
      <c r="N78" s="2" t="s">
        <v>47</v>
      </c>
      <c r="O78" s="9">
        <v>15</v>
      </c>
      <c r="P78" s="9">
        <f t="shared" si="5"/>
        <v>60</v>
      </c>
      <c r="Q78" s="2" t="str">
        <f t="shared" si="6"/>
        <v>diciembre</v>
      </c>
      <c r="R78" s="2">
        <f t="shared" si="7"/>
        <v>2023</v>
      </c>
      <c r="S78" s="3" t="str">
        <f t="shared" si="8"/>
        <v>martes</v>
      </c>
      <c r="T78" s="87">
        <f t="shared" si="9"/>
        <v>26</v>
      </c>
    </row>
    <row r="79" spans="1:20" ht="15.75" x14ac:dyDescent="0.25">
      <c r="A79" s="113">
        <v>78</v>
      </c>
      <c r="B79" s="4" t="s">
        <v>726</v>
      </c>
      <c r="C79" s="113">
        <v>18</v>
      </c>
      <c r="D79" s="2" t="s">
        <v>696</v>
      </c>
      <c r="E79" s="5" t="s">
        <v>658</v>
      </c>
      <c r="F79" s="171">
        <v>26547859</v>
      </c>
      <c r="G79" s="2" t="s">
        <v>823</v>
      </c>
      <c r="H79" s="2" t="s">
        <v>78</v>
      </c>
      <c r="I79" s="44">
        <v>45248</v>
      </c>
      <c r="J79" s="133" t="s">
        <v>683</v>
      </c>
      <c r="K79" s="133" t="s">
        <v>1201</v>
      </c>
      <c r="L79" s="161">
        <v>600</v>
      </c>
      <c r="M79" s="2" t="s">
        <v>5</v>
      </c>
      <c r="N79" s="2" t="s">
        <v>47</v>
      </c>
      <c r="O79" s="9">
        <v>10</v>
      </c>
      <c r="P79" s="9">
        <f t="shared" si="5"/>
        <v>60</v>
      </c>
      <c r="Q79" s="2" t="str">
        <f t="shared" si="6"/>
        <v>noviembre</v>
      </c>
      <c r="R79" s="2">
        <f t="shared" si="7"/>
        <v>2023</v>
      </c>
      <c r="S79" s="3" t="str">
        <f t="shared" si="8"/>
        <v>sabado</v>
      </c>
      <c r="T79" s="88">
        <f t="shared" si="9"/>
        <v>18</v>
      </c>
    </row>
    <row r="80" spans="1:20" ht="15.75" x14ac:dyDescent="0.25">
      <c r="A80" s="113">
        <v>79</v>
      </c>
      <c r="B80" s="4" t="s">
        <v>727</v>
      </c>
      <c r="C80" s="113">
        <v>28</v>
      </c>
      <c r="D80" s="2" t="s">
        <v>695</v>
      </c>
      <c r="E80" s="5" t="s">
        <v>659</v>
      </c>
      <c r="F80" s="171">
        <v>27707752</v>
      </c>
      <c r="G80" s="2" t="s">
        <v>824</v>
      </c>
      <c r="H80" s="2" t="s">
        <v>80</v>
      </c>
      <c r="I80" s="44">
        <v>45177</v>
      </c>
      <c r="J80" s="133" t="s">
        <v>691</v>
      </c>
      <c r="K80" s="133" t="s">
        <v>1201</v>
      </c>
      <c r="L80" s="161">
        <v>600</v>
      </c>
      <c r="M80" s="2" t="s">
        <v>1198</v>
      </c>
      <c r="N80" s="2" t="s">
        <v>47</v>
      </c>
      <c r="O80" s="9">
        <v>5</v>
      </c>
      <c r="P80" s="9">
        <f t="shared" si="5"/>
        <v>60</v>
      </c>
      <c r="Q80" s="2" t="str">
        <f t="shared" si="6"/>
        <v>septiembre</v>
      </c>
      <c r="R80" s="2">
        <f t="shared" si="7"/>
        <v>2023</v>
      </c>
      <c r="S80" s="3" t="str">
        <f t="shared" si="8"/>
        <v>viernes</v>
      </c>
      <c r="T80" s="87">
        <f t="shared" si="9"/>
        <v>8</v>
      </c>
    </row>
    <row r="81" spans="1:20" ht="15.75" x14ac:dyDescent="0.25">
      <c r="A81" s="113">
        <v>80</v>
      </c>
      <c r="B81" s="4" t="s">
        <v>728</v>
      </c>
      <c r="C81" s="113">
        <v>26</v>
      </c>
      <c r="D81" s="2" t="s">
        <v>696</v>
      </c>
      <c r="E81" s="5" t="s">
        <v>660</v>
      </c>
      <c r="F81" s="171">
        <v>25972381</v>
      </c>
      <c r="G81" s="2" t="s">
        <v>825</v>
      </c>
      <c r="H81" s="2" t="s">
        <v>82</v>
      </c>
      <c r="I81" s="44">
        <v>45178</v>
      </c>
      <c r="J81" s="133" t="s">
        <v>786</v>
      </c>
      <c r="K81" s="133" t="s">
        <v>1201</v>
      </c>
      <c r="L81" s="161">
        <v>600</v>
      </c>
      <c r="M81" s="2" t="s">
        <v>3</v>
      </c>
      <c r="N81" s="2" t="s">
        <v>47</v>
      </c>
      <c r="O81" s="9">
        <v>15</v>
      </c>
      <c r="P81" s="9">
        <f t="shared" si="5"/>
        <v>60</v>
      </c>
      <c r="Q81" s="2" t="str">
        <f t="shared" si="6"/>
        <v>septiembre</v>
      </c>
      <c r="R81" s="2">
        <f t="shared" si="7"/>
        <v>2023</v>
      </c>
      <c r="S81" s="3" t="str">
        <f t="shared" si="8"/>
        <v>sabado</v>
      </c>
      <c r="T81" s="88">
        <f t="shared" si="9"/>
        <v>9</v>
      </c>
    </row>
    <row r="82" spans="1:20" ht="15.75" x14ac:dyDescent="0.25">
      <c r="A82" s="113">
        <v>81</v>
      </c>
      <c r="B82" s="4" t="s">
        <v>729</v>
      </c>
      <c r="C82" s="113">
        <v>44</v>
      </c>
      <c r="D82" s="2" t="s">
        <v>696</v>
      </c>
      <c r="E82" s="5" t="s">
        <v>661</v>
      </c>
      <c r="F82" s="171">
        <v>39810617</v>
      </c>
      <c r="G82" s="2" t="s">
        <v>826</v>
      </c>
      <c r="H82" s="2" t="s">
        <v>84</v>
      </c>
      <c r="I82" s="44">
        <v>45183</v>
      </c>
      <c r="J82" s="133" t="s">
        <v>686</v>
      </c>
      <c r="K82" s="133" t="s">
        <v>1201</v>
      </c>
      <c r="L82" s="161">
        <v>600</v>
      </c>
      <c r="M82" s="2" t="s">
        <v>1</v>
      </c>
      <c r="N82" s="2" t="s">
        <v>47</v>
      </c>
      <c r="O82" s="9">
        <v>8</v>
      </c>
      <c r="P82" s="9">
        <f t="shared" si="5"/>
        <v>60</v>
      </c>
      <c r="Q82" s="2" t="str">
        <f t="shared" si="6"/>
        <v>septiembre</v>
      </c>
      <c r="R82" s="2">
        <f t="shared" si="7"/>
        <v>2023</v>
      </c>
      <c r="S82" s="3" t="str">
        <f t="shared" si="8"/>
        <v>jueves</v>
      </c>
      <c r="T82" s="87">
        <f t="shared" si="9"/>
        <v>14</v>
      </c>
    </row>
    <row r="83" spans="1:20" ht="15.75" x14ac:dyDescent="0.25">
      <c r="A83" s="113">
        <v>82</v>
      </c>
      <c r="B83" s="4" t="s">
        <v>731</v>
      </c>
      <c r="C83" s="113">
        <v>18</v>
      </c>
      <c r="D83" s="2" t="s">
        <v>695</v>
      </c>
      <c r="E83" s="5" t="s">
        <v>663</v>
      </c>
      <c r="F83" s="171">
        <v>33175773</v>
      </c>
      <c r="G83" s="2" t="s">
        <v>827</v>
      </c>
      <c r="H83" s="2" t="s">
        <v>88</v>
      </c>
      <c r="I83" s="44">
        <v>45190</v>
      </c>
      <c r="J83" s="133" t="s">
        <v>713</v>
      </c>
      <c r="K83" s="133" t="s">
        <v>1201</v>
      </c>
      <c r="L83" s="161">
        <v>600</v>
      </c>
      <c r="M83" s="2" t="s">
        <v>1</v>
      </c>
      <c r="N83" s="2" t="s">
        <v>47</v>
      </c>
      <c r="O83" s="9">
        <v>15</v>
      </c>
      <c r="P83" s="9">
        <f t="shared" si="5"/>
        <v>60</v>
      </c>
      <c r="Q83" s="2" t="str">
        <f t="shared" si="6"/>
        <v>septiembre</v>
      </c>
      <c r="R83" s="2">
        <f t="shared" si="7"/>
        <v>2023</v>
      </c>
      <c r="S83" s="3" t="str">
        <f t="shared" si="8"/>
        <v>jueves</v>
      </c>
      <c r="T83" s="88">
        <f t="shared" si="9"/>
        <v>21</v>
      </c>
    </row>
    <row r="84" spans="1:20" ht="15.75" x14ac:dyDescent="0.25">
      <c r="A84" s="113">
        <v>83</v>
      </c>
      <c r="B84" s="4" t="s">
        <v>91</v>
      </c>
      <c r="C84" s="113">
        <v>30</v>
      </c>
      <c r="D84" s="2" t="s">
        <v>696</v>
      </c>
      <c r="E84" s="5" t="s">
        <v>665</v>
      </c>
      <c r="F84" s="171">
        <v>26673605</v>
      </c>
      <c r="G84" s="2" t="s">
        <v>829</v>
      </c>
      <c r="H84" s="2" t="s">
        <v>92</v>
      </c>
      <c r="I84" s="44">
        <v>45196</v>
      </c>
      <c r="J84" s="133" t="s">
        <v>782</v>
      </c>
      <c r="K84" s="133" t="s">
        <v>1201</v>
      </c>
      <c r="L84" s="161">
        <v>600</v>
      </c>
      <c r="M84" s="2" t="s">
        <v>1198</v>
      </c>
      <c r="N84" s="2" t="s">
        <v>47</v>
      </c>
      <c r="O84" s="9">
        <v>15</v>
      </c>
      <c r="P84" s="9">
        <f t="shared" si="5"/>
        <v>60</v>
      </c>
      <c r="Q84" s="2" t="str">
        <f t="shared" si="6"/>
        <v>septiembre</v>
      </c>
      <c r="R84" s="2">
        <f t="shared" si="7"/>
        <v>2023</v>
      </c>
      <c r="S84" s="3" t="str">
        <f t="shared" si="8"/>
        <v>miercoles</v>
      </c>
      <c r="T84" s="87">
        <f t="shared" si="9"/>
        <v>27</v>
      </c>
    </row>
    <row r="85" spans="1:20" ht="15.75" x14ac:dyDescent="0.25">
      <c r="A85" s="113">
        <v>84</v>
      </c>
      <c r="B85" s="4" t="s">
        <v>94</v>
      </c>
      <c r="C85" s="113">
        <v>29</v>
      </c>
      <c r="D85" s="2" t="s">
        <v>695</v>
      </c>
      <c r="E85" s="5" t="s">
        <v>667</v>
      </c>
      <c r="F85" s="171">
        <v>32537563</v>
      </c>
      <c r="G85" s="2" t="s">
        <v>831</v>
      </c>
      <c r="H85" s="2" t="s">
        <v>74</v>
      </c>
      <c r="I85" s="44">
        <v>45202</v>
      </c>
      <c r="J85" s="133" t="s">
        <v>691</v>
      </c>
      <c r="K85" s="133" t="s">
        <v>1201</v>
      </c>
      <c r="L85" s="161">
        <v>600</v>
      </c>
      <c r="M85" s="2" t="s">
        <v>1198</v>
      </c>
      <c r="N85" s="2" t="s">
        <v>47</v>
      </c>
      <c r="O85" s="9">
        <v>10</v>
      </c>
      <c r="P85" s="9">
        <f t="shared" si="5"/>
        <v>60</v>
      </c>
      <c r="Q85" s="2" t="str">
        <f t="shared" si="6"/>
        <v>octubre</v>
      </c>
      <c r="R85" s="2">
        <f t="shared" si="7"/>
        <v>2023</v>
      </c>
      <c r="S85" s="3" t="str">
        <f t="shared" si="8"/>
        <v>martes</v>
      </c>
      <c r="T85" s="88">
        <f t="shared" si="9"/>
        <v>3</v>
      </c>
    </row>
    <row r="86" spans="1:20" ht="15.75" x14ac:dyDescent="0.25">
      <c r="A86" s="113">
        <v>85</v>
      </c>
      <c r="B86" s="4" t="s">
        <v>802</v>
      </c>
      <c r="C86" s="113">
        <v>30</v>
      </c>
      <c r="D86" s="2" t="s">
        <v>695</v>
      </c>
      <c r="E86" s="5" t="s">
        <v>673</v>
      </c>
      <c r="F86" s="171">
        <v>27186697</v>
      </c>
      <c r="G86" s="2" t="s">
        <v>833</v>
      </c>
      <c r="H86" s="2" t="s">
        <v>70</v>
      </c>
      <c r="I86" s="44">
        <v>45221</v>
      </c>
      <c r="J86" s="133" t="s">
        <v>782</v>
      </c>
      <c r="K86" s="133" t="s">
        <v>1201</v>
      </c>
      <c r="L86" s="161">
        <v>600</v>
      </c>
      <c r="M86" s="2" t="s">
        <v>1198</v>
      </c>
      <c r="N86" s="2" t="s">
        <v>47</v>
      </c>
      <c r="O86" s="9">
        <v>10</v>
      </c>
      <c r="P86" s="9">
        <f t="shared" si="5"/>
        <v>60</v>
      </c>
      <c r="Q86" s="2" t="str">
        <f t="shared" si="6"/>
        <v>octubre</v>
      </c>
      <c r="R86" s="2">
        <f t="shared" si="7"/>
        <v>2023</v>
      </c>
      <c r="S86" s="3" t="str">
        <f t="shared" si="8"/>
        <v>domingo</v>
      </c>
      <c r="T86" s="87">
        <f t="shared" si="9"/>
        <v>22</v>
      </c>
    </row>
    <row r="87" spans="1:20" ht="15.75" x14ac:dyDescent="0.25">
      <c r="A87" s="113">
        <v>86</v>
      </c>
      <c r="B87" s="4" t="s">
        <v>738</v>
      </c>
      <c r="C87" s="113">
        <v>52</v>
      </c>
      <c r="D87" s="2" t="s">
        <v>696</v>
      </c>
      <c r="E87" s="5" t="s">
        <v>675</v>
      </c>
      <c r="F87" s="171">
        <v>34780010</v>
      </c>
      <c r="G87" s="2" t="s">
        <v>834</v>
      </c>
      <c r="H87" s="2" t="s">
        <v>110</v>
      </c>
      <c r="I87" s="44">
        <v>45228</v>
      </c>
      <c r="J87" s="133" t="s">
        <v>691</v>
      </c>
      <c r="K87" s="133" t="s">
        <v>1201</v>
      </c>
      <c r="L87" s="161">
        <v>600</v>
      </c>
      <c r="M87" s="2" t="s">
        <v>1198</v>
      </c>
      <c r="N87" s="2" t="s">
        <v>47</v>
      </c>
      <c r="O87" s="9">
        <v>15</v>
      </c>
      <c r="P87" s="9">
        <f t="shared" si="5"/>
        <v>60</v>
      </c>
      <c r="Q87" s="2" t="str">
        <f t="shared" si="6"/>
        <v>octubre</v>
      </c>
      <c r="R87" s="2">
        <f t="shared" si="7"/>
        <v>2023</v>
      </c>
      <c r="S87" s="3" t="str">
        <f t="shared" si="8"/>
        <v>domingo</v>
      </c>
      <c r="T87" s="88">
        <f t="shared" si="9"/>
        <v>29</v>
      </c>
    </row>
    <row r="88" spans="1:20" ht="15.75" x14ac:dyDescent="0.25">
      <c r="A88" s="113">
        <v>87</v>
      </c>
      <c r="B88" s="4" t="s">
        <v>115</v>
      </c>
      <c r="C88" s="113">
        <v>28</v>
      </c>
      <c r="D88" s="2" t="s">
        <v>696</v>
      </c>
      <c r="E88" s="5" t="s">
        <v>678</v>
      </c>
      <c r="F88" s="171">
        <v>34107521</v>
      </c>
      <c r="G88" s="2" t="s">
        <v>835</v>
      </c>
      <c r="H88" s="2" t="s">
        <v>88</v>
      </c>
      <c r="I88" s="44">
        <v>45237</v>
      </c>
      <c r="J88" s="133" t="s">
        <v>714</v>
      </c>
      <c r="K88" s="133" t="s">
        <v>1201</v>
      </c>
      <c r="L88" s="161">
        <v>600</v>
      </c>
      <c r="M88" s="2" t="s">
        <v>1198</v>
      </c>
      <c r="N88" s="2" t="s">
        <v>47</v>
      </c>
      <c r="O88" s="9">
        <v>5</v>
      </c>
      <c r="P88" s="9">
        <f t="shared" si="5"/>
        <v>60</v>
      </c>
      <c r="Q88" s="2" t="str">
        <f t="shared" si="6"/>
        <v>noviembre</v>
      </c>
      <c r="R88" s="2">
        <f t="shared" si="7"/>
        <v>2023</v>
      </c>
      <c r="S88" s="3" t="str">
        <f t="shared" si="8"/>
        <v>martes</v>
      </c>
      <c r="T88" s="87">
        <f t="shared" si="9"/>
        <v>7</v>
      </c>
    </row>
    <row r="89" spans="1:20" ht="15.75" x14ac:dyDescent="0.25">
      <c r="A89" s="113">
        <v>88</v>
      </c>
      <c r="B89" s="4" t="s">
        <v>739</v>
      </c>
      <c r="C89" s="113">
        <v>30</v>
      </c>
      <c r="D89" s="2" t="s">
        <v>695</v>
      </c>
      <c r="E89" s="5" t="s">
        <v>679</v>
      </c>
      <c r="F89" s="171">
        <v>26941122</v>
      </c>
      <c r="G89" s="2" t="s">
        <v>836</v>
      </c>
      <c r="H89" s="2" t="s">
        <v>117</v>
      </c>
      <c r="I89" s="44">
        <v>45240</v>
      </c>
      <c r="J89" s="133" t="s">
        <v>713</v>
      </c>
      <c r="K89" s="133" t="s">
        <v>1201</v>
      </c>
      <c r="L89" s="161">
        <v>600</v>
      </c>
      <c r="M89" s="2" t="s">
        <v>1</v>
      </c>
      <c r="N89" s="2" t="s">
        <v>47</v>
      </c>
      <c r="O89" s="9">
        <v>15</v>
      </c>
      <c r="P89" s="9">
        <f t="shared" si="5"/>
        <v>60</v>
      </c>
      <c r="Q89" s="2" t="str">
        <f t="shared" si="6"/>
        <v>noviembre</v>
      </c>
      <c r="R89" s="2">
        <f t="shared" si="7"/>
        <v>2023</v>
      </c>
      <c r="S89" s="3" t="str">
        <f t="shared" si="8"/>
        <v>viernes</v>
      </c>
      <c r="T89" s="88">
        <f t="shared" si="9"/>
        <v>10</v>
      </c>
    </row>
    <row r="90" spans="1:20" ht="15.75" x14ac:dyDescent="0.25">
      <c r="A90" s="113">
        <v>89</v>
      </c>
      <c r="B90" s="4" t="s">
        <v>740</v>
      </c>
      <c r="C90" s="113">
        <v>38</v>
      </c>
      <c r="D90" s="2" t="s">
        <v>695</v>
      </c>
      <c r="E90" s="5" t="s">
        <v>680</v>
      </c>
      <c r="F90" s="171">
        <v>29400151</v>
      </c>
      <c r="G90" s="2" t="s">
        <v>837</v>
      </c>
      <c r="H90" s="2" t="s">
        <v>119</v>
      </c>
      <c r="I90" s="44">
        <v>45244</v>
      </c>
      <c r="J90" s="133" t="s">
        <v>690</v>
      </c>
      <c r="K90" s="133" t="s">
        <v>1201</v>
      </c>
      <c r="L90" s="161">
        <v>600</v>
      </c>
      <c r="M90" s="2" t="s">
        <v>3</v>
      </c>
      <c r="N90" s="2" t="s">
        <v>47</v>
      </c>
      <c r="O90" s="9">
        <v>0</v>
      </c>
      <c r="P90" s="9">
        <f t="shared" si="5"/>
        <v>60</v>
      </c>
      <c r="Q90" s="2" t="str">
        <f t="shared" si="6"/>
        <v>noviembre</v>
      </c>
      <c r="R90" s="2">
        <f t="shared" si="7"/>
        <v>2023</v>
      </c>
      <c r="S90" s="3" t="str">
        <f t="shared" si="8"/>
        <v>martes</v>
      </c>
      <c r="T90" s="87">
        <f t="shared" si="9"/>
        <v>14</v>
      </c>
    </row>
    <row r="91" spans="1:20" ht="15.75" x14ac:dyDescent="0.25">
      <c r="A91" s="113">
        <v>90</v>
      </c>
      <c r="B91" s="4" t="s">
        <v>120</v>
      </c>
      <c r="C91" s="113">
        <v>35</v>
      </c>
      <c r="D91" s="2" t="s">
        <v>695</v>
      </c>
      <c r="E91" s="5" t="s">
        <v>681</v>
      </c>
      <c r="F91" s="171">
        <v>37381230</v>
      </c>
      <c r="G91" s="2" t="s">
        <v>838</v>
      </c>
      <c r="H91" s="2" t="s">
        <v>121</v>
      </c>
      <c r="I91" s="44">
        <v>45247</v>
      </c>
      <c r="J91" s="133" t="s">
        <v>782</v>
      </c>
      <c r="K91" s="133" t="s">
        <v>1201</v>
      </c>
      <c r="L91" s="161">
        <v>600</v>
      </c>
      <c r="M91" s="2" t="s">
        <v>1198</v>
      </c>
      <c r="N91" s="2" t="s">
        <v>47</v>
      </c>
      <c r="O91" s="9">
        <v>10</v>
      </c>
      <c r="P91" s="9">
        <f t="shared" si="5"/>
        <v>60</v>
      </c>
      <c r="Q91" s="2" t="str">
        <f t="shared" si="6"/>
        <v>noviembre</v>
      </c>
      <c r="R91" s="2">
        <f t="shared" si="7"/>
        <v>2023</v>
      </c>
      <c r="S91" s="3" t="str">
        <f t="shared" si="8"/>
        <v>viernes</v>
      </c>
      <c r="T91" s="88">
        <f t="shared" si="9"/>
        <v>17</v>
      </c>
    </row>
    <row r="92" spans="1:20" ht="15.75" x14ac:dyDescent="0.25">
      <c r="A92" s="113">
        <v>91</v>
      </c>
      <c r="B92" s="4" t="s">
        <v>906</v>
      </c>
      <c r="C92" s="113">
        <v>35</v>
      </c>
      <c r="D92" s="2" t="s">
        <v>696</v>
      </c>
      <c r="E92" s="5" t="s">
        <v>643</v>
      </c>
      <c r="F92" s="171">
        <v>37977741</v>
      </c>
      <c r="G92" s="2" t="s">
        <v>839</v>
      </c>
      <c r="H92" s="2" t="s">
        <v>31</v>
      </c>
      <c r="I92" s="44">
        <v>45248</v>
      </c>
      <c r="J92" s="133" t="s">
        <v>691</v>
      </c>
      <c r="K92" s="133" t="s">
        <v>1201</v>
      </c>
      <c r="L92" s="161">
        <v>600</v>
      </c>
      <c r="M92" s="2" t="s">
        <v>1198</v>
      </c>
      <c r="N92" s="2" t="s">
        <v>47</v>
      </c>
      <c r="O92" s="9">
        <v>5</v>
      </c>
      <c r="P92" s="9">
        <f t="shared" si="5"/>
        <v>60</v>
      </c>
      <c r="Q92" s="2" t="str">
        <f t="shared" si="6"/>
        <v>noviembre</v>
      </c>
      <c r="R92" s="2">
        <f t="shared" si="7"/>
        <v>2023</v>
      </c>
      <c r="S92" s="3" t="str">
        <f t="shared" si="8"/>
        <v>sabado</v>
      </c>
      <c r="T92" s="87">
        <f t="shared" si="9"/>
        <v>18</v>
      </c>
    </row>
    <row r="93" spans="1:20" ht="15.75" x14ac:dyDescent="0.25">
      <c r="A93" s="113">
        <v>92</v>
      </c>
      <c r="B93" s="4" t="s">
        <v>716</v>
      </c>
      <c r="C93" s="113">
        <v>40</v>
      </c>
      <c r="D93" s="2" t="s">
        <v>695</v>
      </c>
      <c r="E93" s="5" t="s">
        <v>645</v>
      </c>
      <c r="F93" s="171">
        <v>33459367</v>
      </c>
      <c r="G93" s="6" t="s">
        <v>817</v>
      </c>
      <c r="H93" s="2" t="s">
        <v>35</v>
      </c>
      <c r="I93" s="44">
        <v>45177</v>
      </c>
      <c r="J93" s="133" t="s">
        <v>686</v>
      </c>
      <c r="K93" s="133" t="s">
        <v>1201</v>
      </c>
      <c r="L93" s="161">
        <v>600</v>
      </c>
      <c r="M93" s="2" t="s">
        <v>1</v>
      </c>
      <c r="N93" s="2" t="s">
        <v>47</v>
      </c>
      <c r="O93" s="9">
        <v>0</v>
      </c>
      <c r="P93" s="9">
        <f t="shared" si="5"/>
        <v>60</v>
      </c>
      <c r="Q93" s="2" t="str">
        <f t="shared" si="6"/>
        <v>septiembre</v>
      </c>
      <c r="R93" s="2">
        <f t="shared" si="7"/>
        <v>2023</v>
      </c>
      <c r="S93" s="3" t="str">
        <f t="shared" si="8"/>
        <v>viernes</v>
      </c>
      <c r="T93" s="88">
        <f t="shared" si="9"/>
        <v>8</v>
      </c>
    </row>
    <row r="94" spans="1:20" ht="15.75" x14ac:dyDescent="0.25">
      <c r="A94" s="113">
        <v>93</v>
      </c>
      <c r="B94" s="4" t="s">
        <v>905</v>
      </c>
      <c r="C94" s="113">
        <v>22</v>
      </c>
      <c r="D94" s="2" t="s">
        <v>695</v>
      </c>
      <c r="E94" s="5" t="s">
        <v>647</v>
      </c>
      <c r="F94" s="171">
        <v>27137293</v>
      </c>
      <c r="G94" s="2" t="s">
        <v>819</v>
      </c>
      <c r="H94" s="2" t="s">
        <v>39</v>
      </c>
      <c r="I94" s="44">
        <v>45181</v>
      </c>
      <c r="J94" s="133" t="s">
        <v>713</v>
      </c>
      <c r="K94" s="133" t="s">
        <v>1201</v>
      </c>
      <c r="L94" s="161">
        <v>600</v>
      </c>
      <c r="M94" s="2" t="s">
        <v>1</v>
      </c>
      <c r="N94" s="2" t="s">
        <v>47</v>
      </c>
      <c r="O94" s="9">
        <v>5</v>
      </c>
      <c r="P94" s="9">
        <f t="shared" si="5"/>
        <v>60</v>
      </c>
      <c r="Q94" s="2" t="str">
        <f t="shared" si="6"/>
        <v>septiembre</v>
      </c>
      <c r="R94" s="2">
        <f t="shared" si="7"/>
        <v>2023</v>
      </c>
      <c r="S94" s="3" t="str">
        <f t="shared" si="8"/>
        <v>martes</v>
      </c>
      <c r="T94" s="87">
        <f t="shared" si="9"/>
        <v>12</v>
      </c>
    </row>
    <row r="95" spans="1:20" ht="15.75" x14ac:dyDescent="0.25">
      <c r="A95" s="113">
        <v>94</v>
      </c>
      <c r="B95" s="4" t="s">
        <v>723</v>
      </c>
      <c r="C95" s="3">
        <v>37</v>
      </c>
      <c r="D95" s="2" t="s">
        <v>696</v>
      </c>
      <c r="E95" s="5" t="s">
        <v>653</v>
      </c>
      <c r="F95" s="171">
        <v>35887710</v>
      </c>
      <c r="G95" s="2" t="s">
        <v>821</v>
      </c>
      <c r="H95" s="2" t="s">
        <v>68</v>
      </c>
      <c r="I95" s="44">
        <v>45172</v>
      </c>
      <c r="J95" s="133" t="s">
        <v>686</v>
      </c>
      <c r="K95" s="133" t="s">
        <v>1199</v>
      </c>
      <c r="L95" s="161">
        <v>640</v>
      </c>
      <c r="M95" s="2" t="s">
        <v>1</v>
      </c>
      <c r="N95" s="2" t="s">
        <v>47</v>
      </c>
      <c r="O95" s="9">
        <v>5</v>
      </c>
      <c r="P95" s="9">
        <f t="shared" si="5"/>
        <v>64</v>
      </c>
      <c r="Q95" s="2" t="str">
        <f t="shared" si="6"/>
        <v>septiembre</v>
      </c>
      <c r="R95" s="2">
        <f t="shared" si="7"/>
        <v>2023</v>
      </c>
      <c r="S95" s="3" t="str">
        <f t="shared" si="8"/>
        <v>domingo</v>
      </c>
      <c r="T95" s="88">
        <f t="shared" si="9"/>
        <v>3</v>
      </c>
    </row>
    <row r="96" spans="1:20" ht="15.75" x14ac:dyDescent="0.25">
      <c r="A96" s="113">
        <v>95</v>
      </c>
      <c r="B96" s="4" t="s">
        <v>71</v>
      </c>
      <c r="C96" s="113">
        <v>27</v>
      </c>
      <c r="D96" s="2" t="s">
        <v>695</v>
      </c>
      <c r="E96" s="5" t="s">
        <v>655</v>
      </c>
      <c r="F96" s="171">
        <v>34221613</v>
      </c>
      <c r="G96" s="2" t="s">
        <v>822</v>
      </c>
      <c r="H96" s="2" t="s">
        <v>72</v>
      </c>
      <c r="I96" s="44">
        <v>45172</v>
      </c>
      <c r="J96" s="133" t="s">
        <v>713</v>
      </c>
      <c r="K96" s="133" t="s">
        <v>1199</v>
      </c>
      <c r="L96" s="161">
        <v>640</v>
      </c>
      <c r="M96" s="2" t="s">
        <v>1</v>
      </c>
      <c r="N96" s="2" t="s">
        <v>47</v>
      </c>
      <c r="O96" s="9">
        <v>0</v>
      </c>
      <c r="P96" s="9">
        <f t="shared" si="5"/>
        <v>64</v>
      </c>
      <c r="Q96" s="2" t="str">
        <f t="shared" si="6"/>
        <v>septiembre</v>
      </c>
      <c r="R96" s="2">
        <f t="shared" si="7"/>
        <v>2023</v>
      </c>
      <c r="S96" s="3" t="str">
        <f t="shared" si="8"/>
        <v>domingo</v>
      </c>
      <c r="T96" s="87">
        <f t="shared" si="9"/>
        <v>3</v>
      </c>
    </row>
    <row r="97" spans="1:20" ht="15.75" x14ac:dyDescent="0.25">
      <c r="A97" s="113">
        <v>96</v>
      </c>
      <c r="B97" s="4" t="s">
        <v>726</v>
      </c>
      <c r="C97" s="113">
        <v>18</v>
      </c>
      <c r="D97" s="2" t="s">
        <v>696</v>
      </c>
      <c r="E97" s="5" t="s">
        <v>658</v>
      </c>
      <c r="F97" s="171">
        <v>26547859</v>
      </c>
      <c r="G97" s="2" t="s">
        <v>823</v>
      </c>
      <c r="H97" s="2" t="s">
        <v>78</v>
      </c>
      <c r="I97" s="44">
        <v>45203</v>
      </c>
      <c r="J97" s="133" t="s">
        <v>714</v>
      </c>
      <c r="K97" s="133" t="s">
        <v>1199</v>
      </c>
      <c r="L97" s="161">
        <v>640</v>
      </c>
      <c r="M97" s="2" t="s">
        <v>1198</v>
      </c>
      <c r="N97" s="2" t="s">
        <v>47</v>
      </c>
      <c r="O97" s="9">
        <v>15</v>
      </c>
      <c r="P97" s="9">
        <f t="shared" si="5"/>
        <v>64</v>
      </c>
      <c r="Q97" s="2" t="str">
        <f t="shared" si="6"/>
        <v>octubre</v>
      </c>
      <c r="R97" s="2">
        <f t="shared" si="7"/>
        <v>2023</v>
      </c>
      <c r="S97" s="3" t="str">
        <f t="shared" si="8"/>
        <v>miercoles</v>
      </c>
      <c r="T97" s="88">
        <f t="shared" si="9"/>
        <v>4</v>
      </c>
    </row>
    <row r="98" spans="1:20" ht="15.75" x14ac:dyDescent="0.25">
      <c r="A98" s="113">
        <v>97</v>
      </c>
      <c r="B98" s="4" t="s">
        <v>727</v>
      </c>
      <c r="C98" s="113">
        <v>28</v>
      </c>
      <c r="D98" s="2" t="s">
        <v>695</v>
      </c>
      <c r="E98" s="5" t="s">
        <v>659</v>
      </c>
      <c r="F98" s="171">
        <v>27707752</v>
      </c>
      <c r="G98" s="2" t="s">
        <v>824</v>
      </c>
      <c r="H98" s="2" t="s">
        <v>80</v>
      </c>
      <c r="I98" s="44">
        <v>45205</v>
      </c>
      <c r="J98" s="133" t="s">
        <v>713</v>
      </c>
      <c r="K98" s="133" t="s">
        <v>1199</v>
      </c>
      <c r="L98" s="161">
        <v>640</v>
      </c>
      <c r="M98" s="2" t="s">
        <v>1</v>
      </c>
      <c r="N98" s="2" t="s">
        <v>47</v>
      </c>
      <c r="O98" s="9">
        <v>0</v>
      </c>
      <c r="P98" s="9">
        <f t="shared" si="5"/>
        <v>64</v>
      </c>
      <c r="Q98" s="2" t="str">
        <f t="shared" si="6"/>
        <v>octubre</v>
      </c>
      <c r="R98" s="2">
        <f t="shared" si="7"/>
        <v>2023</v>
      </c>
      <c r="S98" s="3" t="str">
        <f t="shared" si="8"/>
        <v>viernes</v>
      </c>
      <c r="T98" s="87">
        <f t="shared" si="9"/>
        <v>6</v>
      </c>
    </row>
    <row r="99" spans="1:20" ht="15.75" x14ac:dyDescent="0.25">
      <c r="A99" s="113">
        <v>98</v>
      </c>
      <c r="B99" s="4" t="s">
        <v>728</v>
      </c>
      <c r="C99" s="113">
        <v>26</v>
      </c>
      <c r="D99" s="2" t="s">
        <v>696</v>
      </c>
      <c r="E99" s="5" t="s">
        <v>660</v>
      </c>
      <c r="F99" s="171">
        <v>25972381</v>
      </c>
      <c r="G99" s="2" t="s">
        <v>825</v>
      </c>
      <c r="H99" s="2" t="s">
        <v>82</v>
      </c>
      <c r="I99" s="44">
        <v>45207</v>
      </c>
      <c r="J99" s="133" t="s">
        <v>687</v>
      </c>
      <c r="K99" s="133" t="s">
        <v>1199</v>
      </c>
      <c r="L99" s="161">
        <v>640</v>
      </c>
      <c r="M99" s="2" t="s">
        <v>1</v>
      </c>
      <c r="N99" s="2" t="s">
        <v>47</v>
      </c>
      <c r="O99" s="9">
        <v>10</v>
      </c>
      <c r="P99" s="9">
        <f t="shared" si="5"/>
        <v>64</v>
      </c>
      <c r="Q99" s="2" t="str">
        <f t="shared" si="6"/>
        <v>octubre</v>
      </c>
      <c r="R99" s="2">
        <f t="shared" si="7"/>
        <v>2023</v>
      </c>
      <c r="S99" s="3" t="str">
        <f t="shared" si="8"/>
        <v>domingo</v>
      </c>
      <c r="T99" s="88">
        <f t="shared" si="9"/>
        <v>8</v>
      </c>
    </row>
    <row r="100" spans="1:20" ht="15.75" x14ac:dyDescent="0.25">
      <c r="A100" s="113">
        <v>99</v>
      </c>
      <c r="B100" s="4" t="s">
        <v>729</v>
      </c>
      <c r="C100" s="113">
        <v>44</v>
      </c>
      <c r="D100" s="2" t="s">
        <v>696</v>
      </c>
      <c r="E100" s="5" t="s">
        <v>661</v>
      </c>
      <c r="F100" s="171">
        <v>39810617</v>
      </c>
      <c r="G100" s="2" t="s">
        <v>826</v>
      </c>
      <c r="H100" s="2" t="s">
        <v>84</v>
      </c>
      <c r="I100" s="44">
        <v>45209</v>
      </c>
      <c r="J100" s="133" t="s">
        <v>785</v>
      </c>
      <c r="K100" s="133" t="s">
        <v>1199</v>
      </c>
      <c r="L100" s="161">
        <v>640</v>
      </c>
      <c r="M100" s="2" t="s">
        <v>3</v>
      </c>
      <c r="N100" s="2" t="s">
        <v>47</v>
      </c>
      <c r="O100" s="9">
        <v>5</v>
      </c>
      <c r="P100" s="9">
        <f t="shared" si="5"/>
        <v>64</v>
      </c>
      <c r="Q100" s="2" t="str">
        <f t="shared" si="6"/>
        <v>octubre</v>
      </c>
      <c r="R100" s="2">
        <f t="shared" si="7"/>
        <v>2023</v>
      </c>
      <c r="S100" s="3" t="str">
        <f t="shared" si="8"/>
        <v>martes</v>
      </c>
      <c r="T100" s="87">
        <f t="shared" si="9"/>
        <v>10</v>
      </c>
    </row>
    <row r="101" spans="1:20" ht="15.75" x14ac:dyDescent="0.25">
      <c r="A101" s="113">
        <v>100</v>
      </c>
      <c r="B101" s="4" t="s">
        <v>731</v>
      </c>
      <c r="C101" s="113">
        <v>18</v>
      </c>
      <c r="D101" s="2" t="s">
        <v>695</v>
      </c>
      <c r="E101" s="5" t="s">
        <v>663</v>
      </c>
      <c r="F101" s="171">
        <v>33175773</v>
      </c>
      <c r="G101" s="2" t="s">
        <v>827</v>
      </c>
      <c r="H101" s="2" t="s">
        <v>88</v>
      </c>
      <c r="I101" s="44">
        <v>45213</v>
      </c>
      <c r="J101" s="133" t="s">
        <v>682</v>
      </c>
      <c r="K101" s="133" t="s">
        <v>1199</v>
      </c>
      <c r="L101" s="161">
        <v>640</v>
      </c>
      <c r="M101" s="2" t="s">
        <v>1</v>
      </c>
      <c r="N101" s="2" t="s">
        <v>47</v>
      </c>
      <c r="O101" s="9">
        <v>0</v>
      </c>
      <c r="P101" s="9">
        <f t="shared" si="5"/>
        <v>64</v>
      </c>
      <c r="Q101" s="2" t="str">
        <f t="shared" si="6"/>
        <v>octubre</v>
      </c>
      <c r="R101" s="2">
        <f t="shared" si="7"/>
        <v>2023</v>
      </c>
      <c r="S101" s="3" t="str">
        <f t="shared" si="8"/>
        <v>sabado</v>
      </c>
      <c r="T101" s="88">
        <f t="shared" si="9"/>
        <v>14</v>
      </c>
    </row>
    <row r="102" spans="1:20" ht="15.75" x14ac:dyDescent="0.25">
      <c r="A102" s="113">
        <v>101</v>
      </c>
      <c r="B102" s="4" t="s">
        <v>91</v>
      </c>
      <c r="C102" s="113">
        <v>30</v>
      </c>
      <c r="D102" s="2" t="s">
        <v>696</v>
      </c>
      <c r="E102" s="5" t="s">
        <v>665</v>
      </c>
      <c r="F102" s="171">
        <v>26673605</v>
      </c>
      <c r="G102" s="2" t="s">
        <v>829</v>
      </c>
      <c r="H102" s="2" t="s">
        <v>92</v>
      </c>
      <c r="I102" s="44">
        <v>45217</v>
      </c>
      <c r="J102" s="133" t="s">
        <v>692</v>
      </c>
      <c r="K102" s="133" t="s">
        <v>1199</v>
      </c>
      <c r="L102" s="161">
        <v>640</v>
      </c>
      <c r="M102" s="2" t="s">
        <v>1197</v>
      </c>
      <c r="N102" s="2" t="s">
        <v>47</v>
      </c>
      <c r="O102" s="9">
        <v>5</v>
      </c>
      <c r="P102" s="9">
        <f t="shared" si="5"/>
        <v>64</v>
      </c>
      <c r="Q102" s="2" t="str">
        <f t="shared" si="6"/>
        <v>octubre</v>
      </c>
      <c r="R102" s="2">
        <f t="shared" si="7"/>
        <v>2023</v>
      </c>
      <c r="S102" s="3" t="str">
        <f t="shared" si="8"/>
        <v>miercoles</v>
      </c>
      <c r="T102" s="87">
        <f t="shared" si="9"/>
        <v>18</v>
      </c>
    </row>
    <row r="103" spans="1:20" ht="15.75" x14ac:dyDescent="0.25">
      <c r="A103" s="113">
        <v>102</v>
      </c>
      <c r="B103" s="4" t="s">
        <v>94</v>
      </c>
      <c r="C103" s="113">
        <v>29</v>
      </c>
      <c r="D103" s="2" t="s">
        <v>695</v>
      </c>
      <c r="E103" s="5" t="s">
        <v>667</v>
      </c>
      <c r="F103" s="171">
        <v>32537563</v>
      </c>
      <c r="G103" s="2" t="s">
        <v>831</v>
      </c>
      <c r="H103" s="2" t="s">
        <v>74</v>
      </c>
      <c r="I103" s="44">
        <v>45221</v>
      </c>
      <c r="J103" s="133" t="s">
        <v>784</v>
      </c>
      <c r="K103" s="133" t="s">
        <v>1199</v>
      </c>
      <c r="L103" s="161">
        <v>640</v>
      </c>
      <c r="M103" s="2" t="s">
        <v>1198</v>
      </c>
      <c r="N103" s="2" t="s">
        <v>47</v>
      </c>
      <c r="O103" s="9">
        <v>0</v>
      </c>
      <c r="P103" s="9">
        <f t="shared" si="5"/>
        <v>64</v>
      </c>
      <c r="Q103" s="2" t="str">
        <f t="shared" si="6"/>
        <v>octubre</v>
      </c>
      <c r="R103" s="2">
        <f t="shared" si="7"/>
        <v>2023</v>
      </c>
      <c r="S103" s="3" t="str">
        <f t="shared" si="8"/>
        <v>domingo</v>
      </c>
      <c r="T103" s="88">
        <f t="shared" si="9"/>
        <v>22</v>
      </c>
    </row>
    <row r="104" spans="1:20" ht="15.75" x14ac:dyDescent="0.25">
      <c r="A104" s="113">
        <v>103</v>
      </c>
      <c r="B104" s="4" t="s">
        <v>802</v>
      </c>
      <c r="C104" s="113">
        <v>30</v>
      </c>
      <c r="D104" s="2" t="s">
        <v>695</v>
      </c>
      <c r="E104" s="5" t="s">
        <v>673</v>
      </c>
      <c r="F104" s="171">
        <v>27186697</v>
      </c>
      <c r="G104" s="2" t="s">
        <v>833</v>
      </c>
      <c r="H104" s="2" t="s">
        <v>70</v>
      </c>
      <c r="I104" s="44">
        <v>45233</v>
      </c>
      <c r="J104" s="133" t="s">
        <v>686</v>
      </c>
      <c r="K104" s="133" t="s">
        <v>1199</v>
      </c>
      <c r="L104" s="161">
        <v>640</v>
      </c>
      <c r="M104" s="2" t="s">
        <v>1</v>
      </c>
      <c r="N104" s="2" t="s">
        <v>47</v>
      </c>
      <c r="O104" s="9">
        <v>5</v>
      </c>
      <c r="P104" s="9">
        <f t="shared" si="5"/>
        <v>64</v>
      </c>
      <c r="Q104" s="2" t="str">
        <f t="shared" si="6"/>
        <v>noviembre</v>
      </c>
      <c r="R104" s="2">
        <f t="shared" si="7"/>
        <v>2023</v>
      </c>
      <c r="S104" s="3" t="str">
        <f t="shared" si="8"/>
        <v>viernes</v>
      </c>
      <c r="T104" s="87">
        <f t="shared" si="9"/>
        <v>3</v>
      </c>
    </row>
    <row r="105" spans="1:20" ht="15.75" x14ac:dyDescent="0.25">
      <c r="A105" s="113">
        <v>104</v>
      </c>
      <c r="B105" s="4" t="s">
        <v>738</v>
      </c>
      <c r="C105" s="113">
        <v>52</v>
      </c>
      <c r="D105" s="2" t="s">
        <v>696</v>
      </c>
      <c r="E105" s="5" t="s">
        <v>675</v>
      </c>
      <c r="F105" s="171">
        <v>34780010</v>
      </c>
      <c r="G105" s="2" t="s">
        <v>834</v>
      </c>
      <c r="H105" s="2" t="s">
        <v>110</v>
      </c>
      <c r="I105" s="44">
        <v>45237</v>
      </c>
      <c r="J105" s="133" t="s">
        <v>713</v>
      </c>
      <c r="K105" s="133" t="s">
        <v>1199</v>
      </c>
      <c r="L105" s="161">
        <v>640</v>
      </c>
      <c r="M105" s="2" t="s">
        <v>1</v>
      </c>
      <c r="N105" s="2" t="s">
        <v>47</v>
      </c>
      <c r="O105" s="9">
        <v>5</v>
      </c>
      <c r="P105" s="9">
        <f t="shared" si="5"/>
        <v>64</v>
      </c>
      <c r="Q105" s="2" t="str">
        <f t="shared" si="6"/>
        <v>noviembre</v>
      </c>
      <c r="R105" s="2">
        <f t="shared" si="7"/>
        <v>2023</v>
      </c>
      <c r="S105" s="3" t="str">
        <f t="shared" si="8"/>
        <v>martes</v>
      </c>
      <c r="T105" s="88">
        <f t="shared" si="9"/>
        <v>7</v>
      </c>
    </row>
    <row r="106" spans="1:20" ht="15.75" x14ac:dyDescent="0.25">
      <c r="A106" s="113">
        <v>105</v>
      </c>
      <c r="B106" s="4" t="s">
        <v>115</v>
      </c>
      <c r="C106" s="113">
        <v>28</v>
      </c>
      <c r="D106" s="2" t="s">
        <v>696</v>
      </c>
      <c r="E106" s="5" t="s">
        <v>678</v>
      </c>
      <c r="F106" s="171">
        <v>34107521</v>
      </c>
      <c r="G106" s="2" t="s">
        <v>835</v>
      </c>
      <c r="H106" s="2" t="s">
        <v>88</v>
      </c>
      <c r="I106" s="44">
        <v>45248</v>
      </c>
      <c r="J106" s="133" t="s">
        <v>783</v>
      </c>
      <c r="K106" s="133" t="s">
        <v>1199</v>
      </c>
      <c r="L106" s="161">
        <v>640</v>
      </c>
      <c r="M106" s="2" t="s">
        <v>1197</v>
      </c>
      <c r="N106" s="2" t="s">
        <v>47</v>
      </c>
      <c r="O106" s="9">
        <v>8</v>
      </c>
      <c r="P106" s="9">
        <f t="shared" si="5"/>
        <v>64</v>
      </c>
      <c r="Q106" s="2" t="str">
        <f t="shared" si="6"/>
        <v>noviembre</v>
      </c>
      <c r="R106" s="2">
        <f t="shared" si="7"/>
        <v>2023</v>
      </c>
      <c r="S106" s="3" t="str">
        <f t="shared" si="8"/>
        <v>sabado</v>
      </c>
      <c r="T106" s="87">
        <f t="shared" si="9"/>
        <v>18</v>
      </c>
    </row>
    <row r="107" spans="1:20" ht="15.75" x14ac:dyDescent="0.25">
      <c r="A107" s="113">
        <v>106</v>
      </c>
      <c r="B107" s="4" t="s">
        <v>739</v>
      </c>
      <c r="C107" s="113">
        <v>30</v>
      </c>
      <c r="D107" s="2" t="s">
        <v>695</v>
      </c>
      <c r="E107" s="5" t="s">
        <v>679</v>
      </c>
      <c r="F107" s="171">
        <v>26941122</v>
      </c>
      <c r="G107" s="2" t="s">
        <v>836</v>
      </c>
      <c r="H107" s="2" t="s">
        <v>117</v>
      </c>
      <c r="I107" s="44">
        <v>45245</v>
      </c>
      <c r="J107" s="133" t="s">
        <v>717</v>
      </c>
      <c r="K107" s="133" t="s">
        <v>1199</v>
      </c>
      <c r="L107" s="161">
        <v>640</v>
      </c>
      <c r="M107" s="2" t="s">
        <v>5</v>
      </c>
      <c r="N107" s="2" t="s">
        <v>47</v>
      </c>
      <c r="O107" s="9">
        <v>10</v>
      </c>
      <c r="P107" s="9">
        <f t="shared" si="5"/>
        <v>64</v>
      </c>
      <c r="Q107" s="2" t="str">
        <f t="shared" si="6"/>
        <v>noviembre</v>
      </c>
      <c r="R107" s="2">
        <f t="shared" si="7"/>
        <v>2023</v>
      </c>
      <c r="S107" s="3" t="str">
        <f t="shared" si="8"/>
        <v>miercoles</v>
      </c>
      <c r="T107" s="88">
        <f t="shared" si="9"/>
        <v>15</v>
      </c>
    </row>
    <row r="108" spans="1:20" ht="15.75" x14ac:dyDescent="0.25">
      <c r="A108" s="113">
        <v>107</v>
      </c>
      <c r="B108" s="4" t="s">
        <v>740</v>
      </c>
      <c r="C108" s="113">
        <v>38</v>
      </c>
      <c r="D108" s="2" t="s">
        <v>695</v>
      </c>
      <c r="E108" s="5" t="s">
        <v>680</v>
      </c>
      <c r="F108" s="171">
        <v>29400151</v>
      </c>
      <c r="G108" s="2" t="s">
        <v>837</v>
      </c>
      <c r="H108" s="2" t="s">
        <v>119</v>
      </c>
      <c r="I108" s="44">
        <v>45247</v>
      </c>
      <c r="J108" s="133" t="s">
        <v>687</v>
      </c>
      <c r="K108" s="133" t="s">
        <v>1199</v>
      </c>
      <c r="L108" s="161">
        <v>640</v>
      </c>
      <c r="M108" s="2" t="s">
        <v>1</v>
      </c>
      <c r="N108" s="2" t="s">
        <v>47</v>
      </c>
      <c r="O108" s="9">
        <v>5</v>
      </c>
      <c r="P108" s="9">
        <f t="shared" si="5"/>
        <v>64</v>
      </c>
      <c r="Q108" s="2" t="str">
        <f t="shared" si="6"/>
        <v>noviembre</v>
      </c>
      <c r="R108" s="2">
        <f t="shared" si="7"/>
        <v>2023</v>
      </c>
      <c r="S108" s="3" t="str">
        <f t="shared" si="8"/>
        <v>viernes</v>
      </c>
      <c r="T108" s="87">
        <f t="shared" si="9"/>
        <v>17</v>
      </c>
    </row>
    <row r="109" spans="1:20" ht="15.75" x14ac:dyDescent="0.25">
      <c r="A109" s="113">
        <v>108</v>
      </c>
      <c r="B109" s="4" t="s">
        <v>120</v>
      </c>
      <c r="C109" s="113">
        <v>35</v>
      </c>
      <c r="D109" s="2" t="s">
        <v>695</v>
      </c>
      <c r="E109" s="5" t="s">
        <v>681</v>
      </c>
      <c r="F109" s="171">
        <v>37381230</v>
      </c>
      <c r="G109" s="2" t="s">
        <v>838</v>
      </c>
      <c r="H109" s="2" t="s">
        <v>121</v>
      </c>
      <c r="I109" s="44">
        <v>45249</v>
      </c>
      <c r="J109" s="133" t="s">
        <v>785</v>
      </c>
      <c r="K109" s="133" t="s">
        <v>1199</v>
      </c>
      <c r="L109" s="161">
        <v>640</v>
      </c>
      <c r="M109" s="2" t="s">
        <v>3</v>
      </c>
      <c r="N109" s="2" t="s">
        <v>47</v>
      </c>
      <c r="O109" s="9">
        <v>15</v>
      </c>
      <c r="P109" s="9">
        <f t="shared" si="5"/>
        <v>64</v>
      </c>
      <c r="Q109" s="2" t="str">
        <f t="shared" si="6"/>
        <v>noviembre</v>
      </c>
      <c r="R109" s="2">
        <f t="shared" si="7"/>
        <v>2023</v>
      </c>
      <c r="S109" s="3" t="str">
        <f t="shared" si="8"/>
        <v>domingo</v>
      </c>
      <c r="T109" s="88">
        <f t="shared" si="9"/>
        <v>19</v>
      </c>
    </row>
    <row r="110" spans="1:20" ht="15.75" x14ac:dyDescent="0.25">
      <c r="A110" s="113">
        <v>109</v>
      </c>
      <c r="B110" s="4" t="s">
        <v>906</v>
      </c>
      <c r="C110" s="113">
        <v>35</v>
      </c>
      <c r="D110" s="2" t="s">
        <v>696</v>
      </c>
      <c r="E110" s="5" t="s">
        <v>643</v>
      </c>
      <c r="F110" s="171">
        <v>37977741</v>
      </c>
      <c r="G110" s="2" t="s">
        <v>839</v>
      </c>
      <c r="H110" s="2" t="s">
        <v>31</v>
      </c>
      <c r="I110" s="44">
        <v>45253</v>
      </c>
      <c r="J110" s="133" t="s">
        <v>682</v>
      </c>
      <c r="K110" s="133" t="s">
        <v>1199</v>
      </c>
      <c r="L110" s="161">
        <v>640</v>
      </c>
      <c r="M110" s="2" t="s">
        <v>1</v>
      </c>
      <c r="N110" s="2" t="s">
        <v>47</v>
      </c>
      <c r="O110" s="9">
        <v>5</v>
      </c>
      <c r="P110" s="9">
        <f t="shared" si="5"/>
        <v>64</v>
      </c>
      <c r="Q110" s="2" t="str">
        <f t="shared" si="6"/>
        <v>noviembre</v>
      </c>
      <c r="R110" s="2">
        <f t="shared" si="7"/>
        <v>2023</v>
      </c>
      <c r="S110" s="3" t="str">
        <f t="shared" si="8"/>
        <v>jueves</v>
      </c>
      <c r="T110" s="87">
        <f t="shared" si="9"/>
        <v>23</v>
      </c>
    </row>
    <row r="111" spans="1:20" ht="15.75" x14ac:dyDescent="0.25">
      <c r="A111" s="113">
        <v>110</v>
      </c>
      <c r="B111" s="4" t="s">
        <v>716</v>
      </c>
      <c r="C111" s="113">
        <v>40</v>
      </c>
      <c r="D111" s="2" t="s">
        <v>695</v>
      </c>
      <c r="E111" s="5" t="s">
        <v>645</v>
      </c>
      <c r="F111" s="171">
        <v>33459367</v>
      </c>
      <c r="G111" s="6" t="s">
        <v>817</v>
      </c>
      <c r="H111" s="2" t="s">
        <v>35</v>
      </c>
      <c r="I111" s="44">
        <v>45248</v>
      </c>
      <c r="J111" s="133" t="s">
        <v>692</v>
      </c>
      <c r="K111" s="133" t="s">
        <v>1199</v>
      </c>
      <c r="L111" s="161">
        <v>640</v>
      </c>
      <c r="M111" s="2" t="s">
        <v>1197</v>
      </c>
      <c r="N111" s="2" t="s">
        <v>47</v>
      </c>
      <c r="O111" s="9">
        <v>0</v>
      </c>
      <c r="P111" s="9">
        <f t="shared" si="5"/>
        <v>64</v>
      </c>
      <c r="Q111" s="2" t="str">
        <f t="shared" si="6"/>
        <v>noviembre</v>
      </c>
      <c r="R111" s="2">
        <f t="shared" si="7"/>
        <v>2023</v>
      </c>
      <c r="S111" s="3" t="str">
        <f t="shared" si="8"/>
        <v>sabado</v>
      </c>
      <c r="T111" s="88">
        <f t="shared" si="9"/>
        <v>18</v>
      </c>
    </row>
    <row r="112" spans="1:20" ht="15.75" x14ac:dyDescent="0.25">
      <c r="A112" s="113">
        <v>111</v>
      </c>
      <c r="B112" s="4" t="s">
        <v>905</v>
      </c>
      <c r="C112" s="113">
        <v>22</v>
      </c>
      <c r="D112" s="2" t="s">
        <v>695</v>
      </c>
      <c r="E112" s="5" t="s">
        <v>647</v>
      </c>
      <c r="F112" s="171">
        <v>27137293</v>
      </c>
      <c r="G112" s="2" t="s">
        <v>819</v>
      </c>
      <c r="H112" s="2" t="s">
        <v>39</v>
      </c>
      <c r="I112" s="44">
        <v>45261</v>
      </c>
      <c r="J112" s="133" t="s">
        <v>784</v>
      </c>
      <c r="K112" s="133" t="s">
        <v>1199</v>
      </c>
      <c r="L112" s="161">
        <v>640</v>
      </c>
      <c r="M112" s="2" t="s">
        <v>1198</v>
      </c>
      <c r="N112" s="2" t="s">
        <v>47</v>
      </c>
      <c r="O112" s="9">
        <v>0</v>
      </c>
      <c r="P112" s="9">
        <f t="shared" si="5"/>
        <v>64</v>
      </c>
      <c r="Q112" s="2" t="str">
        <f t="shared" si="6"/>
        <v>diciembre</v>
      </c>
      <c r="R112" s="2">
        <f t="shared" si="7"/>
        <v>2023</v>
      </c>
      <c r="S112" s="3" t="str">
        <f t="shared" si="8"/>
        <v>viernes</v>
      </c>
      <c r="T112" s="87">
        <f t="shared" si="9"/>
        <v>1</v>
      </c>
    </row>
    <row r="113" spans="1:20" ht="15.75" x14ac:dyDescent="0.25">
      <c r="A113" s="113">
        <v>112</v>
      </c>
      <c r="B113" s="4" t="s">
        <v>723</v>
      </c>
      <c r="C113" s="3">
        <v>37</v>
      </c>
      <c r="D113" s="2" t="s">
        <v>696</v>
      </c>
      <c r="E113" s="5" t="s">
        <v>653</v>
      </c>
      <c r="F113" s="171">
        <v>35887710</v>
      </c>
      <c r="G113" s="2" t="s">
        <v>821</v>
      </c>
      <c r="H113" s="2" t="s">
        <v>68</v>
      </c>
      <c r="I113" s="44">
        <v>45273</v>
      </c>
      <c r="J113" s="133" t="s">
        <v>686</v>
      </c>
      <c r="K113" s="133" t="s">
        <v>1199</v>
      </c>
      <c r="L113" s="161">
        <v>640</v>
      </c>
      <c r="M113" s="2" t="s">
        <v>1</v>
      </c>
      <c r="N113" s="2" t="s">
        <v>47</v>
      </c>
      <c r="O113" s="9">
        <v>0</v>
      </c>
      <c r="P113" s="9">
        <f t="shared" si="5"/>
        <v>64</v>
      </c>
      <c r="Q113" s="2" t="str">
        <f t="shared" si="6"/>
        <v>diciembre</v>
      </c>
      <c r="R113" s="2">
        <f t="shared" si="7"/>
        <v>2023</v>
      </c>
      <c r="S113" s="3" t="str">
        <f t="shared" si="8"/>
        <v>miercoles</v>
      </c>
      <c r="T113" s="88">
        <f t="shared" si="9"/>
        <v>13</v>
      </c>
    </row>
    <row r="114" spans="1:20" ht="15.75" x14ac:dyDescent="0.25">
      <c r="A114" s="113">
        <v>113</v>
      </c>
      <c r="B114" s="4" t="s">
        <v>71</v>
      </c>
      <c r="C114" s="113">
        <v>27</v>
      </c>
      <c r="D114" s="2" t="s">
        <v>695</v>
      </c>
      <c r="E114" s="5" t="s">
        <v>655</v>
      </c>
      <c r="F114" s="171">
        <v>34221613</v>
      </c>
      <c r="G114" s="2" t="s">
        <v>822</v>
      </c>
      <c r="H114" s="2" t="s">
        <v>72</v>
      </c>
      <c r="I114" s="44">
        <v>45277</v>
      </c>
      <c r="J114" s="133" t="s">
        <v>713</v>
      </c>
      <c r="K114" s="133" t="s">
        <v>1199</v>
      </c>
      <c r="L114" s="161">
        <v>640</v>
      </c>
      <c r="M114" s="2" t="s">
        <v>1</v>
      </c>
      <c r="N114" s="2" t="s">
        <v>47</v>
      </c>
      <c r="O114" s="9">
        <v>5</v>
      </c>
      <c r="P114" s="9">
        <f t="shared" si="5"/>
        <v>64</v>
      </c>
      <c r="Q114" s="2" t="str">
        <f t="shared" si="6"/>
        <v>diciembre</v>
      </c>
      <c r="R114" s="2">
        <f t="shared" si="7"/>
        <v>2023</v>
      </c>
      <c r="S114" s="3" t="str">
        <f t="shared" si="8"/>
        <v>domingo</v>
      </c>
      <c r="T114" s="87">
        <f t="shared" si="9"/>
        <v>17</v>
      </c>
    </row>
    <row r="115" spans="1:20" ht="15.75" x14ac:dyDescent="0.25">
      <c r="A115" s="113">
        <v>114</v>
      </c>
      <c r="B115" s="4" t="s">
        <v>726</v>
      </c>
      <c r="C115" s="113">
        <v>18</v>
      </c>
      <c r="D115" s="2" t="s">
        <v>696</v>
      </c>
      <c r="E115" s="5" t="s">
        <v>658</v>
      </c>
      <c r="F115" s="171">
        <v>26547859</v>
      </c>
      <c r="G115" s="2" t="s">
        <v>823</v>
      </c>
      <c r="H115" s="2" t="s">
        <v>78</v>
      </c>
      <c r="I115" s="44">
        <v>45283</v>
      </c>
      <c r="J115" s="133" t="s">
        <v>783</v>
      </c>
      <c r="K115" s="133" t="s">
        <v>1199</v>
      </c>
      <c r="L115" s="161">
        <v>640</v>
      </c>
      <c r="M115" s="2" t="s">
        <v>1197</v>
      </c>
      <c r="N115" s="2" t="s">
        <v>47</v>
      </c>
      <c r="O115" s="9">
        <v>8</v>
      </c>
      <c r="P115" s="9">
        <f t="shared" si="5"/>
        <v>64</v>
      </c>
      <c r="Q115" s="2" t="str">
        <f t="shared" si="6"/>
        <v>diciembre</v>
      </c>
      <c r="R115" s="2">
        <f t="shared" si="7"/>
        <v>2023</v>
      </c>
      <c r="S115" s="3" t="str">
        <f t="shared" si="8"/>
        <v>sabado</v>
      </c>
      <c r="T115" s="88">
        <f t="shared" si="9"/>
        <v>23</v>
      </c>
    </row>
    <row r="116" spans="1:20" ht="15.75" x14ac:dyDescent="0.25">
      <c r="A116" s="113">
        <v>115</v>
      </c>
      <c r="B116" s="4" t="s">
        <v>727</v>
      </c>
      <c r="C116" s="113">
        <v>28</v>
      </c>
      <c r="D116" s="2" t="s">
        <v>695</v>
      </c>
      <c r="E116" s="5" t="s">
        <v>659</v>
      </c>
      <c r="F116" s="171">
        <v>27707752</v>
      </c>
      <c r="G116" s="2" t="s">
        <v>824</v>
      </c>
      <c r="H116" s="2" t="s">
        <v>80</v>
      </c>
      <c r="I116" s="44">
        <v>45284</v>
      </c>
      <c r="J116" s="133" t="s">
        <v>717</v>
      </c>
      <c r="K116" s="133" t="s">
        <v>1199</v>
      </c>
      <c r="L116" s="161">
        <v>640</v>
      </c>
      <c r="M116" s="2" t="s">
        <v>5</v>
      </c>
      <c r="N116" s="2" t="s">
        <v>47</v>
      </c>
      <c r="O116" s="9">
        <v>5</v>
      </c>
      <c r="P116" s="9">
        <f t="shared" si="5"/>
        <v>64</v>
      </c>
      <c r="Q116" s="2" t="str">
        <f t="shared" si="6"/>
        <v>diciembre</v>
      </c>
      <c r="R116" s="2">
        <f t="shared" si="7"/>
        <v>2023</v>
      </c>
      <c r="S116" s="3" t="str">
        <f t="shared" si="8"/>
        <v>domingo</v>
      </c>
      <c r="T116" s="87">
        <f t="shared" si="9"/>
        <v>24</v>
      </c>
    </row>
    <row r="117" spans="1:20" ht="15.75" x14ac:dyDescent="0.25">
      <c r="A117" s="113">
        <v>116</v>
      </c>
      <c r="B117" s="4" t="s">
        <v>729</v>
      </c>
      <c r="C117" s="113">
        <v>44</v>
      </c>
      <c r="D117" s="2" t="s">
        <v>696</v>
      </c>
      <c r="E117" s="5" t="s">
        <v>661</v>
      </c>
      <c r="F117" s="171">
        <v>39810617</v>
      </c>
      <c r="G117" s="2" t="s">
        <v>826</v>
      </c>
      <c r="H117" s="2" t="s">
        <v>84</v>
      </c>
      <c r="I117" s="44">
        <v>45289</v>
      </c>
      <c r="J117" s="133" t="s">
        <v>785</v>
      </c>
      <c r="K117" s="133" t="s">
        <v>1199</v>
      </c>
      <c r="L117" s="161">
        <v>640</v>
      </c>
      <c r="M117" s="2" t="s">
        <v>3</v>
      </c>
      <c r="N117" s="2" t="s">
        <v>47</v>
      </c>
      <c r="O117" s="9">
        <v>0</v>
      </c>
      <c r="P117" s="9">
        <f t="shared" si="5"/>
        <v>64</v>
      </c>
      <c r="Q117" s="2" t="str">
        <f t="shared" si="6"/>
        <v>diciembre</v>
      </c>
      <c r="R117" s="2">
        <f t="shared" si="7"/>
        <v>2023</v>
      </c>
      <c r="S117" s="3" t="str">
        <f t="shared" si="8"/>
        <v>viernes</v>
      </c>
      <c r="T117" s="88">
        <f t="shared" si="9"/>
        <v>29</v>
      </c>
    </row>
    <row r="118" spans="1:20" ht="15.75" x14ac:dyDescent="0.25">
      <c r="A118" s="113">
        <v>117</v>
      </c>
      <c r="B118" s="4" t="s">
        <v>731</v>
      </c>
      <c r="C118" s="113">
        <v>18</v>
      </c>
      <c r="D118" s="2" t="s">
        <v>695</v>
      </c>
      <c r="E118" s="5" t="s">
        <v>663</v>
      </c>
      <c r="F118" s="171">
        <v>33175773</v>
      </c>
      <c r="G118" s="2" t="s">
        <v>827</v>
      </c>
      <c r="H118" s="2" t="s">
        <v>88</v>
      </c>
      <c r="I118" s="44">
        <v>45171</v>
      </c>
      <c r="J118" s="133" t="s">
        <v>682</v>
      </c>
      <c r="K118" s="133" t="s">
        <v>1199</v>
      </c>
      <c r="L118" s="161">
        <v>640</v>
      </c>
      <c r="M118" s="2" t="s">
        <v>1</v>
      </c>
      <c r="N118" s="2" t="s">
        <v>47</v>
      </c>
      <c r="O118" s="9">
        <v>5</v>
      </c>
      <c r="P118" s="9">
        <f t="shared" si="5"/>
        <v>64</v>
      </c>
      <c r="Q118" s="2" t="str">
        <f t="shared" si="6"/>
        <v>septiembre</v>
      </c>
      <c r="R118" s="2">
        <f t="shared" si="7"/>
        <v>2023</v>
      </c>
      <c r="S118" s="3" t="str">
        <f t="shared" si="8"/>
        <v>sabado</v>
      </c>
      <c r="T118" s="87">
        <f t="shared" si="9"/>
        <v>2</v>
      </c>
    </row>
    <row r="119" spans="1:20" ht="15.75" x14ac:dyDescent="0.25">
      <c r="A119" s="113">
        <v>118</v>
      </c>
      <c r="B119" s="4" t="s">
        <v>91</v>
      </c>
      <c r="C119" s="113">
        <v>30</v>
      </c>
      <c r="D119" s="2" t="s">
        <v>696</v>
      </c>
      <c r="E119" s="5" t="s">
        <v>665</v>
      </c>
      <c r="F119" s="171">
        <v>26673605</v>
      </c>
      <c r="G119" s="2" t="s">
        <v>829</v>
      </c>
      <c r="H119" s="2" t="s">
        <v>92</v>
      </c>
      <c r="I119" s="44">
        <v>45175</v>
      </c>
      <c r="J119" s="133" t="s">
        <v>692</v>
      </c>
      <c r="K119" s="133" t="s">
        <v>1200</v>
      </c>
      <c r="L119" s="160">
        <v>550</v>
      </c>
      <c r="M119" s="2" t="s">
        <v>1197</v>
      </c>
      <c r="N119" s="2" t="s">
        <v>47</v>
      </c>
      <c r="O119" s="9">
        <v>0</v>
      </c>
      <c r="P119" s="9">
        <f t="shared" si="5"/>
        <v>55</v>
      </c>
      <c r="Q119" s="2" t="str">
        <f t="shared" si="6"/>
        <v>septiembre</v>
      </c>
      <c r="R119" s="2">
        <f t="shared" si="7"/>
        <v>2023</v>
      </c>
      <c r="S119" s="3" t="str">
        <f t="shared" si="8"/>
        <v>miercoles</v>
      </c>
      <c r="T119" s="88">
        <f t="shared" si="9"/>
        <v>6</v>
      </c>
    </row>
    <row r="120" spans="1:20" ht="15.75" x14ac:dyDescent="0.25">
      <c r="A120" s="113">
        <v>119</v>
      </c>
      <c r="B120" s="4" t="s">
        <v>735</v>
      </c>
      <c r="C120" s="113">
        <v>29</v>
      </c>
      <c r="D120" s="2" t="s">
        <v>695</v>
      </c>
      <c r="E120" s="5" t="s">
        <v>671</v>
      </c>
      <c r="F120" s="171">
        <v>34400915</v>
      </c>
      <c r="G120" s="2" t="s">
        <v>840</v>
      </c>
      <c r="H120" s="2" t="s">
        <v>102</v>
      </c>
      <c r="I120" s="44">
        <v>45178</v>
      </c>
      <c r="J120" s="133" t="s">
        <v>691</v>
      </c>
      <c r="K120" s="133" t="s">
        <v>1200</v>
      </c>
      <c r="L120" s="160">
        <v>550</v>
      </c>
      <c r="M120" s="2" t="s">
        <v>1198</v>
      </c>
      <c r="N120" s="2" t="s">
        <v>47</v>
      </c>
      <c r="O120" s="9">
        <v>5</v>
      </c>
      <c r="P120" s="9">
        <f t="shared" si="5"/>
        <v>55</v>
      </c>
      <c r="Q120" s="2" t="str">
        <f t="shared" si="6"/>
        <v>septiembre</v>
      </c>
      <c r="R120" s="2">
        <f t="shared" si="7"/>
        <v>2023</v>
      </c>
      <c r="S120" s="3" t="str">
        <f t="shared" si="8"/>
        <v>sabado</v>
      </c>
      <c r="T120" s="87">
        <f t="shared" si="9"/>
        <v>9</v>
      </c>
    </row>
    <row r="121" spans="1:20" ht="15.75" x14ac:dyDescent="0.25">
      <c r="A121" s="113">
        <v>120</v>
      </c>
      <c r="B121" s="4" t="s">
        <v>802</v>
      </c>
      <c r="C121" s="113">
        <v>30</v>
      </c>
      <c r="D121" s="2" t="s">
        <v>695</v>
      </c>
      <c r="E121" s="5" t="s">
        <v>673</v>
      </c>
      <c r="F121" s="171">
        <v>27186697</v>
      </c>
      <c r="G121" s="2" t="s">
        <v>833</v>
      </c>
      <c r="H121" s="2" t="s">
        <v>70</v>
      </c>
      <c r="I121" s="44">
        <v>45191</v>
      </c>
      <c r="J121" s="133" t="s">
        <v>686</v>
      </c>
      <c r="K121" s="133" t="s">
        <v>1200</v>
      </c>
      <c r="L121" s="160">
        <v>550</v>
      </c>
      <c r="M121" s="2" t="s">
        <v>1</v>
      </c>
      <c r="N121" s="2" t="s">
        <v>47</v>
      </c>
      <c r="O121" s="9">
        <v>5</v>
      </c>
      <c r="P121" s="9">
        <f t="shared" si="5"/>
        <v>55</v>
      </c>
      <c r="Q121" s="2" t="str">
        <f t="shared" si="6"/>
        <v>septiembre</v>
      </c>
      <c r="R121" s="2">
        <f t="shared" si="7"/>
        <v>2023</v>
      </c>
      <c r="S121" s="3" t="str">
        <f t="shared" si="8"/>
        <v>viernes</v>
      </c>
      <c r="T121" s="88">
        <f t="shared" si="9"/>
        <v>22</v>
      </c>
    </row>
    <row r="122" spans="1:20" ht="15.75" x14ac:dyDescent="0.25">
      <c r="A122" s="113">
        <v>121</v>
      </c>
      <c r="B122" s="4" t="s">
        <v>111</v>
      </c>
      <c r="C122" s="113">
        <v>27</v>
      </c>
      <c r="D122" s="2" t="s">
        <v>695</v>
      </c>
      <c r="E122" s="5" t="s">
        <v>676</v>
      </c>
      <c r="F122" s="171">
        <v>28565335</v>
      </c>
      <c r="G122" s="2" t="s">
        <v>841</v>
      </c>
      <c r="H122" s="2" t="s">
        <v>112</v>
      </c>
      <c r="I122" s="44">
        <v>45197</v>
      </c>
      <c r="J122" s="133" t="s">
        <v>716</v>
      </c>
      <c r="K122" s="133" t="s">
        <v>1200</v>
      </c>
      <c r="L122" s="160">
        <v>550</v>
      </c>
      <c r="M122" s="2" t="s">
        <v>1197</v>
      </c>
      <c r="N122" s="2" t="s">
        <v>47</v>
      </c>
      <c r="O122" s="9">
        <v>10</v>
      </c>
      <c r="P122" s="9">
        <f t="shared" si="5"/>
        <v>55</v>
      </c>
      <c r="Q122" s="2" t="str">
        <f t="shared" si="6"/>
        <v>septiembre</v>
      </c>
      <c r="R122" s="2">
        <f t="shared" si="7"/>
        <v>2023</v>
      </c>
      <c r="S122" s="3" t="str">
        <f t="shared" si="8"/>
        <v>jueves</v>
      </c>
      <c r="T122" s="87">
        <f t="shared" si="9"/>
        <v>28</v>
      </c>
    </row>
    <row r="123" spans="1:20" ht="15.75" x14ac:dyDescent="0.25">
      <c r="A123" s="113">
        <v>122</v>
      </c>
      <c r="B123" s="4" t="s">
        <v>113</v>
      </c>
      <c r="C123" s="113">
        <v>27</v>
      </c>
      <c r="D123" s="2" t="s">
        <v>696</v>
      </c>
      <c r="E123" s="5" t="s">
        <v>677</v>
      </c>
      <c r="F123" s="171">
        <v>37472916</v>
      </c>
      <c r="G123" s="2" t="s">
        <v>842</v>
      </c>
      <c r="H123" s="2" t="s">
        <v>114</v>
      </c>
      <c r="I123" s="44">
        <v>45199</v>
      </c>
      <c r="J123" s="133" t="s">
        <v>689</v>
      </c>
      <c r="K123" s="133" t="s">
        <v>1200</v>
      </c>
      <c r="L123" s="160">
        <v>550</v>
      </c>
      <c r="M123" s="2" t="s">
        <v>1197</v>
      </c>
      <c r="N123" s="2" t="s">
        <v>47</v>
      </c>
      <c r="O123" s="9">
        <v>5</v>
      </c>
      <c r="P123" s="9">
        <f t="shared" si="5"/>
        <v>55</v>
      </c>
      <c r="Q123" s="2" t="str">
        <f t="shared" si="6"/>
        <v>septiembre</v>
      </c>
      <c r="R123" s="2">
        <f t="shared" si="7"/>
        <v>2023</v>
      </c>
      <c r="S123" s="3" t="str">
        <f t="shared" si="8"/>
        <v>sabado</v>
      </c>
      <c r="T123" s="88">
        <f t="shared" si="9"/>
        <v>30</v>
      </c>
    </row>
    <row r="124" spans="1:20" ht="15.75" x14ac:dyDescent="0.25">
      <c r="A124" s="113">
        <v>123</v>
      </c>
      <c r="B124" s="4" t="s">
        <v>115</v>
      </c>
      <c r="C124" s="113">
        <v>28</v>
      </c>
      <c r="D124" s="2" t="s">
        <v>696</v>
      </c>
      <c r="E124" s="5" t="s">
        <v>678</v>
      </c>
      <c r="F124" s="171">
        <v>34107521</v>
      </c>
      <c r="G124" s="2" t="s">
        <v>835</v>
      </c>
      <c r="H124" s="2" t="s">
        <v>88</v>
      </c>
      <c r="I124" s="44">
        <v>45221</v>
      </c>
      <c r="J124" s="133" t="s">
        <v>783</v>
      </c>
      <c r="K124" s="133" t="s">
        <v>1200</v>
      </c>
      <c r="L124" s="160">
        <v>550</v>
      </c>
      <c r="M124" s="2" t="s">
        <v>1197</v>
      </c>
      <c r="N124" s="2" t="s">
        <v>47</v>
      </c>
      <c r="O124" s="9">
        <v>10</v>
      </c>
      <c r="P124" s="9">
        <f t="shared" si="5"/>
        <v>55</v>
      </c>
      <c r="Q124" s="2" t="str">
        <f t="shared" si="6"/>
        <v>octubre</v>
      </c>
      <c r="R124" s="2">
        <f t="shared" si="7"/>
        <v>2023</v>
      </c>
      <c r="S124" s="3" t="str">
        <f t="shared" si="8"/>
        <v>domingo</v>
      </c>
      <c r="T124" s="87">
        <f t="shared" si="9"/>
        <v>22</v>
      </c>
    </row>
    <row r="125" spans="1:20" ht="15.75" x14ac:dyDescent="0.25">
      <c r="A125" s="113">
        <v>124</v>
      </c>
      <c r="B125" s="4" t="s">
        <v>739</v>
      </c>
      <c r="C125" s="113">
        <v>30</v>
      </c>
      <c r="D125" s="2" t="s">
        <v>695</v>
      </c>
      <c r="E125" s="5" t="s">
        <v>679</v>
      </c>
      <c r="F125" s="171">
        <v>26941122</v>
      </c>
      <c r="G125" s="2" t="s">
        <v>836</v>
      </c>
      <c r="H125" s="2" t="s">
        <v>117</v>
      </c>
      <c r="I125" s="44">
        <v>45203</v>
      </c>
      <c r="J125" s="133" t="s">
        <v>717</v>
      </c>
      <c r="K125" s="133" t="s">
        <v>1200</v>
      </c>
      <c r="L125" s="160">
        <v>550</v>
      </c>
      <c r="M125" s="2" t="s">
        <v>5</v>
      </c>
      <c r="N125" s="2" t="s">
        <v>47</v>
      </c>
      <c r="O125" s="9">
        <v>15</v>
      </c>
      <c r="P125" s="9">
        <f t="shared" si="5"/>
        <v>55</v>
      </c>
      <c r="Q125" s="2" t="str">
        <f t="shared" si="6"/>
        <v>octubre</v>
      </c>
      <c r="R125" s="2">
        <f t="shared" si="7"/>
        <v>2023</v>
      </c>
      <c r="S125" s="3" t="str">
        <f t="shared" si="8"/>
        <v>miercoles</v>
      </c>
      <c r="T125" s="88">
        <f t="shared" si="9"/>
        <v>4</v>
      </c>
    </row>
    <row r="126" spans="1:20" ht="15.75" x14ac:dyDescent="0.25">
      <c r="A126" s="113">
        <v>125</v>
      </c>
      <c r="B126" s="4" t="s">
        <v>120</v>
      </c>
      <c r="C126" s="113">
        <v>35</v>
      </c>
      <c r="D126" s="2" t="s">
        <v>695</v>
      </c>
      <c r="E126" s="5" t="s">
        <v>681</v>
      </c>
      <c r="F126" s="171">
        <v>37381230</v>
      </c>
      <c r="G126" s="2" t="s">
        <v>838</v>
      </c>
      <c r="H126" s="2" t="s">
        <v>121</v>
      </c>
      <c r="I126" s="44">
        <v>45207</v>
      </c>
      <c r="J126" s="133" t="s">
        <v>785</v>
      </c>
      <c r="K126" s="133" t="s">
        <v>1200</v>
      </c>
      <c r="L126" s="160">
        <v>550</v>
      </c>
      <c r="M126" s="2" t="s">
        <v>3</v>
      </c>
      <c r="N126" s="2" t="s">
        <v>47</v>
      </c>
      <c r="O126" s="9">
        <v>0</v>
      </c>
      <c r="P126" s="9">
        <f t="shared" si="5"/>
        <v>55</v>
      </c>
      <c r="Q126" s="2" t="str">
        <f t="shared" si="6"/>
        <v>octubre</v>
      </c>
      <c r="R126" s="2">
        <f t="shared" si="7"/>
        <v>2023</v>
      </c>
      <c r="S126" s="3" t="str">
        <f t="shared" si="8"/>
        <v>domingo</v>
      </c>
      <c r="T126" s="87">
        <f t="shared" si="9"/>
        <v>8</v>
      </c>
    </row>
    <row r="127" spans="1:20" ht="15.75" x14ac:dyDescent="0.25">
      <c r="A127" s="113">
        <v>126</v>
      </c>
      <c r="B127" s="4" t="s">
        <v>906</v>
      </c>
      <c r="C127" s="113">
        <v>35</v>
      </c>
      <c r="D127" s="2" t="s">
        <v>696</v>
      </c>
      <c r="E127" s="5" t="s">
        <v>643</v>
      </c>
      <c r="F127" s="171">
        <v>37977741</v>
      </c>
      <c r="G127" s="2" t="s">
        <v>839</v>
      </c>
      <c r="H127" s="2" t="s">
        <v>31</v>
      </c>
      <c r="I127" s="44">
        <v>45211</v>
      </c>
      <c r="J127" s="133" t="s">
        <v>682</v>
      </c>
      <c r="K127" s="133" t="s">
        <v>1200</v>
      </c>
      <c r="L127" s="160">
        <v>550</v>
      </c>
      <c r="M127" s="2" t="s">
        <v>1</v>
      </c>
      <c r="N127" s="2" t="s">
        <v>47</v>
      </c>
      <c r="O127" s="9">
        <v>5</v>
      </c>
      <c r="P127" s="9">
        <f t="shared" si="5"/>
        <v>55</v>
      </c>
      <c r="Q127" s="2" t="str">
        <f t="shared" si="6"/>
        <v>octubre</v>
      </c>
      <c r="R127" s="2">
        <f t="shared" si="7"/>
        <v>2023</v>
      </c>
      <c r="S127" s="3" t="str">
        <f t="shared" si="8"/>
        <v>jueves</v>
      </c>
      <c r="T127" s="88">
        <f t="shared" si="9"/>
        <v>12</v>
      </c>
    </row>
    <row r="128" spans="1:20" ht="15.75" x14ac:dyDescent="0.25">
      <c r="A128" s="113">
        <v>127</v>
      </c>
      <c r="B128" s="4" t="s">
        <v>716</v>
      </c>
      <c r="C128" s="113">
        <v>40</v>
      </c>
      <c r="D128" s="2" t="s">
        <v>695</v>
      </c>
      <c r="E128" s="5" t="s">
        <v>645</v>
      </c>
      <c r="F128" s="171">
        <v>33459367</v>
      </c>
      <c r="G128" s="6" t="s">
        <v>817</v>
      </c>
      <c r="H128" s="2" t="s">
        <v>35</v>
      </c>
      <c r="I128" s="44">
        <v>45221</v>
      </c>
      <c r="J128" s="133" t="s">
        <v>690</v>
      </c>
      <c r="K128" s="133" t="s">
        <v>1200</v>
      </c>
      <c r="L128" s="160">
        <v>550</v>
      </c>
      <c r="M128" s="2" t="s">
        <v>3</v>
      </c>
      <c r="N128" s="2" t="s">
        <v>47</v>
      </c>
      <c r="O128" s="9">
        <v>0</v>
      </c>
      <c r="P128" s="9">
        <f t="shared" si="5"/>
        <v>55</v>
      </c>
      <c r="Q128" s="2" t="str">
        <f t="shared" si="6"/>
        <v>octubre</v>
      </c>
      <c r="R128" s="2">
        <f t="shared" si="7"/>
        <v>2023</v>
      </c>
      <c r="S128" s="3" t="str">
        <f t="shared" si="8"/>
        <v>domingo</v>
      </c>
      <c r="T128" s="87">
        <f t="shared" si="9"/>
        <v>22</v>
      </c>
    </row>
    <row r="129" spans="1:20" ht="15.75" x14ac:dyDescent="0.25">
      <c r="A129" s="113">
        <v>128</v>
      </c>
      <c r="B129" s="4" t="s">
        <v>721</v>
      </c>
      <c r="C129" s="113">
        <v>33</v>
      </c>
      <c r="D129" s="2" t="s">
        <v>695</v>
      </c>
      <c r="E129" s="5" t="s">
        <v>651</v>
      </c>
      <c r="F129" s="171">
        <v>35484478</v>
      </c>
      <c r="G129" s="2" t="s">
        <v>843</v>
      </c>
      <c r="H129" s="2" t="s">
        <v>37</v>
      </c>
      <c r="I129" s="44">
        <v>45227</v>
      </c>
      <c r="J129" s="133" t="s">
        <v>714</v>
      </c>
      <c r="K129" s="133" t="s">
        <v>1200</v>
      </c>
      <c r="L129" s="160">
        <v>550</v>
      </c>
      <c r="M129" s="2" t="s">
        <v>1198</v>
      </c>
      <c r="N129" s="2" t="s">
        <v>47</v>
      </c>
      <c r="O129" s="9">
        <v>5</v>
      </c>
      <c r="P129" s="9">
        <f t="shared" si="5"/>
        <v>55</v>
      </c>
      <c r="Q129" s="2" t="str">
        <f t="shared" si="6"/>
        <v>octubre</v>
      </c>
      <c r="R129" s="2">
        <f t="shared" si="7"/>
        <v>2023</v>
      </c>
      <c r="S129" s="3" t="str">
        <f t="shared" si="8"/>
        <v>sabado</v>
      </c>
      <c r="T129" s="88">
        <f t="shared" si="9"/>
        <v>28</v>
      </c>
    </row>
    <row r="130" spans="1:20" ht="15.75" x14ac:dyDescent="0.25">
      <c r="A130" s="113">
        <v>129</v>
      </c>
      <c r="B130" s="4" t="s">
        <v>723</v>
      </c>
      <c r="C130" s="3">
        <v>37</v>
      </c>
      <c r="D130" s="2" t="s">
        <v>696</v>
      </c>
      <c r="E130" s="5" t="s">
        <v>653</v>
      </c>
      <c r="F130" s="171">
        <v>35887710</v>
      </c>
      <c r="G130" s="2" t="s">
        <v>821</v>
      </c>
      <c r="H130" s="2" t="s">
        <v>68</v>
      </c>
      <c r="I130" s="44">
        <v>45231</v>
      </c>
      <c r="J130" s="133" t="s">
        <v>690</v>
      </c>
      <c r="K130" s="133" t="s">
        <v>1200</v>
      </c>
      <c r="L130" s="160">
        <v>550</v>
      </c>
      <c r="M130" s="2" t="s">
        <v>3</v>
      </c>
      <c r="N130" s="2" t="s">
        <v>47</v>
      </c>
      <c r="O130" s="9">
        <v>8</v>
      </c>
      <c r="P130" s="9">
        <f t="shared" ref="P130:P193" si="10">L130*0.1</f>
        <v>55</v>
      </c>
      <c r="Q130" s="2" t="str">
        <f t="shared" ref="Q130:Q193" si="11">TEXT(I:I,"mmmm")</f>
        <v>noviembre</v>
      </c>
      <c r="R130" s="2">
        <f t="shared" ref="R130:R193" si="12">YEAR(I130)</f>
        <v>2023</v>
      </c>
      <c r="S130" s="3" t="str">
        <f t="shared" ref="S130:S193" si="13">IF(I130&lt;&gt;"", SUBSTITUTE(SUBSTITUTE(SUBSTITUTE(SUBSTITUTE(SUBSTITUTE(TEXT(I130,"dddd"),"á","a"),"é","e"),"í","i"),"ó","o"),"ú","u"),"")</f>
        <v>miercoles</v>
      </c>
      <c r="T130" s="87">
        <f t="shared" ref="T130:T193" si="14">DAY(I:I)</f>
        <v>1</v>
      </c>
    </row>
    <row r="131" spans="1:20" ht="15.75" x14ac:dyDescent="0.25">
      <c r="A131" s="113">
        <v>130</v>
      </c>
      <c r="B131" s="4" t="s">
        <v>73</v>
      </c>
      <c r="C131" s="113">
        <v>31</v>
      </c>
      <c r="D131" s="2" t="s">
        <v>695</v>
      </c>
      <c r="E131" s="5" t="s">
        <v>656</v>
      </c>
      <c r="F131" s="171">
        <v>39111781</v>
      </c>
      <c r="G131" s="2" t="s">
        <v>844</v>
      </c>
      <c r="H131" s="2" t="s">
        <v>74</v>
      </c>
      <c r="I131" s="44">
        <v>45237</v>
      </c>
      <c r="J131" s="133" t="s">
        <v>691</v>
      </c>
      <c r="K131" s="133" t="s">
        <v>1200</v>
      </c>
      <c r="L131" s="160">
        <v>550</v>
      </c>
      <c r="M131" s="2" t="s">
        <v>1198</v>
      </c>
      <c r="N131" s="2" t="s">
        <v>47</v>
      </c>
      <c r="O131" s="9">
        <v>10</v>
      </c>
      <c r="P131" s="9">
        <f t="shared" si="10"/>
        <v>55</v>
      </c>
      <c r="Q131" s="2" t="str">
        <f t="shared" si="11"/>
        <v>noviembre</v>
      </c>
      <c r="R131" s="2">
        <f t="shared" si="12"/>
        <v>2023</v>
      </c>
      <c r="S131" s="3" t="str">
        <f t="shared" si="13"/>
        <v>martes</v>
      </c>
      <c r="T131" s="88">
        <f t="shared" si="14"/>
        <v>7</v>
      </c>
    </row>
    <row r="132" spans="1:20" ht="15.75" x14ac:dyDescent="0.25">
      <c r="A132" s="113">
        <v>131</v>
      </c>
      <c r="B132" s="4" t="s">
        <v>725</v>
      </c>
      <c r="C132" s="113">
        <v>40</v>
      </c>
      <c r="D132" s="2" t="s">
        <v>696</v>
      </c>
      <c r="E132" s="5" t="s">
        <v>657</v>
      </c>
      <c r="F132" s="171">
        <v>32459086</v>
      </c>
      <c r="G132" s="2" t="s">
        <v>845</v>
      </c>
      <c r="H132" s="2" t="s">
        <v>76</v>
      </c>
      <c r="I132" s="44">
        <v>45239</v>
      </c>
      <c r="J132" s="133" t="s">
        <v>786</v>
      </c>
      <c r="K132" s="133" t="s">
        <v>1200</v>
      </c>
      <c r="L132" s="160">
        <v>550</v>
      </c>
      <c r="M132" s="2" t="s">
        <v>3</v>
      </c>
      <c r="N132" s="2" t="s">
        <v>47</v>
      </c>
      <c r="O132" s="9">
        <v>5</v>
      </c>
      <c r="P132" s="9">
        <f t="shared" si="10"/>
        <v>55</v>
      </c>
      <c r="Q132" s="2" t="str">
        <f t="shared" si="11"/>
        <v>noviembre</v>
      </c>
      <c r="R132" s="2">
        <f t="shared" si="12"/>
        <v>2023</v>
      </c>
      <c r="S132" s="3" t="str">
        <f t="shared" si="13"/>
        <v>jueves</v>
      </c>
      <c r="T132" s="87">
        <f t="shared" si="14"/>
        <v>9</v>
      </c>
    </row>
    <row r="133" spans="1:20" ht="15.75" x14ac:dyDescent="0.25">
      <c r="A133" s="113">
        <v>132</v>
      </c>
      <c r="B133" s="4" t="s">
        <v>726</v>
      </c>
      <c r="C133" s="113">
        <v>18</v>
      </c>
      <c r="D133" s="2" t="s">
        <v>696</v>
      </c>
      <c r="E133" s="5" t="s">
        <v>658</v>
      </c>
      <c r="F133" s="171">
        <v>26547859</v>
      </c>
      <c r="G133" s="2" t="s">
        <v>823</v>
      </c>
      <c r="H133" s="2" t="s">
        <v>78</v>
      </c>
      <c r="I133" s="44">
        <v>45241</v>
      </c>
      <c r="J133" s="133" t="s">
        <v>686</v>
      </c>
      <c r="K133" s="133" t="s">
        <v>1200</v>
      </c>
      <c r="L133" s="160">
        <v>550</v>
      </c>
      <c r="M133" s="2" t="s">
        <v>1</v>
      </c>
      <c r="N133" s="2" t="s">
        <v>47</v>
      </c>
      <c r="O133" s="9">
        <v>15</v>
      </c>
      <c r="P133" s="9">
        <f t="shared" si="10"/>
        <v>55</v>
      </c>
      <c r="Q133" s="2" t="str">
        <f t="shared" si="11"/>
        <v>noviembre</v>
      </c>
      <c r="R133" s="2">
        <f t="shared" si="12"/>
        <v>2023</v>
      </c>
      <c r="S133" s="3" t="str">
        <f t="shared" si="13"/>
        <v>sabado</v>
      </c>
      <c r="T133" s="88">
        <f t="shared" si="14"/>
        <v>11</v>
      </c>
    </row>
    <row r="134" spans="1:20" ht="15.75" x14ac:dyDescent="0.25">
      <c r="A134" s="113">
        <v>133</v>
      </c>
      <c r="B134" s="4" t="s">
        <v>727</v>
      </c>
      <c r="C134" s="113">
        <v>28</v>
      </c>
      <c r="D134" s="2" t="s">
        <v>695</v>
      </c>
      <c r="E134" s="5" t="s">
        <v>659</v>
      </c>
      <c r="F134" s="171">
        <v>27707752</v>
      </c>
      <c r="G134" s="2" t="s">
        <v>824</v>
      </c>
      <c r="H134" s="2" t="s">
        <v>80</v>
      </c>
      <c r="I134" s="44">
        <v>45248</v>
      </c>
      <c r="J134" s="133" t="s">
        <v>714</v>
      </c>
      <c r="K134" s="133" t="s">
        <v>1200</v>
      </c>
      <c r="L134" s="160">
        <v>550</v>
      </c>
      <c r="M134" s="2" t="s">
        <v>1198</v>
      </c>
      <c r="N134" s="2" t="s">
        <v>47</v>
      </c>
      <c r="O134" s="9">
        <v>0</v>
      </c>
      <c r="P134" s="9">
        <f t="shared" si="10"/>
        <v>55</v>
      </c>
      <c r="Q134" s="2" t="str">
        <f t="shared" si="11"/>
        <v>noviembre</v>
      </c>
      <c r="R134" s="2">
        <f t="shared" si="12"/>
        <v>2023</v>
      </c>
      <c r="S134" s="3" t="str">
        <f t="shared" si="13"/>
        <v>sabado</v>
      </c>
      <c r="T134" s="87">
        <f t="shared" si="14"/>
        <v>18</v>
      </c>
    </row>
    <row r="135" spans="1:20" ht="15.75" x14ac:dyDescent="0.25">
      <c r="A135" s="113">
        <v>134</v>
      </c>
      <c r="B135" s="4" t="s">
        <v>729</v>
      </c>
      <c r="C135" s="113">
        <v>44</v>
      </c>
      <c r="D135" s="2" t="s">
        <v>696</v>
      </c>
      <c r="E135" s="5" t="s">
        <v>661</v>
      </c>
      <c r="F135" s="171">
        <v>39810617</v>
      </c>
      <c r="G135" s="2" t="s">
        <v>826</v>
      </c>
      <c r="H135" s="2" t="s">
        <v>84</v>
      </c>
      <c r="I135" s="44">
        <v>45247</v>
      </c>
      <c r="J135" s="133" t="s">
        <v>690</v>
      </c>
      <c r="K135" s="133" t="s">
        <v>1200</v>
      </c>
      <c r="L135" s="160">
        <v>550</v>
      </c>
      <c r="M135" s="2" t="s">
        <v>3</v>
      </c>
      <c r="N135" s="2" t="s">
        <v>47</v>
      </c>
      <c r="O135" s="9">
        <v>10</v>
      </c>
      <c r="P135" s="9">
        <f t="shared" si="10"/>
        <v>55</v>
      </c>
      <c r="Q135" s="2" t="str">
        <f t="shared" si="11"/>
        <v>noviembre</v>
      </c>
      <c r="R135" s="2">
        <f t="shared" si="12"/>
        <v>2023</v>
      </c>
      <c r="S135" s="3" t="str">
        <f t="shared" si="13"/>
        <v>viernes</v>
      </c>
      <c r="T135" s="88">
        <f t="shared" si="14"/>
        <v>17</v>
      </c>
    </row>
    <row r="136" spans="1:20" ht="15.75" x14ac:dyDescent="0.25">
      <c r="A136" s="113">
        <v>135</v>
      </c>
      <c r="B136" s="4" t="s">
        <v>731</v>
      </c>
      <c r="C136" s="113">
        <v>18</v>
      </c>
      <c r="D136" s="2" t="s">
        <v>695</v>
      </c>
      <c r="E136" s="5" t="s">
        <v>663</v>
      </c>
      <c r="F136" s="171">
        <v>33175773</v>
      </c>
      <c r="G136" s="2" t="s">
        <v>827</v>
      </c>
      <c r="H136" s="2" t="s">
        <v>88</v>
      </c>
      <c r="I136" s="44">
        <v>45178</v>
      </c>
      <c r="J136" s="133" t="s">
        <v>683</v>
      </c>
      <c r="K136" s="133" t="s">
        <v>1200</v>
      </c>
      <c r="L136" s="160">
        <v>550</v>
      </c>
      <c r="M136" s="2" t="s">
        <v>5</v>
      </c>
      <c r="N136" s="2" t="s">
        <v>47</v>
      </c>
      <c r="O136" s="9">
        <v>15</v>
      </c>
      <c r="P136" s="9">
        <f t="shared" si="10"/>
        <v>55</v>
      </c>
      <c r="Q136" s="2" t="str">
        <f t="shared" si="11"/>
        <v>septiembre</v>
      </c>
      <c r="R136" s="2">
        <f t="shared" si="12"/>
        <v>2023</v>
      </c>
      <c r="S136" s="3" t="str">
        <f t="shared" si="13"/>
        <v>sabado</v>
      </c>
      <c r="T136" s="87">
        <f t="shared" si="14"/>
        <v>9</v>
      </c>
    </row>
    <row r="137" spans="1:20" ht="15.75" x14ac:dyDescent="0.25">
      <c r="A137" s="113">
        <v>136</v>
      </c>
      <c r="B137" s="4" t="s">
        <v>91</v>
      </c>
      <c r="C137" s="113">
        <v>30</v>
      </c>
      <c r="D137" s="2" t="s">
        <v>696</v>
      </c>
      <c r="E137" s="5" t="s">
        <v>665</v>
      </c>
      <c r="F137" s="171">
        <v>26673605</v>
      </c>
      <c r="G137" s="2" t="s">
        <v>829</v>
      </c>
      <c r="H137" s="2" t="s">
        <v>92</v>
      </c>
      <c r="I137" s="44">
        <v>45172</v>
      </c>
      <c r="J137" s="133" t="s">
        <v>786</v>
      </c>
      <c r="K137" s="133" t="s">
        <v>1200</v>
      </c>
      <c r="L137" s="160">
        <v>550</v>
      </c>
      <c r="M137" s="2" t="s">
        <v>3</v>
      </c>
      <c r="N137" s="2" t="s">
        <v>47</v>
      </c>
      <c r="O137" s="9">
        <v>5</v>
      </c>
      <c r="P137" s="9">
        <f t="shared" si="10"/>
        <v>55</v>
      </c>
      <c r="Q137" s="2" t="str">
        <f t="shared" si="11"/>
        <v>septiembre</v>
      </c>
      <c r="R137" s="2">
        <f t="shared" si="12"/>
        <v>2023</v>
      </c>
      <c r="S137" s="3" t="str">
        <f t="shared" si="13"/>
        <v>domingo</v>
      </c>
      <c r="T137" s="88">
        <f t="shared" si="14"/>
        <v>3</v>
      </c>
    </row>
    <row r="138" spans="1:20" ht="15.75" x14ac:dyDescent="0.25">
      <c r="A138" s="113">
        <v>137</v>
      </c>
      <c r="B138" s="4" t="s">
        <v>735</v>
      </c>
      <c r="C138" s="113">
        <v>29</v>
      </c>
      <c r="D138" s="2" t="s">
        <v>695</v>
      </c>
      <c r="E138" s="5" t="s">
        <v>671</v>
      </c>
      <c r="F138" s="171">
        <v>34400915</v>
      </c>
      <c r="G138" s="2" t="s">
        <v>840</v>
      </c>
      <c r="H138" s="2" t="s">
        <v>102</v>
      </c>
      <c r="I138" s="44">
        <v>45189</v>
      </c>
      <c r="J138" s="133" t="s">
        <v>683</v>
      </c>
      <c r="K138" s="133" t="s">
        <v>1200</v>
      </c>
      <c r="L138" s="160">
        <v>550</v>
      </c>
      <c r="M138" s="2" t="s">
        <v>5</v>
      </c>
      <c r="N138" s="2" t="s">
        <v>47</v>
      </c>
      <c r="O138" s="9">
        <v>5</v>
      </c>
      <c r="P138" s="9">
        <f t="shared" si="10"/>
        <v>55</v>
      </c>
      <c r="Q138" s="2" t="str">
        <f t="shared" si="11"/>
        <v>septiembre</v>
      </c>
      <c r="R138" s="2">
        <f t="shared" si="12"/>
        <v>2023</v>
      </c>
      <c r="S138" s="3" t="str">
        <f t="shared" si="13"/>
        <v>miercoles</v>
      </c>
      <c r="T138" s="87">
        <f t="shared" si="14"/>
        <v>20</v>
      </c>
    </row>
    <row r="139" spans="1:20" ht="15.75" x14ac:dyDescent="0.25">
      <c r="A139" s="113">
        <v>138</v>
      </c>
      <c r="B139" s="4" t="s">
        <v>802</v>
      </c>
      <c r="C139" s="113">
        <v>30</v>
      </c>
      <c r="D139" s="2" t="s">
        <v>695</v>
      </c>
      <c r="E139" s="5" t="s">
        <v>673</v>
      </c>
      <c r="F139" s="171">
        <v>27186697</v>
      </c>
      <c r="G139" s="2" t="s">
        <v>833</v>
      </c>
      <c r="H139" s="2" t="s">
        <v>70</v>
      </c>
      <c r="I139" s="44">
        <v>45193</v>
      </c>
      <c r="J139" s="133" t="s">
        <v>786</v>
      </c>
      <c r="K139" s="133" t="s">
        <v>1200</v>
      </c>
      <c r="L139" s="160">
        <v>550</v>
      </c>
      <c r="M139" s="2" t="s">
        <v>3</v>
      </c>
      <c r="N139" s="2" t="s">
        <v>47</v>
      </c>
      <c r="O139" s="9">
        <v>15</v>
      </c>
      <c r="P139" s="9">
        <f t="shared" si="10"/>
        <v>55</v>
      </c>
      <c r="Q139" s="2" t="str">
        <f t="shared" si="11"/>
        <v>septiembre</v>
      </c>
      <c r="R139" s="2">
        <f t="shared" si="12"/>
        <v>2023</v>
      </c>
      <c r="S139" s="3" t="str">
        <f t="shared" si="13"/>
        <v>domingo</v>
      </c>
      <c r="T139" s="88">
        <f t="shared" si="14"/>
        <v>24</v>
      </c>
    </row>
    <row r="140" spans="1:20" ht="15.75" x14ac:dyDescent="0.25">
      <c r="A140" s="113">
        <v>139</v>
      </c>
      <c r="B140" s="4" t="s">
        <v>111</v>
      </c>
      <c r="C140" s="113">
        <v>27</v>
      </c>
      <c r="D140" s="2" t="s">
        <v>695</v>
      </c>
      <c r="E140" s="5" t="s">
        <v>676</v>
      </c>
      <c r="F140" s="171">
        <v>28565335</v>
      </c>
      <c r="G140" s="2" t="s">
        <v>841</v>
      </c>
      <c r="H140" s="2" t="s">
        <v>112</v>
      </c>
      <c r="I140" s="44">
        <v>45199</v>
      </c>
      <c r="J140" s="133" t="s">
        <v>713</v>
      </c>
      <c r="K140" s="133" t="s">
        <v>62</v>
      </c>
      <c r="L140" s="161">
        <v>350</v>
      </c>
      <c r="M140" s="2" t="s">
        <v>1</v>
      </c>
      <c r="N140" s="2" t="s">
        <v>47</v>
      </c>
      <c r="O140" s="9">
        <v>5</v>
      </c>
      <c r="P140" s="9">
        <f t="shared" si="10"/>
        <v>35</v>
      </c>
      <c r="Q140" s="2" t="str">
        <f t="shared" si="11"/>
        <v>septiembre</v>
      </c>
      <c r="R140" s="2">
        <f t="shared" si="12"/>
        <v>2023</v>
      </c>
      <c r="S140" s="3" t="str">
        <f t="shared" si="13"/>
        <v>sabado</v>
      </c>
      <c r="T140" s="87">
        <f t="shared" si="14"/>
        <v>30</v>
      </c>
    </row>
    <row r="141" spans="1:20" ht="15.75" x14ac:dyDescent="0.25">
      <c r="A141" s="113">
        <v>140</v>
      </c>
      <c r="B141" s="4" t="s">
        <v>113</v>
      </c>
      <c r="C141" s="113">
        <v>27</v>
      </c>
      <c r="D141" s="2" t="s">
        <v>696</v>
      </c>
      <c r="E141" s="5" t="s">
        <v>677</v>
      </c>
      <c r="F141" s="171">
        <v>37472916</v>
      </c>
      <c r="G141" s="2" t="s">
        <v>842</v>
      </c>
      <c r="H141" s="2" t="s">
        <v>114</v>
      </c>
      <c r="I141" s="44">
        <v>45221</v>
      </c>
      <c r="J141" s="133" t="s">
        <v>786</v>
      </c>
      <c r="K141" s="133" t="s">
        <v>62</v>
      </c>
      <c r="L141" s="161">
        <v>350</v>
      </c>
      <c r="M141" s="2" t="s">
        <v>3</v>
      </c>
      <c r="N141" s="2" t="s">
        <v>47</v>
      </c>
      <c r="O141" s="9">
        <v>15</v>
      </c>
      <c r="P141" s="9">
        <f t="shared" si="10"/>
        <v>35</v>
      </c>
      <c r="Q141" s="2" t="str">
        <f t="shared" si="11"/>
        <v>octubre</v>
      </c>
      <c r="R141" s="2">
        <f t="shared" si="12"/>
        <v>2023</v>
      </c>
      <c r="S141" s="3" t="str">
        <f t="shared" si="13"/>
        <v>domingo</v>
      </c>
      <c r="T141" s="88">
        <f t="shared" si="14"/>
        <v>22</v>
      </c>
    </row>
    <row r="142" spans="1:20" ht="15.75" x14ac:dyDescent="0.25">
      <c r="A142" s="113">
        <v>141</v>
      </c>
      <c r="B142" s="4" t="s">
        <v>115</v>
      </c>
      <c r="C142" s="113">
        <v>28</v>
      </c>
      <c r="D142" s="2" t="s">
        <v>696</v>
      </c>
      <c r="E142" s="5" t="s">
        <v>678</v>
      </c>
      <c r="F142" s="171">
        <v>34107521</v>
      </c>
      <c r="G142" s="2" t="s">
        <v>835</v>
      </c>
      <c r="H142" s="2" t="s">
        <v>88</v>
      </c>
      <c r="I142" s="44">
        <v>45203</v>
      </c>
      <c r="J142" s="133" t="s">
        <v>686</v>
      </c>
      <c r="K142" s="133" t="s">
        <v>62</v>
      </c>
      <c r="L142" s="161">
        <v>350</v>
      </c>
      <c r="M142" s="2" t="s">
        <v>1</v>
      </c>
      <c r="N142" s="2" t="s">
        <v>47</v>
      </c>
      <c r="O142" s="9">
        <v>0</v>
      </c>
      <c r="P142" s="9">
        <f t="shared" si="10"/>
        <v>35</v>
      </c>
      <c r="Q142" s="2" t="str">
        <f t="shared" si="11"/>
        <v>octubre</v>
      </c>
      <c r="R142" s="2">
        <f t="shared" si="12"/>
        <v>2023</v>
      </c>
      <c r="S142" s="3" t="str">
        <f t="shared" si="13"/>
        <v>miercoles</v>
      </c>
      <c r="T142" s="87">
        <f t="shared" si="14"/>
        <v>4</v>
      </c>
    </row>
    <row r="143" spans="1:20" ht="15.75" x14ac:dyDescent="0.25">
      <c r="A143" s="113">
        <v>142</v>
      </c>
      <c r="B143" s="4" t="s">
        <v>739</v>
      </c>
      <c r="C143" s="113">
        <v>30</v>
      </c>
      <c r="D143" s="2" t="s">
        <v>695</v>
      </c>
      <c r="E143" s="5" t="s">
        <v>679</v>
      </c>
      <c r="F143" s="171">
        <v>26941122</v>
      </c>
      <c r="G143" s="2" t="s">
        <v>836</v>
      </c>
      <c r="H143" s="2" t="s">
        <v>117</v>
      </c>
      <c r="I143" s="44">
        <v>45205</v>
      </c>
      <c r="J143" s="133" t="s">
        <v>714</v>
      </c>
      <c r="K143" s="133" t="s">
        <v>62</v>
      </c>
      <c r="L143" s="161">
        <v>350</v>
      </c>
      <c r="M143" s="2" t="s">
        <v>1198</v>
      </c>
      <c r="N143" s="2" t="s">
        <v>47</v>
      </c>
      <c r="O143" s="9">
        <v>8</v>
      </c>
      <c r="P143" s="9">
        <f t="shared" si="10"/>
        <v>35</v>
      </c>
      <c r="Q143" s="2" t="str">
        <f t="shared" si="11"/>
        <v>octubre</v>
      </c>
      <c r="R143" s="2">
        <f t="shared" si="12"/>
        <v>2023</v>
      </c>
      <c r="S143" s="3" t="str">
        <f t="shared" si="13"/>
        <v>viernes</v>
      </c>
      <c r="T143" s="88">
        <f t="shared" si="14"/>
        <v>6</v>
      </c>
    </row>
    <row r="144" spans="1:20" ht="15.75" x14ac:dyDescent="0.25">
      <c r="A144" s="113">
        <v>143</v>
      </c>
      <c r="B144" s="4" t="s">
        <v>120</v>
      </c>
      <c r="C144" s="113">
        <v>35</v>
      </c>
      <c r="D144" s="2" t="s">
        <v>695</v>
      </c>
      <c r="E144" s="5" t="s">
        <v>681</v>
      </c>
      <c r="F144" s="171">
        <v>37381230</v>
      </c>
      <c r="G144" s="2" t="s">
        <v>838</v>
      </c>
      <c r="H144" s="2" t="s">
        <v>121</v>
      </c>
      <c r="I144" s="44">
        <v>45209</v>
      </c>
      <c r="J144" s="133" t="s">
        <v>786</v>
      </c>
      <c r="K144" s="133" t="s">
        <v>62</v>
      </c>
      <c r="L144" s="161">
        <v>350</v>
      </c>
      <c r="M144" s="2" t="s">
        <v>3</v>
      </c>
      <c r="N144" s="2" t="s">
        <v>47</v>
      </c>
      <c r="O144" s="9">
        <v>5</v>
      </c>
      <c r="P144" s="9">
        <f t="shared" si="10"/>
        <v>35</v>
      </c>
      <c r="Q144" s="2" t="str">
        <f t="shared" si="11"/>
        <v>octubre</v>
      </c>
      <c r="R144" s="2">
        <f t="shared" si="12"/>
        <v>2023</v>
      </c>
      <c r="S144" s="3" t="str">
        <f t="shared" si="13"/>
        <v>martes</v>
      </c>
      <c r="T144" s="87">
        <f t="shared" si="14"/>
        <v>10</v>
      </c>
    </row>
    <row r="145" spans="1:20" ht="15.75" x14ac:dyDescent="0.25">
      <c r="A145" s="113">
        <v>144</v>
      </c>
      <c r="B145" s="4" t="s">
        <v>906</v>
      </c>
      <c r="C145" s="113">
        <v>35</v>
      </c>
      <c r="D145" s="2" t="s">
        <v>696</v>
      </c>
      <c r="E145" s="5" t="s">
        <v>643</v>
      </c>
      <c r="F145" s="171">
        <v>37977741</v>
      </c>
      <c r="G145" s="2" t="s">
        <v>839</v>
      </c>
      <c r="H145" s="2" t="s">
        <v>31</v>
      </c>
      <c r="I145" s="44">
        <v>45213</v>
      </c>
      <c r="J145" s="133" t="s">
        <v>714</v>
      </c>
      <c r="K145" s="133" t="s">
        <v>62</v>
      </c>
      <c r="L145" s="161">
        <v>350</v>
      </c>
      <c r="M145" s="2" t="s">
        <v>1198</v>
      </c>
      <c r="N145" s="2" t="s">
        <v>47</v>
      </c>
      <c r="O145" s="9">
        <v>10</v>
      </c>
      <c r="P145" s="9">
        <f t="shared" si="10"/>
        <v>35</v>
      </c>
      <c r="Q145" s="2" t="str">
        <f t="shared" si="11"/>
        <v>octubre</v>
      </c>
      <c r="R145" s="2">
        <f t="shared" si="12"/>
        <v>2023</v>
      </c>
      <c r="S145" s="3" t="str">
        <f t="shared" si="13"/>
        <v>sabado</v>
      </c>
      <c r="T145" s="88">
        <f t="shared" si="14"/>
        <v>14</v>
      </c>
    </row>
    <row r="146" spans="1:20" ht="15.75" x14ac:dyDescent="0.25">
      <c r="A146" s="113">
        <v>145</v>
      </c>
      <c r="B146" s="4" t="s">
        <v>716</v>
      </c>
      <c r="C146" s="113">
        <v>40</v>
      </c>
      <c r="D146" s="2" t="s">
        <v>695</v>
      </c>
      <c r="E146" s="5" t="s">
        <v>645</v>
      </c>
      <c r="F146" s="171">
        <v>33459367</v>
      </c>
      <c r="G146" s="6" t="s">
        <v>817</v>
      </c>
      <c r="H146" s="2" t="s">
        <v>35</v>
      </c>
      <c r="I146" s="44">
        <v>45217</v>
      </c>
      <c r="J146" s="133" t="s">
        <v>786</v>
      </c>
      <c r="K146" s="133" t="s">
        <v>62</v>
      </c>
      <c r="L146" s="161">
        <v>350</v>
      </c>
      <c r="M146" s="2" t="s">
        <v>3</v>
      </c>
      <c r="N146" s="2" t="s">
        <v>47</v>
      </c>
      <c r="O146" s="9">
        <v>10</v>
      </c>
      <c r="P146" s="9">
        <f t="shared" si="10"/>
        <v>35</v>
      </c>
      <c r="Q146" s="2" t="str">
        <f t="shared" si="11"/>
        <v>octubre</v>
      </c>
      <c r="R146" s="2">
        <f t="shared" si="12"/>
        <v>2023</v>
      </c>
      <c r="S146" s="3" t="str">
        <f t="shared" si="13"/>
        <v>miercoles</v>
      </c>
      <c r="T146" s="87">
        <f t="shared" si="14"/>
        <v>18</v>
      </c>
    </row>
    <row r="147" spans="1:20" ht="15.75" x14ac:dyDescent="0.25">
      <c r="A147" s="113">
        <v>146</v>
      </c>
      <c r="B147" s="4" t="s">
        <v>721</v>
      </c>
      <c r="C147" s="113">
        <v>33</v>
      </c>
      <c r="D147" s="2" t="s">
        <v>695</v>
      </c>
      <c r="E147" s="5" t="s">
        <v>651</v>
      </c>
      <c r="F147" s="171">
        <v>35484478</v>
      </c>
      <c r="G147" s="2" t="s">
        <v>843</v>
      </c>
      <c r="H147" s="2" t="s">
        <v>37</v>
      </c>
      <c r="I147" s="44">
        <v>45214</v>
      </c>
      <c r="J147" s="133" t="s">
        <v>688</v>
      </c>
      <c r="K147" s="133" t="s">
        <v>62</v>
      </c>
      <c r="L147" s="161">
        <v>350</v>
      </c>
      <c r="M147" s="2" t="s">
        <v>5</v>
      </c>
      <c r="N147" s="2" t="s">
        <v>47</v>
      </c>
      <c r="O147" s="9">
        <v>10</v>
      </c>
      <c r="P147" s="9">
        <f t="shared" si="10"/>
        <v>35</v>
      </c>
      <c r="Q147" s="2" t="str">
        <f t="shared" si="11"/>
        <v>octubre</v>
      </c>
      <c r="R147" s="2">
        <f t="shared" si="12"/>
        <v>2023</v>
      </c>
      <c r="S147" s="3" t="str">
        <f t="shared" si="13"/>
        <v>domingo</v>
      </c>
      <c r="T147" s="88">
        <f t="shared" si="14"/>
        <v>15</v>
      </c>
    </row>
    <row r="148" spans="1:20" ht="15.75" x14ac:dyDescent="0.25">
      <c r="A148" s="113">
        <v>147</v>
      </c>
      <c r="B148" s="4" t="s">
        <v>723</v>
      </c>
      <c r="C148" s="3">
        <v>37</v>
      </c>
      <c r="D148" s="2" t="s">
        <v>696</v>
      </c>
      <c r="E148" s="5" t="s">
        <v>653</v>
      </c>
      <c r="F148" s="171">
        <v>35887710</v>
      </c>
      <c r="G148" s="2" t="s">
        <v>821</v>
      </c>
      <c r="H148" s="2" t="s">
        <v>68</v>
      </c>
      <c r="I148" s="44">
        <v>45233</v>
      </c>
      <c r="J148" s="133" t="s">
        <v>684</v>
      </c>
      <c r="K148" s="133" t="s">
        <v>62</v>
      </c>
      <c r="L148" s="161">
        <v>350</v>
      </c>
      <c r="M148" s="2" t="s">
        <v>3</v>
      </c>
      <c r="N148" s="2" t="s">
        <v>47</v>
      </c>
      <c r="O148" s="9">
        <v>15</v>
      </c>
      <c r="P148" s="9">
        <f t="shared" si="10"/>
        <v>35</v>
      </c>
      <c r="Q148" s="2" t="str">
        <f t="shared" si="11"/>
        <v>noviembre</v>
      </c>
      <c r="R148" s="2">
        <f t="shared" si="12"/>
        <v>2023</v>
      </c>
      <c r="S148" s="3" t="str">
        <f t="shared" si="13"/>
        <v>viernes</v>
      </c>
      <c r="T148" s="87">
        <f t="shared" si="14"/>
        <v>3</v>
      </c>
    </row>
    <row r="149" spans="1:20" ht="15.75" x14ac:dyDescent="0.25">
      <c r="A149" s="113">
        <v>148</v>
      </c>
      <c r="B149" s="4" t="s">
        <v>73</v>
      </c>
      <c r="C149" s="113">
        <v>31</v>
      </c>
      <c r="D149" s="2" t="s">
        <v>695</v>
      </c>
      <c r="E149" s="5" t="s">
        <v>656</v>
      </c>
      <c r="F149" s="171">
        <v>39111781</v>
      </c>
      <c r="G149" s="2" t="s">
        <v>844</v>
      </c>
      <c r="H149" s="2" t="s">
        <v>74</v>
      </c>
      <c r="I149" s="44">
        <v>45239</v>
      </c>
      <c r="J149" s="133" t="s">
        <v>784</v>
      </c>
      <c r="K149" s="133" t="s">
        <v>62</v>
      </c>
      <c r="L149" s="161">
        <v>350</v>
      </c>
      <c r="M149" s="2" t="s">
        <v>1198</v>
      </c>
      <c r="N149" s="2" t="s">
        <v>47</v>
      </c>
      <c r="O149" s="9">
        <v>5</v>
      </c>
      <c r="P149" s="9">
        <f t="shared" si="10"/>
        <v>35</v>
      </c>
      <c r="Q149" s="2" t="str">
        <f t="shared" si="11"/>
        <v>noviembre</v>
      </c>
      <c r="R149" s="2">
        <f t="shared" si="12"/>
        <v>2023</v>
      </c>
      <c r="S149" s="3" t="str">
        <f t="shared" si="13"/>
        <v>jueves</v>
      </c>
      <c r="T149" s="88">
        <f t="shared" si="14"/>
        <v>9</v>
      </c>
    </row>
    <row r="150" spans="1:20" ht="15.75" x14ac:dyDescent="0.25">
      <c r="A150" s="113">
        <v>149</v>
      </c>
      <c r="B150" s="4" t="s">
        <v>725</v>
      </c>
      <c r="C150" s="113">
        <v>40</v>
      </c>
      <c r="D150" s="2" t="s">
        <v>696</v>
      </c>
      <c r="E150" s="5" t="s">
        <v>657</v>
      </c>
      <c r="F150" s="171">
        <v>32459086</v>
      </c>
      <c r="G150" s="2" t="s">
        <v>845</v>
      </c>
      <c r="H150" s="2" t="s">
        <v>76</v>
      </c>
      <c r="I150" s="44">
        <v>45241</v>
      </c>
      <c r="J150" s="133" t="s">
        <v>690</v>
      </c>
      <c r="K150" s="133" t="s">
        <v>62</v>
      </c>
      <c r="L150" s="161">
        <v>350</v>
      </c>
      <c r="M150" s="2" t="s">
        <v>3</v>
      </c>
      <c r="N150" s="2" t="s">
        <v>47</v>
      </c>
      <c r="O150" s="9">
        <v>15</v>
      </c>
      <c r="P150" s="9">
        <f t="shared" si="10"/>
        <v>35</v>
      </c>
      <c r="Q150" s="2" t="str">
        <f t="shared" si="11"/>
        <v>noviembre</v>
      </c>
      <c r="R150" s="2">
        <f t="shared" si="12"/>
        <v>2023</v>
      </c>
      <c r="S150" s="3" t="str">
        <f t="shared" si="13"/>
        <v>sabado</v>
      </c>
      <c r="T150" s="87">
        <f t="shared" si="14"/>
        <v>11</v>
      </c>
    </row>
    <row r="151" spans="1:20" ht="15.75" x14ac:dyDescent="0.25">
      <c r="A151" s="113">
        <v>150</v>
      </c>
      <c r="B151" s="4" t="s">
        <v>726</v>
      </c>
      <c r="C151" s="113">
        <v>18</v>
      </c>
      <c r="D151" s="2" t="s">
        <v>696</v>
      </c>
      <c r="E151" s="5" t="s">
        <v>658</v>
      </c>
      <c r="F151" s="171">
        <v>26547859</v>
      </c>
      <c r="G151" s="2" t="s">
        <v>823</v>
      </c>
      <c r="H151" s="2" t="s">
        <v>78</v>
      </c>
      <c r="I151" s="44">
        <v>45248</v>
      </c>
      <c r="J151" s="133" t="s">
        <v>782</v>
      </c>
      <c r="K151" s="133" t="s">
        <v>62</v>
      </c>
      <c r="L151" s="161">
        <v>350</v>
      </c>
      <c r="M151" s="2" t="s">
        <v>1198</v>
      </c>
      <c r="N151" s="2" t="s">
        <v>47</v>
      </c>
      <c r="O151" s="9">
        <v>0</v>
      </c>
      <c r="P151" s="9">
        <f t="shared" si="10"/>
        <v>35</v>
      </c>
      <c r="Q151" s="2" t="str">
        <f t="shared" si="11"/>
        <v>noviembre</v>
      </c>
      <c r="R151" s="2">
        <f t="shared" si="12"/>
        <v>2023</v>
      </c>
      <c r="S151" s="3" t="str">
        <f t="shared" si="13"/>
        <v>sabado</v>
      </c>
      <c r="T151" s="88">
        <f t="shared" si="14"/>
        <v>18</v>
      </c>
    </row>
    <row r="152" spans="1:20" ht="15.75" x14ac:dyDescent="0.25">
      <c r="A152" s="113">
        <v>151</v>
      </c>
      <c r="B152" s="4" t="s">
        <v>727</v>
      </c>
      <c r="C152" s="113">
        <v>28</v>
      </c>
      <c r="D152" s="2" t="s">
        <v>695</v>
      </c>
      <c r="E152" s="5" t="s">
        <v>659</v>
      </c>
      <c r="F152" s="171">
        <v>27707752</v>
      </c>
      <c r="G152" s="2" t="s">
        <v>824</v>
      </c>
      <c r="H152" s="2" t="s">
        <v>80</v>
      </c>
      <c r="I152" s="44">
        <v>45245</v>
      </c>
      <c r="J152" s="133" t="s">
        <v>683</v>
      </c>
      <c r="K152" s="133" t="s">
        <v>62</v>
      </c>
      <c r="L152" s="161">
        <v>350</v>
      </c>
      <c r="M152" s="2" t="s">
        <v>5</v>
      </c>
      <c r="N152" s="2" t="s">
        <v>47</v>
      </c>
      <c r="O152" s="9">
        <v>10</v>
      </c>
      <c r="P152" s="9">
        <f t="shared" si="10"/>
        <v>35</v>
      </c>
      <c r="Q152" s="2" t="str">
        <f t="shared" si="11"/>
        <v>noviembre</v>
      </c>
      <c r="R152" s="2">
        <f t="shared" si="12"/>
        <v>2023</v>
      </c>
      <c r="S152" s="3" t="str">
        <f t="shared" si="13"/>
        <v>miercoles</v>
      </c>
      <c r="T152" s="87">
        <f t="shared" si="14"/>
        <v>15</v>
      </c>
    </row>
    <row r="153" spans="1:20" ht="15.75" x14ac:dyDescent="0.25">
      <c r="A153" s="113">
        <v>152</v>
      </c>
      <c r="B153" s="4" t="s">
        <v>729</v>
      </c>
      <c r="C153" s="113">
        <v>44</v>
      </c>
      <c r="D153" s="2" t="s">
        <v>696</v>
      </c>
      <c r="E153" s="5" t="s">
        <v>661</v>
      </c>
      <c r="F153" s="171">
        <v>39810617</v>
      </c>
      <c r="G153" s="2" t="s">
        <v>826</v>
      </c>
      <c r="H153" s="2" t="s">
        <v>84</v>
      </c>
      <c r="I153" s="44">
        <v>45249</v>
      </c>
      <c r="J153" s="133" t="s">
        <v>786</v>
      </c>
      <c r="K153" s="133" t="s">
        <v>62</v>
      </c>
      <c r="L153" s="161">
        <v>350</v>
      </c>
      <c r="M153" s="2" t="s">
        <v>3</v>
      </c>
      <c r="N153" s="2" t="s">
        <v>47</v>
      </c>
      <c r="O153" s="9">
        <v>15</v>
      </c>
      <c r="P153" s="9">
        <f t="shared" si="10"/>
        <v>35</v>
      </c>
      <c r="Q153" s="2" t="str">
        <f t="shared" si="11"/>
        <v>noviembre</v>
      </c>
      <c r="R153" s="2">
        <f t="shared" si="12"/>
        <v>2023</v>
      </c>
      <c r="S153" s="3" t="str">
        <f t="shared" si="13"/>
        <v>domingo</v>
      </c>
      <c r="T153" s="88">
        <f t="shared" si="14"/>
        <v>19</v>
      </c>
    </row>
    <row r="154" spans="1:20" ht="15.75" x14ac:dyDescent="0.25">
      <c r="A154" s="113">
        <v>153</v>
      </c>
      <c r="B154" s="4" t="s">
        <v>731</v>
      </c>
      <c r="C154" s="113">
        <v>18</v>
      </c>
      <c r="D154" s="2" t="s">
        <v>695</v>
      </c>
      <c r="E154" s="5" t="s">
        <v>663</v>
      </c>
      <c r="F154" s="171">
        <v>33175773</v>
      </c>
      <c r="G154" s="2" t="s">
        <v>827</v>
      </c>
      <c r="H154" s="2" t="s">
        <v>88</v>
      </c>
      <c r="I154" s="44">
        <v>45253</v>
      </c>
      <c r="J154" s="133" t="s">
        <v>714</v>
      </c>
      <c r="K154" s="133" t="s">
        <v>62</v>
      </c>
      <c r="L154" s="161">
        <v>350</v>
      </c>
      <c r="M154" s="2" t="s">
        <v>1198</v>
      </c>
      <c r="N154" s="2" t="s">
        <v>47</v>
      </c>
      <c r="O154" s="9">
        <v>10</v>
      </c>
      <c r="P154" s="9">
        <f t="shared" si="10"/>
        <v>35</v>
      </c>
      <c r="Q154" s="2" t="str">
        <f t="shared" si="11"/>
        <v>noviembre</v>
      </c>
      <c r="R154" s="2">
        <f t="shared" si="12"/>
        <v>2023</v>
      </c>
      <c r="S154" s="3" t="str">
        <f t="shared" si="13"/>
        <v>jueves</v>
      </c>
      <c r="T154" s="87">
        <f t="shared" si="14"/>
        <v>23</v>
      </c>
    </row>
    <row r="155" spans="1:20" ht="15.75" x14ac:dyDescent="0.25">
      <c r="A155" s="113">
        <v>154</v>
      </c>
      <c r="B155" s="4" t="s">
        <v>91</v>
      </c>
      <c r="C155" s="113">
        <v>30</v>
      </c>
      <c r="D155" s="2" t="s">
        <v>696</v>
      </c>
      <c r="E155" s="5" t="s">
        <v>665</v>
      </c>
      <c r="F155" s="171">
        <v>26673605</v>
      </c>
      <c r="G155" s="2" t="s">
        <v>829</v>
      </c>
      <c r="H155" s="2" t="s">
        <v>92</v>
      </c>
      <c r="I155" s="44">
        <v>45248</v>
      </c>
      <c r="J155" s="133" t="s">
        <v>716</v>
      </c>
      <c r="K155" s="133" t="s">
        <v>62</v>
      </c>
      <c r="L155" s="161">
        <v>350</v>
      </c>
      <c r="M155" s="2" t="s">
        <v>1197</v>
      </c>
      <c r="N155" s="2" t="s">
        <v>47</v>
      </c>
      <c r="O155" s="9">
        <v>0</v>
      </c>
      <c r="P155" s="9">
        <f t="shared" si="10"/>
        <v>35</v>
      </c>
      <c r="Q155" s="2" t="str">
        <f t="shared" si="11"/>
        <v>noviembre</v>
      </c>
      <c r="R155" s="2">
        <f t="shared" si="12"/>
        <v>2023</v>
      </c>
      <c r="S155" s="3" t="str">
        <f t="shared" si="13"/>
        <v>sabado</v>
      </c>
      <c r="T155" s="88">
        <f t="shared" si="14"/>
        <v>18</v>
      </c>
    </row>
    <row r="156" spans="1:20" ht="15.75" x14ac:dyDescent="0.25">
      <c r="A156" s="113">
        <v>155</v>
      </c>
      <c r="B156" s="4" t="s">
        <v>735</v>
      </c>
      <c r="C156" s="113">
        <v>29</v>
      </c>
      <c r="D156" s="2" t="s">
        <v>695</v>
      </c>
      <c r="E156" s="5" t="s">
        <v>671</v>
      </c>
      <c r="F156" s="171">
        <v>34400915</v>
      </c>
      <c r="G156" s="2" t="s">
        <v>840</v>
      </c>
      <c r="H156" s="2" t="s">
        <v>102</v>
      </c>
      <c r="I156" s="44">
        <v>45269</v>
      </c>
      <c r="J156" s="133" t="s">
        <v>688</v>
      </c>
      <c r="K156" s="133" t="s">
        <v>62</v>
      </c>
      <c r="L156" s="161">
        <v>350</v>
      </c>
      <c r="M156" s="2" t="s">
        <v>5</v>
      </c>
      <c r="N156" s="2" t="s">
        <v>47</v>
      </c>
      <c r="O156" s="9">
        <v>15</v>
      </c>
      <c r="P156" s="9">
        <f t="shared" si="10"/>
        <v>35</v>
      </c>
      <c r="Q156" s="2" t="str">
        <f t="shared" si="11"/>
        <v>diciembre</v>
      </c>
      <c r="R156" s="2">
        <f t="shared" si="12"/>
        <v>2023</v>
      </c>
      <c r="S156" s="3" t="str">
        <f t="shared" si="13"/>
        <v>sabado</v>
      </c>
      <c r="T156" s="87">
        <f t="shared" si="14"/>
        <v>9</v>
      </c>
    </row>
    <row r="157" spans="1:20" ht="15.75" x14ac:dyDescent="0.25">
      <c r="A157" s="113">
        <v>156</v>
      </c>
      <c r="B157" s="4" t="s">
        <v>802</v>
      </c>
      <c r="C157" s="113">
        <v>30</v>
      </c>
      <c r="D157" s="2" t="s">
        <v>695</v>
      </c>
      <c r="E157" s="5" t="s">
        <v>673</v>
      </c>
      <c r="F157" s="171">
        <v>27186697</v>
      </c>
      <c r="G157" s="2" t="s">
        <v>833</v>
      </c>
      <c r="H157" s="2" t="s">
        <v>70</v>
      </c>
      <c r="I157" s="44">
        <v>45273</v>
      </c>
      <c r="J157" s="133" t="s">
        <v>684</v>
      </c>
      <c r="K157" s="133" t="s">
        <v>62</v>
      </c>
      <c r="L157" s="161">
        <v>350</v>
      </c>
      <c r="M157" s="2" t="s">
        <v>3</v>
      </c>
      <c r="N157" s="2" t="s">
        <v>47</v>
      </c>
      <c r="O157" s="9">
        <v>8</v>
      </c>
      <c r="P157" s="9">
        <f t="shared" si="10"/>
        <v>35</v>
      </c>
      <c r="Q157" s="2" t="str">
        <f t="shared" si="11"/>
        <v>diciembre</v>
      </c>
      <c r="R157" s="2">
        <f t="shared" si="12"/>
        <v>2023</v>
      </c>
      <c r="S157" s="3" t="str">
        <f t="shared" si="13"/>
        <v>miercoles</v>
      </c>
      <c r="T157" s="88">
        <f t="shared" si="14"/>
        <v>13</v>
      </c>
    </row>
    <row r="158" spans="1:20" ht="15.75" x14ac:dyDescent="0.25">
      <c r="A158" s="113">
        <v>157</v>
      </c>
      <c r="B158" s="4" t="s">
        <v>111</v>
      </c>
      <c r="C158" s="113">
        <v>27</v>
      </c>
      <c r="D158" s="2" t="s">
        <v>695</v>
      </c>
      <c r="E158" s="5" t="s">
        <v>676</v>
      </c>
      <c r="F158" s="171">
        <v>28565335</v>
      </c>
      <c r="G158" s="2" t="s">
        <v>841</v>
      </c>
      <c r="H158" s="2" t="s">
        <v>112</v>
      </c>
      <c r="I158" s="44">
        <v>45279</v>
      </c>
      <c r="J158" s="133" t="s">
        <v>784</v>
      </c>
      <c r="K158" s="133" t="s">
        <v>62</v>
      </c>
      <c r="L158" s="161">
        <v>350</v>
      </c>
      <c r="M158" s="2" t="s">
        <v>1198</v>
      </c>
      <c r="N158" s="2" t="s">
        <v>47</v>
      </c>
      <c r="O158" s="9">
        <v>15</v>
      </c>
      <c r="P158" s="9">
        <f t="shared" si="10"/>
        <v>35</v>
      </c>
      <c r="Q158" s="2" t="str">
        <f t="shared" si="11"/>
        <v>diciembre</v>
      </c>
      <c r="R158" s="2">
        <f t="shared" si="12"/>
        <v>2023</v>
      </c>
      <c r="S158" s="3" t="str">
        <f t="shared" si="13"/>
        <v>martes</v>
      </c>
      <c r="T158" s="87">
        <f t="shared" si="14"/>
        <v>19</v>
      </c>
    </row>
    <row r="159" spans="1:20" ht="15.75" x14ac:dyDescent="0.25">
      <c r="A159" s="113">
        <v>158</v>
      </c>
      <c r="B159" s="4" t="s">
        <v>113</v>
      </c>
      <c r="C159" s="113">
        <v>27</v>
      </c>
      <c r="D159" s="2" t="s">
        <v>696</v>
      </c>
      <c r="E159" s="5" t="s">
        <v>677</v>
      </c>
      <c r="F159" s="171">
        <v>37472916</v>
      </c>
      <c r="G159" s="2" t="s">
        <v>842</v>
      </c>
      <c r="H159" s="2" t="s">
        <v>114</v>
      </c>
      <c r="I159" s="44">
        <v>45281</v>
      </c>
      <c r="J159" s="133" t="s">
        <v>690</v>
      </c>
      <c r="K159" s="133" t="s">
        <v>1203</v>
      </c>
      <c r="L159" s="161">
        <v>450</v>
      </c>
      <c r="M159" s="2" t="s">
        <v>3</v>
      </c>
      <c r="N159" s="2" t="s">
        <v>47</v>
      </c>
      <c r="O159" s="9">
        <v>8</v>
      </c>
      <c r="P159" s="9">
        <f t="shared" si="10"/>
        <v>45</v>
      </c>
      <c r="Q159" s="2" t="str">
        <f t="shared" si="11"/>
        <v>diciembre</v>
      </c>
      <c r="R159" s="2">
        <f t="shared" si="12"/>
        <v>2023</v>
      </c>
      <c r="S159" s="3" t="str">
        <f t="shared" si="13"/>
        <v>jueves</v>
      </c>
      <c r="T159" s="88">
        <f t="shared" si="14"/>
        <v>21</v>
      </c>
    </row>
    <row r="160" spans="1:20" ht="15.75" x14ac:dyDescent="0.25">
      <c r="A160" s="113">
        <v>159</v>
      </c>
      <c r="B160" s="4" t="s">
        <v>115</v>
      </c>
      <c r="C160" s="113">
        <v>28</v>
      </c>
      <c r="D160" s="2" t="s">
        <v>696</v>
      </c>
      <c r="E160" s="5" t="s">
        <v>678</v>
      </c>
      <c r="F160" s="171">
        <v>34107521</v>
      </c>
      <c r="G160" s="2" t="s">
        <v>835</v>
      </c>
      <c r="H160" s="2" t="s">
        <v>88</v>
      </c>
      <c r="I160" s="44">
        <v>45283</v>
      </c>
      <c r="J160" s="133" t="s">
        <v>782</v>
      </c>
      <c r="K160" s="133" t="s">
        <v>1203</v>
      </c>
      <c r="L160" s="161">
        <v>450</v>
      </c>
      <c r="M160" s="2" t="s">
        <v>1198</v>
      </c>
      <c r="N160" s="2" t="s">
        <v>47</v>
      </c>
      <c r="O160" s="9">
        <v>5</v>
      </c>
      <c r="P160" s="9">
        <f t="shared" si="10"/>
        <v>45</v>
      </c>
      <c r="Q160" s="2" t="str">
        <f t="shared" si="11"/>
        <v>diciembre</v>
      </c>
      <c r="R160" s="2">
        <f t="shared" si="12"/>
        <v>2023</v>
      </c>
      <c r="S160" s="3" t="str">
        <f t="shared" si="13"/>
        <v>sabado</v>
      </c>
      <c r="T160" s="87">
        <f t="shared" si="14"/>
        <v>23</v>
      </c>
    </row>
    <row r="161" spans="1:20" ht="15.75" x14ac:dyDescent="0.25">
      <c r="A161" s="113">
        <v>160</v>
      </c>
      <c r="B161" s="4" t="s">
        <v>739</v>
      </c>
      <c r="C161" s="113">
        <v>30</v>
      </c>
      <c r="D161" s="2" t="s">
        <v>695</v>
      </c>
      <c r="E161" s="5" t="s">
        <v>679</v>
      </c>
      <c r="F161" s="171">
        <v>26941122</v>
      </c>
      <c r="G161" s="2" t="s">
        <v>836</v>
      </c>
      <c r="H161" s="2" t="s">
        <v>117</v>
      </c>
      <c r="I161" s="44">
        <v>45283</v>
      </c>
      <c r="J161" s="133" t="s">
        <v>683</v>
      </c>
      <c r="K161" s="133" t="s">
        <v>1203</v>
      </c>
      <c r="L161" s="161">
        <v>450</v>
      </c>
      <c r="M161" s="2" t="s">
        <v>5</v>
      </c>
      <c r="N161" s="2" t="s">
        <v>47</v>
      </c>
      <c r="O161" s="9">
        <v>15</v>
      </c>
      <c r="P161" s="9">
        <f t="shared" si="10"/>
        <v>45</v>
      </c>
      <c r="Q161" s="2" t="str">
        <f t="shared" si="11"/>
        <v>diciembre</v>
      </c>
      <c r="R161" s="2">
        <f t="shared" si="12"/>
        <v>2023</v>
      </c>
      <c r="S161" s="3" t="str">
        <f t="shared" si="13"/>
        <v>sabado</v>
      </c>
      <c r="T161" s="88">
        <f t="shared" si="14"/>
        <v>23</v>
      </c>
    </row>
    <row r="162" spans="1:20" ht="15.75" x14ac:dyDescent="0.25">
      <c r="A162" s="113">
        <v>161</v>
      </c>
      <c r="B162" s="4" t="s">
        <v>120</v>
      </c>
      <c r="C162" s="113">
        <v>35</v>
      </c>
      <c r="D162" s="2" t="s">
        <v>695</v>
      </c>
      <c r="E162" s="5" t="s">
        <v>681</v>
      </c>
      <c r="F162" s="171">
        <v>37381230</v>
      </c>
      <c r="G162" s="2" t="s">
        <v>838</v>
      </c>
      <c r="H162" s="2" t="s">
        <v>121</v>
      </c>
      <c r="I162" s="44">
        <v>45289</v>
      </c>
      <c r="J162" s="133" t="s">
        <v>786</v>
      </c>
      <c r="K162" s="133" t="s">
        <v>1203</v>
      </c>
      <c r="L162" s="161">
        <v>450</v>
      </c>
      <c r="M162" s="2" t="s">
        <v>3</v>
      </c>
      <c r="N162" s="2" t="s">
        <v>47</v>
      </c>
      <c r="O162" s="9">
        <v>15</v>
      </c>
      <c r="P162" s="9">
        <f t="shared" si="10"/>
        <v>45</v>
      </c>
      <c r="Q162" s="2" t="str">
        <f t="shared" si="11"/>
        <v>diciembre</v>
      </c>
      <c r="R162" s="2">
        <f t="shared" si="12"/>
        <v>2023</v>
      </c>
      <c r="S162" s="3" t="str">
        <f t="shared" si="13"/>
        <v>viernes</v>
      </c>
      <c r="T162" s="87">
        <f t="shared" si="14"/>
        <v>29</v>
      </c>
    </row>
    <row r="163" spans="1:20" ht="15.75" x14ac:dyDescent="0.25">
      <c r="A163" s="113">
        <v>162</v>
      </c>
      <c r="B163" s="4" t="s">
        <v>906</v>
      </c>
      <c r="C163" s="113">
        <v>35</v>
      </c>
      <c r="D163" s="2" t="s">
        <v>696</v>
      </c>
      <c r="E163" s="5" t="s">
        <v>643</v>
      </c>
      <c r="F163" s="171">
        <v>37977741</v>
      </c>
      <c r="G163" s="2" t="s">
        <v>839</v>
      </c>
      <c r="H163" s="2" t="s">
        <v>31</v>
      </c>
      <c r="I163" s="44">
        <v>45171</v>
      </c>
      <c r="J163" s="133" t="s">
        <v>714</v>
      </c>
      <c r="K163" s="133" t="s">
        <v>1203</v>
      </c>
      <c r="L163" s="161">
        <v>450</v>
      </c>
      <c r="M163" s="2" t="s">
        <v>1198</v>
      </c>
      <c r="N163" s="2" t="s">
        <v>47</v>
      </c>
      <c r="O163" s="9">
        <v>10</v>
      </c>
      <c r="P163" s="9">
        <f t="shared" si="10"/>
        <v>45</v>
      </c>
      <c r="Q163" s="2" t="str">
        <f t="shared" si="11"/>
        <v>septiembre</v>
      </c>
      <c r="R163" s="2">
        <f t="shared" si="12"/>
        <v>2023</v>
      </c>
      <c r="S163" s="3" t="str">
        <f t="shared" si="13"/>
        <v>sabado</v>
      </c>
      <c r="T163" s="88">
        <f t="shared" si="14"/>
        <v>2</v>
      </c>
    </row>
    <row r="164" spans="1:20" ht="15.75" x14ac:dyDescent="0.25">
      <c r="A164" s="113">
        <v>163</v>
      </c>
      <c r="B164" s="4" t="s">
        <v>716</v>
      </c>
      <c r="C164" s="113">
        <v>40</v>
      </c>
      <c r="D164" s="2" t="s">
        <v>695</v>
      </c>
      <c r="E164" s="5" t="s">
        <v>645</v>
      </c>
      <c r="F164" s="171">
        <v>33459367</v>
      </c>
      <c r="G164" s="6" t="s">
        <v>817</v>
      </c>
      <c r="H164" s="2" t="s">
        <v>35</v>
      </c>
      <c r="I164" s="44">
        <v>45175</v>
      </c>
      <c r="J164" s="133" t="s">
        <v>716</v>
      </c>
      <c r="K164" s="133" t="s">
        <v>1203</v>
      </c>
      <c r="L164" s="161">
        <v>450</v>
      </c>
      <c r="M164" s="2" t="s">
        <v>1197</v>
      </c>
      <c r="N164" s="2" t="s">
        <v>47</v>
      </c>
      <c r="O164" s="9">
        <v>10</v>
      </c>
      <c r="P164" s="9">
        <f t="shared" si="10"/>
        <v>45</v>
      </c>
      <c r="Q164" s="2" t="str">
        <f t="shared" si="11"/>
        <v>septiembre</v>
      </c>
      <c r="R164" s="2">
        <f t="shared" si="12"/>
        <v>2023</v>
      </c>
      <c r="S164" s="3" t="str">
        <f t="shared" si="13"/>
        <v>miercoles</v>
      </c>
      <c r="T164" s="87">
        <f t="shared" si="14"/>
        <v>6</v>
      </c>
    </row>
    <row r="165" spans="1:20" ht="15.75" x14ac:dyDescent="0.25">
      <c r="A165" s="113">
        <v>164</v>
      </c>
      <c r="B165" s="4" t="s">
        <v>721</v>
      </c>
      <c r="C165" s="113">
        <v>33</v>
      </c>
      <c r="D165" s="2" t="s">
        <v>695</v>
      </c>
      <c r="E165" s="5" t="s">
        <v>651</v>
      </c>
      <c r="F165" s="171">
        <v>35484478</v>
      </c>
      <c r="G165" s="2" t="s">
        <v>843</v>
      </c>
      <c r="H165" s="2" t="s">
        <v>37</v>
      </c>
      <c r="I165" s="44">
        <v>45178</v>
      </c>
      <c r="J165" s="133" t="s">
        <v>688</v>
      </c>
      <c r="K165" s="133" t="s">
        <v>1203</v>
      </c>
      <c r="L165" s="161">
        <v>450</v>
      </c>
      <c r="M165" s="2" t="s">
        <v>5</v>
      </c>
      <c r="N165" s="2" t="s">
        <v>47</v>
      </c>
      <c r="O165" s="9">
        <v>15</v>
      </c>
      <c r="P165" s="9">
        <f t="shared" si="10"/>
        <v>45</v>
      </c>
      <c r="Q165" s="2" t="str">
        <f t="shared" si="11"/>
        <v>septiembre</v>
      </c>
      <c r="R165" s="2">
        <f t="shared" si="12"/>
        <v>2023</v>
      </c>
      <c r="S165" s="3" t="str">
        <f t="shared" si="13"/>
        <v>sabado</v>
      </c>
      <c r="T165" s="88">
        <f t="shared" si="14"/>
        <v>9</v>
      </c>
    </row>
    <row r="166" spans="1:20" ht="15.75" x14ac:dyDescent="0.25">
      <c r="A166" s="113">
        <v>165</v>
      </c>
      <c r="B166" s="4" t="s">
        <v>723</v>
      </c>
      <c r="C166" s="3">
        <v>37</v>
      </c>
      <c r="D166" s="2" t="s">
        <v>696</v>
      </c>
      <c r="E166" s="5" t="s">
        <v>653</v>
      </c>
      <c r="F166" s="171">
        <v>35887710</v>
      </c>
      <c r="G166" s="2" t="s">
        <v>821</v>
      </c>
      <c r="H166" s="2" t="s">
        <v>68</v>
      </c>
      <c r="I166" s="44">
        <v>45191</v>
      </c>
      <c r="J166" s="133" t="s">
        <v>684</v>
      </c>
      <c r="K166" s="133" t="s">
        <v>1203</v>
      </c>
      <c r="L166" s="161">
        <v>450</v>
      </c>
      <c r="M166" s="2" t="s">
        <v>3</v>
      </c>
      <c r="N166" s="2" t="s">
        <v>47</v>
      </c>
      <c r="O166" s="9">
        <v>10</v>
      </c>
      <c r="P166" s="9">
        <f t="shared" si="10"/>
        <v>45</v>
      </c>
      <c r="Q166" s="2" t="str">
        <f t="shared" si="11"/>
        <v>septiembre</v>
      </c>
      <c r="R166" s="2">
        <f t="shared" si="12"/>
        <v>2023</v>
      </c>
      <c r="S166" s="3" t="str">
        <f t="shared" si="13"/>
        <v>viernes</v>
      </c>
      <c r="T166" s="87">
        <f t="shared" si="14"/>
        <v>22</v>
      </c>
    </row>
    <row r="167" spans="1:20" ht="15.75" x14ac:dyDescent="0.25">
      <c r="A167" s="113">
        <v>166</v>
      </c>
      <c r="B167" s="4" t="s">
        <v>73</v>
      </c>
      <c r="C167" s="113">
        <v>31</v>
      </c>
      <c r="D167" s="2" t="s">
        <v>695</v>
      </c>
      <c r="E167" s="5" t="s">
        <v>656</v>
      </c>
      <c r="F167" s="171">
        <v>39111781</v>
      </c>
      <c r="G167" s="2" t="s">
        <v>844</v>
      </c>
      <c r="H167" s="2" t="s">
        <v>74</v>
      </c>
      <c r="I167" s="44">
        <v>45197</v>
      </c>
      <c r="J167" s="133" t="s">
        <v>784</v>
      </c>
      <c r="K167" s="133" t="s">
        <v>1203</v>
      </c>
      <c r="L167" s="161">
        <v>450</v>
      </c>
      <c r="M167" s="2" t="s">
        <v>1198</v>
      </c>
      <c r="N167" s="2" t="s">
        <v>47</v>
      </c>
      <c r="O167" s="9">
        <v>0</v>
      </c>
      <c r="P167" s="9">
        <f t="shared" si="10"/>
        <v>45</v>
      </c>
      <c r="Q167" s="2" t="str">
        <f t="shared" si="11"/>
        <v>septiembre</v>
      </c>
      <c r="R167" s="2">
        <f t="shared" si="12"/>
        <v>2023</v>
      </c>
      <c r="S167" s="3" t="str">
        <f t="shared" si="13"/>
        <v>jueves</v>
      </c>
      <c r="T167" s="88">
        <f t="shared" si="14"/>
        <v>28</v>
      </c>
    </row>
    <row r="168" spans="1:20" ht="15.75" x14ac:dyDescent="0.25">
      <c r="A168" s="113">
        <v>167</v>
      </c>
      <c r="B168" s="4" t="s">
        <v>725</v>
      </c>
      <c r="C168" s="113">
        <v>40</v>
      </c>
      <c r="D168" s="2" t="s">
        <v>696</v>
      </c>
      <c r="E168" s="5" t="s">
        <v>657</v>
      </c>
      <c r="F168" s="171">
        <v>32459086</v>
      </c>
      <c r="G168" s="2" t="s">
        <v>845</v>
      </c>
      <c r="H168" s="2" t="s">
        <v>76</v>
      </c>
      <c r="I168" s="44">
        <v>45199</v>
      </c>
      <c r="J168" s="133" t="s">
        <v>690</v>
      </c>
      <c r="K168" s="133" t="s">
        <v>1203</v>
      </c>
      <c r="L168" s="161">
        <v>450</v>
      </c>
      <c r="M168" s="2" t="s">
        <v>3</v>
      </c>
      <c r="N168" s="2" t="s">
        <v>47</v>
      </c>
      <c r="O168" s="9">
        <v>10</v>
      </c>
      <c r="P168" s="9">
        <f t="shared" si="10"/>
        <v>45</v>
      </c>
      <c r="Q168" s="2" t="str">
        <f t="shared" si="11"/>
        <v>septiembre</v>
      </c>
      <c r="R168" s="2">
        <f t="shared" si="12"/>
        <v>2023</v>
      </c>
      <c r="S168" s="3" t="str">
        <f t="shared" si="13"/>
        <v>sabado</v>
      </c>
      <c r="T168" s="87">
        <f t="shared" si="14"/>
        <v>30</v>
      </c>
    </row>
    <row r="169" spans="1:20" ht="15.75" x14ac:dyDescent="0.25">
      <c r="A169" s="113">
        <v>168</v>
      </c>
      <c r="B169" s="4" t="s">
        <v>726</v>
      </c>
      <c r="C169" s="113">
        <v>18</v>
      </c>
      <c r="D169" s="2" t="s">
        <v>696</v>
      </c>
      <c r="E169" s="5" t="s">
        <v>658</v>
      </c>
      <c r="F169" s="171">
        <v>26547859</v>
      </c>
      <c r="G169" s="2" t="s">
        <v>823</v>
      </c>
      <c r="H169" s="2" t="s">
        <v>78</v>
      </c>
      <c r="I169" s="44">
        <v>45214</v>
      </c>
      <c r="J169" s="133" t="s">
        <v>782</v>
      </c>
      <c r="K169" s="133" t="s">
        <v>1203</v>
      </c>
      <c r="L169" s="161">
        <v>450</v>
      </c>
      <c r="M169" s="2" t="s">
        <v>1198</v>
      </c>
      <c r="N169" s="2" t="s">
        <v>47</v>
      </c>
      <c r="O169" s="9">
        <v>10</v>
      </c>
      <c r="P169" s="9">
        <f t="shared" si="10"/>
        <v>45</v>
      </c>
      <c r="Q169" s="2" t="str">
        <f t="shared" si="11"/>
        <v>octubre</v>
      </c>
      <c r="R169" s="2">
        <f t="shared" si="12"/>
        <v>2023</v>
      </c>
      <c r="S169" s="3" t="str">
        <f t="shared" si="13"/>
        <v>domingo</v>
      </c>
      <c r="T169" s="88">
        <f t="shared" si="14"/>
        <v>15</v>
      </c>
    </row>
    <row r="170" spans="1:20" ht="15.75" x14ac:dyDescent="0.25">
      <c r="A170" s="113">
        <v>169</v>
      </c>
      <c r="B170" s="4" t="s">
        <v>727</v>
      </c>
      <c r="C170" s="113">
        <v>28</v>
      </c>
      <c r="D170" s="2" t="s">
        <v>695</v>
      </c>
      <c r="E170" s="5" t="s">
        <v>659</v>
      </c>
      <c r="F170" s="171">
        <v>27707752</v>
      </c>
      <c r="G170" s="2" t="s">
        <v>824</v>
      </c>
      <c r="H170" s="2" t="s">
        <v>80</v>
      </c>
      <c r="I170" s="44">
        <v>45203</v>
      </c>
      <c r="J170" s="133" t="s">
        <v>683</v>
      </c>
      <c r="K170" s="133" t="s">
        <v>1203</v>
      </c>
      <c r="L170" s="161">
        <v>450</v>
      </c>
      <c r="M170" s="2" t="s">
        <v>5</v>
      </c>
      <c r="N170" s="2" t="s">
        <v>47</v>
      </c>
      <c r="O170" s="9">
        <v>5</v>
      </c>
      <c r="P170" s="9">
        <f t="shared" si="10"/>
        <v>45</v>
      </c>
      <c r="Q170" s="2" t="str">
        <f t="shared" si="11"/>
        <v>octubre</v>
      </c>
      <c r="R170" s="2">
        <f t="shared" si="12"/>
        <v>2023</v>
      </c>
      <c r="S170" s="3" t="str">
        <f t="shared" si="13"/>
        <v>miercoles</v>
      </c>
      <c r="T170" s="87">
        <f t="shared" si="14"/>
        <v>4</v>
      </c>
    </row>
    <row r="171" spans="1:20" ht="15.75" x14ac:dyDescent="0.25">
      <c r="A171" s="113">
        <v>170</v>
      </c>
      <c r="B171" s="4" t="s">
        <v>729</v>
      </c>
      <c r="C171" s="113">
        <v>44</v>
      </c>
      <c r="D171" s="2" t="s">
        <v>696</v>
      </c>
      <c r="E171" s="5" t="s">
        <v>661</v>
      </c>
      <c r="F171" s="171">
        <v>39810617</v>
      </c>
      <c r="G171" s="2" t="s">
        <v>826</v>
      </c>
      <c r="H171" s="2" t="s">
        <v>84</v>
      </c>
      <c r="I171" s="44">
        <v>45207</v>
      </c>
      <c r="J171" s="133" t="s">
        <v>786</v>
      </c>
      <c r="K171" s="133" t="s">
        <v>1203</v>
      </c>
      <c r="L171" s="161">
        <v>450</v>
      </c>
      <c r="M171" s="2" t="s">
        <v>3</v>
      </c>
      <c r="N171" s="2" t="s">
        <v>47</v>
      </c>
      <c r="O171" s="9">
        <v>0</v>
      </c>
      <c r="P171" s="9">
        <f t="shared" si="10"/>
        <v>45</v>
      </c>
      <c r="Q171" s="2" t="str">
        <f t="shared" si="11"/>
        <v>octubre</v>
      </c>
      <c r="R171" s="2">
        <f t="shared" si="12"/>
        <v>2023</v>
      </c>
      <c r="S171" s="3" t="str">
        <f t="shared" si="13"/>
        <v>domingo</v>
      </c>
      <c r="T171" s="88">
        <f t="shared" si="14"/>
        <v>8</v>
      </c>
    </row>
    <row r="172" spans="1:20" ht="15.75" x14ac:dyDescent="0.25">
      <c r="A172" s="113">
        <v>171</v>
      </c>
      <c r="B172" s="4" t="s">
        <v>731</v>
      </c>
      <c r="C172" s="113">
        <v>18</v>
      </c>
      <c r="D172" s="2" t="s">
        <v>695</v>
      </c>
      <c r="E172" s="5" t="s">
        <v>663</v>
      </c>
      <c r="F172" s="171">
        <v>33175773</v>
      </c>
      <c r="G172" s="2" t="s">
        <v>827</v>
      </c>
      <c r="H172" s="2" t="s">
        <v>88</v>
      </c>
      <c r="I172" s="44">
        <v>45211</v>
      </c>
      <c r="J172" s="133" t="s">
        <v>714</v>
      </c>
      <c r="K172" s="133" t="s">
        <v>1202</v>
      </c>
      <c r="L172" s="161">
        <v>600</v>
      </c>
      <c r="M172" s="2" t="s">
        <v>1198</v>
      </c>
      <c r="N172" s="2" t="s">
        <v>47</v>
      </c>
      <c r="O172" s="9">
        <v>5</v>
      </c>
      <c r="P172" s="9">
        <f t="shared" si="10"/>
        <v>60</v>
      </c>
      <c r="Q172" s="2" t="str">
        <f t="shared" si="11"/>
        <v>octubre</v>
      </c>
      <c r="R172" s="2">
        <f t="shared" si="12"/>
        <v>2023</v>
      </c>
      <c r="S172" s="3" t="str">
        <f t="shared" si="13"/>
        <v>jueves</v>
      </c>
      <c r="T172" s="87">
        <f t="shared" si="14"/>
        <v>12</v>
      </c>
    </row>
    <row r="173" spans="1:20" ht="15.75" x14ac:dyDescent="0.25">
      <c r="A173" s="113">
        <v>172</v>
      </c>
      <c r="B173" s="4" t="s">
        <v>91</v>
      </c>
      <c r="C173" s="113">
        <v>30</v>
      </c>
      <c r="D173" s="2" t="s">
        <v>696</v>
      </c>
      <c r="E173" s="5" t="s">
        <v>665</v>
      </c>
      <c r="F173" s="171">
        <v>26673605</v>
      </c>
      <c r="G173" s="2" t="s">
        <v>829</v>
      </c>
      <c r="H173" s="2" t="s">
        <v>92</v>
      </c>
      <c r="I173" s="44">
        <v>45214</v>
      </c>
      <c r="J173" s="133" t="s">
        <v>716</v>
      </c>
      <c r="K173" s="133" t="s">
        <v>1202</v>
      </c>
      <c r="L173" s="161">
        <v>600</v>
      </c>
      <c r="M173" s="2" t="s">
        <v>1197</v>
      </c>
      <c r="N173" s="2" t="s">
        <v>47</v>
      </c>
      <c r="O173" s="9">
        <v>15</v>
      </c>
      <c r="P173" s="9">
        <f t="shared" si="10"/>
        <v>60</v>
      </c>
      <c r="Q173" s="2" t="str">
        <f t="shared" si="11"/>
        <v>octubre</v>
      </c>
      <c r="R173" s="2">
        <f t="shared" si="12"/>
        <v>2023</v>
      </c>
      <c r="S173" s="3" t="str">
        <f t="shared" si="13"/>
        <v>domingo</v>
      </c>
      <c r="T173" s="88">
        <f t="shared" si="14"/>
        <v>15</v>
      </c>
    </row>
    <row r="174" spans="1:20" ht="15.75" x14ac:dyDescent="0.25">
      <c r="A174" s="113">
        <v>173</v>
      </c>
      <c r="B174" s="4" t="s">
        <v>735</v>
      </c>
      <c r="C174" s="113">
        <v>29</v>
      </c>
      <c r="D174" s="2" t="s">
        <v>695</v>
      </c>
      <c r="E174" s="5" t="s">
        <v>671</v>
      </c>
      <c r="F174" s="171">
        <v>34400915</v>
      </c>
      <c r="G174" s="2" t="s">
        <v>840</v>
      </c>
      <c r="H174" s="2" t="s">
        <v>102</v>
      </c>
      <c r="I174" s="44">
        <v>45227</v>
      </c>
      <c r="J174" s="133" t="s">
        <v>688</v>
      </c>
      <c r="K174" s="133" t="s">
        <v>1202</v>
      </c>
      <c r="L174" s="161">
        <v>600</v>
      </c>
      <c r="M174" s="2" t="s">
        <v>5</v>
      </c>
      <c r="N174" s="2" t="s">
        <v>47</v>
      </c>
      <c r="O174" s="9">
        <v>0</v>
      </c>
      <c r="P174" s="9">
        <f t="shared" si="10"/>
        <v>60</v>
      </c>
      <c r="Q174" s="2" t="str">
        <f t="shared" si="11"/>
        <v>octubre</v>
      </c>
      <c r="R174" s="2">
        <f t="shared" si="12"/>
        <v>2023</v>
      </c>
      <c r="S174" s="3" t="str">
        <f t="shared" si="13"/>
        <v>sabado</v>
      </c>
      <c r="T174" s="87">
        <f t="shared" si="14"/>
        <v>28</v>
      </c>
    </row>
    <row r="175" spans="1:20" ht="15.75" x14ac:dyDescent="0.25">
      <c r="A175" s="113">
        <v>174</v>
      </c>
      <c r="B175" s="4" t="s">
        <v>802</v>
      </c>
      <c r="C175" s="113">
        <v>30</v>
      </c>
      <c r="D175" s="2" t="s">
        <v>695</v>
      </c>
      <c r="E175" s="5" t="s">
        <v>673</v>
      </c>
      <c r="F175" s="171">
        <v>27186697</v>
      </c>
      <c r="G175" s="2" t="s">
        <v>833</v>
      </c>
      <c r="H175" s="2" t="s">
        <v>70</v>
      </c>
      <c r="I175" s="44">
        <v>45231</v>
      </c>
      <c r="J175" s="133" t="s">
        <v>684</v>
      </c>
      <c r="K175" s="133" t="s">
        <v>1202</v>
      </c>
      <c r="L175" s="161">
        <v>600</v>
      </c>
      <c r="M175" s="2" t="s">
        <v>3</v>
      </c>
      <c r="N175" s="2" t="s">
        <v>47</v>
      </c>
      <c r="O175" s="9">
        <v>5</v>
      </c>
      <c r="P175" s="9">
        <f t="shared" si="10"/>
        <v>60</v>
      </c>
      <c r="Q175" s="2" t="str">
        <f t="shared" si="11"/>
        <v>noviembre</v>
      </c>
      <c r="R175" s="2">
        <f t="shared" si="12"/>
        <v>2023</v>
      </c>
      <c r="S175" s="3" t="str">
        <f t="shared" si="13"/>
        <v>miercoles</v>
      </c>
      <c r="T175" s="88">
        <f t="shared" si="14"/>
        <v>1</v>
      </c>
    </row>
    <row r="176" spans="1:20" ht="15.75" x14ac:dyDescent="0.25">
      <c r="A176" s="113">
        <v>175</v>
      </c>
      <c r="B176" s="4" t="s">
        <v>111</v>
      </c>
      <c r="C176" s="113">
        <v>27</v>
      </c>
      <c r="D176" s="2" t="s">
        <v>695</v>
      </c>
      <c r="E176" s="5" t="s">
        <v>676</v>
      </c>
      <c r="F176" s="171">
        <v>28565335</v>
      </c>
      <c r="G176" s="2" t="s">
        <v>841</v>
      </c>
      <c r="H176" s="2" t="s">
        <v>112</v>
      </c>
      <c r="I176" s="44">
        <v>45237</v>
      </c>
      <c r="J176" s="133" t="s">
        <v>683</v>
      </c>
      <c r="K176" s="133" t="s">
        <v>1202</v>
      </c>
      <c r="L176" s="161">
        <v>600</v>
      </c>
      <c r="M176" s="2" t="s">
        <v>5</v>
      </c>
      <c r="N176" s="2" t="s">
        <v>47</v>
      </c>
      <c r="O176" s="9">
        <v>10</v>
      </c>
      <c r="P176" s="9">
        <f t="shared" si="10"/>
        <v>60</v>
      </c>
      <c r="Q176" s="2" t="str">
        <f t="shared" si="11"/>
        <v>noviembre</v>
      </c>
      <c r="R176" s="2">
        <f t="shared" si="12"/>
        <v>2023</v>
      </c>
      <c r="S176" s="3" t="str">
        <f t="shared" si="13"/>
        <v>martes</v>
      </c>
      <c r="T176" s="87">
        <f t="shared" si="14"/>
        <v>7</v>
      </c>
    </row>
    <row r="177" spans="1:20" ht="15.75" x14ac:dyDescent="0.25">
      <c r="A177" s="113">
        <v>176</v>
      </c>
      <c r="B177" s="4" t="s">
        <v>113</v>
      </c>
      <c r="C177" s="113">
        <v>27</v>
      </c>
      <c r="D177" s="2" t="s">
        <v>696</v>
      </c>
      <c r="E177" s="5" t="s">
        <v>677</v>
      </c>
      <c r="F177" s="171">
        <v>37472916</v>
      </c>
      <c r="G177" s="2" t="s">
        <v>842</v>
      </c>
      <c r="H177" s="2" t="s">
        <v>114</v>
      </c>
      <c r="I177" s="44">
        <v>45239</v>
      </c>
      <c r="J177" s="133" t="s">
        <v>691</v>
      </c>
      <c r="K177" s="133" t="s">
        <v>1202</v>
      </c>
      <c r="L177" s="161">
        <v>600</v>
      </c>
      <c r="M177" s="2" t="s">
        <v>1198</v>
      </c>
      <c r="N177" s="2" t="s">
        <v>47</v>
      </c>
      <c r="O177" s="9">
        <v>5</v>
      </c>
      <c r="P177" s="9">
        <f t="shared" si="10"/>
        <v>60</v>
      </c>
      <c r="Q177" s="2" t="str">
        <f t="shared" si="11"/>
        <v>noviembre</v>
      </c>
      <c r="R177" s="2">
        <f t="shared" si="12"/>
        <v>2023</v>
      </c>
      <c r="S177" s="3" t="str">
        <f t="shared" si="13"/>
        <v>jueves</v>
      </c>
      <c r="T177" s="88">
        <f t="shared" si="14"/>
        <v>9</v>
      </c>
    </row>
    <row r="178" spans="1:20" ht="15.75" x14ac:dyDescent="0.25">
      <c r="A178" s="113">
        <v>177</v>
      </c>
      <c r="B178" s="4" t="s">
        <v>115</v>
      </c>
      <c r="C178" s="113">
        <v>28</v>
      </c>
      <c r="D178" s="2" t="s">
        <v>696</v>
      </c>
      <c r="E178" s="5" t="s">
        <v>678</v>
      </c>
      <c r="F178" s="171">
        <v>34107521</v>
      </c>
      <c r="G178" s="2" t="s">
        <v>835</v>
      </c>
      <c r="H178" s="2" t="s">
        <v>88</v>
      </c>
      <c r="I178" s="44">
        <v>45241</v>
      </c>
      <c r="J178" s="133" t="s">
        <v>786</v>
      </c>
      <c r="K178" s="133" t="s">
        <v>1202</v>
      </c>
      <c r="L178" s="161">
        <v>600</v>
      </c>
      <c r="M178" s="2" t="s">
        <v>3</v>
      </c>
      <c r="N178" s="2" t="s">
        <v>47</v>
      </c>
      <c r="O178" s="9">
        <v>15</v>
      </c>
      <c r="P178" s="9">
        <f t="shared" si="10"/>
        <v>60</v>
      </c>
      <c r="Q178" s="2" t="str">
        <f t="shared" si="11"/>
        <v>noviembre</v>
      </c>
      <c r="R178" s="2">
        <f t="shared" si="12"/>
        <v>2023</v>
      </c>
      <c r="S178" s="3" t="str">
        <f t="shared" si="13"/>
        <v>sabado</v>
      </c>
      <c r="T178" s="87">
        <f t="shared" si="14"/>
        <v>11</v>
      </c>
    </row>
    <row r="179" spans="1:20" ht="15.75" x14ac:dyDescent="0.25">
      <c r="A179" s="113">
        <v>178</v>
      </c>
      <c r="B179" s="4" t="s">
        <v>739</v>
      </c>
      <c r="C179" s="113">
        <v>30</v>
      </c>
      <c r="D179" s="2" t="s">
        <v>695</v>
      </c>
      <c r="E179" s="5" t="s">
        <v>679</v>
      </c>
      <c r="F179" s="171">
        <v>26941122</v>
      </c>
      <c r="G179" s="2" t="s">
        <v>836</v>
      </c>
      <c r="H179" s="2" t="s">
        <v>117</v>
      </c>
      <c r="I179" s="44">
        <v>45248</v>
      </c>
      <c r="J179" s="133" t="s">
        <v>686</v>
      </c>
      <c r="K179" s="133" t="s">
        <v>1202</v>
      </c>
      <c r="L179" s="161">
        <v>600</v>
      </c>
      <c r="M179" s="2" t="s">
        <v>1</v>
      </c>
      <c r="N179" s="2" t="s">
        <v>47</v>
      </c>
      <c r="O179" s="9">
        <v>0</v>
      </c>
      <c r="P179" s="9">
        <f t="shared" si="10"/>
        <v>60</v>
      </c>
      <c r="Q179" s="2" t="str">
        <f t="shared" si="11"/>
        <v>noviembre</v>
      </c>
      <c r="R179" s="2">
        <f t="shared" si="12"/>
        <v>2023</v>
      </c>
      <c r="S179" s="3" t="str">
        <f t="shared" si="13"/>
        <v>sabado</v>
      </c>
      <c r="T179" s="88">
        <f t="shared" si="14"/>
        <v>18</v>
      </c>
    </row>
    <row r="180" spans="1:20" ht="15.75" x14ac:dyDescent="0.25">
      <c r="A180" s="113">
        <v>179</v>
      </c>
      <c r="B180" s="4" t="s">
        <v>120</v>
      </c>
      <c r="C180" s="113">
        <v>35</v>
      </c>
      <c r="D180" s="2" t="s">
        <v>695</v>
      </c>
      <c r="E180" s="5" t="s">
        <v>681</v>
      </c>
      <c r="F180" s="171">
        <v>37381230</v>
      </c>
      <c r="G180" s="2" t="s">
        <v>838</v>
      </c>
      <c r="H180" s="2" t="s">
        <v>121</v>
      </c>
      <c r="I180" s="44">
        <v>45247</v>
      </c>
      <c r="J180" s="133" t="s">
        <v>713</v>
      </c>
      <c r="K180" s="133" t="s">
        <v>1202</v>
      </c>
      <c r="L180" s="161">
        <v>600</v>
      </c>
      <c r="M180" s="2" t="s">
        <v>1</v>
      </c>
      <c r="N180" s="2" t="s">
        <v>47</v>
      </c>
      <c r="O180" s="9">
        <v>5</v>
      </c>
      <c r="P180" s="9">
        <f t="shared" si="10"/>
        <v>60</v>
      </c>
      <c r="Q180" s="2" t="str">
        <f t="shared" si="11"/>
        <v>noviembre</v>
      </c>
      <c r="R180" s="2">
        <f t="shared" si="12"/>
        <v>2023</v>
      </c>
      <c r="S180" s="3" t="str">
        <f t="shared" si="13"/>
        <v>viernes</v>
      </c>
      <c r="T180" s="87">
        <f t="shared" si="14"/>
        <v>17</v>
      </c>
    </row>
    <row r="181" spans="1:20" ht="15.75" x14ac:dyDescent="0.25">
      <c r="A181" s="113">
        <v>180</v>
      </c>
      <c r="B181" s="4" t="s">
        <v>906</v>
      </c>
      <c r="C181" s="113">
        <v>35</v>
      </c>
      <c r="D181" s="2" t="s">
        <v>696</v>
      </c>
      <c r="E181" s="5" t="s">
        <v>643</v>
      </c>
      <c r="F181" s="171">
        <v>37977741</v>
      </c>
      <c r="G181" s="2" t="s">
        <v>839</v>
      </c>
      <c r="H181" s="2" t="s">
        <v>31</v>
      </c>
      <c r="I181" s="44">
        <v>45251</v>
      </c>
      <c r="J181" s="133" t="s">
        <v>782</v>
      </c>
      <c r="K181" s="133" t="s">
        <v>1202</v>
      </c>
      <c r="L181" s="161">
        <v>600</v>
      </c>
      <c r="M181" s="2" t="s">
        <v>1198</v>
      </c>
      <c r="N181" s="2" t="s">
        <v>47</v>
      </c>
      <c r="O181" s="9">
        <v>0</v>
      </c>
      <c r="P181" s="9">
        <f t="shared" si="10"/>
        <v>60</v>
      </c>
      <c r="Q181" s="2" t="str">
        <f t="shared" si="11"/>
        <v>noviembre</v>
      </c>
      <c r="R181" s="2">
        <f t="shared" si="12"/>
        <v>2023</v>
      </c>
      <c r="S181" s="3" t="str">
        <f t="shared" si="13"/>
        <v>martes</v>
      </c>
      <c r="T181" s="88">
        <f t="shared" si="14"/>
        <v>21</v>
      </c>
    </row>
    <row r="182" spans="1:20" ht="15.75" x14ac:dyDescent="0.25">
      <c r="A182" s="113">
        <v>181</v>
      </c>
      <c r="B182" s="4" t="s">
        <v>716</v>
      </c>
      <c r="C182" s="113">
        <v>40</v>
      </c>
      <c r="D182" s="2" t="s">
        <v>695</v>
      </c>
      <c r="E182" s="5" t="s">
        <v>645</v>
      </c>
      <c r="F182" s="171">
        <v>33459367</v>
      </c>
      <c r="G182" s="6" t="s">
        <v>817</v>
      </c>
      <c r="H182" s="2" t="s">
        <v>35</v>
      </c>
      <c r="I182" s="44">
        <v>45255</v>
      </c>
      <c r="J182" s="133" t="s">
        <v>691</v>
      </c>
      <c r="K182" s="133" t="s">
        <v>1202</v>
      </c>
      <c r="L182" s="161">
        <v>600</v>
      </c>
      <c r="M182" s="2" t="s">
        <v>1198</v>
      </c>
      <c r="N182" s="2" t="s">
        <v>47</v>
      </c>
      <c r="O182" s="9">
        <v>5</v>
      </c>
      <c r="P182" s="9">
        <f t="shared" si="10"/>
        <v>60</v>
      </c>
      <c r="Q182" s="2" t="str">
        <f t="shared" si="11"/>
        <v>noviembre</v>
      </c>
      <c r="R182" s="2">
        <f t="shared" si="12"/>
        <v>2023</v>
      </c>
      <c r="S182" s="3" t="str">
        <f t="shared" si="13"/>
        <v>sabado</v>
      </c>
      <c r="T182" s="87">
        <f t="shared" si="14"/>
        <v>25</v>
      </c>
    </row>
    <row r="183" spans="1:20" ht="15.75" x14ac:dyDescent="0.25">
      <c r="A183" s="113">
        <v>182</v>
      </c>
      <c r="B183" s="4" t="s">
        <v>721</v>
      </c>
      <c r="C183" s="113">
        <v>33</v>
      </c>
      <c r="D183" s="2" t="s">
        <v>695</v>
      </c>
      <c r="E183" s="5" t="s">
        <v>651</v>
      </c>
      <c r="F183" s="171">
        <v>35484478</v>
      </c>
      <c r="G183" s="2" t="s">
        <v>843</v>
      </c>
      <c r="H183" s="2" t="s">
        <v>37</v>
      </c>
      <c r="I183" s="44">
        <v>45267</v>
      </c>
      <c r="J183" s="133" t="s">
        <v>782</v>
      </c>
      <c r="K183" s="133" t="s">
        <v>1202</v>
      </c>
      <c r="L183" s="161">
        <v>600</v>
      </c>
      <c r="M183" s="2" t="s">
        <v>1198</v>
      </c>
      <c r="N183" s="2" t="s">
        <v>47</v>
      </c>
      <c r="O183" s="9">
        <v>5</v>
      </c>
      <c r="P183" s="9">
        <f t="shared" si="10"/>
        <v>60</v>
      </c>
      <c r="Q183" s="2" t="str">
        <f t="shared" si="11"/>
        <v>diciembre</v>
      </c>
      <c r="R183" s="2">
        <f t="shared" si="12"/>
        <v>2023</v>
      </c>
      <c r="S183" s="3" t="str">
        <f t="shared" si="13"/>
        <v>jueves</v>
      </c>
      <c r="T183" s="88">
        <f t="shared" si="14"/>
        <v>7</v>
      </c>
    </row>
    <row r="184" spans="1:20" ht="15.75" x14ac:dyDescent="0.25">
      <c r="A184" s="113">
        <v>183</v>
      </c>
      <c r="B184" s="4" t="s">
        <v>723</v>
      </c>
      <c r="C184" s="3">
        <v>37</v>
      </c>
      <c r="D184" s="2" t="s">
        <v>696</v>
      </c>
      <c r="E184" s="5" t="s">
        <v>653</v>
      </c>
      <c r="F184" s="171">
        <v>35887710</v>
      </c>
      <c r="G184" s="2" t="s">
        <v>821</v>
      </c>
      <c r="H184" s="2" t="s">
        <v>68</v>
      </c>
      <c r="I184" s="44">
        <v>45269</v>
      </c>
      <c r="J184" s="133" t="s">
        <v>691</v>
      </c>
      <c r="K184" s="133" t="s">
        <v>1202</v>
      </c>
      <c r="L184" s="161">
        <v>600</v>
      </c>
      <c r="M184" s="2" t="s">
        <v>1198</v>
      </c>
      <c r="N184" s="2" t="s">
        <v>47</v>
      </c>
      <c r="O184" s="9">
        <v>0</v>
      </c>
      <c r="P184" s="9">
        <f t="shared" si="10"/>
        <v>60</v>
      </c>
      <c r="Q184" s="2" t="str">
        <f t="shared" si="11"/>
        <v>diciembre</v>
      </c>
      <c r="R184" s="2">
        <f t="shared" si="12"/>
        <v>2023</v>
      </c>
      <c r="S184" s="3" t="str">
        <f t="shared" si="13"/>
        <v>sabado</v>
      </c>
      <c r="T184" s="87">
        <f t="shared" si="14"/>
        <v>9</v>
      </c>
    </row>
    <row r="185" spans="1:20" ht="15.75" x14ac:dyDescent="0.25">
      <c r="A185" s="113">
        <v>184</v>
      </c>
      <c r="B185" s="4" t="s">
        <v>73</v>
      </c>
      <c r="C185" s="113">
        <v>31</v>
      </c>
      <c r="D185" s="2" t="s">
        <v>695</v>
      </c>
      <c r="E185" s="5" t="s">
        <v>656</v>
      </c>
      <c r="F185" s="171">
        <v>39111781</v>
      </c>
      <c r="G185" s="2" t="s">
        <v>844</v>
      </c>
      <c r="H185" s="2" t="s">
        <v>74</v>
      </c>
      <c r="I185" s="44">
        <v>45277</v>
      </c>
      <c r="J185" s="133" t="s">
        <v>714</v>
      </c>
      <c r="K185" s="133" t="s">
        <v>1202</v>
      </c>
      <c r="L185" s="161">
        <v>600</v>
      </c>
      <c r="M185" s="2" t="s">
        <v>1198</v>
      </c>
      <c r="N185" s="2" t="s">
        <v>47</v>
      </c>
      <c r="O185" s="9">
        <v>5</v>
      </c>
      <c r="P185" s="9">
        <f t="shared" si="10"/>
        <v>60</v>
      </c>
      <c r="Q185" s="2" t="str">
        <f t="shared" si="11"/>
        <v>diciembre</v>
      </c>
      <c r="R185" s="2">
        <f t="shared" si="12"/>
        <v>2023</v>
      </c>
      <c r="S185" s="3" t="str">
        <f t="shared" si="13"/>
        <v>domingo</v>
      </c>
      <c r="T185" s="88">
        <f t="shared" si="14"/>
        <v>17</v>
      </c>
    </row>
    <row r="186" spans="1:20" ht="15.75" x14ac:dyDescent="0.25">
      <c r="A186" s="113">
        <v>185</v>
      </c>
      <c r="B186" s="4" t="s">
        <v>725</v>
      </c>
      <c r="C186" s="113">
        <v>40</v>
      </c>
      <c r="D186" s="2" t="s">
        <v>696</v>
      </c>
      <c r="E186" s="5" t="s">
        <v>657</v>
      </c>
      <c r="F186" s="171">
        <v>32459086</v>
      </c>
      <c r="G186" s="2" t="s">
        <v>845</v>
      </c>
      <c r="H186" s="2" t="s">
        <v>76</v>
      </c>
      <c r="I186" s="44">
        <v>45279</v>
      </c>
      <c r="J186" s="133" t="s">
        <v>713</v>
      </c>
      <c r="K186" s="133" t="s">
        <v>1202</v>
      </c>
      <c r="L186" s="161">
        <v>600</v>
      </c>
      <c r="M186" s="2" t="s">
        <v>1</v>
      </c>
      <c r="N186" s="2" t="s">
        <v>47</v>
      </c>
      <c r="O186" s="9">
        <v>15</v>
      </c>
      <c r="P186" s="9">
        <f t="shared" si="10"/>
        <v>60</v>
      </c>
      <c r="Q186" s="2" t="str">
        <f t="shared" si="11"/>
        <v>diciembre</v>
      </c>
      <c r="R186" s="2">
        <f t="shared" si="12"/>
        <v>2023</v>
      </c>
      <c r="S186" s="3" t="str">
        <f t="shared" si="13"/>
        <v>martes</v>
      </c>
      <c r="T186" s="87">
        <f t="shared" si="14"/>
        <v>19</v>
      </c>
    </row>
    <row r="187" spans="1:20" ht="15.75" x14ac:dyDescent="0.25">
      <c r="A187" s="113">
        <v>186</v>
      </c>
      <c r="B187" s="4" t="s">
        <v>726</v>
      </c>
      <c r="C187" s="113">
        <v>18</v>
      </c>
      <c r="D187" s="2" t="s">
        <v>696</v>
      </c>
      <c r="E187" s="5" t="s">
        <v>658</v>
      </c>
      <c r="F187" s="171">
        <v>26547859</v>
      </c>
      <c r="G187" s="2" t="s">
        <v>823</v>
      </c>
      <c r="H187" s="2" t="s">
        <v>78</v>
      </c>
      <c r="I187" s="44">
        <v>45281</v>
      </c>
      <c r="J187" s="133" t="s">
        <v>690</v>
      </c>
      <c r="K187" s="133" t="s">
        <v>1202</v>
      </c>
      <c r="L187" s="161">
        <v>600</v>
      </c>
      <c r="M187" s="2" t="s">
        <v>3</v>
      </c>
      <c r="N187" s="2" t="s">
        <v>47</v>
      </c>
      <c r="O187" s="9">
        <v>8</v>
      </c>
      <c r="P187" s="9">
        <f t="shared" si="10"/>
        <v>60</v>
      </c>
      <c r="Q187" s="2" t="str">
        <f t="shared" si="11"/>
        <v>diciembre</v>
      </c>
      <c r="R187" s="2">
        <f t="shared" si="12"/>
        <v>2023</v>
      </c>
      <c r="S187" s="3" t="str">
        <f t="shared" si="13"/>
        <v>jueves</v>
      </c>
      <c r="T187" s="88">
        <f t="shared" si="14"/>
        <v>21</v>
      </c>
    </row>
    <row r="188" spans="1:20" ht="15.75" x14ac:dyDescent="0.25">
      <c r="A188" s="113">
        <v>187</v>
      </c>
      <c r="B188" s="4" t="s">
        <v>727</v>
      </c>
      <c r="C188" s="113">
        <v>28</v>
      </c>
      <c r="D188" s="2" t="s">
        <v>695</v>
      </c>
      <c r="E188" s="5" t="s">
        <v>659</v>
      </c>
      <c r="F188" s="171">
        <v>27707752</v>
      </c>
      <c r="G188" s="2" t="s">
        <v>824</v>
      </c>
      <c r="H188" s="2" t="s">
        <v>80</v>
      </c>
      <c r="I188" s="44">
        <v>45283</v>
      </c>
      <c r="J188" s="133" t="s">
        <v>782</v>
      </c>
      <c r="K188" s="133" t="s">
        <v>1202</v>
      </c>
      <c r="L188" s="161">
        <v>600</v>
      </c>
      <c r="M188" s="2" t="s">
        <v>1198</v>
      </c>
      <c r="N188" s="2" t="s">
        <v>47</v>
      </c>
      <c r="O188" s="9">
        <v>5</v>
      </c>
      <c r="P188" s="9">
        <f t="shared" si="10"/>
        <v>60</v>
      </c>
      <c r="Q188" s="2" t="str">
        <f t="shared" si="11"/>
        <v>diciembre</v>
      </c>
      <c r="R188" s="2">
        <f t="shared" si="12"/>
        <v>2023</v>
      </c>
      <c r="S188" s="3" t="str">
        <f t="shared" si="13"/>
        <v>sabado</v>
      </c>
      <c r="T188" s="87">
        <f t="shared" si="14"/>
        <v>23</v>
      </c>
    </row>
    <row r="189" spans="1:20" ht="15.75" x14ac:dyDescent="0.25">
      <c r="A189" s="113">
        <v>188</v>
      </c>
      <c r="B189" s="4" t="s">
        <v>729</v>
      </c>
      <c r="C189" s="113">
        <v>44</v>
      </c>
      <c r="D189" s="2" t="s">
        <v>696</v>
      </c>
      <c r="E189" s="5" t="s">
        <v>661</v>
      </c>
      <c r="F189" s="171">
        <v>39810617</v>
      </c>
      <c r="G189" s="2" t="s">
        <v>826</v>
      </c>
      <c r="H189" s="2" t="s">
        <v>84</v>
      </c>
      <c r="I189" s="44">
        <v>45287</v>
      </c>
      <c r="J189" s="133" t="s">
        <v>691</v>
      </c>
      <c r="K189" s="133" t="s">
        <v>1202</v>
      </c>
      <c r="L189" s="161">
        <v>600</v>
      </c>
      <c r="M189" s="2" t="s">
        <v>1198</v>
      </c>
      <c r="N189" s="2" t="s">
        <v>47</v>
      </c>
      <c r="O189" s="9">
        <v>0</v>
      </c>
      <c r="P189" s="9">
        <f t="shared" si="10"/>
        <v>60</v>
      </c>
      <c r="Q189" s="2" t="str">
        <f t="shared" si="11"/>
        <v>diciembre</v>
      </c>
      <c r="R189" s="2">
        <f t="shared" si="12"/>
        <v>2023</v>
      </c>
      <c r="S189" s="3" t="str">
        <f t="shared" si="13"/>
        <v>miercoles</v>
      </c>
      <c r="T189" s="88">
        <f t="shared" si="14"/>
        <v>27</v>
      </c>
    </row>
    <row r="190" spans="1:20" ht="15.75" x14ac:dyDescent="0.25">
      <c r="A190" s="113">
        <v>189</v>
      </c>
      <c r="B190" s="4" t="s">
        <v>731</v>
      </c>
      <c r="C190" s="113">
        <v>18</v>
      </c>
      <c r="D190" s="2" t="s">
        <v>695</v>
      </c>
      <c r="E190" s="5" t="s">
        <v>663</v>
      </c>
      <c r="F190" s="171">
        <v>33175773</v>
      </c>
      <c r="G190" s="2" t="s">
        <v>827</v>
      </c>
      <c r="H190" s="2" t="s">
        <v>88</v>
      </c>
      <c r="I190" s="44">
        <v>45291</v>
      </c>
      <c r="J190" s="133" t="s">
        <v>686</v>
      </c>
      <c r="K190" s="133" t="s">
        <v>1202</v>
      </c>
      <c r="L190" s="161">
        <v>600</v>
      </c>
      <c r="M190" s="2" t="s">
        <v>1</v>
      </c>
      <c r="N190" s="2" t="s">
        <v>47</v>
      </c>
      <c r="O190" s="9">
        <v>0</v>
      </c>
      <c r="P190" s="9">
        <f t="shared" si="10"/>
        <v>60</v>
      </c>
      <c r="Q190" s="2" t="str">
        <f t="shared" si="11"/>
        <v>diciembre</v>
      </c>
      <c r="R190" s="2">
        <f t="shared" si="12"/>
        <v>2023</v>
      </c>
      <c r="S190" s="3" t="str">
        <f t="shared" si="13"/>
        <v>domingo</v>
      </c>
      <c r="T190" s="87">
        <f t="shared" si="14"/>
        <v>31</v>
      </c>
    </row>
    <row r="191" spans="1:20" ht="15.75" x14ac:dyDescent="0.25">
      <c r="A191" s="113">
        <v>190</v>
      </c>
      <c r="B191" s="4" t="s">
        <v>91</v>
      </c>
      <c r="C191" s="113">
        <v>30</v>
      </c>
      <c r="D191" s="2" t="s">
        <v>696</v>
      </c>
      <c r="E191" s="5" t="s">
        <v>665</v>
      </c>
      <c r="F191" s="171">
        <v>26673605</v>
      </c>
      <c r="G191" s="2" t="s">
        <v>829</v>
      </c>
      <c r="H191" s="2" t="s">
        <v>92</v>
      </c>
      <c r="I191" s="44">
        <v>45178</v>
      </c>
      <c r="J191" s="133" t="s">
        <v>713</v>
      </c>
      <c r="K191" s="133" t="s">
        <v>1201</v>
      </c>
      <c r="L191" s="161">
        <v>600</v>
      </c>
      <c r="M191" s="2" t="s">
        <v>1</v>
      </c>
      <c r="N191" s="2" t="s">
        <v>47</v>
      </c>
      <c r="O191" s="9">
        <v>5</v>
      </c>
      <c r="P191" s="9">
        <f t="shared" si="10"/>
        <v>60</v>
      </c>
      <c r="Q191" s="2" t="str">
        <f t="shared" si="11"/>
        <v>septiembre</v>
      </c>
      <c r="R191" s="2">
        <f t="shared" si="12"/>
        <v>2023</v>
      </c>
      <c r="S191" s="3" t="str">
        <f t="shared" si="13"/>
        <v>sabado</v>
      </c>
      <c r="T191" s="88">
        <f t="shared" si="14"/>
        <v>9</v>
      </c>
    </row>
    <row r="192" spans="1:20" ht="15.75" x14ac:dyDescent="0.25">
      <c r="A192" s="113">
        <v>191</v>
      </c>
      <c r="B192" s="4" t="s">
        <v>735</v>
      </c>
      <c r="C192" s="113">
        <v>29</v>
      </c>
      <c r="D192" s="2" t="s">
        <v>695</v>
      </c>
      <c r="E192" s="5" t="s">
        <v>671</v>
      </c>
      <c r="F192" s="171">
        <v>34400915</v>
      </c>
      <c r="G192" s="2" t="s">
        <v>840</v>
      </c>
      <c r="H192" s="2" t="s">
        <v>102</v>
      </c>
      <c r="I192" s="44">
        <v>45185</v>
      </c>
      <c r="J192" s="133" t="s">
        <v>686</v>
      </c>
      <c r="K192" s="133" t="s">
        <v>1201</v>
      </c>
      <c r="L192" s="161">
        <v>600</v>
      </c>
      <c r="M192" s="2" t="s">
        <v>1</v>
      </c>
      <c r="N192" s="2" t="s">
        <v>47</v>
      </c>
      <c r="O192" s="9">
        <v>5</v>
      </c>
      <c r="P192" s="9">
        <f t="shared" si="10"/>
        <v>60</v>
      </c>
      <c r="Q192" s="2" t="str">
        <f t="shared" si="11"/>
        <v>septiembre</v>
      </c>
      <c r="R192" s="2">
        <f t="shared" si="12"/>
        <v>2023</v>
      </c>
      <c r="S192" s="3" t="str">
        <f t="shared" si="13"/>
        <v>sabado</v>
      </c>
      <c r="T192" s="87">
        <f t="shared" si="14"/>
        <v>16</v>
      </c>
    </row>
    <row r="193" spans="1:20" ht="15.75" x14ac:dyDescent="0.25">
      <c r="A193" s="113">
        <v>192</v>
      </c>
      <c r="B193" s="4" t="s">
        <v>802</v>
      </c>
      <c r="C193" s="113">
        <v>30</v>
      </c>
      <c r="D193" s="2" t="s">
        <v>695</v>
      </c>
      <c r="E193" s="5" t="s">
        <v>673</v>
      </c>
      <c r="F193" s="171">
        <v>27186697</v>
      </c>
      <c r="G193" s="2" t="s">
        <v>833</v>
      </c>
      <c r="H193" s="2" t="s">
        <v>70</v>
      </c>
      <c r="I193" s="44">
        <v>45189</v>
      </c>
      <c r="J193" s="133" t="s">
        <v>713</v>
      </c>
      <c r="K193" s="133" t="s">
        <v>1201</v>
      </c>
      <c r="L193" s="161">
        <v>600</v>
      </c>
      <c r="M193" s="2" t="s">
        <v>1</v>
      </c>
      <c r="N193" s="2" t="s">
        <v>47</v>
      </c>
      <c r="O193" s="9">
        <v>0</v>
      </c>
      <c r="P193" s="9">
        <f t="shared" si="10"/>
        <v>60</v>
      </c>
      <c r="Q193" s="2" t="str">
        <f t="shared" si="11"/>
        <v>septiembre</v>
      </c>
      <c r="R193" s="2">
        <f t="shared" si="12"/>
        <v>2023</v>
      </c>
      <c r="S193" s="3" t="str">
        <f t="shared" si="13"/>
        <v>miercoles</v>
      </c>
      <c r="T193" s="88">
        <f t="shared" si="14"/>
        <v>20</v>
      </c>
    </row>
    <row r="194" spans="1:20" ht="15.75" x14ac:dyDescent="0.25">
      <c r="A194" s="113">
        <v>193</v>
      </c>
      <c r="B194" s="4" t="s">
        <v>111</v>
      </c>
      <c r="C194" s="113">
        <v>27</v>
      </c>
      <c r="D194" s="2" t="s">
        <v>695</v>
      </c>
      <c r="E194" s="5" t="s">
        <v>676</v>
      </c>
      <c r="F194" s="171">
        <v>28565335</v>
      </c>
      <c r="G194" s="2" t="s">
        <v>841</v>
      </c>
      <c r="H194" s="2" t="s">
        <v>112</v>
      </c>
      <c r="I194" s="44">
        <v>45195</v>
      </c>
      <c r="J194" s="133" t="s">
        <v>714</v>
      </c>
      <c r="K194" s="133" t="s">
        <v>1201</v>
      </c>
      <c r="L194" s="161">
        <v>600</v>
      </c>
      <c r="M194" s="2" t="s">
        <v>1198</v>
      </c>
      <c r="N194" s="2" t="s">
        <v>47</v>
      </c>
      <c r="O194" s="9">
        <v>15</v>
      </c>
      <c r="P194" s="9">
        <f t="shared" ref="P194:P257" si="15">L194*0.1</f>
        <v>60</v>
      </c>
      <c r="Q194" s="2" t="str">
        <f t="shared" ref="Q194:Q257" si="16">TEXT(I:I,"mmmm")</f>
        <v>septiembre</v>
      </c>
      <c r="R194" s="2">
        <f t="shared" ref="R194:R257" si="17">YEAR(I194)</f>
        <v>2023</v>
      </c>
      <c r="S194" s="3" t="str">
        <f t="shared" ref="S194:S257" si="18">IF(I194&lt;&gt;"", SUBSTITUTE(SUBSTITUTE(SUBSTITUTE(SUBSTITUTE(SUBSTITUTE(TEXT(I194,"dddd"),"á","a"),"é","e"),"í","i"),"ó","o"),"ú","u"),"")</f>
        <v>martes</v>
      </c>
      <c r="T194" s="87">
        <f t="shared" ref="T194:T257" si="19">DAY(I:I)</f>
        <v>26</v>
      </c>
    </row>
    <row r="195" spans="1:20" ht="15.75" x14ac:dyDescent="0.25">
      <c r="A195" s="113">
        <v>194</v>
      </c>
      <c r="B195" s="4" t="s">
        <v>113</v>
      </c>
      <c r="C195" s="113">
        <v>27</v>
      </c>
      <c r="D195" s="2" t="s">
        <v>696</v>
      </c>
      <c r="E195" s="5" t="s">
        <v>677</v>
      </c>
      <c r="F195" s="171">
        <v>37472916</v>
      </c>
      <c r="G195" s="2" t="s">
        <v>842</v>
      </c>
      <c r="H195" s="2" t="s">
        <v>114</v>
      </c>
      <c r="I195" s="44">
        <v>45197</v>
      </c>
      <c r="J195" s="133" t="s">
        <v>713</v>
      </c>
      <c r="K195" s="133" t="s">
        <v>1201</v>
      </c>
      <c r="L195" s="161">
        <v>600</v>
      </c>
      <c r="M195" s="2" t="s">
        <v>1</v>
      </c>
      <c r="N195" s="2" t="s">
        <v>47</v>
      </c>
      <c r="O195" s="9">
        <v>0</v>
      </c>
      <c r="P195" s="9">
        <f t="shared" si="15"/>
        <v>60</v>
      </c>
      <c r="Q195" s="2" t="str">
        <f t="shared" si="16"/>
        <v>septiembre</v>
      </c>
      <c r="R195" s="2">
        <f t="shared" si="17"/>
        <v>2023</v>
      </c>
      <c r="S195" s="3" t="str">
        <f t="shared" si="18"/>
        <v>jueves</v>
      </c>
      <c r="T195" s="88">
        <f t="shared" si="19"/>
        <v>28</v>
      </c>
    </row>
    <row r="196" spans="1:20" ht="15.75" x14ac:dyDescent="0.25">
      <c r="A196" s="113">
        <v>195</v>
      </c>
      <c r="B196" s="4" t="s">
        <v>115</v>
      </c>
      <c r="C196" s="113">
        <v>28</v>
      </c>
      <c r="D196" s="2" t="s">
        <v>696</v>
      </c>
      <c r="E196" s="5" t="s">
        <v>678</v>
      </c>
      <c r="F196" s="171">
        <v>34107521</v>
      </c>
      <c r="G196" s="2" t="s">
        <v>835</v>
      </c>
      <c r="H196" s="2" t="s">
        <v>88</v>
      </c>
      <c r="I196" s="44">
        <v>45199</v>
      </c>
      <c r="J196" s="133" t="s">
        <v>687</v>
      </c>
      <c r="K196" s="133" t="s">
        <v>1201</v>
      </c>
      <c r="L196" s="161">
        <v>600</v>
      </c>
      <c r="M196" s="2" t="s">
        <v>1</v>
      </c>
      <c r="N196" s="2" t="s">
        <v>47</v>
      </c>
      <c r="O196" s="9">
        <v>8</v>
      </c>
      <c r="P196" s="9">
        <f t="shared" si="15"/>
        <v>60</v>
      </c>
      <c r="Q196" s="2" t="str">
        <f t="shared" si="16"/>
        <v>septiembre</v>
      </c>
      <c r="R196" s="2">
        <f t="shared" si="17"/>
        <v>2023</v>
      </c>
      <c r="S196" s="3" t="str">
        <f t="shared" si="18"/>
        <v>sabado</v>
      </c>
      <c r="T196" s="87">
        <f t="shared" si="19"/>
        <v>30</v>
      </c>
    </row>
    <row r="197" spans="1:20" ht="15.75" x14ac:dyDescent="0.25">
      <c r="A197" s="113">
        <v>196</v>
      </c>
      <c r="B197" s="4" t="s">
        <v>739</v>
      </c>
      <c r="C197" s="113">
        <v>30</v>
      </c>
      <c r="D197" s="2" t="s">
        <v>695</v>
      </c>
      <c r="E197" s="5" t="s">
        <v>679</v>
      </c>
      <c r="F197" s="171">
        <v>26941122</v>
      </c>
      <c r="G197" s="2" t="s">
        <v>836</v>
      </c>
      <c r="H197" s="2" t="s">
        <v>117</v>
      </c>
      <c r="I197" s="44">
        <v>45214</v>
      </c>
      <c r="J197" s="133" t="s">
        <v>785</v>
      </c>
      <c r="K197" s="133" t="s">
        <v>1201</v>
      </c>
      <c r="L197" s="161">
        <v>600</v>
      </c>
      <c r="M197" s="2" t="s">
        <v>3</v>
      </c>
      <c r="N197" s="2" t="s">
        <v>47</v>
      </c>
      <c r="O197" s="9">
        <v>5</v>
      </c>
      <c r="P197" s="9">
        <f t="shared" si="15"/>
        <v>60</v>
      </c>
      <c r="Q197" s="2" t="str">
        <f t="shared" si="16"/>
        <v>octubre</v>
      </c>
      <c r="R197" s="2">
        <f t="shared" si="17"/>
        <v>2023</v>
      </c>
      <c r="S197" s="3" t="str">
        <f t="shared" si="18"/>
        <v>domingo</v>
      </c>
      <c r="T197" s="88">
        <f t="shared" si="19"/>
        <v>15</v>
      </c>
    </row>
    <row r="198" spans="1:20" ht="15.75" x14ac:dyDescent="0.25">
      <c r="A198" s="113">
        <v>197</v>
      </c>
      <c r="B198" s="4" t="s">
        <v>120</v>
      </c>
      <c r="C198" s="113">
        <v>35</v>
      </c>
      <c r="D198" s="2" t="s">
        <v>695</v>
      </c>
      <c r="E198" s="5" t="s">
        <v>681</v>
      </c>
      <c r="F198" s="171">
        <v>37381230</v>
      </c>
      <c r="G198" s="2" t="s">
        <v>838</v>
      </c>
      <c r="H198" s="2" t="s">
        <v>121</v>
      </c>
      <c r="I198" s="44">
        <v>45205</v>
      </c>
      <c r="J198" s="133" t="s">
        <v>682</v>
      </c>
      <c r="K198" s="133" t="s">
        <v>1201</v>
      </c>
      <c r="L198" s="161">
        <v>600</v>
      </c>
      <c r="M198" s="2" t="s">
        <v>1</v>
      </c>
      <c r="N198" s="2" t="s">
        <v>47</v>
      </c>
      <c r="O198" s="9">
        <v>0</v>
      </c>
      <c r="P198" s="9">
        <f t="shared" si="15"/>
        <v>60</v>
      </c>
      <c r="Q198" s="2" t="str">
        <f t="shared" si="16"/>
        <v>octubre</v>
      </c>
      <c r="R198" s="2">
        <f t="shared" si="17"/>
        <v>2023</v>
      </c>
      <c r="S198" s="3" t="str">
        <f t="shared" si="18"/>
        <v>viernes</v>
      </c>
      <c r="T198" s="87">
        <f t="shared" si="19"/>
        <v>6</v>
      </c>
    </row>
    <row r="199" spans="1:20" ht="15.75" x14ac:dyDescent="0.25">
      <c r="A199" s="113">
        <v>198</v>
      </c>
      <c r="B199" s="4" t="s">
        <v>906</v>
      </c>
      <c r="C199" s="113">
        <v>35</v>
      </c>
      <c r="D199" s="2" t="s">
        <v>696</v>
      </c>
      <c r="E199" s="5" t="s">
        <v>643</v>
      </c>
      <c r="F199" s="171">
        <v>37977741</v>
      </c>
      <c r="G199" s="2" t="s">
        <v>839</v>
      </c>
      <c r="H199" s="2" t="s">
        <v>31</v>
      </c>
      <c r="I199" s="44">
        <v>45209</v>
      </c>
      <c r="J199" s="133" t="s">
        <v>692</v>
      </c>
      <c r="K199" s="133" t="s">
        <v>1201</v>
      </c>
      <c r="L199" s="161">
        <v>600</v>
      </c>
      <c r="M199" s="2" t="s">
        <v>1197</v>
      </c>
      <c r="N199" s="2" t="s">
        <v>47</v>
      </c>
      <c r="O199" s="9">
        <v>10</v>
      </c>
      <c r="P199" s="9">
        <f t="shared" si="15"/>
        <v>60</v>
      </c>
      <c r="Q199" s="2" t="str">
        <f t="shared" si="16"/>
        <v>octubre</v>
      </c>
      <c r="R199" s="2">
        <f t="shared" si="17"/>
        <v>2023</v>
      </c>
      <c r="S199" s="3" t="str">
        <f t="shared" si="18"/>
        <v>martes</v>
      </c>
      <c r="T199" s="88">
        <f t="shared" si="19"/>
        <v>10</v>
      </c>
    </row>
    <row r="200" spans="1:20" ht="15.75" x14ac:dyDescent="0.25">
      <c r="A200" s="113">
        <v>199</v>
      </c>
      <c r="B200" s="4" t="s">
        <v>716</v>
      </c>
      <c r="C200" s="113">
        <v>40</v>
      </c>
      <c r="D200" s="2" t="s">
        <v>695</v>
      </c>
      <c r="E200" s="5" t="s">
        <v>645</v>
      </c>
      <c r="F200" s="171">
        <v>33459367</v>
      </c>
      <c r="G200" s="6" t="s">
        <v>817</v>
      </c>
      <c r="H200" s="2" t="s">
        <v>35</v>
      </c>
      <c r="I200" s="44">
        <v>45213</v>
      </c>
      <c r="J200" s="133" t="s">
        <v>784</v>
      </c>
      <c r="K200" s="133" t="s">
        <v>1201</v>
      </c>
      <c r="L200" s="161">
        <v>600</v>
      </c>
      <c r="M200" s="2" t="s">
        <v>1198</v>
      </c>
      <c r="N200" s="2" t="s">
        <v>47</v>
      </c>
      <c r="O200" s="9">
        <v>0</v>
      </c>
      <c r="P200" s="9">
        <f t="shared" si="15"/>
        <v>60</v>
      </c>
      <c r="Q200" s="2" t="str">
        <f t="shared" si="16"/>
        <v>octubre</v>
      </c>
      <c r="R200" s="2">
        <f t="shared" si="17"/>
        <v>2023</v>
      </c>
      <c r="S200" s="3" t="str">
        <f t="shared" si="18"/>
        <v>sabado</v>
      </c>
      <c r="T200" s="87">
        <f t="shared" si="19"/>
        <v>14</v>
      </c>
    </row>
    <row r="201" spans="1:20" ht="15.75" x14ac:dyDescent="0.25">
      <c r="A201" s="113">
        <v>200</v>
      </c>
      <c r="B201" s="4" t="s">
        <v>721</v>
      </c>
      <c r="C201" s="113">
        <v>33</v>
      </c>
      <c r="D201" s="2" t="s">
        <v>695</v>
      </c>
      <c r="E201" s="5" t="s">
        <v>651</v>
      </c>
      <c r="F201" s="171">
        <v>35484478</v>
      </c>
      <c r="G201" s="2" t="s">
        <v>843</v>
      </c>
      <c r="H201" s="2" t="s">
        <v>37</v>
      </c>
      <c r="I201" s="44">
        <v>45225</v>
      </c>
      <c r="J201" s="133" t="s">
        <v>686</v>
      </c>
      <c r="K201" s="133" t="s">
        <v>1201</v>
      </c>
      <c r="L201" s="161">
        <v>600</v>
      </c>
      <c r="M201" s="2" t="s">
        <v>1</v>
      </c>
      <c r="N201" s="2" t="s">
        <v>47</v>
      </c>
      <c r="O201" s="9">
        <v>0</v>
      </c>
      <c r="P201" s="9">
        <f t="shared" si="15"/>
        <v>60</v>
      </c>
      <c r="Q201" s="2" t="str">
        <f t="shared" si="16"/>
        <v>octubre</v>
      </c>
      <c r="R201" s="2">
        <f t="shared" si="17"/>
        <v>2023</v>
      </c>
      <c r="S201" s="3" t="str">
        <f t="shared" si="18"/>
        <v>jueves</v>
      </c>
      <c r="T201" s="88">
        <f t="shared" si="19"/>
        <v>26</v>
      </c>
    </row>
    <row r="202" spans="1:20" ht="15.75" x14ac:dyDescent="0.25">
      <c r="A202" s="113">
        <v>201</v>
      </c>
      <c r="B202" s="4" t="s">
        <v>723</v>
      </c>
      <c r="C202" s="3">
        <v>37</v>
      </c>
      <c r="D202" s="2" t="s">
        <v>696</v>
      </c>
      <c r="E202" s="5" t="s">
        <v>653</v>
      </c>
      <c r="F202" s="171">
        <v>35887710</v>
      </c>
      <c r="G202" s="2" t="s">
        <v>821</v>
      </c>
      <c r="H202" s="2" t="s">
        <v>68</v>
      </c>
      <c r="I202" s="44">
        <v>45214</v>
      </c>
      <c r="J202" s="133" t="s">
        <v>713</v>
      </c>
      <c r="K202" s="133" t="s">
        <v>1201</v>
      </c>
      <c r="L202" s="161">
        <v>600</v>
      </c>
      <c r="M202" s="2" t="s">
        <v>1</v>
      </c>
      <c r="N202" s="2" t="s">
        <v>47</v>
      </c>
      <c r="O202" s="9">
        <v>5</v>
      </c>
      <c r="P202" s="9">
        <f t="shared" si="15"/>
        <v>60</v>
      </c>
      <c r="Q202" s="2" t="str">
        <f t="shared" si="16"/>
        <v>octubre</v>
      </c>
      <c r="R202" s="2">
        <f t="shared" si="17"/>
        <v>2023</v>
      </c>
      <c r="S202" s="3" t="str">
        <f t="shared" si="18"/>
        <v>domingo</v>
      </c>
      <c r="T202" s="87">
        <f t="shared" si="19"/>
        <v>15</v>
      </c>
    </row>
    <row r="203" spans="1:20" ht="15.75" x14ac:dyDescent="0.25">
      <c r="A203" s="113">
        <v>202</v>
      </c>
      <c r="B203" s="4" t="s">
        <v>73</v>
      </c>
      <c r="C203" s="113">
        <v>31</v>
      </c>
      <c r="D203" s="2" t="s">
        <v>695</v>
      </c>
      <c r="E203" s="5" t="s">
        <v>656</v>
      </c>
      <c r="F203" s="171">
        <v>39111781</v>
      </c>
      <c r="G203" s="2" t="s">
        <v>844</v>
      </c>
      <c r="H203" s="2" t="s">
        <v>74</v>
      </c>
      <c r="I203" s="44">
        <v>45235</v>
      </c>
      <c r="J203" s="133" t="s">
        <v>783</v>
      </c>
      <c r="K203" s="133" t="s">
        <v>1201</v>
      </c>
      <c r="L203" s="161">
        <v>600</v>
      </c>
      <c r="M203" s="2" t="s">
        <v>1197</v>
      </c>
      <c r="N203" s="2" t="s">
        <v>47</v>
      </c>
      <c r="O203" s="9">
        <v>15</v>
      </c>
      <c r="P203" s="9">
        <f t="shared" si="15"/>
        <v>60</v>
      </c>
      <c r="Q203" s="2" t="str">
        <f t="shared" si="16"/>
        <v>noviembre</v>
      </c>
      <c r="R203" s="2">
        <f t="shared" si="17"/>
        <v>2023</v>
      </c>
      <c r="S203" s="3" t="str">
        <f t="shared" si="18"/>
        <v>domingo</v>
      </c>
      <c r="T203" s="88">
        <f t="shared" si="19"/>
        <v>5</v>
      </c>
    </row>
    <row r="204" spans="1:20" ht="15.75" x14ac:dyDescent="0.25">
      <c r="A204" s="113">
        <v>203</v>
      </c>
      <c r="B204" s="4" t="s">
        <v>725</v>
      </c>
      <c r="C204" s="113">
        <v>40</v>
      </c>
      <c r="D204" s="2" t="s">
        <v>696</v>
      </c>
      <c r="E204" s="5" t="s">
        <v>657</v>
      </c>
      <c r="F204" s="171">
        <v>32459086</v>
      </c>
      <c r="G204" s="2" t="s">
        <v>845</v>
      </c>
      <c r="H204" s="2" t="s">
        <v>76</v>
      </c>
      <c r="I204" s="44">
        <v>45237</v>
      </c>
      <c r="J204" s="133" t="s">
        <v>717</v>
      </c>
      <c r="K204" s="133" t="s">
        <v>1201</v>
      </c>
      <c r="L204" s="161">
        <v>600</v>
      </c>
      <c r="M204" s="2" t="s">
        <v>5</v>
      </c>
      <c r="N204" s="2" t="s">
        <v>47</v>
      </c>
      <c r="O204" s="9">
        <v>0</v>
      </c>
      <c r="P204" s="9">
        <f t="shared" si="15"/>
        <v>60</v>
      </c>
      <c r="Q204" s="2" t="str">
        <f t="shared" si="16"/>
        <v>noviembre</v>
      </c>
      <c r="R204" s="2">
        <f t="shared" si="17"/>
        <v>2023</v>
      </c>
      <c r="S204" s="3" t="str">
        <f t="shared" si="18"/>
        <v>martes</v>
      </c>
      <c r="T204" s="87">
        <f t="shared" si="19"/>
        <v>7</v>
      </c>
    </row>
    <row r="205" spans="1:20" ht="15.75" x14ac:dyDescent="0.25">
      <c r="A205" s="113">
        <v>204</v>
      </c>
      <c r="B205" s="4" t="s">
        <v>726</v>
      </c>
      <c r="C205" s="113">
        <v>18</v>
      </c>
      <c r="D205" s="2" t="s">
        <v>696</v>
      </c>
      <c r="E205" s="5" t="s">
        <v>658</v>
      </c>
      <c r="F205" s="171">
        <v>26547859</v>
      </c>
      <c r="G205" s="2" t="s">
        <v>823</v>
      </c>
      <c r="H205" s="2" t="s">
        <v>78</v>
      </c>
      <c r="I205" s="44">
        <v>45239</v>
      </c>
      <c r="J205" s="133" t="s">
        <v>687</v>
      </c>
      <c r="K205" s="133" t="s">
        <v>1201</v>
      </c>
      <c r="L205" s="161">
        <v>600</v>
      </c>
      <c r="M205" s="2" t="s">
        <v>1</v>
      </c>
      <c r="N205" s="2" t="s">
        <v>47</v>
      </c>
      <c r="O205" s="9">
        <v>10</v>
      </c>
      <c r="P205" s="9">
        <f t="shared" si="15"/>
        <v>60</v>
      </c>
      <c r="Q205" s="2" t="str">
        <f t="shared" si="16"/>
        <v>noviembre</v>
      </c>
      <c r="R205" s="2">
        <f t="shared" si="17"/>
        <v>2023</v>
      </c>
      <c r="S205" s="3" t="str">
        <f t="shared" si="18"/>
        <v>jueves</v>
      </c>
      <c r="T205" s="88">
        <f t="shared" si="19"/>
        <v>9</v>
      </c>
    </row>
    <row r="206" spans="1:20" ht="15.75" x14ac:dyDescent="0.25">
      <c r="A206" s="113">
        <v>205</v>
      </c>
      <c r="B206" s="4" t="s">
        <v>727</v>
      </c>
      <c r="C206" s="113">
        <v>28</v>
      </c>
      <c r="D206" s="2" t="s">
        <v>695</v>
      </c>
      <c r="E206" s="5" t="s">
        <v>659</v>
      </c>
      <c r="F206" s="171">
        <v>27707752</v>
      </c>
      <c r="G206" s="2" t="s">
        <v>824</v>
      </c>
      <c r="H206" s="2" t="s">
        <v>80</v>
      </c>
      <c r="I206" s="44">
        <v>45241</v>
      </c>
      <c r="J206" s="133" t="s">
        <v>785</v>
      </c>
      <c r="K206" s="133" t="s">
        <v>1201</v>
      </c>
      <c r="L206" s="161">
        <v>600</v>
      </c>
      <c r="M206" s="2" t="s">
        <v>3</v>
      </c>
      <c r="N206" s="2" t="s">
        <v>47</v>
      </c>
      <c r="O206" s="9">
        <v>5</v>
      </c>
      <c r="P206" s="9">
        <f t="shared" si="15"/>
        <v>60</v>
      </c>
      <c r="Q206" s="2" t="str">
        <f t="shared" si="16"/>
        <v>noviembre</v>
      </c>
      <c r="R206" s="2">
        <f t="shared" si="17"/>
        <v>2023</v>
      </c>
      <c r="S206" s="3" t="str">
        <f t="shared" si="18"/>
        <v>sabado</v>
      </c>
      <c r="T206" s="87">
        <f t="shared" si="19"/>
        <v>11</v>
      </c>
    </row>
    <row r="207" spans="1:20" ht="15.75" x14ac:dyDescent="0.25">
      <c r="A207" s="113">
        <v>206</v>
      </c>
      <c r="B207" s="4" t="s">
        <v>729</v>
      </c>
      <c r="C207" s="113">
        <v>44</v>
      </c>
      <c r="D207" s="2" t="s">
        <v>696</v>
      </c>
      <c r="E207" s="5" t="s">
        <v>661</v>
      </c>
      <c r="F207" s="171">
        <v>39810617</v>
      </c>
      <c r="G207" s="2" t="s">
        <v>826</v>
      </c>
      <c r="H207" s="2" t="s">
        <v>84</v>
      </c>
      <c r="I207" s="44">
        <v>45245</v>
      </c>
      <c r="J207" s="133" t="s">
        <v>682</v>
      </c>
      <c r="K207" s="133" t="s">
        <v>1201</v>
      </c>
      <c r="L207" s="161">
        <v>600</v>
      </c>
      <c r="M207" s="2" t="s">
        <v>1</v>
      </c>
      <c r="N207" s="2" t="s">
        <v>47</v>
      </c>
      <c r="O207" s="9">
        <v>0</v>
      </c>
      <c r="P207" s="9">
        <f t="shared" si="15"/>
        <v>60</v>
      </c>
      <c r="Q207" s="2" t="str">
        <f t="shared" si="16"/>
        <v>noviembre</v>
      </c>
      <c r="R207" s="2">
        <f t="shared" si="17"/>
        <v>2023</v>
      </c>
      <c r="S207" s="3" t="str">
        <f t="shared" si="18"/>
        <v>miercoles</v>
      </c>
      <c r="T207" s="88">
        <f t="shared" si="19"/>
        <v>15</v>
      </c>
    </row>
    <row r="208" spans="1:20" ht="15.75" x14ac:dyDescent="0.25">
      <c r="A208" s="113">
        <v>207</v>
      </c>
      <c r="B208" s="4" t="s">
        <v>731</v>
      </c>
      <c r="C208" s="113">
        <v>18</v>
      </c>
      <c r="D208" s="2" t="s">
        <v>695</v>
      </c>
      <c r="E208" s="5" t="s">
        <v>663</v>
      </c>
      <c r="F208" s="171">
        <v>33175773</v>
      </c>
      <c r="G208" s="2" t="s">
        <v>827</v>
      </c>
      <c r="H208" s="2" t="s">
        <v>88</v>
      </c>
      <c r="I208" s="44">
        <v>45249</v>
      </c>
      <c r="J208" s="133" t="s">
        <v>692</v>
      </c>
      <c r="K208" s="133" t="s">
        <v>1201</v>
      </c>
      <c r="L208" s="161">
        <v>600</v>
      </c>
      <c r="M208" s="2" t="s">
        <v>1197</v>
      </c>
      <c r="N208" s="2" t="s">
        <v>47</v>
      </c>
      <c r="O208" s="9">
        <v>5</v>
      </c>
      <c r="P208" s="9">
        <f t="shared" si="15"/>
        <v>60</v>
      </c>
      <c r="Q208" s="2" t="str">
        <f t="shared" si="16"/>
        <v>noviembre</v>
      </c>
      <c r="R208" s="2">
        <f t="shared" si="17"/>
        <v>2023</v>
      </c>
      <c r="S208" s="3" t="str">
        <f t="shared" si="18"/>
        <v>domingo</v>
      </c>
      <c r="T208" s="87">
        <f t="shared" si="19"/>
        <v>19</v>
      </c>
    </row>
    <row r="209" spans="1:20" ht="15.75" x14ac:dyDescent="0.25">
      <c r="A209" s="113">
        <v>208</v>
      </c>
      <c r="B209" s="4" t="s">
        <v>91</v>
      </c>
      <c r="C209" s="113">
        <v>30</v>
      </c>
      <c r="D209" s="2" t="s">
        <v>696</v>
      </c>
      <c r="E209" s="5" t="s">
        <v>665</v>
      </c>
      <c r="F209" s="171">
        <v>26673605</v>
      </c>
      <c r="G209" s="2" t="s">
        <v>829</v>
      </c>
      <c r="H209" s="2" t="s">
        <v>92</v>
      </c>
      <c r="I209" s="44">
        <v>45253</v>
      </c>
      <c r="J209" s="133" t="s">
        <v>784</v>
      </c>
      <c r="K209" s="133" t="s">
        <v>1201</v>
      </c>
      <c r="L209" s="161">
        <v>600</v>
      </c>
      <c r="M209" s="2" t="s">
        <v>1198</v>
      </c>
      <c r="N209" s="2" t="s">
        <v>47</v>
      </c>
      <c r="O209" s="9">
        <v>0</v>
      </c>
      <c r="P209" s="9">
        <f t="shared" si="15"/>
        <v>60</v>
      </c>
      <c r="Q209" s="2" t="str">
        <f t="shared" si="16"/>
        <v>noviembre</v>
      </c>
      <c r="R209" s="2">
        <f t="shared" si="17"/>
        <v>2023</v>
      </c>
      <c r="S209" s="3" t="str">
        <f t="shared" si="18"/>
        <v>jueves</v>
      </c>
      <c r="T209" s="88">
        <f t="shared" si="19"/>
        <v>23</v>
      </c>
    </row>
    <row r="210" spans="1:20" ht="15.75" x14ac:dyDescent="0.25">
      <c r="A210" s="113">
        <v>209</v>
      </c>
      <c r="B210" s="4" t="s">
        <v>735</v>
      </c>
      <c r="C210" s="113">
        <v>29</v>
      </c>
      <c r="D210" s="2" t="s">
        <v>695</v>
      </c>
      <c r="E210" s="5" t="s">
        <v>671</v>
      </c>
      <c r="F210" s="171">
        <v>34400915</v>
      </c>
      <c r="G210" s="2" t="s">
        <v>840</v>
      </c>
      <c r="H210" s="2" t="s">
        <v>102</v>
      </c>
      <c r="I210" s="44">
        <v>45265</v>
      </c>
      <c r="J210" s="133" t="s">
        <v>686</v>
      </c>
      <c r="K210" s="133" t="s">
        <v>1201</v>
      </c>
      <c r="L210" s="161">
        <v>600</v>
      </c>
      <c r="M210" s="2" t="s">
        <v>1</v>
      </c>
      <c r="N210" s="2" t="s">
        <v>47</v>
      </c>
      <c r="O210" s="9">
        <v>5</v>
      </c>
      <c r="P210" s="9">
        <f t="shared" si="15"/>
        <v>60</v>
      </c>
      <c r="Q210" s="2" t="str">
        <f t="shared" si="16"/>
        <v>diciembre</v>
      </c>
      <c r="R210" s="2">
        <f t="shared" si="17"/>
        <v>2023</v>
      </c>
      <c r="S210" s="3" t="str">
        <f t="shared" si="18"/>
        <v>martes</v>
      </c>
      <c r="T210" s="87">
        <f t="shared" si="19"/>
        <v>5</v>
      </c>
    </row>
    <row r="211" spans="1:20" ht="15.75" x14ac:dyDescent="0.25">
      <c r="A211" s="113">
        <v>210</v>
      </c>
      <c r="B211" s="4" t="s">
        <v>802</v>
      </c>
      <c r="C211" s="113">
        <v>30</v>
      </c>
      <c r="D211" s="2" t="s">
        <v>695</v>
      </c>
      <c r="E211" s="5" t="s">
        <v>673</v>
      </c>
      <c r="F211" s="171">
        <v>27186697</v>
      </c>
      <c r="G211" s="2" t="s">
        <v>833</v>
      </c>
      <c r="H211" s="2" t="s">
        <v>70</v>
      </c>
      <c r="I211" s="44">
        <v>45269</v>
      </c>
      <c r="J211" s="133" t="s">
        <v>713</v>
      </c>
      <c r="K211" s="133" t="s">
        <v>1201</v>
      </c>
      <c r="L211" s="161">
        <v>600</v>
      </c>
      <c r="M211" s="2" t="s">
        <v>1</v>
      </c>
      <c r="N211" s="2" t="s">
        <v>47</v>
      </c>
      <c r="O211" s="9">
        <v>5</v>
      </c>
      <c r="P211" s="9">
        <f t="shared" si="15"/>
        <v>60</v>
      </c>
      <c r="Q211" s="2" t="str">
        <f t="shared" si="16"/>
        <v>diciembre</v>
      </c>
      <c r="R211" s="2">
        <f t="shared" si="17"/>
        <v>2023</v>
      </c>
      <c r="S211" s="3" t="str">
        <f t="shared" si="18"/>
        <v>sabado</v>
      </c>
      <c r="T211" s="88">
        <f t="shared" si="19"/>
        <v>9</v>
      </c>
    </row>
    <row r="212" spans="1:20" ht="15.75" x14ac:dyDescent="0.25">
      <c r="A212" s="113">
        <v>211</v>
      </c>
      <c r="B212" s="4" t="s">
        <v>111</v>
      </c>
      <c r="C212" s="113">
        <v>27</v>
      </c>
      <c r="D212" s="2" t="s">
        <v>695</v>
      </c>
      <c r="E212" s="5" t="s">
        <v>676</v>
      </c>
      <c r="F212" s="171">
        <v>28565335</v>
      </c>
      <c r="G212" s="2" t="s">
        <v>841</v>
      </c>
      <c r="H212" s="2" t="s">
        <v>112</v>
      </c>
      <c r="I212" s="44">
        <v>45275</v>
      </c>
      <c r="J212" s="133" t="s">
        <v>783</v>
      </c>
      <c r="K212" s="133" t="s">
        <v>1199</v>
      </c>
      <c r="L212" s="161">
        <v>640</v>
      </c>
      <c r="M212" s="2" t="s">
        <v>1197</v>
      </c>
      <c r="N212" s="2" t="s">
        <v>47</v>
      </c>
      <c r="O212" s="9">
        <v>8</v>
      </c>
      <c r="P212" s="9">
        <f t="shared" si="15"/>
        <v>64</v>
      </c>
      <c r="Q212" s="2" t="str">
        <f t="shared" si="16"/>
        <v>diciembre</v>
      </c>
      <c r="R212" s="2">
        <f t="shared" si="17"/>
        <v>2023</v>
      </c>
      <c r="S212" s="3" t="str">
        <f t="shared" si="18"/>
        <v>viernes</v>
      </c>
      <c r="T212" s="87">
        <f t="shared" si="19"/>
        <v>15</v>
      </c>
    </row>
    <row r="213" spans="1:20" ht="15.75" x14ac:dyDescent="0.25">
      <c r="A213" s="113">
        <v>212</v>
      </c>
      <c r="B213" s="4" t="s">
        <v>113</v>
      </c>
      <c r="C213" s="113">
        <v>27</v>
      </c>
      <c r="D213" s="2" t="s">
        <v>696</v>
      </c>
      <c r="E213" s="5" t="s">
        <v>677</v>
      </c>
      <c r="F213" s="171">
        <v>37472916</v>
      </c>
      <c r="G213" s="2" t="s">
        <v>842</v>
      </c>
      <c r="H213" s="2" t="s">
        <v>114</v>
      </c>
      <c r="I213" s="44">
        <v>45277</v>
      </c>
      <c r="J213" s="133" t="s">
        <v>717</v>
      </c>
      <c r="K213" s="133" t="s">
        <v>1199</v>
      </c>
      <c r="L213" s="161">
        <v>640</v>
      </c>
      <c r="M213" s="2" t="s">
        <v>5</v>
      </c>
      <c r="N213" s="2" t="s">
        <v>47</v>
      </c>
      <c r="O213" s="9">
        <v>10</v>
      </c>
      <c r="P213" s="9">
        <f t="shared" si="15"/>
        <v>64</v>
      </c>
      <c r="Q213" s="2" t="str">
        <f t="shared" si="16"/>
        <v>diciembre</v>
      </c>
      <c r="R213" s="2">
        <f t="shared" si="17"/>
        <v>2023</v>
      </c>
      <c r="S213" s="3" t="str">
        <f t="shared" si="18"/>
        <v>domingo</v>
      </c>
      <c r="T213" s="88">
        <f t="shared" si="19"/>
        <v>17</v>
      </c>
    </row>
    <row r="214" spans="1:20" ht="15.75" x14ac:dyDescent="0.25">
      <c r="A214" s="113">
        <v>213</v>
      </c>
      <c r="B214" s="4" t="s">
        <v>115</v>
      </c>
      <c r="C214" s="113">
        <v>28</v>
      </c>
      <c r="D214" s="2" t="s">
        <v>696</v>
      </c>
      <c r="E214" s="5" t="s">
        <v>678</v>
      </c>
      <c r="F214" s="171">
        <v>34107521</v>
      </c>
      <c r="G214" s="2" t="s">
        <v>835</v>
      </c>
      <c r="H214" s="2" t="s">
        <v>88</v>
      </c>
      <c r="I214" s="44">
        <v>45279</v>
      </c>
      <c r="J214" s="133" t="s">
        <v>687</v>
      </c>
      <c r="K214" s="133" t="s">
        <v>1199</v>
      </c>
      <c r="L214" s="161">
        <v>640</v>
      </c>
      <c r="M214" s="2" t="s">
        <v>1</v>
      </c>
      <c r="N214" s="2" t="s">
        <v>47</v>
      </c>
      <c r="O214" s="9">
        <v>5</v>
      </c>
      <c r="P214" s="9">
        <f t="shared" si="15"/>
        <v>64</v>
      </c>
      <c r="Q214" s="2" t="str">
        <f t="shared" si="16"/>
        <v>diciembre</v>
      </c>
      <c r="R214" s="2">
        <f t="shared" si="17"/>
        <v>2023</v>
      </c>
      <c r="S214" s="3" t="str">
        <f t="shared" si="18"/>
        <v>martes</v>
      </c>
      <c r="T214" s="87">
        <f t="shared" si="19"/>
        <v>19</v>
      </c>
    </row>
    <row r="215" spans="1:20" ht="15.75" x14ac:dyDescent="0.25">
      <c r="A215" s="113">
        <v>214</v>
      </c>
      <c r="B215" s="4" t="s">
        <v>739</v>
      </c>
      <c r="C215" s="113">
        <v>30</v>
      </c>
      <c r="D215" s="2" t="s">
        <v>695</v>
      </c>
      <c r="E215" s="5" t="s">
        <v>679</v>
      </c>
      <c r="F215" s="171">
        <v>26941122</v>
      </c>
      <c r="G215" s="2" t="s">
        <v>836</v>
      </c>
      <c r="H215" s="2" t="s">
        <v>117</v>
      </c>
      <c r="I215" s="44">
        <v>45281</v>
      </c>
      <c r="J215" s="133" t="s">
        <v>785</v>
      </c>
      <c r="K215" s="133" t="s">
        <v>1199</v>
      </c>
      <c r="L215" s="161">
        <v>640</v>
      </c>
      <c r="M215" s="2" t="s">
        <v>3</v>
      </c>
      <c r="N215" s="2" t="s">
        <v>47</v>
      </c>
      <c r="O215" s="9">
        <v>15</v>
      </c>
      <c r="P215" s="9">
        <f t="shared" si="15"/>
        <v>64</v>
      </c>
      <c r="Q215" s="2" t="str">
        <f t="shared" si="16"/>
        <v>diciembre</v>
      </c>
      <c r="R215" s="2">
        <f t="shared" si="17"/>
        <v>2023</v>
      </c>
      <c r="S215" s="3" t="str">
        <f t="shared" si="18"/>
        <v>jueves</v>
      </c>
      <c r="T215" s="88">
        <f t="shared" si="19"/>
        <v>21</v>
      </c>
    </row>
    <row r="216" spans="1:20" ht="15.75" x14ac:dyDescent="0.25">
      <c r="A216" s="113">
        <v>215</v>
      </c>
      <c r="B216" s="4" t="s">
        <v>120</v>
      </c>
      <c r="C216" s="113">
        <v>35</v>
      </c>
      <c r="D216" s="2" t="s">
        <v>695</v>
      </c>
      <c r="E216" s="5" t="s">
        <v>681</v>
      </c>
      <c r="F216" s="171">
        <v>37381230</v>
      </c>
      <c r="G216" s="2" t="s">
        <v>838</v>
      </c>
      <c r="H216" s="2" t="s">
        <v>121</v>
      </c>
      <c r="I216" s="44">
        <v>45283</v>
      </c>
      <c r="J216" s="133" t="s">
        <v>682</v>
      </c>
      <c r="K216" s="133" t="s">
        <v>1199</v>
      </c>
      <c r="L216" s="161">
        <v>640</v>
      </c>
      <c r="M216" s="2" t="s">
        <v>1</v>
      </c>
      <c r="N216" s="2" t="s">
        <v>47</v>
      </c>
      <c r="O216" s="9">
        <v>5</v>
      </c>
      <c r="P216" s="9">
        <f t="shared" si="15"/>
        <v>64</v>
      </c>
      <c r="Q216" s="2" t="str">
        <f t="shared" si="16"/>
        <v>diciembre</v>
      </c>
      <c r="R216" s="2">
        <f t="shared" si="17"/>
        <v>2023</v>
      </c>
      <c r="S216" s="3" t="str">
        <f t="shared" si="18"/>
        <v>sabado</v>
      </c>
      <c r="T216" s="87">
        <f t="shared" si="19"/>
        <v>23</v>
      </c>
    </row>
    <row r="217" spans="1:20" ht="15.75" x14ac:dyDescent="0.25">
      <c r="A217" s="113">
        <v>216</v>
      </c>
      <c r="B217" s="4" t="s">
        <v>906</v>
      </c>
      <c r="C217" s="113">
        <v>35</v>
      </c>
      <c r="D217" s="2" t="s">
        <v>696</v>
      </c>
      <c r="E217" s="5" t="s">
        <v>643</v>
      </c>
      <c r="F217" s="171">
        <v>37977741</v>
      </c>
      <c r="G217" s="2" t="s">
        <v>839</v>
      </c>
      <c r="H217" s="2" t="s">
        <v>31</v>
      </c>
      <c r="I217" s="44">
        <v>45289</v>
      </c>
      <c r="J217" s="133" t="s">
        <v>692</v>
      </c>
      <c r="K217" s="133" t="s">
        <v>1199</v>
      </c>
      <c r="L217" s="161">
        <v>640</v>
      </c>
      <c r="M217" s="2" t="s">
        <v>1197</v>
      </c>
      <c r="N217" s="2" t="s">
        <v>47</v>
      </c>
      <c r="O217" s="9">
        <v>0</v>
      </c>
      <c r="P217" s="9">
        <f t="shared" si="15"/>
        <v>64</v>
      </c>
      <c r="Q217" s="2" t="str">
        <f t="shared" si="16"/>
        <v>diciembre</v>
      </c>
      <c r="R217" s="2">
        <f t="shared" si="17"/>
        <v>2023</v>
      </c>
      <c r="S217" s="3" t="str">
        <f t="shared" si="18"/>
        <v>viernes</v>
      </c>
      <c r="T217" s="88">
        <f t="shared" si="19"/>
        <v>29</v>
      </c>
    </row>
    <row r="218" spans="1:20" ht="15.75" x14ac:dyDescent="0.25">
      <c r="A218" s="113">
        <v>217</v>
      </c>
      <c r="B218" s="4" t="s">
        <v>716</v>
      </c>
      <c r="C218" s="113">
        <v>40</v>
      </c>
      <c r="D218" s="2" t="s">
        <v>695</v>
      </c>
      <c r="E218" s="5" t="s">
        <v>645</v>
      </c>
      <c r="F218" s="171">
        <v>33459367</v>
      </c>
      <c r="G218" s="6" t="s">
        <v>817</v>
      </c>
      <c r="H218" s="2" t="s">
        <v>35</v>
      </c>
      <c r="I218" s="44">
        <v>45171</v>
      </c>
      <c r="J218" s="133" t="s">
        <v>784</v>
      </c>
      <c r="K218" s="133" t="s">
        <v>1199</v>
      </c>
      <c r="L218" s="161">
        <v>640</v>
      </c>
      <c r="M218" s="2" t="s">
        <v>1198</v>
      </c>
      <c r="N218" s="2" t="s">
        <v>47</v>
      </c>
      <c r="O218" s="9">
        <v>0</v>
      </c>
      <c r="P218" s="9">
        <f t="shared" si="15"/>
        <v>64</v>
      </c>
      <c r="Q218" s="2" t="str">
        <f t="shared" si="16"/>
        <v>septiembre</v>
      </c>
      <c r="R218" s="2">
        <f t="shared" si="17"/>
        <v>2023</v>
      </c>
      <c r="S218" s="3" t="str">
        <f t="shared" si="18"/>
        <v>sabado</v>
      </c>
      <c r="T218" s="87">
        <f t="shared" si="19"/>
        <v>2</v>
      </c>
    </row>
    <row r="219" spans="1:20" ht="15.75" x14ac:dyDescent="0.25">
      <c r="A219" s="113">
        <v>218</v>
      </c>
      <c r="B219" s="4" t="s">
        <v>721</v>
      </c>
      <c r="C219" s="113">
        <v>33</v>
      </c>
      <c r="D219" s="2" t="s">
        <v>695</v>
      </c>
      <c r="E219" s="5" t="s">
        <v>651</v>
      </c>
      <c r="F219" s="171">
        <v>35484478</v>
      </c>
      <c r="G219" s="2" t="s">
        <v>843</v>
      </c>
      <c r="H219" s="2" t="s">
        <v>37</v>
      </c>
      <c r="I219" s="44">
        <v>45183</v>
      </c>
      <c r="J219" s="133" t="s">
        <v>686</v>
      </c>
      <c r="K219" s="133" t="s">
        <v>1199</v>
      </c>
      <c r="L219" s="161">
        <v>640</v>
      </c>
      <c r="M219" s="2" t="s">
        <v>1</v>
      </c>
      <c r="N219" s="2" t="s">
        <v>47</v>
      </c>
      <c r="O219" s="9">
        <v>5</v>
      </c>
      <c r="P219" s="9">
        <f t="shared" si="15"/>
        <v>64</v>
      </c>
      <c r="Q219" s="2" t="str">
        <f t="shared" si="16"/>
        <v>septiembre</v>
      </c>
      <c r="R219" s="2">
        <f t="shared" si="17"/>
        <v>2023</v>
      </c>
      <c r="S219" s="3" t="str">
        <f t="shared" si="18"/>
        <v>jueves</v>
      </c>
      <c r="T219" s="88">
        <f t="shared" si="19"/>
        <v>14</v>
      </c>
    </row>
    <row r="220" spans="1:20" ht="15.75" x14ac:dyDescent="0.25">
      <c r="A220" s="113">
        <v>219</v>
      </c>
      <c r="B220" s="4" t="s">
        <v>723</v>
      </c>
      <c r="C220" s="3">
        <v>37</v>
      </c>
      <c r="D220" s="2" t="s">
        <v>696</v>
      </c>
      <c r="E220" s="5" t="s">
        <v>653</v>
      </c>
      <c r="F220" s="171">
        <v>35887710</v>
      </c>
      <c r="G220" s="2" t="s">
        <v>821</v>
      </c>
      <c r="H220" s="2" t="s">
        <v>68</v>
      </c>
      <c r="I220" s="44">
        <v>45178</v>
      </c>
      <c r="J220" s="133" t="s">
        <v>713</v>
      </c>
      <c r="K220" s="133" t="s">
        <v>1199</v>
      </c>
      <c r="L220" s="161">
        <v>640</v>
      </c>
      <c r="M220" s="2" t="s">
        <v>1</v>
      </c>
      <c r="N220" s="2" t="s">
        <v>47</v>
      </c>
      <c r="O220" s="9">
        <v>0</v>
      </c>
      <c r="P220" s="9">
        <f t="shared" si="15"/>
        <v>64</v>
      </c>
      <c r="Q220" s="2" t="str">
        <f t="shared" si="16"/>
        <v>septiembre</v>
      </c>
      <c r="R220" s="2">
        <f t="shared" si="17"/>
        <v>2023</v>
      </c>
      <c r="S220" s="3" t="str">
        <f t="shared" si="18"/>
        <v>sabado</v>
      </c>
      <c r="T220" s="87">
        <f t="shared" si="19"/>
        <v>9</v>
      </c>
    </row>
    <row r="221" spans="1:20" ht="15.75" x14ac:dyDescent="0.25">
      <c r="A221" s="113">
        <v>220</v>
      </c>
      <c r="B221" s="4" t="s">
        <v>73</v>
      </c>
      <c r="C221" s="113">
        <v>31</v>
      </c>
      <c r="D221" s="2" t="s">
        <v>695</v>
      </c>
      <c r="E221" s="5" t="s">
        <v>656</v>
      </c>
      <c r="F221" s="171">
        <v>39111781</v>
      </c>
      <c r="G221" s="2" t="s">
        <v>844</v>
      </c>
      <c r="H221" s="2" t="s">
        <v>74</v>
      </c>
      <c r="I221" s="44">
        <v>45193</v>
      </c>
      <c r="J221" s="133" t="s">
        <v>783</v>
      </c>
      <c r="K221" s="133" t="s">
        <v>1199</v>
      </c>
      <c r="L221" s="161">
        <v>640</v>
      </c>
      <c r="M221" s="2" t="s">
        <v>1197</v>
      </c>
      <c r="N221" s="2" t="s">
        <v>47</v>
      </c>
      <c r="O221" s="9">
        <v>5</v>
      </c>
      <c r="P221" s="9">
        <f t="shared" si="15"/>
        <v>64</v>
      </c>
      <c r="Q221" s="2" t="str">
        <f t="shared" si="16"/>
        <v>septiembre</v>
      </c>
      <c r="R221" s="2">
        <f t="shared" si="17"/>
        <v>2023</v>
      </c>
      <c r="S221" s="3" t="str">
        <f t="shared" si="18"/>
        <v>domingo</v>
      </c>
      <c r="T221" s="88">
        <f t="shared" si="19"/>
        <v>24</v>
      </c>
    </row>
    <row r="222" spans="1:20" ht="15.75" x14ac:dyDescent="0.25">
      <c r="A222" s="113">
        <v>221</v>
      </c>
      <c r="B222" s="4" t="s">
        <v>725</v>
      </c>
      <c r="C222" s="113">
        <v>40</v>
      </c>
      <c r="D222" s="2" t="s">
        <v>696</v>
      </c>
      <c r="E222" s="5" t="s">
        <v>657</v>
      </c>
      <c r="F222" s="171">
        <v>32459086</v>
      </c>
      <c r="G222" s="2" t="s">
        <v>845</v>
      </c>
      <c r="H222" s="2" t="s">
        <v>76</v>
      </c>
      <c r="I222" s="44">
        <v>45195</v>
      </c>
      <c r="J222" s="133" t="s">
        <v>717</v>
      </c>
      <c r="K222" s="133" t="s">
        <v>1199</v>
      </c>
      <c r="L222" s="161">
        <v>640</v>
      </c>
      <c r="M222" s="2" t="s">
        <v>5</v>
      </c>
      <c r="N222" s="2" t="s">
        <v>47</v>
      </c>
      <c r="O222" s="9">
        <v>15</v>
      </c>
      <c r="P222" s="9">
        <f t="shared" si="15"/>
        <v>64</v>
      </c>
      <c r="Q222" s="2" t="str">
        <f t="shared" si="16"/>
        <v>septiembre</v>
      </c>
      <c r="R222" s="2">
        <f t="shared" si="17"/>
        <v>2023</v>
      </c>
      <c r="S222" s="3" t="str">
        <f t="shared" si="18"/>
        <v>martes</v>
      </c>
      <c r="T222" s="87">
        <f t="shared" si="19"/>
        <v>26</v>
      </c>
    </row>
    <row r="223" spans="1:20" ht="15.75" x14ac:dyDescent="0.25">
      <c r="A223" s="113">
        <v>222</v>
      </c>
      <c r="B223" s="4" t="s">
        <v>99</v>
      </c>
      <c r="C223" s="113">
        <v>31</v>
      </c>
      <c r="D223" s="2" t="s">
        <v>696</v>
      </c>
      <c r="E223" s="5" t="s">
        <v>670</v>
      </c>
      <c r="F223" s="171">
        <v>34388397</v>
      </c>
      <c r="G223" s="2" t="s">
        <v>846</v>
      </c>
      <c r="H223" s="2" t="s">
        <v>100</v>
      </c>
      <c r="I223" s="44">
        <v>45197</v>
      </c>
      <c r="J223" s="133" t="s">
        <v>687</v>
      </c>
      <c r="K223" s="133" t="s">
        <v>1199</v>
      </c>
      <c r="L223" s="161">
        <v>640</v>
      </c>
      <c r="M223" s="2" t="s">
        <v>1</v>
      </c>
      <c r="N223" s="2" t="s">
        <v>47</v>
      </c>
      <c r="O223" s="9">
        <v>8</v>
      </c>
      <c r="P223" s="9">
        <f t="shared" si="15"/>
        <v>64</v>
      </c>
      <c r="Q223" s="2" t="str">
        <f t="shared" si="16"/>
        <v>septiembre</v>
      </c>
      <c r="R223" s="2">
        <f t="shared" si="17"/>
        <v>2023</v>
      </c>
      <c r="S223" s="3" t="str">
        <f t="shared" si="18"/>
        <v>jueves</v>
      </c>
      <c r="T223" s="88">
        <f t="shared" si="19"/>
        <v>28</v>
      </c>
    </row>
    <row r="224" spans="1:20" ht="15.75" x14ac:dyDescent="0.25">
      <c r="A224" s="113">
        <v>223</v>
      </c>
      <c r="B224" s="4" t="s">
        <v>735</v>
      </c>
      <c r="C224" s="113">
        <v>29</v>
      </c>
      <c r="D224" s="2" t="s">
        <v>695</v>
      </c>
      <c r="E224" s="5" t="s">
        <v>671</v>
      </c>
      <c r="F224" s="171">
        <v>34400915</v>
      </c>
      <c r="G224" s="2" t="s">
        <v>840</v>
      </c>
      <c r="H224" s="2" t="s">
        <v>102</v>
      </c>
      <c r="I224" s="44">
        <v>45199</v>
      </c>
      <c r="J224" s="133" t="s">
        <v>785</v>
      </c>
      <c r="K224" s="133" t="s">
        <v>1199</v>
      </c>
      <c r="L224" s="161">
        <v>640</v>
      </c>
      <c r="M224" s="2" t="s">
        <v>3</v>
      </c>
      <c r="N224" s="2" t="s">
        <v>47</v>
      </c>
      <c r="O224" s="9">
        <v>5</v>
      </c>
      <c r="P224" s="9">
        <f t="shared" si="15"/>
        <v>64</v>
      </c>
      <c r="Q224" s="2" t="str">
        <f t="shared" si="16"/>
        <v>septiembre</v>
      </c>
      <c r="R224" s="2">
        <f t="shared" si="17"/>
        <v>2023</v>
      </c>
      <c r="S224" s="3" t="str">
        <f t="shared" si="18"/>
        <v>sabado</v>
      </c>
      <c r="T224" s="87">
        <f t="shared" si="19"/>
        <v>30</v>
      </c>
    </row>
    <row r="225" spans="1:20" ht="15.75" x14ac:dyDescent="0.25">
      <c r="A225" s="113">
        <v>224</v>
      </c>
      <c r="B225" s="4" t="s">
        <v>729</v>
      </c>
      <c r="C225" s="113">
        <v>44</v>
      </c>
      <c r="D225" s="2" t="s">
        <v>696</v>
      </c>
      <c r="E225" s="5" t="s">
        <v>661</v>
      </c>
      <c r="F225" s="171">
        <v>39810617</v>
      </c>
      <c r="G225" s="2" t="s">
        <v>826</v>
      </c>
      <c r="H225" s="2" t="s">
        <v>84</v>
      </c>
      <c r="I225" s="44">
        <v>45203</v>
      </c>
      <c r="J225" s="133" t="s">
        <v>682</v>
      </c>
      <c r="K225" s="133" t="s">
        <v>1199</v>
      </c>
      <c r="L225" s="161">
        <v>640</v>
      </c>
      <c r="M225" s="2" t="s">
        <v>1</v>
      </c>
      <c r="N225" s="2" t="s">
        <v>47</v>
      </c>
      <c r="O225" s="9">
        <v>0</v>
      </c>
      <c r="P225" s="9">
        <f t="shared" si="15"/>
        <v>64</v>
      </c>
      <c r="Q225" s="2" t="str">
        <f t="shared" si="16"/>
        <v>octubre</v>
      </c>
      <c r="R225" s="2">
        <f t="shared" si="17"/>
        <v>2023</v>
      </c>
      <c r="S225" s="3" t="str">
        <f t="shared" si="18"/>
        <v>miercoles</v>
      </c>
      <c r="T225" s="88">
        <f t="shared" si="19"/>
        <v>4</v>
      </c>
    </row>
    <row r="226" spans="1:20" ht="15.75" x14ac:dyDescent="0.25">
      <c r="A226" s="113">
        <v>225</v>
      </c>
      <c r="B226" s="4" t="s">
        <v>731</v>
      </c>
      <c r="C226" s="113">
        <v>18</v>
      </c>
      <c r="D226" s="2" t="s">
        <v>695</v>
      </c>
      <c r="E226" s="5" t="s">
        <v>663</v>
      </c>
      <c r="F226" s="171">
        <v>33175773</v>
      </c>
      <c r="G226" s="2" t="s">
        <v>827</v>
      </c>
      <c r="H226" s="2" t="s">
        <v>88</v>
      </c>
      <c r="I226" s="44">
        <v>45179</v>
      </c>
      <c r="J226" s="133" t="s">
        <v>690</v>
      </c>
      <c r="K226" s="133" t="s">
        <v>1199</v>
      </c>
      <c r="L226" s="161">
        <v>640</v>
      </c>
      <c r="M226" s="2" t="s">
        <v>3</v>
      </c>
      <c r="N226" s="2" t="s">
        <v>47</v>
      </c>
      <c r="O226" s="9">
        <v>0</v>
      </c>
      <c r="P226" s="9">
        <f t="shared" si="15"/>
        <v>64</v>
      </c>
      <c r="Q226" s="2" t="str">
        <f t="shared" si="16"/>
        <v>septiembre</v>
      </c>
      <c r="R226" s="2">
        <f t="shared" si="17"/>
        <v>2023</v>
      </c>
      <c r="S226" s="3" t="str">
        <f t="shared" si="18"/>
        <v>domingo</v>
      </c>
      <c r="T226" s="87">
        <f t="shared" si="19"/>
        <v>10</v>
      </c>
    </row>
    <row r="227" spans="1:20" ht="15.75" x14ac:dyDescent="0.25">
      <c r="A227" s="113">
        <v>226</v>
      </c>
      <c r="B227" s="4" t="s">
        <v>99</v>
      </c>
      <c r="C227" s="113">
        <v>31</v>
      </c>
      <c r="D227" s="2" t="s">
        <v>696</v>
      </c>
      <c r="E227" s="5" t="s">
        <v>670</v>
      </c>
      <c r="F227" s="171">
        <v>34388397</v>
      </c>
      <c r="G227" s="2" t="s">
        <v>846</v>
      </c>
      <c r="H227" s="2" t="s">
        <v>100</v>
      </c>
      <c r="I227" s="44">
        <v>45177</v>
      </c>
      <c r="J227" s="133" t="s">
        <v>683</v>
      </c>
      <c r="K227" s="133" t="s">
        <v>1199</v>
      </c>
      <c r="L227" s="161">
        <v>640</v>
      </c>
      <c r="M227" s="2" t="s">
        <v>5</v>
      </c>
      <c r="N227" s="2" t="s">
        <v>47</v>
      </c>
      <c r="O227" s="9">
        <v>5</v>
      </c>
      <c r="P227" s="9">
        <f t="shared" si="15"/>
        <v>64</v>
      </c>
      <c r="Q227" s="2" t="str">
        <f t="shared" si="16"/>
        <v>septiembre</v>
      </c>
      <c r="R227" s="2">
        <f t="shared" si="17"/>
        <v>2023</v>
      </c>
      <c r="S227" s="3" t="str">
        <f t="shared" si="18"/>
        <v>viernes</v>
      </c>
      <c r="T227" s="88">
        <f t="shared" si="19"/>
        <v>8</v>
      </c>
    </row>
    <row r="228" spans="1:20" ht="15.75" x14ac:dyDescent="0.25">
      <c r="A228" s="113">
        <v>227</v>
      </c>
      <c r="B228" s="4" t="s">
        <v>721</v>
      </c>
      <c r="C228" s="113">
        <v>33</v>
      </c>
      <c r="D228" s="2" t="s">
        <v>695</v>
      </c>
      <c r="E228" s="5" t="s">
        <v>651</v>
      </c>
      <c r="F228" s="171">
        <v>35484478</v>
      </c>
      <c r="G228" s="2" t="s">
        <v>843</v>
      </c>
      <c r="H228" s="2" t="s">
        <v>37</v>
      </c>
      <c r="I228" s="44">
        <v>45189</v>
      </c>
      <c r="J228" s="133" t="s">
        <v>690</v>
      </c>
      <c r="K228" s="133" t="s">
        <v>1199</v>
      </c>
      <c r="L228" s="161">
        <v>640</v>
      </c>
      <c r="M228" s="2" t="s">
        <v>3</v>
      </c>
      <c r="N228" s="2" t="s">
        <v>47</v>
      </c>
      <c r="O228" s="9">
        <v>35</v>
      </c>
      <c r="P228" s="9">
        <f t="shared" si="15"/>
        <v>64</v>
      </c>
      <c r="Q228" s="3" t="str">
        <f t="shared" si="16"/>
        <v>septiembre</v>
      </c>
      <c r="R228" s="2">
        <f t="shared" si="17"/>
        <v>2023</v>
      </c>
      <c r="S228" s="3" t="str">
        <f t="shared" si="18"/>
        <v>miercoles</v>
      </c>
      <c r="T228" s="87">
        <f t="shared" si="19"/>
        <v>20</v>
      </c>
    </row>
    <row r="229" spans="1:20" ht="15.75" x14ac:dyDescent="0.25">
      <c r="A229" s="113">
        <v>228</v>
      </c>
      <c r="B229" s="4" t="s">
        <v>723</v>
      </c>
      <c r="C229" s="3">
        <v>37</v>
      </c>
      <c r="D229" s="2" t="s">
        <v>696</v>
      </c>
      <c r="E229" s="5" t="s">
        <v>653</v>
      </c>
      <c r="F229" s="171">
        <v>35887710</v>
      </c>
      <c r="G229" s="2" t="s">
        <v>821</v>
      </c>
      <c r="H229" s="2" t="s">
        <v>68</v>
      </c>
      <c r="I229" s="44">
        <v>45193</v>
      </c>
      <c r="J229" s="133" t="s">
        <v>683</v>
      </c>
      <c r="K229" s="133" t="s">
        <v>1199</v>
      </c>
      <c r="L229" s="161">
        <v>640</v>
      </c>
      <c r="M229" s="2" t="s">
        <v>5</v>
      </c>
      <c r="N229" s="2" t="s">
        <v>47</v>
      </c>
      <c r="O229" s="9">
        <v>50</v>
      </c>
      <c r="P229" s="9">
        <f t="shared" si="15"/>
        <v>64</v>
      </c>
      <c r="Q229" s="3" t="str">
        <f t="shared" si="16"/>
        <v>septiembre</v>
      </c>
      <c r="R229" s="2">
        <f t="shared" si="17"/>
        <v>2023</v>
      </c>
      <c r="S229" s="3" t="str">
        <f t="shared" si="18"/>
        <v>domingo</v>
      </c>
      <c r="T229" s="88">
        <f t="shared" si="19"/>
        <v>24</v>
      </c>
    </row>
    <row r="230" spans="1:20" ht="15.75" x14ac:dyDescent="0.25">
      <c r="A230" s="113">
        <v>229</v>
      </c>
      <c r="B230" s="4" t="s">
        <v>719</v>
      </c>
      <c r="C230" s="113">
        <v>30</v>
      </c>
      <c r="D230" s="2" t="s">
        <v>696</v>
      </c>
      <c r="E230" s="5" t="s">
        <v>649</v>
      </c>
      <c r="F230" s="171">
        <v>27535017</v>
      </c>
      <c r="G230" s="2" t="s">
        <v>847</v>
      </c>
      <c r="H230" s="2" t="s">
        <v>61</v>
      </c>
      <c r="I230" s="44">
        <v>45199</v>
      </c>
      <c r="J230" s="133" t="s">
        <v>686</v>
      </c>
      <c r="K230" s="133" t="s">
        <v>1199</v>
      </c>
      <c r="L230" s="161">
        <v>640</v>
      </c>
      <c r="M230" s="2" t="s">
        <v>1</v>
      </c>
      <c r="N230" s="2" t="s">
        <v>47</v>
      </c>
      <c r="O230" s="9">
        <v>0</v>
      </c>
      <c r="P230" s="9">
        <f t="shared" si="15"/>
        <v>64</v>
      </c>
      <c r="Q230" s="3" t="str">
        <f t="shared" si="16"/>
        <v>septiembre</v>
      </c>
      <c r="R230" s="2">
        <f t="shared" si="17"/>
        <v>2023</v>
      </c>
      <c r="S230" s="3" t="str">
        <f t="shared" si="18"/>
        <v>sabado</v>
      </c>
      <c r="T230" s="87">
        <f t="shared" si="19"/>
        <v>30</v>
      </c>
    </row>
    <row r="231" spans="1:20" ht="15.75" x14ac:dyDescent="0.25">
      <c r="A231" s="113">
        <v>230</v>
      </c>
      <c r="B231" s="4" t="s">
        <v>720</v>
      </c>
      <c r="C231" s="113">
        <v>29</v>
      </c>
      <c r="D231" s="2" t="s">
        <v>695</v>
      </c>
      <c r="E231" s="5" t="s">
        <v>650</v>
      </c>
      <c r="F231" s="171">
        <v>30580610</v>
      </c>
      <c r="G231" s="2" t="s">
        <v>848</v>
      </c>
      <c r="H231" s="2" t="s">
        <v>35</v>
      </c>
      <c r="I231" s="44">
        <v>45213</v>
      </c>
      <c r="J231" s="133" t="s">
        <v>714</v>
      </c>
      <c r="K231" s="133" t="s">
        <v>1199</v>
      </c>
      <c r="L231" s="161">
        <v>640</v>
      </c>
      <c r="M231" s="2" t="s">
        <v>1198</v>
      </c>
      <c r="N231" s="2" t="s">
        <v>47</v>
      </c>
      <c r="O231" s="9">
        <v>54</v>
      </c>
      <c r="P231" s="9">
        <f t="shared" si="15"/>
        <v>64</v>
      </c>
      <c r="Q231" s="3" t="str">
        <f t="shared" si="16"/>
        <v>octubre</v>
      </c>
      <c r="R231" s="2">
        <f t="shared" si="17"/>
        <v>2023</v>
      </c>
      <c r="S231" s="3" t="str">
        <f t="shared" si="18"/>
        <v>sabado</v>
      </c>
      <c r="T231" s="88">
        <f t="shared" si="19"/>
        <v>14</v>
      </c>
    </row>
    <row r="232" spans="1:20" ht="15.75" x14ac:dyDescent="0.25">
      <c r="A232" s="113">
        <v>231</v>
      </c>
      <c r="B232" s="4" t="s">
        <v>722</v>
      </c>
      <c r="C232" s="113">
        <v>20</v>
      </c>
      <c r="D232" s="2" t="s">
        <v>696</v>
      </c>
      <c r="E232" s="5" t="s">
        <v>652</v>
      </c>
      <c r="F232" s="171">
        <v>32313302</v>
      </c>
      <c r="G232" s="2" t="s">
        <v>849</v>
      </c>
      <c r="H232" s="2" t="s">
        <v>67</v>
      </c>
      <c r="I232" s="44">
        <v>45205</v>
      </c>
      <c r="J232" s="133" t="s">
        <v>690</v>
      </c>
      <c r="K232" s="133" t="s">
        <v>1199</v>
      </c>
      <c r="L232" s="161">
        <v>640</v>
      </c>
      <c r="M232" s="2" t="s">
        <v>3</v>
      </c>
      <c r="N232" s="2" t="s">
        <v>47</v>
      </c>
      <c r="O232" s="9">
        <v>0</v>
      </c>
      <c r="P232" s="9">
        <f t="shared" si="15"/>
        <v>64</v>
      </c>
      <c r="Q232" s="3" t="str">
        <f t="shared" si="16"/>
        <v>octubre</v>
      </c>
      <c r="R232" s="2">
        <f t="shared" si="17"/>
        <v>2023</v>
      </c>
      <c r="S232" s="3" t="str">
        <f t="shared" si="18"/>
        <v>viernes</v>
      </c>
      <c r="T232" s="87">
        <f t="shared" si="19"/>
        <v>6</v>
      </c>
    </row>
    <row r="233" spans="1:20" ht="15.75" x14ac:dyDescent="0.25">
      <c r="A233" s="113">
        <v>232</v>
      </c>
      <c r="B233" s="4" t="s">
        <v>120</v>
      </c>
      <c r="C233" s="113">
        <v>35</v>
      </c>
      <c r="D233" s="2" t="s">
        <v>695</v>
      </c>
      <c r="E233" s="5" t="s">
        <v>681</v>
      </c>
      <c r="F233" s="171">
        <v>37381230</v>
      </c>
      <c r="G233" s="2" t="s">
        <v>838</v>
      </c>
      <c r="H233" s="2" t="s">
        <v>121</v>
      </c>
      <c r="I233" s="44">
        <v>45209</v>
      </c>
      <c r="J233" s="133" t="s">
        <v>683</v>
      </c>
      <c r="K233" s="133" t="s">
        <v>1199</v>
      </c>
      <c r="L233" s="161">
        <v>640</v>
      </c>
      <c r="M233" s="2" t="s">
        <v>5</v>
      </c>
      <c r="N233" s="2" t="s">
        <v>47</v>
      </c>
      <c r="O233" s="9">
        <v>15</v>
      </c>
      <c r="P233" s="9">
        <f t="shared" si="15"/>
        <v>64</v>
      </c>
      <c r="Q233" s="3" t="str">
        <f t="shared" si="16"/>
        <v>octubre</v>
      </c>
      <c r="R233" s="2">
        <f t="shared" si="17"/>
        <v>2023</v>
      </c>
      <c r="S233" s="3" t="str">
        <f t="shared" si="18"/>
        <v>martes</v>
      </c>
      <c r="T233" s="88">
        <f t="shared" si="19"/>
        <v>10</v>
      </c>
    </row>
    <row r="234" spans="1:20" ht="15.75" x14ac:dyDescent="0.25">
      <c r="A234" s="113">
        <v>233</v>
      </c>
      <c r="B234" s="4" t="s">
        <v>906</v>
      </c>
      <c r="C234" s="113">
        <v>35</v>
      </c>
      <c r="D234" s="2" t="s">
        <v>696</v>
      </c>
      <c r="E234" s="5" t="s">
        <v>643</v>
      </c>
      <c r="F234" s="171">
        <v>37977741</v>
      </c>
      <c r="G234" s="2" t="s">
        <v>839</v>
      </c>
      <c r="H234" s="2" t="s">
        <v>31</v>
      </c>
      <c r="I234" s="44">
        <v>45213</v>
      </c>
      <c r="J234" s="133" t="s">
        <v>786</v>
      </c>
      <c r="K234" s="133" t="s">
        <v>1199</v>
      </c>
      <c r="L234" s="161">
        <v>640</v>
      </c>
      <c r="M234" s="2" t="s">
        <v>3</v>
      </c>
      <c r="N234" s="2" t="s">
        <v>47</v>
      </c>
      <c r="O234" s="9">
        <v>8</v>
      </c>
      <c r="P234" s="9">
        <f t="shared" si="15"/>
        <v>64</v>
      </c>
      <c r="Q234" s="3" t="str">
        <f t="shared" si="16"/>
        <v>octubre</v>
      </c>
      <c r="R234" s="2">
        <f t="shared" si="17"/>
        <v>2023</v>
      </c>
      <c r="S234" s="3" t="str">
        <f t="shared" si="18"/>
        <v>sabado</v>
      </c>
      <c r="T234" s="87">
        <f t="shared" si="19"/>
        <v>14</v>
      </c>
    </row>
    <row r="235" spans="1:20" ht="15.75" x14ac:dyDescent="0.25">
      <c r="A235" s="113">
        <v>234</v>
      </c>
      <c r="B235" s="4" t="s">
        <v>719</v>
      </c>
      <c r="C235" s="113">
        <v>30</v>
      </c>
      <c r="D235" s="2" t="s">
        <v>696</v>
      </c>
      <c r="E235" s="5" t="s">
        <v>649</v>
      </c>
      <c r="F235" s="171">
        <v>27535017</v>
      </c>
      <c r="G235" s="2" t="s">
        <v>847</v>
      </c>
      <c r="H235" s="2" t="s">
        <v>61</v>
      </c>
      <c r="I235" s="44">
        <v>45225</v>
      </c>
      <c r="J235" s="133" t="s">
        <v>683</v>
      </c>
      <c r="K235" s="133" t="s">
        <v>1199</v>
      </c>
      <c r="L235" s="161">
        <v>640</v>
      </c>
      <c r="M235" s="2" t="s">
        <v>5</v>
      </c>
      <c r="N235" s="2" t="s">
        <v>47</v>
      </c>
      <c r="O235" s="9">
        <v>15</v>
      </c>
      <c r="P235" s="9">
        <f t="shared" si="15"/>
        <v>64</v>
      </c>
      <c r="Q235" s="3" t="str">
        <f t="shared" si="16"/>
        <v>octubre</v>
      </c>
      <c r="R235" s="2">
        <f t="shared" si="17"/>
        <v>2023</v>
      </c>
      <c r="S235" s="3" t="str">
        <f t="shared" si="18"/>
        <v>jueves</v>
      </c>
      <c r="T235" s="88">
        <f t="shared" si="19"/>
        <v>26</v>
      </c>
    </row>
    <row r="236" spans="1:20" ht="15.75" x14ac:dyDescent="0.25">
      <c r="A236" s="113">
        <v>235</v>
      </c>
      <c r="B236" s="4" t="s">
        <v>721</v>
      </c>
      <c r="C236" s="113">
        <v>33</v>
      </c>
      <c r="D236" s="2" t="s">
        <v>695</v>
      </c>
      <c r="E236" s="5" t="s">
        <v>651</v>
      </c>
      <c r="F236" s="171">
        <v>35484478</v>
      </c>
      <c r="G236" s="2" t="s">
        <v>843</v>
      </c>
      <c r="H236" s="2" t="s">
        <v>37</v>
      </c>
      <c r="I236" s="44">
        <v>45213</v>
      </c>
      <c r="J236" s="133" t="s">
        <v>786</v>
      </c>
      <c r="K236" s="133" t="s">
        <v>1200</v>
      </c>
      <c r="L236" s="160">
        <v>550</v>
      </c>
      <c r="M236" s="2" t="s">
        <v>3</v>
      </c>
      <c r="N236" s="2" t="s">
        <v>47</v>
      </c>
      <c r="O236" s="9">
        <v>15</v>
      </c>
      <c r="P236" s="9">
        <f t="shared" si="15"/>
        <v>55</v>
      </c>
      <c r="Q236" s="3" t="str">
        <f t="shared" si="16"/>
        <v>octubre</v>
      </c>
      <c r="R236" s="2">
        <f t="shared" si="17"/>
        <v>2023</v>
      </c>
      <c r="S236" s="3" t="str">
        <f t="shared" si="18"/>
        <v>sabado</v>
      </c>
      <c r="T236" s="87">
        <f t="shared" si="19"/>
        <v>14</v>
      </c>
    </row>
    <row r="237" spans="1:20" ht="15.75" x14ac:dyDescent="0.25">
      <c r="A237" s="113">
        <v>236</v>
      </c>
      <c r="B237" s="4" t="s">
        <v>724</v>
      </c>
      <c r="C237" s="113">
        <v>34</v>
      </c>
      <c r="D237" s="2" t="s">
        <v>695</v>
      </c>
      <c r="E237" s="5" t="s">
        <v>654</v>
      </c>
      <c r="F237" s="171">
        <v>30079514</v>
      </c>
      <c r="G237" s="2" t="s">
        <v>850</v>
      </c>
      <c r="H237" s="2" t="s">
        <v>70</v>
      </c>
      <c r="I237" s="44">
        <v>45235</v>
      </c>
      <c r="J237" s="133" t="s">
        <v>713</v>
      </c>
      <c r="K237" s="133" t="s">
        <v>1200</v>
      </c>
      <c r="L237" s="160">
        <v>550</v>
      </c>
      <c r="M237" s="2" t="s">
        <v>1</v>
      </c>
      <c r="N237" s="2" t="s">
        <v>47</v>
      </c>
      <c r="O237" s="9">
        <v>5</v>
      </c>
      <c r="P237" s="9">
        <f t="shared" si="15"/>
        <v>55</v>
      </c>
      <c r="Q237" s="3" t="str">
        <f t="shared" si="16"/>
        <v>noviembre</v>
      </c>
      <c r="R237" s="2">
        <f t="shared" si="17"/>
        <v>2023</v>
      </c>
      <c r="S237" s="3" t="str">
        <f t="shared" si="18"/>
        <v>domingo</v>
      </c>
      <c r="T237" s="88">
        <f t="shared" si="19"/>
        <v>5</v>
      </c>
    </row>
    <row r="238" spans="1:20" ht="15.75" x14ac:dyDescent="0.25">
      <c r="A238" s="113">
        <v>237</v>
      </c>
      <c r="B238" s="4" t="s">
        <v>71</v>
      </c>
      <c r="C238" s="113">
        <v>27</v>
      </c>
      <c r="D238" s="2" t="s">
        <v>695</v>
      </c>
      <c r="E238" s="5" t="s">
        <v>655</v>
      </c>
      <c r="F238" s="171">
        <v>34221613</v>
      </c>
      <c r="G238" s="2" t="s">
        <v>822</v>
      </c>
      <c r="H238" s="2" t="s">
        <v>72</v>
      </c>
      <c r="I238" s="44">
        <v>45237</v>
      </c>
      <c r="J238" s="133" t="s">
        <v>786</v>
      </c>
      <c r="K238" s="133" t="s">
        <v>1200</v>
      </c>
      <c r="L238" s="160">
        <v>550</v>
      </c>
      <c r="M238" s="2" t="s">
        <v>3</v>
      </c>
      <c r="N238" s="2" t="s">
        <v>47</v>
      </c>
      <c r="O238" s="9">
        <v>10</v>
      </c>
      <c r="P238" s="9">
        <f t="shared" si="15"/>
        <v>55</v>
      </c>
      <c r="Q238" s="3" t="str">
        <f t="shared" si="16"/>
        <v>noviembre</v>
      </c>
      <c r="R238" s="2">
        <f t="shared" si="17"/>
        <v>2023</v>
      </c>
      <c r="S238" s="3" t="str">
        <f t="shared" si="18"/>
        <v>martes</v>
      </c>
      <c r="T238" s="87">
        <f t="shared" si="19"/>
        <v>7</v>
      </c>
    </row>
    <row r="239" spans="1:20" ht="15.75" x14ac:dyDescent="0.25">
      <c r="A239" s="113">
        <v>238</v>
      </c>
      <c r="B239" s="4" t="s">
        <v>73</v>
      </c>
      <c r="C239" s="113">
        <v>31</v>
      </c>
      <c r="D239" s="2" t="s">
        <v>695</v>
      </c>
      <c r="E239" s="5" t="s">
        <v>656</v>
      </c>
      <c r="F239" s="171">
        <v>39111781</v>
      </c>
      <c r="G239" s="2" t="s">
        <v>844</v>
      </c>
      <c r="H239" s="2" t="s">
        <v>74</v>
      </c>
      <c r="I239" s="44">
        <v>45239</v>
      </c>
      <c r="J239" s="133" t="s">
        <v>686</v>
      </c>
      <c r="K239" s="133" t="s">
        <v>1200</v>
      </c>
      <c r="L239" s="160">
        <v>550</v>
      </c>
      <c r="M239" s="2" t="s">
        <v>1</v>
      </c>
      <c r="N239" s="2" t="s">
        <v>47</v>
      </c>
      <c r="O239" s="9">
        <v>5</v>
      </c>
      <c r="P239" s="9">
        <f t="shared" si="15"/>
        <v>55</v>
      </c>
      <c r="Q239" s="3" t="str">
        <f t="shared" si="16"/>
        <v>noviembre</v>
      </c>
      <c r="R239" s="2">
        <f t="shared" si="17"/>
        <v>2023</v>
      </c>
      <c r="S239" s="3" t="str">
        <f t="shared" si="18"/>
        <v>jueves</v>
      </c>
      <c r="T239" s="88">
        <f t="shared" si="19"/>
        <v>9</v>
      </c>
    </row>
    <row r="240" spans="1:20" ht="15.75" x14ac:dyDescent="0.25">
      <c r="A240" s="113">
        <v>239</v>
      </c>
      <c r="B240" s="4" t="s">
        <v>725</v>
      </c>
      <c r="C240" s="113">
        <v>40</v>
      </c>
      <c r="D240" s="2" t="s">
        <v>696</v>
      </c>
      <c r="E240" s="5" t="s">
        <v>657</v>
      </c>
      <c r="F240" s="171">
        <v>32459086</v>
      </c>
      <c r="G240" s="2" t="s">
        <v>845</v>
      </c>
      <c r="H240" s="2" t="s">
        <v>76</v>
      </c>
      <c r="I240" s="44">
        <v>45241</v>
      </c>
      <c r="J240" s="133" t="s">
        <v>714</v>
      </c>
      <c r="K240" s="133" t="s">
        <v>1200</v>
      </c>
      <c r="L240" s="160">
        <v>550</v>
      </c>
      <c r="M240" s="2" t="s">
        <v>1198</v>
      </c>
      <c r="N240" s="2" t="s">
        <v>47</v>
      </c>
      <c r="O240" s="9">
        <v>15</v>
      </c>
      <c r="P240" s="9">
        <f t="shared" si="15"/>
        <v>55</v>
      </c>
      <c r="Q240" s="3" t="str">
        <f t="shared" si="16"/>
        <v>noviembre</v>
      </c>
      <c r="R240" s="2">
        <f t="shared" si="17"/>
        <v>2023</v>
      </c>
      <c r="S240" s="3" t="str">
        <f t="shared" si="18"/>
        <v>sabado</v>
      </c>
      <c r="T240" s="87">
        <f t="shared" si="19"/>
        <v>11</v>
      </c>
    </row>
    <row r="241" spans="1:20" ht="15.75" x14ac:dyDescent="0.25">
      <c r="A241" s="113">
        <v>240</v>
      </c>
      <c r="B241" s="4" t="s">
        <v>727</v>
      </c>
      <c r="C241" s="113">
        <v>28</v>
      </c>
      <c r="D241" s="2" t="s">
        <v>695</v>
      </c>
      <c r="E241" s="5" t="s">
        <v>659</v>
      </c>
      <c r="F241" s="171">
        <v>27707752</v>
      </c>
      <c r="G241" s="2" t="s">
        <v>824</v>
      </c>
      <c r="H241" s="2" t="s">
        <v>80</v>
      </c>
      <c r="I241" s="44">
        <v>45245</v>
      </c>
      <c r="J241" s="133" t="s">
        <v>786</v>
      </c>
      <c r="K241" s="133" t="s">
        <v>1200</v>
      </c>
      <c r="L241" s="160">
        <v>550</v>
      </c>
      <c r="M241" s="2" t="s">
        <v>3</v>
      </c>
      <c r="N241" s="2" t="s">
        <v>47</v>
      </c>
      <c r="O241" s="9">
        <v>10</v>
      </c>
      <c r="P241" s="9">
        <f t="shared" si="15"/>
        <v>55</v>
      </c>
      <c r="Q241" s="3" t="str">
        <f t="shared" si="16"/>
        <v>noviembre</v>
      </c>
      <c r="R241" s="2">
        <f t="shared" si="17"/>
        <v>2023</v>
      </c>
      <c r="S241" s="3" t="str">
        <f t="shared" si="18"/>
        <v>miercoles</v>
      </c>
      <c r="T241" s="88">
        <f t="shared" si="19"/>
        <v>15</v>
      </c>
    </row>
    <row r="242" spans="1:20" ht="15.75" x14ac:dyDescent="0.25">
      <c r="A242" s="113">
        <v>241</v>
      </c>
      <c r="B242" s="4" t="s">
        <v>735</v>
      </c>
      <c r="C242" s="113">
        <v>29</v>
      </c>
      <c r="D242" s="2" t="s">
        <v>695</v>
      </c>
      <c r="E242" s="5" t="s">
        <v>671</v>
      </c>
      <c r="F242" s="171">
        <v>34400915</v>
      </c>
      <c r="G242" s="2" t="s">
        <v>840</v>
      </c>
      <c r="H242" s="2" t="s">
        <v>102</v>
      </c>
      <c r="I242" s="44">
        <v>45249</v>
      </c>
      <c r="J242" s="133" t="s">
        <v>714</v>
      </c>
      <c r="K242" s="133" t="s">
        <v>1200</v>
      </c>
      <c r="L242" s="160">
        <v>550</v>
      </c>
      <c r="M242" s="2" t="s">
        <v>1198</v>
      </c>
      <c r="N242" s="2" t="s">
        <v>47</v>
      </c>
      <c r="O242" s="9">
        <v>15</v>
      </c>
      <c r="P242" s="9">
        <f t="shared" si="15"/>
        <v>55</v>
      </c>
      <c r="Q242" s="3" t="str">
        <f t="shared" si="16"/>
        <v>noviembre</v>
      </c>
      <c r="R242" s="2">
        <f t="shared" si="17"/>
        <v>2023</v>
      </c>
      <c r="S242" s="3" t="str">
        <f t="shared" si="18"/>
        <v>domingo</v>
      </c>
      <c r="T242" s="87">
        <f t="shared" si="19"/>
        <v>19</v>
      </c>
    </row>
    <row r="243" spans="1:20" ht="15.75" x14ac:dyDescent="0.25">
      <c r="A243" s="113">
        <v>242</v>
      </c>
      <c r="B243" s="4" t="s">
        <v>731</v>
      </c>
      <c r="C243" s="113">
        <v>18</v>
      </c>
      <c r="D243" s="2" t="s">
        <v>695</v>
      </c>
      <c r="E243" s="5" t="s">
        <v>663</v>
      </c>
      <c r="F243" s="171">
        <v>33175773</v>
      </c>
      <c r="G243" s="2" t="s">
        <v>827</v>
      </c>
      <c r="H243" s="2" t="s">
        <v>88</v>
      </c>
      <c r="I243" s="44">
        <v>45253</v>
      </c>
      <c r="J243" s="133" t="s">
        <v>786</v>
      </c>
      <c r="K243" s="133" t="s">
        <v>1200</v>
      </c>
      <c r="L243" s="160">
        <v>550</v>
      </c>
      <c r="M243" s="2" t="s">
        <v>3</v>
      </c>
      <c r="N243" s="2" t="s">
        <v>47</v>
      </c>
      <c r="O243" s="9">
        <v>8</v>
      </c>
      <c r="P243" s="9">
        <f t="shared" si="15"/>
        <v>55</v>
      </c>
      <c r="Q243" s="3" t="str">
        <f t="shared" si="16"/>
        <v>noviembre</v>
      </c>
      <c r="R243" s="2">
        <f t="shared" si="17"/>
        <v>2023</v>
      </c>
      <c r="S243" s="3" t="str">
        <f t="shared" si="18"/>
        <v>jueves</v>
      </c>
      <c r="T243" s="88">
        <f t="shared" si="19"/>
        <v>23</v>
      </c>
    </row>
    <row r="244" spans="1:20" ht="15.75" x14ac:dyDescent="0.25">
      <c r="A244" s="113">
        <v>243</v>
      </c>
      <c r="B244" s="4" t="s">
        <v>734</v>
      </c>
      <c r="C244" s="113">
        <v>29</v>
      </c>
      <c r="D244" s="2" t="s">
        <v>696</v>
      </c>
      <c r="E244" s="5" t="s">
        <v>669</v>
      </c>
      <c r="F244" s="171">
        <v>36482004</v>
      </c>
      <c r="G244" s="2" t="s">
        <v>851</v>
      </c>
      <c r="H244" s="2" t="s">
        <v>98</v>
      </c>
      <c r="I244" s="44">
        <v>45265</v>
      </c>
      <c r="J244" s="133" t="s">
        <v>688</v>
      </c>
      <c r="K244" s="133" t="s">
        <v>1200</v>
      </c>
      <c r="L244" s="160">
        <v>550</v>
      </c>
      <c r="M244" s="2" t="s">
        <v>5</v>
      </c>
      <c r="N244" s="2" t="s">
        <v>47</v>
      </c>
      <c r="O244" s="9">
        <v>15</v>
      </c>
      <c r="P244" s="9">
        <f t="shared" si="15"/>
        <v>55</v>
      </c>
      <c r="Q244" s="3" t="str">
        <f t="shared" si="16"/>
        <v>diciembre</v>
      </c>
      <c r="R244" s="2">
        <f t="shared" si="17"/>
        <v>2023</v>
      </c>
      <c r="S244" s="3" t="str">
        <f t="shared" si="18"/>
        <v>martes</v>
      </c>
      <c r="T244" s="87">
        <f t="shared" si="19"/>
        <v>5</v>
      </c>
    </row>
    <row r="245" spans="1:20" ht="15.75" x14ac:dyDescent="0.25">
      <c r="A245" s="113">
        <v>244</v>
      </c>
      <c r="B245" s="4" t="s">
        <v>720</v>
      </c>
      <c r="C245" s="113">
        <v>29</v>
      </c>
      <c r="D245" s="2" t="s">
        <v>695</v>
      </c>
      <c r="E245" s="5" t="s">
        <v>650</v>
      </c>
      <c r="F245" s="171">
        <v>30580610</v>
      </c>
      <c r="G245" s="2" t="s">
        <v>848</v>
      </c>
      <c r="H245" s="2" t="s">
        <v>35</v>
      </c>
      <c r="I245" s="44">
        <v>45269</v>
      </c>
      <c r="J245" s="133" t="s">
        <v>684</v>
      </c>
      <c r="K245" s="133" t="s">
        <v>1200</v>
      </c>
      <c r="L245" s="160">
        <v>550</v>
      </c>
      <c r="M245" s="2" t="s">
        <v>3</v>
      </c>
      <c r="N245" s="2" t="s">
        <v>47</v>
      </c>
      <c r="O245" s="9">
        <v>8</v>
      </c>
      <c r="P245" s="9">
        <f t="shared" si="15"/>
        <v>55</v>
      </c>
      <c r="Q245" s="3" t="str">
        <f t="shared" si="16"/>
        <v>diciembre</v>
      </c>
      <c r="R245" s="2">
        <f t="shared" si="17"/>
        <v>2023</v>
      </c>
      <c r="S245" s="3" t="str">
        <f t="shared" si="18"/>
        <v>sabado</v>
      </c>
      <c r="T245" s="88">
        <f t="shared" si="19"/>
        <v>9</v>
      </c>
    </row>
    <row r="246" spans="1:20" ht="15.75" x14ac:dyDescent="0.25">
      <c r="A246" s="113">
        <v>245</v>
      </c>
      <c r="B246" s="4" t="s">
        <v>723</v>
      </c>
      <c r="C246" s="3">
        <v>37</v>
      </c>
      <c r="D246" s="2" t="s">
        <v>696</v>
      </c>
      <c r="E246" s="5" t="s">
        <v>653</v>
      </c>
      <c r="F246" s="171">
        <v>35887710</v>
      </c>
      <c r="G246" s="2" t="s">
        <v>821</v>
      </c>
      <c r="H246" s="2" t="s">
        <v>68</v>
      </c>
      <c r="I246" s="44">
        <v>45275</v>
      </c>
      <c r="J246" s="133" t="s">
        <v>784</v>
      </c>
      <c r="K246" s="133" t="s">
        <v>1200</v>
      </c>
      <c r="L246" s="160">
        <v>550</v>
      </c>
      <c r="M246" s="2" t="s">
        <v>1198</v>
      </c>
      <c r="N246" s="2" t="s">
        <v>47</v>
      </c>
      <c r="O246" s="9">
        <v>0</v>
      </c>
      <c r="P246" s="9">
        <f t="shared" si="15"/>
        <v>55</v>
      </c>
      <c r="Q246" s="3" t="str">
        <f t="shared" si="16"/>
        <v>diciembre</v>
      </c>
      <c r="R246" s="2">
        <f t="shared" si="17"/>
        <v>2023</v>
      </c>
      <c r="S246" s="3" t="str">
        <f t="shared" si="18"/>
        <v>viernes</v>
      </c>
      <c r="T246" s="87">
        <f t="shared" si="19"/>
        <v>15</v>
      </c>
    </row>
    <row r="247" spans="1:20" ht="15.75" x14ac:dyDescent="0.25">
      <c r="A247" s="113">
        <v>246</v>
      </c>
      <c r="B247" s="4" t="s">
        <v>738</v>
      </c>
      <c r="C247" s="113">
        <v>52</v>
      </c>
      <c r="D247" s="2" t="s">
        <v>696</v>
      </c>
      <c r="E247" s="5" t="s">
        <v>675</v>
      </c>
      <c r="F247" s="171">
        <v>34780010</v>
      </c>
      <c r="G247" s="2" t="s">
        <v>834</v>
      </c>
      <c r="H247" s="2" t="s">
        <v>110</v>
      </c>
      <c r="I247" s="44">
        <v>45277</v>
      </c>
      <c r="J247" s="133" t="s">
        <v>690</v>
      </c>
      <c r="K247" s="133" t="s">
        <v>1200</v>
      </c>
      <c r="L247" s="160">
        <v>550</v>
      </c>
      <c r="M247" s="2" t="s">
        <v>3</v>
      </c>
      <c r="N247" s="2" t="s">
        <v>47</v>
      </c>
      <c r="O247" s="9">
        <v>10</v>
      </c>
      <c r="P247" s="9">
        <f t="shared" si="15"/>
        <v>55</v>
      </c>
      <c r="Q247" s="3" t="str">
        <f t="shared" si="16"/>
        <v>diciembre</v>
      </c>
      <c r="R247" s="2">
        <f t="shared" si="17"/>
        <v>2023</v>
      </c>
      <c r="S247" s="3" t="str">
        <f t="shared" si="18"/>
        <v>domingo</v>
      </c>
      <c r="T247" s="88">
        <f t="shared" si="19"/>
        <v>17</v>
      </c>
    </row>
    <row r="248" spans="1:20" ht="15.75" x14ac:dyDescent="0.25">
      <c r="A248" s="113">
        <v>247</v>
      </c>
      <c r="B248" s="4" t="s">
        <v>111</v>
      </c>
      <c r="C248" s="113">
        <v>27</v>
      </c>
      <c r="D248" s="2" t="s">
        <v>695</v>
      </c>
      <c r="E248" s="5" t="s">
        <v>676</v>
      </c>
      <c r="F248" s="171">
        <v>28565335</v>
      </c>
      <c r="G248" s="2" t="s">
        <v>841</v>
      </c>
      <c r="H248" s="2" t="s">
        <v>112</v>
      </c>
      <c r="I248" s="44">
        <v>45279</v>
      </c>
      <c r="J248" s="133" t="s">
        <v>782</v>
      </c>
      <c r="K248" s="133" t="s">
        <v>1200</v>
      </c>
      <c r="L248" s="160">
        <v>550</v>
      </c>
      <c r="M248" s="2" t="s">
        <v>1198</v>
      </c>
      <c r="N248" s="2" t="s">
        <v>47</v>
      </c>
      <c r="O248" s="9">
        <v>5</v>
      </c>
      <c r="P248" s="9">
        <f t="shared" si="15"/>
        <v>55</v>
      </c>
      <c r="Q248" s="3" t="str">
        <f t="shared" si="16"/>
        <v>diciembre</v>
      </c>
      <c r="R248" s="2">
        <f t="shared" si="17"/>
        <v>2023</v>
      </c>
      <c r="S248" s="3" t="str">
        <f t="shared" si="18"/>
        <v>martes</v>
      </c>
      <c r="T248" s="87">
        <f t="shared" si="19"/>
        <v>19</v>
      </c>
    </row>
    <row r="249" spans="1:20" ht="15.75" x14ac:dyDescent="0.25">
      <c r="A249" s="113">
        <v>248</v>
      </c>
      <c r="B249" s="4" t="s">
        <v>99</v>
      </c>
      <c r="C249" s="113">
        <v>31</v>
      </c>
      <c r="D249" s="2" t="s">
        <v>696</v>
      </c>
      <c r="E249" s="5" t="s">
        <v>670</v>
      </c>
      <c r="F249" s="171">
        <v>34388397</v>
      </c>
      <c r="G249" s="2" t="s">
        <v>846</v>
      </c>
      <c r="H249" s="2" t="s">
        <v>100</v>
      </c>
      <c r="I249" s="44">
        <v>45281</v>
      </c>
      <c r="J249" s="133" t="s">
        <v>683</v>
      </c>
      <c r="K249" s="133" t="s">
        <v>1200</v>
      </c>
      <c r="L249" s="160">
        <v>550</v>
      </c>
      <c r="M249" s="2" t="s">
        <v>5</v>
      </c>
      <c r="N249" s="2" t="s">
        <v>47</v>
      </c>
      <c r="O249" s="9">
        <v>10</v>
      </c>
      <c r="P249" s="9">
        <f t="shared" si="15"/>
        <v>55</v>
      </c>
      <c r="Q249" s="3" t="str">
        <f t="shared" si="16"/>
        <v>diciembre</v>
      </c>
      <c r="R249" s="2">
        <f t="shared" si="17"/>
        <v>2023</v>
      </c>
      <c r="S249" s="3" t="str">
        <f t="shared" si="18"/>
        <v>jueves</v>
      </c>
      <c r="T249" s="88">
        <f t="shared" si="19"/>
        <v>21</v>
      </c>
    </row>
    <row r="250" spans="1:20" ht="15.75" x14ac:dyDescent="0.25">
      <c r="A250" s="113">
        <v>249</v>
      </c>
      <c r="B250" s="4" t="s">
        <v>739</v>
      </c>
      <c r="C250" s="113">
        <v>30</v>
      </c>
      <c r="D250" s="2" t="s">
        <v>695</v>
      </c>
      <c r="E250" s="5" t="s">
        <v>679</v>
      </c>
      <c r="F250" s="171">
        <v>26941122</v>
      </c>
      <c r="G250" s="2" t="s">
        <v>836</v>
      </c>
      <c r="H250" s="2" t="s">
        <v>117</v>
      </c>
      <c r="I250" s="44">
        <v>45270</v>
      </c>
      <c r="J250" s="133" t="s">
        <v>786</v>
      </c>
      <c r="K250" s="133" t="s">
        <v>1200</v>
      </c>
      <c r="L250" s="160">
        <v>550</v>
      </c>
      <c r="M250" s="2" t="s">
        <v>3</v>
      </c>
      <c r="N250" s="2" t="s">
        <v>47</v>
      </c>
      <c r="O250" s="9">
        <v>15</v>
      </c>
      <c r="P250" s="9">
        <f t="shared" si="15"/>
        <v>55</v>
      </c>
      <c r="Q250" s="3" t="str">
        <f t="shared" si="16"/>
        <v>diciembre</v>
      </c>
      <c r="R250" s="2">
        <f t="shared" si="17"/>
        <v>2023</v>
      </c>
      <c r="S250" s="3" t="str">
        <f t="shared" si="18"/>
        <v>domingo</v>
      </c>
      <c r="T250" s="87">
        <f t="shared" si="19"/>
        <v>10</v>
      </c>
    </row>
    <row r="251" spans="1:20" ht="15.75" x14ac:dyDescent="0.25">
      <c r="A251" s="113">
        <v>250</v>
      </c>
      <c r="B251" s="4" t="s">
        <v>120</v>
      </c>
      <c r="C251" s="113">
        <v>35</v>
      </c>
      <c r="D251" s="2" t="s">
        <v>695</v>
      </c>
      <c r="E251" s="5" t="s">
        <v>681</v>
      </c>
      <c r="F251" s="171">
        <v>37381230</v>
      </c>
      <c r="G251" s="2" t="s">
        <v>838</v>
      </c>
      <c r="H251" s="2" t="s">
        <v>121</v>
      </c>
      <c r="I251" s="44">
        <v>45289</v>
      </c>
      <c r="J251" s="133" t="s">
        <v>714</v>
      </c>
      <c r="K251" s="133" t="s">
        <v>1200</v>
      </c>
      <c r="L251" s="160">
        <v>550</v>
      </c>
      <c r="M251" s="2" t="s">
        <v>1198</v>
      </c>
      <c r="N251" s="2" t="s">
        <v>47</v>
      </c>
      <c r="O251" s="9">
        <v>10</v>
      </c>
      <c r="P251" s="9">
        <f t="shared" si="15"/>
        <v>55</v>
      </c>
      <c r="Q251" s="3" t="str">
        <f t="shared" si="16"/>
        <v>diciembre</v>
      </c>
      <c r="R251" s="2">
        <f t="shared" si="17"/>
        <v>2023</v>
      </c>
      <c r="S251" s="3" t="str">
        <f t="shared" si="18"/>
        <v>viernes</v>
      </c>
      <c r="T251" s="88">
        <f t="shared" si="19"/>
        <v>29</v>
      </c>
    </row>
    <row r="252" spans="1:20" ht="15.75" x14ac:dyDescent="0.25">
      <c r="A252" s="113">
        <v>251</v>
      </c>
      <c r="B252" s="4" t="s">
        <v>906</v>
      </c>
      <c r="C252" s="113">
        <v>35</v>
      </c>
      <c r="D252" s="2" t="s">
        <v>696</v>
      </c>
      <c r="E252" s="5" t="s">
        <v>643</v>
      </c>
      <c r="F252" s="171">
        <v>37977741</v>
      </c>
      <c r="G252" s="2" t="s">
        <v>839</v>
      </c>
      <c r="H252" s="2" t="s">
        <v>31</v>
      </c>
      <c r="I252" s="44">
        <v>45171</v>
      </c>
      <c r="J252" s="133" t="s">
        <v>716</v>
      </c>
      <c r="K252" s="133" t="s">
        <v>1200</v>
      </c>
      <c r="L252" s="160">
        <v>550</v>
      </c>
      <c r="M252" s="2" t="s">
        <v>1197</v>
      </c>
      <c r="N252" s="2" t="s">
        <v>47</v>
      </c>
      <c r="O252" s="9">
        <v>10</v>
      </c>
      <c r="P252" s="9">
        <f t="shared" si="15"/>
        <v>55</v>
      </c>
      <c r="Q252" s="3" t="str">
        <f t="shared" si="16"/>
        <v>septiembre</v>
      </c>
      <c r="R252" s="2">
        <f t="shared" si="17"/>
        <v>2023</v>
      </c>
      <c r="S252" s="3" t="str">
        <f t="shared" si="18"/>
        <v>sabado</v>
      </c>
      <c r="T252" s="87">
        <f t="shared" si="19"/>
        <v>2</v>
      </c>
    </row>
    <row r="253" spans="1:20" ht="15.75" x14ac:dyDescent="0.25">
      <c r="A253" s="113">
        <v>252</v>
      </c>
      <c r="B253" s="4" t="s">
        <v>719</v>
      </c>
      <c r="C253" s="113">
        <v>30</v>
      </c>
      <c r="D253" s="2" t="s">
        <v>696</v>
      </c>
      <c r="E253" s="5" t="s">
        <v>649</v>
      </c>
      <c r="F253" s="171">
        <v>27535017</v>
      </c>
      <c r="G253" s="2" t="s">
        <v>847</v>
      </c>
      <c r="H253" s="2" t="s">
        <v>61</v>
      </c>
      <c r="I253" s="44">
        <v>45183</v>
      </c>
      <c r="J253" s="133" t="s">
        <v>688</v>
      </c>
      <c r="K253" s="133" t="s">
        <v>1200</v>
      </c>
      <c r="L253" s="160">
        <v>550</v>
      </c>
      <c r="M253" s="2" t="s">
        <v>5</v>
      </c>
      <c r="N253" s="2" t="s">
        <v>47</v>
      </c>
      <c r="O253" s="9">
        <v>15</v>
      </c>
      <c r="P253" s="9">
        <f t="shared" si="15"/>
        <v>55</v>
      </c>
      <c r="Q253" s="3" t="str">
        <f t="shared" si="16"/>
        <v>septiembre</v>
      </c>
      <c r="R253" s="2">
        <f t="shared" si="17"/>
        <v>2023</v>
      </c>
      <c r="S253" s="3" t="str">
        <f t="shared" si="18"/>
        <v>jueves</v>
      </c>
      <c r="T253" s="88">
        <f t="shared" si="19"/>
        <v>14</v>
      </c>
    </row>
    <row r="254" spans="1:20" ht="15.75" x14ac:dyDescent="0.25">
      <c r="A254" s="113">
        <v>253</v>
      </c>
      <c r="B254" s="4" t="s">
        <v>721</v>
      </c>
      <c r="C254" s="113">
        <v>33</v>
      </c>
      <c r="D254" s="2" t="s">
        <v>695</v>
      </c>
      <c r="E254" s="5" t="s">
        <v>651</v>
      </c>
      <c r="F254" s="171">
        <v>35484478</v>
      </c>
      <c r="G254" s="2" t="s">
        <v>843</v>
      </c>
      <c r="H254" s="2" t="s">
        <v>37</v>
      </c>
      <c r="I254" s="44">
        <v>45179</v>
      </c>
      <c r="J254" s="133" t="s">
        <v>684</v>
      </c>
      <c r="K254" s="133" t="s">
        <v>1200</v>
      </c>
      <c r="L254" s="160">
        <v>550</v>
      </c>
      <c r="M254" s="2" t="s">
        <v>3</v>
      </c>
      <c r="N254" s="2" t="s">
        <v>47</v>
      </c>
      <c r="O254" s="9">
        <v>10</v>
      </c>
      <c r="P254" s="9">
        <f t="shared" si="15"/>
        <v>55</v>
      </c>
      <c r="Q254" s="3" t="str">
        <f t="shared" si="16"/>
        <v>septiembre</v>
      </c>
      <c r="R254" s="2">
        <f t="shared" si="17"/>
        <v>2023</v>
      </c>
      <c r="S254" s="3" t="str">
        <f t="shared" si="18"/>
        <v>domingo</v>
      </c>
      <c r="T254" s="87">
        <f t="shared" si="19"/>
        <v>10</v>
      </c>
    </row>
    <row r="255" spans="1:20" ht="15.75" x14ac:dyDescent="0.25">
      <c r="A255" s="113">
        <v>254</v>
      </c>
      <c r="B255" s="4" t="s">
        <v>724</v>
      </c>
      <c r="C255" s="113">
        <v>34</v>
      </c>
      <c r="D255" s="2" t="s">
        <v>695</v>
      </c>
      <c r="E255" s="5" t="s">
        <v>654</v>
      </c>
      <c r="F255" s="171">
        <v>30079514</v>
      </c>
      <c r="G255" s="2" t="s">
        <v>850</v>
      </c>
      <c r="H255" s="2" t="s">
        <v>70</v>
      </c>
      <c r="I255" s="44">
        <v>45193</v>
      </c>
      <c r="J255" s="133" t="s">
        <v>784</v>
      </c>
      <c r="K255" s="133" t="s">
        <v>1200</v>
      </c>
      <c r="L255" s="160">
        <v>550</v>
      </c>
      <c r="M255" s="2" t="s">
        <v>1198</v>
      </c>
      <c r="N255" s="2" t="s">
        <v>47</v>
      </c>
      <c r="O255" s="9">
        <v>0</v>
      </c>
      <c r="P255" s="9">
        <f t="shared" si="15"/>
        <v>55</v>
      </c>
      <c r="Q255" s="3" t="str">
        <f t="shared" si="16"/>
        <v>septiembre</v>
      </c>
      <c r="R255" s="2">
        <f t="shared" si="17"/>
        <v>2023</v>
      </c>
      <c r="S255" s="3" t="str">
        <f t="shared" si="18"/>
        <v>domingo</v>
      </c>
      <c r="T255" s="88">
        <f t="shared" si="19"/>
        <v>24</v>
      </c>
    </row>
    <row r="256" spans="1:20" ht="15.75" x14ac:dyDescent="0.25">
      <c r="A256" s="113">
        <v>255</v>
      </c>
      <c r="B256" s="4" t="s">
        <v>71</v>
      </c>
      <c r="C256" s="113">
        <v>27</v>
      </c>
      <c r="D256" s="2" t="s">
        <v>695</v>
      </c>
      <c r="E256" s="5" t="s">
        <v>655</v>
      </c>
      <c r="F256" s="171">
        <v>34221613</v>
      </c>
      <c r="G256" s="2" t="s">
        <v>822</v>
      </c>
      <c r="H256" s="2" t="s">
        <v>72</v>
      </c>
      <c r="I256" s="44">
        <v>45195</v>
      </c>
      <c r="J256" s="133" t="s">
        <v>690</v>
      </c>
      <c r="K256" s="133" t="s">
        <v>1200</v>
      </c>
      <c r="L256" s="160">
        <v>550</v>
      </c>
      <c r="M256" s="2" t="s">
        <v>3</v>
      </c>
      <c r="N256" s="2" t="s">
        <v>47</v>
      </c>
      <c r="O256" s="9">
        <v>10</v>
      </c>
      <c r="P256" s="9">
        <f t="shared" si="15"/>
        <v>55</v>
      </c>
      <c r="Q256" s="3" t="str">
        <f t="shared" si="16"/>
        <v>septiembre</v>
      </c>
      <c r="R256" s="2">
        <f t="shared" si="17"/>
        <v>2023</v>
      </c>
      <c r="S256" s="3" t="str">
        <f t="shared" si="18"/>
        <v>martes</v>
      </c>
      <c r="T256" s="87">
        <f t="shared" si="19"/>
        <v>26</v>
      </c>
    </row>
    <row r="257" spans="1:20" ht="15.75" x14ac:dyDescent="0.25">
      <c r="A257" s="113">
        <v>256</v>
      </c>
      <c r="B257" s="4" t="s">
        <v>73</v>
      </c>
      <c r="C257" s="113">
        <v>31</v>
      </c>
      <c r="D257" s="2" t="s">
        <v>695</v>
      </c>
      <c r="E257" s="5" t="s">
        <v>656</v>
      </c>
      <c r="F257" s="171">
        <v>39111781</v>
      </c>
      <c r="G257" s="2" t="s">
        <v>844</v>
      </c>
      <c r="H257" s="2" t="s">
        <v>74</v>
      </c>
      <c r="I257" s="44">
        <v>45197</v>
      </c>
      <c r="J257" s="133" t="s">
        <v>782</v>
      </c>
      <c r="K257" s="133" t="s">
        <v>62</v>
      </c>
      <c r="L257" s="161">
        <v>350</v>
      </c>
      <c r="M257" s="2" t="s">
        <v>1198</v>
      </c>
      <c r="N257" s="2" t="s">
        <v>47</v>
      </c>
      <c r="O257" s="9">
        <v>5</v>
      </c>
      <c r="P257" s="9">
        <f t="shared" si="15"/>
        <v>35</v>
      </c>
      <c r="Q257" s="3" t="str">
        <f t="shared" si="16"/>
        <v>septiembre</v>
      </c>
      <c r="R257" s="2">
        <f t="shared" si="17"/>
        <v>2023</v>
      </c>
      <c r="S257" s="3" t="str">
        <f t="shared" si="18"/>
        <v>jueves</v>
      </c>
      <c r="T257" s="88">
        <f t="shared" si="19"/>
        <v>28</v>
      </c>
    </row>
    <row r="258" spans="1:20" ht="15.75" x14ac:dyDescent="0.25">
      <c r="A258" s="113">
        <v>257</v>
      </c>
      <c r="B258" s="4" t="s">
        <v>725</v>
      </c>
      <c r="C258" s="113">
        <v>40</v>
      </c>
      <c r="D258" s="2" t="s">
        <v>696</v>
      </c>
      <c r="E258" s="5" t="s">
        <v>657</v>
      </c>
      <c r="F258" s="171">
        <v>32459086</v>
      </c>
      <c r="G258" s="2" t="s">
        <v>845</v>
      </c>
      <c r="H258" s="2" t="s">
        <v>76</v>
      </c>
      <c r="I258" s="44">
        <v>45199</v>
      </c>
      <c r="J258" s="133" t="s">
        <v>683</v>
      </c>
      <c r="K258" s="133" t="s">
        <v>62</v>
      </c>
      <c r="L258" s="161">
        <v>350</v>
      </c>
      <c r="M258" s="2" t="s">
        <v>5</v>
      </c>
      <c r="N258" s="2" t="s">
        <v>47</v>
      </c>
      <c r="O258" s="9">
        <v>0</v>
      </c>
      <c r="P258" s="9">
        <f t="shared" ref="P258:P321" si="20">L258*0.1</f>
        <v>35</v>
      </c>
      <c r="Q258" s="3" t="str">
        <f t="shared" ref="Q258:Q321" si="21">TEXT(I:I,"mmmm")</f>
        <v>septiembre</v>
      </c>
      <c r="R258" s="2">
        <f t="shared" ref="R258:R321" si="22">YEAR(I258)</f>
        <v>2023</v>
      </c>
      <c r="S258" s="3" t="str">
        <f t="shared" ref="S258:S321" si="23">IF(I258&lt;&gt;"", SUBSTITUTE(SUBSTITUTE(SUBSTITUTE(SUBSTITUTE(SUBSTITUTE(TEXT(I258,"dddd"),"á","a"),"é","e"),"í","i"),"ó","o"),"ú","u"),"")</f>
        <v>sabado</v>
      </c>
      <c r="T258" s="87">
        <f t="shared" ref="T258:T321" si="24">DAY(I:I)</f>
        <v>30</v>
      </c>
    </row>
    <row r="259" spans="1:20" ht="15.75" x14ac:dyDescent="0.25">
      <c r="A259" s="113">
        <v>258</v>
      </c>
      <c r="B259" s="4" t="s">
        <v>727</v>
      </c>
      <c r="C259" s="113">
        <v>28</v>
      </c>
      <c r="D259" s="2" t="s">
        <v>695</v>
      </c>
      <c r="E259" s="5" t="s">
        <v>659</v>
      </c>
      <c r="F259" s="171">
        <v>27707752</v>
      </c>
      <c r="G259" s="2" t="s">
        <v>824</v>
      </c>
      <c r="H259" s="2" t="s">
        <v>80</v>
      </c>
      <c r="I259" s="44">
        <v>45203</v>
      </c>
      <c r="J259" s="133" t="s">
        <v>786</v>
      </c>
      <c r="K259" s="133" t="s">
        <v>62</v>
      </c>
      <c r="L259" s="161">
        <v>350</v>
      </c>
      <c r="M259" s="2" t="s">
        <v>3</v>
      </c>
      <c r="N259" s="2" t="s">
        <v>47</v>
      </c>
      <c r="O259" s="9">
        <v>15</v>
      </c>
      <c r="P259" s="9">
        <f t="shared" si="20"/>
        <v>35</v>
      </c>
      <c r="Q259" s="3" t="str">
        <f t="shared" si="21"/>
        <v>octubre</v>
      </c>
      <c r="R259" s="2">
        <f t="shared" si="22"/>
        <v>2023</v>
      </c>
      <c r="S259" s="3" t="str">
        <f t="shared" si="23"/>
        <v>miercoles</v>
      </c>
      <c r="T259" s="88">
        <f t="shared" si="24"/>
        <v>4</v>
      </c>
    </row>
    <row r="260" spans="1:20" ht="15.75" x14ac:dyDescent="0.25">
      <c r="A260" s="113">
        <v>259</v>
      </c>
      <c r="B260" s="4" t="s">
        <v>729</v>
      </c>
      <c r="C260" s="113">
        <v>44</v>
      </c>
      <c r="D260" s="2" t="s">
        <v>696</v>
      </c>
      <c r="E260" s="5" t="s">
        <v>661</v>
      </c>
      <c r="F260" s="171">
        <v>39810617</v>
      </c>
      <c r="G260" s="2" t="s">
        <v>826</v>
      </c>
      <c r="H260" s="2" t="s">
        <v>84</v>
      </c>
      <c r="I260" s="44">
        <v>45207</v>
      </c>
      <c r="J260" s="133" t="s">
        <v>714</v>
      </c>
      <c r="K260" s="133" t="s">
        <v>62</v>
      </c>
      <c r="L260" s="161">
        <v>350</v>
      </c>
      <c r="M260" s="2" t="s">
        <v>1198</v>
      </c>
      <c r="N260" s="2" t="s">
        <v>47</v>
      </c>
      <c r="O260" s="9">
        <v>10</v>
      </c>
      <c r="P260" s="9">
        <f t="shared" si="20"/>
        <v>35</v>
      </c>
      <c r="Q260" s="3" t="str">
        <f t="shared" si="21"/>
        <v>octubre</v>
      </c>
      <c r="R260" s="2">
        <f t="shared" si="22"/>
        <v>2023</v>
      </c>
      <c r="S260" s="3" t="str">
        <f t="shared" si="23"/>
        <v>domingo</v>
      </c>
      <c r="T260" s="87">
        <f t="shared" si="24"/>
        <v>8</v>
      </c>
    </row>
    <row r="261" spans="1:20" ht="15.75" x14ac:dyDescent="0.25">
      <c r="A261" s="113">
        <v>260</v>
      </c>
      <c r="B261" s="4" t="s">
        <v>731</v>
      </c>
      <c r="C261" s="113">
        <v>18</v>
      </c>
      <c r="D261" s="2" t="s">
        <v>695</v>
      </c>
      <c r="E261" s="5" t="s">
        <v>663</v>
      </c>
      <c r="F261" s="171">
        <v>33175773</v>
      </c>
      <c r="G261" s="2" t="s">
        <v>827</v>
      </c>
      <c r="H261" s="2" t="s">
        <v>88</v>
      </c>
      <c r="I261" s="44">
        <v>45211</v>
      </c>
      <c r="J261" s="133" t="s">
        <v>716</v>
      </c>
      <c r="K261" s="133" t="s">
        <v>62</v>
      </c>
      <c r="L261" s="161">
        <v>350</v>
      </c>
      <c r="M261" s="2" t="s">
        <v>1197</v>
      </c>
      <c r="N261" s="2" t="s">
        <v>47</v>
      </c>
      <c r="O261" s="9">
        <v>15</v>
      </c>
      <c r="P261" s="9">
        <f t="shared" si="20"/>
        <v>35</v>
      </c>
      <c r="Q261" s="3" t="str">
        <f t="shared" si="21"/>
        <v>octubre</v>
      </c>
      <c r="R261" s="2">
        <f t="shared" si="22"/>
        <v>2023</v>
      </c>
      <c r="S261" s="3" t="str">
        <f t="shared" si="23"/>
        <v>jueves</v>
      </c>
      <c r="T261" s="88">
        <f t="shared" si="24"/>
        <v>12</v>
      </c>
    </row>
    <row r="262" spans="1:20" ht="15.75" x14ac:dyDescent="0.25">
      <c r="A262" s="113">
        <v>261</v>
      </c>
      <c r="B262" s="4" t="s">
        <v>734</v>
      </c>
      <c r="C262" s="113">
        <v>29</v>
      </c>
      <c r="D262" s="2" t="s">
        <v>696</v>
      </c>
      <c r="E262" s="5" t="s">
        <v>669</v>
      </c>
      <c r="F262" s="171">
        <v>36482004</v>
      </c>
      <c r="G262" s="2" t="s">
        <v>851</v>
      </c>
      <c r="H262" s="2" t="s">
        <v>98</v>
      </c>
      <c r="I262" s="44">
        <v>45223</v>
      </c>
      <c r="J262" s="133" t="s">
        <v>688</v>
      </c>
      <c r="K262" s="133" t="s">
        <v>62</v>
      </c>
      <c r="L262" s="161">
        <v>350</v>
      </c>
      <c r="M262" s="2" t="s">
        <v>5</v>
      </c>
      <c r="N262" s="2" t="s">
        <v>47</v>
      </c>
      <c r="O262" s="9">
        <v>8</v>
      </c>
      <c r="P262" s="9">
        <f t="shared" si="20"/>
        <v>35</v>
      </c>
      <c r="Q262" s="3" t="str">
        <f t="shared" si="21"/>
        <v>octubre</v>
      </c>
      <c r="R262" s="2">
        <f t="shared" si="22"/>
        <v>2023</v>
      </c>
      <c r="S262" s="3" t="str">
        <f t="shared" si="23"/>
        <v>martes</v>
      </c>
      <c r="T262" s="87">
        <f t="shared" si="24"/>
        <v>24</v>
      </c>
    </row>
    <row r="263" spans="1:20" ht="15.75" x14ac:dyDescent="0.25">
      <c r="A263" s="113">
        <v>262</v>
      </c>
      <c r="B263" s="4" t="s">
        <v>735</v>
      </c>
      <c r="C263" s="113">
        <v>29</v>
      </c>
      <c r="D263" s="2" t="s">
        <v>695</v>
      </c>
      <c r="E263" s="5" t="s">
        <v>671</v>
      </c>
      <c r="F263" s="171">
        <v>34400915</v>
      </c>
      <c r="G263" s="2" t="s">
        <v>840</v>
      </c>
      <c r="H263" s="2" t="s">
        <v>102</v>
      </c>
      <c r="I263" s="44">
        <v>45227</v>
      </c>
      <c r="J263" s="133" t="s">
        <v>684</v>
      </c>
      <c r="K263" s="133" t="s">
        <v>62</v>
      </c>
      <c r="L263" s="161">
        <v>350</v>
      </c>
      <c r="M263" s="2" t="s">
        <v>3</v>
      </c>
      <c r="N263" s="2" t="s">
        <v>47</v>
      </c>
      <c r="O263" s="9">
        <v>15</v>
      </c>
      <c r="P263" s="9">
        <f t="shared" si="20"/>
        <v>35</v>
      </c>
      <c r="Q263" s="3" t="str">
        <f t="shared" si="21"/>
        <v>octubre</v>
      </c>
      <c r="R263" s="2">
        <f t="shared" si="22"/>
        <v>2023</v>
      </c>
      <c r="S263" s="3" t="str">
        <f t="shared" si="23"/>
        <v>sabado</v>
      </c>
      <c r="T263" s="88">
        <f t="shared" si="24"/>
        <v>28</v>
      </c>
    </row>
    <row r="264" spans="1:20" ht="15.75" x14ac:dyDescent="0.25">
      <c r="A264" s="113">
        <v>263</v>
      </c>
      <c r="B264" s="4" t="s">
        <v>737</v>
      </c>
      <c r="C264" s="113">
        <v>32</v>
      </c>
      <c r="D264" s="2" t="s">
        <v>696</v>
      </c>
      <c r="E264" s="5" t="s">
        <v>674</v>
      </c>
      <c r="F264" s="171">
        <v>30442404</v>
      </c>
      <c r="G264" s="2" t="s">
        <v>852</v>
      </c>
      <c r="H264" s="2" t="s">
        <v>108</v>
      </c>
      <c r="I264" s="44">
        <v>45233</v>
      </c>
      <c r="J264" s="133" t="s">
        <v>784</v>
      </c>
      <c r="K264" s="133" t="s">
        <v>62</v>
      </c>
      <c r="L264" s="161">
        <v>350</v>
      </c>
      <c r="M264" s="2" t="s">
        <v>1198</v>
      </c>
      <c r="N264" s="2" t="s">
        <v>47</v>
      </c>
      <c r="O264" s="9">
        <v>0</v>
      </c>
      <c r="P264" s="9">
        <f t="shared" si="20"/>
        <v>35</v>
      </c>
      <c r="Q264" s="3" t="str">
        <f t="shared" si="21"/>
        <v>noviembre</v>
      </c>
      <c r="R264" s="2">
        <f t="shared" si="22"/>
        <v>2023</v>
      </c>
      <c r="S264" s="3" t="str">
        <f t="shared" si="23"/>
        <v>viernes</v>
      </c>
      <c r="T264" s="87">
        <f t="shared" si="24"/>
        <v>3</v>
      </c>
    </row>
    <row r="265" spans="1:20" ht="15.75" x14ac:dyDescent="0.25">
      <c r="A265" s="113">
        <v>264</v>
      </c>
      <c r="B265" s="4" t="s">
        <v>738</v>
      </c>
      <c r="C265" s="113">
        <v>52</v>
      </c>
      <c r="D265" s="2" t="s">
        <v>696</v>
      </c>
      <c r="E265" s="5" t="s">
        <v>675</v>
      </c>
      <c r="F265" s="171">
        <v>34780010</v>
      </c>
      <c r="G265" s="2" t="s">
        <v>834</v>
      </c>
      <c r="H265" s="2" t="s">
        <v>110</v>
      </c>
      <c r="I265" s="44">
        <v>45235</v>
      </c>
      <c r="J265" s="133" t="s">
        <v>690</v>
      </c>
      <c r="K265" s="133" t="s">
        <v>62</v>
      </c>
      <c r="L265" s="161">
        <v>350</v>
      </c>
      <c r="M265" s="2" t="s">
        <v>3</v>
      </c>
      <c r="N265" s="2" t="s">
        <v>47</v>
      </c>
      <c r="O265" s="9">
        <v>10</v>
      </c>
      <c r="P265" s="9">
        <f t="shared" si="20"/>
        <v>35</v>
      </c>
      <c r="Q265" s="3" t="str">
        <f t="shared" si="21"/>
        <v>noviembre</v>
      </c>
      <c r="R265" s="2">
        <f t="shared" si="22"/>
        <v>2023</v>
      </c>
      <c r="S265" s="3" t="str">
        <f t="shared" si="23"/>
        <v>domingo</v>
      </c>
      <c r="T265" s="88">
        <f t="shared" si="24"/>
        <v>5</v>
      </c>
    </row>
    <row r="266" spans="1:20" ht="15.75" x14ac:dyDescent="0.25">
      <c r="A266" s="113">
        <v>265</v>
      </c>
      <c r="B266" s="4" t="s">
        <v>111</v>
      </c>
      <c r="C266" s="113">
        <v>27</v>
      </c>
      <c r="D266" s="2" t="s">
        <v>695</v>
      </c>
      <c r="E266" s="5" t="s">
        <v>676</v>
      </c>
      <c r="F266" s="171">
        <v>28565335</v>
      </c>
      <c r="G266" s="2" t="s">
        <v>841</v>
      </c>
      <c r="H266" s="2" t="s">
        <v>112</v>
      </c>
      <c r="I266" s="44">
        <v>45237</v>
      </c>
      <c r="J266" s="133" t="s">
        <v>782</v>
      </c>
      <c r="K266" s="133" t="s">
        <v>62</v>
      </c>
      <c r="L266" s="161">
        <v>350</v>
      </c>
      <c r="M266" s="2" t="s">
        <v>1198</v>
      </c>
      <c r="N266" s="2" t="s">
        <v>47</v>
      </c>
      <c r="O266" s="9">
        <v>5</v>
      </c>
      <c r="P266" s="9">
        <f t="shared" si="20"/>
        <v>35</v>
      </c>
      <c r="Q266" s="3" t="str">
        <f t="shared" si="21"/>
        <v>noviembre</v>
      </c>
      <c r="R266" s="2">
        <f t="shared" si="22"/>
        <v>2023</v>
      </c>
      <c r="S266" s="3" t="str">
        <f t="shared" si="23"/>
        <v>martes</v>
      </c>
      <c r="T266" s="87">
        <f t="shared" si="24"/>
        <v>7</v>
      </c>
    </row>
    <row r="267" spans="1:20" ht="15.75" x14ac:dyDescent="0.25">
      <c r="A267" s="113">
        <v>266</v>
      </c>
      <c r="B267" s="4" t="s">
        <v>113</v>
      </c>
      <c r="C267" s="113">
        <v>27</v>
      </c>
      <c r="D267" s="2" t="s">
        <v>696</v>
      </c>
      <c r="E267" s="5" t="s">
        <v>677</v>
      </c>
      <c r="F267" s="171">
        <v>37472916</v>
      </c>
      <c r="G267" s="2" t="s">
        <v>842</v>
      </c>
      <c r="H267" s="2" t="s">
        <v>114</v>
      </c>
      <c r="I267" s="44">
        <v>45239</v>
      </c>
      <c r="J267" s="133" t="s">
        <v>683</v>
      </c>
      <c r="K267" s="133" t="s">
        <v>62</v>
      </c>
      <c r="L267" s="161">
        <v>350</v>
      </c>
      <c r="M267" s="2" t="s">
        <v>5</v>
      </c>
      <c r="N267" s="2" t="s">
        <v>47</v>
      </c>
      <c r="O267" s="9">
        <v>10</v>
      </c>
      <c r="P267" s="9">
        <f t="shared" si="20"/>
        <v>35</v>
      </c>
      <c r="Q267" s="3" t="str">
        <f t="shared" si="21"/>
        <v>noviembre</v>
      </c>
      <c r="R267" s="2">
        <f t="shared" si="22"/>
        <v>2023</v>
      </c>
      <c r="S267" s="3" t="str">
        <f t="shared" si="23"/>
        <v>jueves</v>
      </c>
      <c r="T267" s="88">
        <f t="shared" si="24"/>
        <v>9</v>
      </c>
    </row>
    <row r="268" spans="1:20" ht="15.75" x14ac:dyDescent="0.25">
      <c r="A268" s="113">
        <v>267</v>
      </c>
      <c r="B268" s="4" t="s">
        <v>735</v>
      </c>
      <c r="C268" s="113">
        <v>29</v>
      </c>
      <c r="D268" s="2" t="s">
        <v>695</v>
      </c>
      <c r="E268" s="5" t="s">
        <v>671</v>
      </c>
      <c r="F268" s="171">
        <v>34400915</v>
      </c>
      <c r="G268" s="2" t="s">
        <v>840</v>
      </c>
      <c r="H268" s="2" t="s">
        <v>102</v>
      </c>
      <c r="I268" s="44">
        <v>45248</v>
      </c>
      <c r="J268" s="133" t="s">
        <v>786</v>
      </c>
      <c r="K268" s="133" t="s">
        <v>62</v>
      </c>
      <c r="L268" s="161">
        <v>350</v>
      </c>
      <c r="M268" s="2" t="s">
        <v>3</v>
      </c>
      <c r="N268" s="2" t="s">
        <v>47</v>
      </c>
      <c r="O268" s="9">
        <v>10</v>
      </c>
      <c r="P268" s="9">
        <f t="shared" si="20"/>
        <v>35</v>
      </c>
      <c r="Q268" s="3" t="str">
        <f t="shared" si="21"/>
        <v>noviembre</v>
      </c>
      <c r="R268" s="2">
        <f t="shared" si="22"/>
        <v>2023</v>
      </c>
      <c r="S268" s="3" t="str">
        <f t="shared" si="23"/>
        <v>sabado</v>
      </c>
      <c r="T268" s="87">
        <f t="shared" si="24"/>
        <v>18</v>
      </c>
    </row>
    <row r="269" spans="1:20" ht="15.75" x14ac:dyDescent="0.25">
      <c r="A269" s="113">
        <v>268</v>
      </c>
      <c r="B269" s="4" t="s">
        <v>120</v>
      </c>
      <c r="C269" s="113">
        <v>35</v>
      </c>
      <c r="D269" s="2" t="s">
        <v>695</v>
      </c>
      <c r="E269" s="5" t="s">
        <v>681</v>
      </c>
      <c r="F269" s="171">
        <v>37381230</v>
      </c>
      <c r="G269" s="2" t="s">
        <v>838</v>
      </c>
      <c r="H269" s="2" t="s">
        <v>121</v>
      </c>
      <c r="I269" s="44">
        <v>45247</v>
      </c>
      <c r="J269" s="133" t="s">
        <v>714</v>
      </c>
      <c r="K269" s="133" t="s">
        <v>62</v>
      </c>
      <c r="L269" s="161">
        <v>350</v>
      </c>
      <c r="M269" s="2" t="s">
        <v>1198</v>
      </c>
      <c r="N269" s="2" t="s">
        <v>47</v>
      </c>
      <c r="O269" s="9">
        <v>15</v>
      </c>
      <c r="P269" s="9">
        <f t="shared" si="20"/>
        <v>35</v>
      </c>
      <c r="Q269" s="3" t="str">
        <f t="shared" si="21"/>
        <v>noviembre</v>
      </c>
      <c r="R269" s="2">
        <f t="shared" si="22"/>
        <v>2023</v>
      </c>
      <c r="S269" s="3" t="str">
        <f t="shared" si="23"/>
        <v>viernes</v>
      </c>
      <c r="T269" s="88">
        <f t="shared" si="24"/>
        <v>17</v>
      </c>
    </row>
    <row r="270" spans="1:20" ht="15.75" x14ac:dyDescent="0.25">
      <c r="A270" s="113">
        <v>269</v>
      </c>
      <c r="B270" s="4" t="s">
        <v>906</v>
      </c>
      <c r="C270" s="113">
        <v>35</v>
      </c>
      <c r="D270" s="2" t="s">
        <v>696</v>
      </c>
      <c r="E270" s="5" t="s">
        <v>643</v>
      </c>
      <c r="F270" s="171">
        <v>37977741</v>
      </c>
      <c r="G270" s="2" t="s">
        <v>839</v>
      </c>
      <c r="H270" s="2" t="s">
        <v>31</v>
      </c>
      <c r="I270" s="44">
        <v>45251</v>
      </c>
      <c r="J270" s="133" t="s">
        <v>716</v>
      </c>
      <c r="K270" s="133" t="s">
        <v>62</v>
      </c>
      <c r="L270" s="161">
        <v>350</v>
      </c>
      <c r="M270" s="2" t="s">
        <v>1197</v>
      </c>
      <c r="N270" s="2" t="s">
        <v>47</v>
      </c>
      <c r="O270" s="9">
        <v>8</v>
      </c>
      <c r="P270" s="9">
        <f t="shared" si="20"/>
        <v>35</v>
      </c>
      <c r="Q270" s="3" t="str">
        <f t="shared" si="21"/>
        <v>noviembre</v>
      </c>
      <c r="R270" s="2">
        <f t="shared" si="22"/>
        <v>2023</v>
      </c>
      <c r="S270" s="3" t="str">
        <f t="shared" si="23"/>
        <v>martes</v>
      </c>
      <c r="T270" s="87">
        <f t="shared" si="24"/>
        <v>21</v>
      </c>
    </row>
    <row r="271" spans="1:20" ht="15.75" x14ac:dyDescent="0.25">
      <c r="A271" s="113">
        <v>270</v>
      </c>
      <c r="B271" s="4" t="s">
        <v>720</v>
      </c>
      <c r="C271" s="113">
        <v>29</v>
      </c>
      <c r="D271" s="2" t="s">
        <v>695</v>
      </c>
      <c r="E271" s="5" t="s">
        <v>650</v>
      </c>
      <c r="F271" s="171">
        <v>30580610</v>
      </c>
      <c r="G271" s="2" t="s">
        <v>848</v>
      </c>
      <c r="H271" s="2" t="s">
        <v>35</v>
      </c>
      <c r="I271" s="44">
        <v>45263</v>
      </c>
      <c r="J271" s="133" t="s">
        <v>688</v>
      </c>
      <c r="K271" s="133" t="s">
        <v>62</v>
      </c>
      <c r="L271" s="161">
        <v>350</v>
      </c>
      <c r="M271" s="2" t="s">
        <v>5</v>
      </c>
      <c r="N271" s="2" t="s">
        <v>47</v>
      </c>
      <c r="O271" s="9">
        <v>15</v>
      </c>
      <c r="P271" s="9">
        <f t="shared" si="20"/>
        <v>35</v>
      </c>
      <c r="Q271" s="3" t="str">
        <f t="shared" si="21"/>
        <v>diciembre</v>
      </c>
      <c r="R271" s="2">
        <f t="shared" si="22"/>
        <v>2023</v>
      </c>
      <c r="S271" s="3" t="str">
        <f t="shared" si="23"/>
        <v>domingo</v>
      </c>
      <c r="T271" s="88">
        <f t="shared" si="24"/>
        <v>3</v>
      </c>
    </row>
    <row r="272" spans="1:20" ht="15.75" x14ac:dyDescent="0.25">
      <c r="A272" s="113">
        <v>271</v>
      </c>
      <c r="B272" s="4" t="s">
        <v>722</v>
      </c>
      <c r="C272" s="113">
        <v>20</v>
      </c>
      <c r="D272" s="2" t="s">
        <v>696</v>
      </c>
      <c r="E272" s="5" t="s">
        <v>652</v>
      </c>
      <c r="F272" s="171">
        <v>32313302</v>
      </c>
      <c r="G272" s="2" t="s">
        <v>849</v>
      </c>
      <c r="H272" s="2" t="s">
        <v>67</v>
      </c>
      <c r="I272" s="44">
        <v>45267</v>
      </c>
      <c r="J272" s="133" t="s">
        <v>684</v>
      </c>
      <c r="K272" s="133" t="s">
        <v>62</v>
      </c>
      <c r="L272" s="161">
        <v>350</v>
      </c>
      <c r="M272" s="2" t="s">
        <v>3</v>
      </c>
      <c r="N272" s="2" t="s">
        <v>47</v>
      </c>
      <c r="O272" s="9">
        <v>15</v>
      </c>
      <c r="P272" s="9">
        <f t="shared" si="20"/>
        <v>35</v>
      </c>
      <c r="Q272" s="3" t="str">
        <f t="shared" si="21"/>
        <v>diciembre</v>
      </c>
      <c r="R272" s="2">
        <f t="shared" si="22"/>
        <v>2023</v>
      </c>
      <c r="S272" s="3" t="str">
        <f t="shared" si="23"/>
        <v>jueves</v>
      </c>
      <c r="T272" s="87">
        <f t="shared" si="24"/>
        <v>7</v>
      </c>
    </row>
    <row r="273" spans="1:20" ht="15.75" x14ac:dyDescent="0.25">
      <c r="A273" s="113">
        <v>272</v>
      </c>
      <c r="B273" s="4" t="s">
        <v>724</v>
      </c>
      <c r="C273" s="113">
        <v>34</v>
      </c>
      <c r="D273" s="2" t="s">
        <v>695</v>
      </c>
      <c r="E273" s="5" t="s">
        <v>654</v>
      </c>
      <c r="F273" s="171">
        <v>30079514</v>
      </c>
      <c r="G273" s="2" t="s">
        <v>850</v>
      </c>
      <c r="H273" s="2" t="s">
        <v>70</v>
      </c>
      <c r="I273" s="44">
        <v>45273</v>
      </c>
      <c r="J273" s="133" t="s">
        <v>683</v>
      </c>
      <c r="K273" s="133" t="s">
        <v>62</v>
      </c>
      <c r="L273" s="161">
        <v>350</v>
      </c>
      <c r="M273" s="2" t="s">
        <v>5</v>
      </c>
      <c r="N273" s="2" t="s">
        <v>47</v>
      </c>
      <c r="O273" s="9">
        <v>5</v>
      </c>
      <c r="P273" s="9">
        <f t="shared" si="20"/>
        <v>35</v>
      </c>
      <c r="Q273" s="3" t="str">
        <f t="shared" si="21"/>
        <v>diciembre</v>
      </c>
      <c r="R273" s="2">
        <f t="shared" si="22"/>
        <v>2023</v>
      </c>
      <c r="S273" s="3" t="str">
        <f t="shared" si="23"/>
        <v>miercoles</v>
      </c>
      <c r="T273" s="88">
        <f t="shared" si="24"/>
        <v>13</v>
      </c>
    </row>
    <row r="274" spans="1:20" ht="15.75" x14ac:dyDescent="0.25">
      <c r="A274" s="113">
        <v>273</v>
      </c>
      <c r="B274" s="4" t="s">
        <v>719</v>
      </c>
      <c r="C274" s="113">
        <v>30</v>
      </c>
      <c r="D274" s="2" t="s">
        <v>696</v>
      </c>
      <c r="E274" s="5" t="s">
        <v>649</v>
      </c>
      <c r="F274" s="171">
        <v>27535017</v>
      </c>
      <c r="G274" s="2" t="s">
        <v>847</v>
      </c>
      <c r="H274" s="2" t="s">
        <v>61</v>
      </c>
      <c r="I274" s="44">
        <v>45275</v>
      </c>
      <c r="J274" s="133" t="s">
        <v>691</v>
      </c>
      <c r="K274" s="133" t="s">
        <v>62</v>
      </c>
      <c r="L274" s="161">
        <v>350</v>
      </c>
      <c r="M274" s="2" t="s">
        <v>1198</v>
      </c>
      <c r="N274" s="2" t="s">
        <v>47</v>
      </c>
      <c r="O274" s="9">
        <v>10</v>
      </c>
      <c r="P274" s="9">
        <f t="shared" si="20"/>
        <v>35</v>
      </c>
      <c r="Q274" s="3" t="str">
        <f t="shared" si="21"/>
        <v>diciembre</v>
      </c>
      <c r="R274" s="2">
        <f t="shared" si="22"/>
        <v>2023</v>
      </c>
      <c r="S274" s="3" t="str">
        <f t="shared" si="23"/>
        <v>viernes</v>
      </c>
      <c r="T274" s="87">
        <f t="shared" si="24"/>
        <v>15</v>
      </c>
    </row>
    <row r="275" spans="1:20" ht="15.75" x14ac:dyDescent="0.25">
      <c r="A275" s="113">
        <v>274</v>
      </c>
      <c r="B275" s="4" t="s">
        <v>720</v>
      </c>
      <c r="C275" s="113">
        <v>29</v>
      </c>
      <c r="D275" s="2" t="s">
        <v>695</v>
      </c>
      <c r="E275" s="5" t="s">
        <v>650</v>
      </c>
      <c r="F275" s="171">
        <v>30580610</v>
      </c>
      <c r="G275" s="2" t="s">
        <v>848</v>
      </c>
      <c r="H275" s="2" t="s">
        <v>35</v>
      </c>
      <c r="I275" s="44">
        <v>45277</v>
      </c>
      <c r="J275" s="133" t="s">
        <v>786</v>
      </c>
      <c r="K275" s="133" t="s">
        <v>62</v>
      </c>
      <c r="L275" s="161">
        <v>350</v>
      </c>
      <c r="M275" s="2" t="s">
        <v>3</v>
      </c>
      <c r="N275" s="2" t="s">
        <v>47</v>
      </c>
      <c r="O275" s="10">
        <v>5</v>
      </c>
      <c r="P275" s="10">
        <f t="shared" si="20"/>
        <v>35</v>
      </c>
      <c r="Q275" s="3" t="str">
        <f t="shared" si="21"/>
        <v>diciembre</v>
      </c>
      <c r="R275" s="2">
        <f t="shared" si="22"/>
        <v>2023</v>
      </c>
      <c r="S275" s="3" t="str">
        <f t="shared" si="23"/>
        <v>domingo</v>
      </c>
      <c r="T275" s="88">
        <f t="shared" si="24"/>
        <v>17</v>
      </c>
    </row>
    <row r="276" spans="1:20" ht="15.75" x14ac:dyDescent="0.25">
      <c r="A276" s="113">
        <v>275</v>
      </c>
      <c r="B276" s="4" t="s">
        <v>721</v>
      </c>
      <c r="C276" s="113">
        <v>33</v>
      </c>
      <c r="D276" s="2" t="s">
        <v>695</v>
      </c>
      <c r="E276" s="5" t="s">
        <v>651</v>
      </c>
      <c r="F276" s="171">
        <v>35484478</v>
      </c>
      <c r="G276" s="2" t="s">
        <v>843</v>
      </c>
      <c r="H276" s="2" t="s">
        <v>37</v>
      </c>
      <c r="I276" s="44">
        <v>45279</v>
      </c>
      <c r="J276" s="133" t="s">
        <v>686</v>
      </c>
      <c r="K276" s="133" t="s">
        <v>1203</v>
      </c>
      <c r="L276" s="161">
        <v>450</v>
      </c>
      <c r="M276" s="2" t="s">
        <v>1</v>
      </c>
      <c r="N276" s="2" t="s">
        <v>47</v>
      </c>
      <c r="O276" s="9">
        <v>7</v>
      </c>
      <c r="P276" s="9">
        <f t="shared" si="20"/>
        <v>45</v>
      </c>
      <c r="Q276" s="3" t="str">
        <f t="shared" si="21"/>
        <v>diciembre</v>
      </c>
      <c r="R276" s="2">
        <f t="shared" si="22"/>
        <v>2023</v>
      </c>
      <c r="S276" s="3" t="str">
        <f t="shared" si="23"/>
        <v>martes</v>
      </c>
      <c r="T276" s="87">
        <f t="shared" si="24"/>
        <v>19</v>
      </c>
    </row>
    <row r="277" spans="1:20" ht="15.75" x14ac:dyDescent="0.25">
      <c r="A277" s="113">
        <v>276</v>
      </c>
      <c r="B277" s="4" t="s">
        <v>723</v>
      </c>
      <c r="C277" s="3">
        <v>37</v>
      </c>
      <c r="D277" s="2" t="s">
        <v>696</v>
      </c>
      <c r="E277" s="5" t="s">
        <v>653</v>
      </c>
      <c r="F277" s="171">
        <v>35887710</v>
      </c>
      <c r="G277" s="2" t="s">
        <v>821</v>
      </c>
      <c r="H277" s="2" t="s">
        <v>68</v>
      </c>
      <c r="I277" s="44">
        <v>45283</v>
      </c>
      <c r="J277" s="133" t="s">
        <v>713</v>
      </c>
      <c r="K277" s="133" t="s">
        <v>1203</v>
      </c>
      <c r="L277" s="161">
        <v>450</v>
      </c>
      <c r="M277" s="2" t="s">
        <v>1</v>
      </c>
      <c r="N277" s="2" t="s">
        <v>47</v>
      </c>
      <c r="O277" s="9">
        <v>15</v>
      </c>
      <c r="P277" s="9">
        <f t="shared" si="20"/>
        <v>45</v>
      </c>
      <c r="Q277" s="3" t="str">
        <f t="shared" si="21"/>
        <v>diciembre</v>
      </c>
      <c r="R277" s="2">
        <f t="shared" si="22"/>
        <v>2023</v>
      </c>
      <c r="S277" s="3" t="str">
        <f t="shared" si="23"/>
        <v>sabado</v>
      </c>
      <c r="T277" s="88">
        <f t="shared" si="24"/>
        <v>23</v>
      </c>
    </row>
    <row r="278" spans="1:20" ht="15.75" x14ac:dyDescent="0.25">
      <c r="A278" s="113">
        <v>277</v>
      </c>
      <c r="B278" s="4" t="s">
        <v>729</v>
      </c>
      <c r="C278" s="113">
        <v>44</v>
      </c>
      <c r="D278" s="2" t="s">
        <v>696</v>
      </c>
      <c r="E278" s="5" t="s">
        <v>661</v>
      </c>
      <c r="F278" s="171">
        <v>39810617</v>
      </c>
      <c r="G278" s="2" t="s">
        <v>826</v>
      </c>
      <c r="H278" s="2" t="s">
        <v>84</v>
      </c>
      <c r="I278" s="44">
        <v>45287</v>
      </c>
      <c r="J278" s="133" t="s">
        <v>782</v>
      </c>
      <c r="K278" s="133" t="s">
        <v>1203</v>
      </c>
      <c r="L278" s="161">
        <v>450</v>
      </c>
      <c r="M278" s="2" t="s">
        <v>1198</v>
      </c>
      <c r="N278" s="2" t="s">
        <v>47</v>
      </c>
      <c r="O278" s="9">
        <v>40</v>
      </c>
      <c r="P278" s="9">
        <f t="shared" si="20"/>
        <v>45</v>
      </c>
      <c r="Q278" s="3" t="str">
        <f t="shared" si="21"/>
        <v>diciembre</v>
      </c>
      <c r="R278" s="2">
        <f t="shared" si="22"/>
        <v>2023</v>
      </c>
      <c r="S278" s="3" t="str">
        <f t="shared" si="23"/>
        <v>miercoles</v>
      </c>
      <c r="T278" s="87">
        <f t="shared" si="24"/>
        <v>27</v>
      </c>
    </row>
    <row r="279" spans="1:20" ht="15.75" x14ac:dyDescent="0.25">
      <c r="A279" s="113">
        <v>278</v>
      </c>
      <c r="B279" s="4" t="s">
        <v>731</v>
      </c>
      <c r="C279" s="113">
        <v>18</v>
      </c>
      <c r="D279" s="2" t="s">
        <v>695</v>
      </c>
      <c r="E279" s="5" t="s">
        <v>663</v>
      </c>
      <c r="F279" s="171">
        <v>33175773</v>
      </c>
      <c r="G279" s="2" t="s">
        <v>827</v>
      </c>
      <c r="H279" s="2" t="s">
        <v>88</v>
      </c>
      <c r="I279" s="44">
        <v>45291</v>
      </c>
      <c r="J279" s="133" t="s">
        <v>691</v>
      </c>
      <c r="K279" s="133" t="s">
        <v>1203</v>
      </c>
      <c r="L279" s="161">
        <v>450</v>
      </c>
      <c r="M279" s="2" t="s">
        <v>1198</v>
      </c>
      <c r="N279" s="2" t="s">
        <v>47</v>
      </c>
      <c r="O279" s="9">
        <v>0</v>
      </c>
      <c r="P279" s="9">
        <f t="shared" si="20"/>
        <v>45</v>
      </c>
      <c r="Q279" s="3" t="str">
        <f t="shared" si="21"/>
        <v>diciembre</v>
      </c>
      <c r="R279" s="2">
        <f t="shared" si="22"/>
        <v>2023</v>
      </c>
      <c r="S279" s="3" t="str">
        <f t="shared" si="23"/>
        <v>domingo</v>
      </c>
      <c r="T279" s="88">
        <f t="shared" si="24"/>
        <v>31</v>
      </c>
    </row>
    <row r="280" spans="1:20" ht="15.75" x14ac:dyDescent="0.25">
      <c r="A280" s="113">
        <v>279</v>
      </c>
      <c r="B280" s="4" t="s">
        <v>719</v>
      </c>
      <c r="C280" s="113">
        <v>30</v>
      </c>
      <c r="D280" s="2" t="s">
        <v>696</v>
      </c>
      <c r="E280" s="5" t="s">
        <v>649</v>
      </c>
      <c r="F280" s="171">
        <v>27535017</v>
      </c>
      <c r="G280" s="2" t="s">
        <v>847</v>
      </c>
      <c r="H280" s="2" t="s">
        <v>61</v>
      </c>
      <c r="I280" s="44">
        <v>45181</v>
      </c>
      <c r="J280" s="133" t="s">
        <v>782</v>
      </c>
      <c r="K280" s="133" t="s">
        <v>1203</v>
      </c>
      <c r="L280" s="161">
        <v>450</v>
      </c>
      <c r="M280" s="2" t="s">
        <v>1198</v>
      </c>
      <c r="N280" s="2" t="s">
        <v>47</v>
      </c>
      <c r="O280" s="9">
        <v>0</v>
      </c>
      <c r="P280" s="9">
        <f t="shared" si="20"/>
        <v>45</v>
      </c>
      <c r="Q280" s="3" t="str">
        <f t="shared" si="21"/>
        <v>septiembre</v>
      </c>
      <c r="R280" s="2">
        <f t="shared" si="22"/>
        <v>2023</v>
      </c>
      <c r="S280" s="3" t="str">
        <f t="shared" si="23"/>
        <v>martes</v>
      </c>
      <c r="T280" s="87">
        <f t="shared" si="24"/>
        <v>12</v>
      </c>
    </row>
    <row r="281" spans="1:20" ht="15.75" x14ac:dyDescent="0.25">
      <c r="A281" s="113">
        <v>280</v>
      </c>
      <c r="B281" s="4" t="s">
        <v>721</v>
      </c>
      <c r="C281" s="113">
        <v>33</v>
      </c>
      <c r="D281" s="2" t="s">
        <v>695</v>
      </c>
      <c r="E281" s="5" t="s">
        <v>651</v>
      </c>
      <c r="F281" s="171">
        <v>35484478</v>
      </c>
      <c r="G281" s="2" t="s">
        <v>843</v>
      </c>
      <c r="H281" s="2" t="s">
        <v>37</v>
      </c>
      <c r="I281" s="44">
        <v>45185</v>
      </c>
      <c r="J281" s="133" t="s">
        <v>691</v>
      </c>
      <c r="K281" s="133" t="s">
        <v>1203</v>
      </c>
      <c r="L281" s="161">
        <v>450</v>
      </c>
      <c r="M281" s="2" t="s">
        <v>1198</v>
      </c>
      <c r="N281" s="2" t="s">
        <v>47</v>
      </c>
      <c r="O281" s="9">
        <v>0</v>
      </c>
      <c r="P281" s="9">
        <f t="shared" si="20"/>
        <v>45</v>
      </c>
      <c r="Q281" s="3" t="str">
        <f t="shared" si="21"/>
        <v>septiembre</v>
      </c>
      <c r="R281" s="2">
        <f t="shared" si="22"/>
        <v>2023</v>
      </c>
      <c r="S281" s="3" t="str">
        <f t="shared" si="23"/>
        <v>sabado</v>
      </c>
      <c r="T281" s="88">
        <f t="shared" si="24"/>
        <v>16</v>
      </c>
    </row>
    <row r="282" spans="1:20" ht="15.75" x14ac:dyDescent="0.25">
      <c r="A282" s="113">
        <v>281</v>
      </c>
      <c r="B282" s="4" t="s">
        <v>737</v>
      </c>
      <c r="C282" s="113">
        <v>32</v>
      </c>
      <c r="D282" s="2" t="s">
        <v>696</v>
      </c>
      <c r="E282" s="5" t="s">
        <v>674</v>
      </c>
      <c r="F282" s="171">
        <v>30442404</v>
      </c>
      <c r="G282" s="2" t="s">
        <v>852</v>
      </c>
      <c r="H282" s="2" t="s">
        <v>108</v>
      </c>
      <c r="I282" s="44">
        <v>45191</v>
      </c>
      <c r="J282" s="133" t="s">
        <v>714</v>
      </c>
      <c r="K282" s="133" t="s">
        <v>1203</v>
      </c>
      <c r="L282" s="161">
        <v>450</v>
      </c>
      <c r="M282" s="2" t="s">
        <v>1198</v>
      </c>
      <c r="N282" s="2" t="s">
        <v>47</v>
      </c>
      <c r="O282" s="9">
        <v>5</v>
      </c>
      <c r="P282" s="9">
        <f t="shared" si="20"/>
        <v>45</v>
      </c>
      <c r="Q282" s="3" t="str">
        <f t="shared" si="21"/>
        <v>septiembre</v>
      </c>
      <c r="R282" s="2">
        <f t="shared" si="22"/>
        <v>2023</v>
      </c>
      <c r="S282" s="3" t="str">
        <f t="shared" si="23"/>
        <v>viernes</v>
      </c>
      <c r="T282" s="87">
        <f t="shared" si="24"/>
        <v>22</v>
      </c>
    </row>
    <row r="283" spans="1:20" ht="15.75" x14ac:dyDescent="0.25">
      <c r="A283" s="113">
        <v>282</v>
      </c>
      <c r="B283" s="4" t="s">
        <v>738</v>
      </c>
      <c r="C283" s="113">
        <v>52</v>
      </c>
      <c r="D283" s="2" t="s">
        <v>696</v>
      </c>
      <c r="E283" s="5" t="s">
        <v>675</v>
      </c>
      <c r="F283" s="171">
        <v>34780010</v>
      </c>
      <c r="G283" s="2" t="s">
        <v>834</v>
      </c>
      <c r="H283" s="2" t="s">
        <v>110</v>
      </c>
      <c r="I283" s="44">
        <v>45193</v>
      </c>
      <c r="J283" s="133" t="s">
        <v>713</v>
      </c>
      <c r="K283" s="133" t="s">
        <v>1203</v>
      </c>
      <c r="L283" s="161">
        <v>450</v>
      </c>
      <c r="M283" s="2" t="s">
        <v>1</v>
      </c>
      <c r="N283" s="2" t="s">
        <v>47</v>
      </c>
      <c r="O283" s="9">
        <v>15</v>
      </c>
      <c r="P283" s="9">
        <f t="shared" si="20"/>
        <v>45</v>
      </c>
      <c r="Q283" s="3" t="str">
        <f t="shared" si="21"/>
        <v>septiembre</v>
      </c>
      <c r="R283" s="2">
        <f t="shared" si="22"/>
        <v>2023</v>
      </c>
      <c r="S283" s="3" t="str">
        <f t="shared" si="23"/>
        <v>domingo</v>
      </c>
      <c r="T283" s="88">
        <f t="shared" si="24"/>
        <v>24</v>
      </c>
    </row>
    <row r="284" spans="1:20" ht="15.75" x14ac:dyDescent="0.25">
      <c r="A284" s="113">
        <v>283</v>
      </c>
      <c r="B284" s="4" t="s">
        <v>111</v>
      </c>
      <c r="C284" s="113">
        <v>27</v>
      </c>
      <c r="D284" s="2" t="s">
        <v>695</v>
      </c>
      <c r="E284" s="5" t="s">
        <v>676</v>
      </c>
      <c r="F284" s="171">
        <v>28565335</v>
      </c>
      <c r="G284" s="2" t="s">
        <v>841</v>
      </c>
      <c r="H284" s="2" t="s">
        <v>112</v>
      </c>
      <c r="I284" s="44">
        <v>45195</v>
      </c>
      <c r="J284" s="133" t="s">
        <v>690</v>
      </c>
      <c r="K284" s="133" t="s">
        <v>1203</v>
      </c>
      <c r="L284" s="161">
        <v>450</v>
      </c>
      <c r="M284" s="2" t="s">
        <v>3</v>
      </c>
      <c r="N284" s="2" t="s">
        <v>47</v>
      </c>
      <c r="O284" s="9">
        <v>8</v>
      </c>
      <c r="P284" s="9">
        <f t="shared" si="20"/>
        <v>45</v>
      </c>
      <c r="Q284" s="3" t="str">
        <f t="shared" si="21"/>
        <v>septiembre</v>
      </c>
      <c r="R284" s="2">
        <f t="shared" si="22"/>
        <v>2023</v>
      </c>
      <c r="S284" s="3" t="str">
        <f t="shared" si="23"/>
        <v>martes</v>
      </c>
      <c r="T284" s="87">
        <f t="shared" si="24"/>
        <v>26</v>
      </c>
    </row>
    <row r="285" spans="1:20" ht="15.75" x14ac:dyDescent="0.25">
      <c r="A285" s="113">
        <v>284</v>
      </c>
      <c r="B285" s="4" t="s">
        <v>113</v>
      </c>
      <c r="C285" s="113">
        <v>27</v>
      </c>
      <c r="D285" s="2" t="s">
        <v>696</v>
      </c>
      <c r="E285" s="5" t="s">
        <v>677</v>
      </c>
      <c r="F285" s="171">
        <v>37472916</v>
      </c>
      <c r="G285" s="2" t="s">
        <v>842</v>
      </c>
      <c r="H285" s="2" t="s">
        <v>114</v>
      </c>
      <c r="I285" s="44">
        <v>45197</v>
      </c>
      <c r="J285" s="133" t="s">
        <v>782</v>
      </c>
      <c r="K285" s="133" t="s">
        <v>1203</v>
      </c>
      <c r="L285" s="161">
        <v>450</v>
      </c>
      <c r="M285" s="2" t="s">
        <v>1198</v>
      </c>
      <c r="N285" s="2" t="s">
        <v>47</v>
      </c>
      <c r="O285" s="9">
        <v>5</v>
      </c>
      <c r="P285" s="9">
        <f t="shared" si="20"/>
        <v>45</v>
      </c>
      <c r="Q285" s="3" t="str">
        <f t="shared" si="21"/>
        <v>septiembre</v>
      </c>
      <c r="R285" s="2">
        <f t="shared" si="22"/>
        <v>2023</v>
      </c>
      <c r="S285" s="3" t="str">
        <f t="shared" si="23"/>
        <v>jueves</v>
      </c>
      <c r="T285" s="88">
        <f t="shared" si="24"/>
        <v>28</v>
      </c>
    </row>
    <row r="286" spans="1:20" ht="15.75" x14ac:dyDescent="0.25">
      <c r="A286" s="113">
        <v>285</v>
      </c>
      <c r="B286" s="4" t="s">
        <v>739</v>
      </c>
      <c r="C286" s="113">
        <v>30</v>
      </c>
      <c r="D286" s="2" t="s">
        <v>695</v>
      </c>
      <c r="E286" s="5" t="s">
        <v>679</v>
      </c>
      <c r="F286" s="171">
        <v>26941122</v>
      </c>
      <c r="G286" s="2" t="s">
        <v>836</v>
      </c>
      <c r="H286" s="2" t="s">
        <v>117</v>
      </c>
      <c r="I286" s="44">
        <v>45220</v>
      </c>
      <c r="J286" s="133" t="s">
        <v>691</v>
      </c>
      <c r="K286" s="133" t="s">
        <v>1203</v>
      </c>
      <c r="L286" s="161">
        <v>450</v>
      </c>
      <c r="M286" s="2" t="s">
        <v>1198</v>
      </c>
      <c r="N286" s="2" t="s">
        <v>47</v>
      </c>
      <c r="O286" s="9">
        <v>0</v>
      </c>
      <c r="P286" s="9">
        <f t="shared" si="20"/>
        <v>45</v>
      </c>
      <c r="Q286" s="3" t="str">
        <f t="shared" si="21"/>
        <v>octubre</v>
      </c>
      <c r="R286" s="2">
        <f t="shared" si="22"/>
        <v>2023</v>
      </c>
      <c r="S286" s="3" t="str">
        <f t="shared" si="23"/>
        <v>sabado</v>
      </c>
      <c r="T286" s="87">
        <f t="shared" si="24"/>
        <v>21</v>
      </c>
    </row>
    <row r="287" spans="1:20" ht="15.75" x14ac:dyDescent="0.25">
      <c r="A287" s="113">
        <v>286</v>
      </c>
      <c r="B287" s="4" t="s">
        <v>120</v>
      </c>
      <c r="C287" s="113">
        <v>35</v>
      </c>
      <c r="D287" s="2" t="s">
        <v>695</v>
      </c>
      <c r="E287" s="5" t="s">
        <v>681</v>
      </c>
      <c r="F287" s="171">
        <v>37381230</v>
      </c>
      <c r="G287" s="2" t="s">
        <v>838</v>
      </c>
      <c r="H287" s="2" t="s">
        <v>121</v>
      </c>
      <c r="I287" s="44">
        <v>45205</v>
      </c>
      <c r="J287" s="133" t="s">
        <v>686</v>
      </c>
      <c r="K287" s="133" t="s">
        <v>1203</v>
      </c>
      <c r="L287" s="161">
        <v>450</v>
      </c>
      <c r="M287" s="2" t="s">
        <v>1</v>
      </c>
      <c r="N287" s="2" t="s">
        <v>47</v>
      </c>
      <c r="O287" s="9">
        <v>0</v>
      </c>
      <c r="P287" s="9">
        <f t="shared" si="20"/>
        <v>45</v>
      </c>
      <c r="Q287" s="3" t="str">
        <f t="shared" si="21"/>
        <v>octubre</v>
      </c>
      <c r="R287" s="2">
        <f t="shared" si="22"/>
        <v>2023</v>
      </c>
      <c r="S287" s="3" t="str">
        <f t="shared" si="23"/>
        <v>viernes</v>
      </c>
      <c r="T287" s="88">
        <f t="shared" si="24"/>
        <v>6</v>
      </c>
    </row>
    <row r="288" spans="1:20" ht="15.75" x14ac:dyDescent="0.25">
      <c r="A288" s="113">
        <v>287</v>
      </c>
      <c r="B288" s="4" t="s">
        <v>906</v>
      </c>
      <c r="C288" s="113">
        <v>35</v>
      </c>
      <c r="D288" s="2" t="s">
        <v>696</v>
      </c>
      <c r="E288" s="5" t="s">
        <v>643</v>
      </c>
      <c r="F288" s="171">
        <v>37977741</v>
      </c>
      <c r="G288" s="2" t="s">
        <v>839</v>
      </c>
      <c r="H288" s="2" t="s">
        <v>31</v>
      </c>
      <c r="I288" s="44">
        <v>45209</v>
      </c>
      <c r="J288" s="133" t="s">
        <v>713</v>
      </c>
      <c r="K288" s="133" t="s">
        <v>1203</v>
      </c>
      <c r="L288" s="161">
        <v>450</v>
      </c>
      <c r="M288" s="2" t="s">
        <v>1</v>
      </c>
      <c r="N288" s="2" t="s">
        <v>47</v>
      </c>
      <c r="O288" s="9">
        <v>5</v>
      </c>
      <c r="P288" s="9">
        <f t="shared" si="20"/>
        <v>45</v>
      </c>
      <c r="Q288" s="3" t="str">
        <f t="shared" si="21"/>
        <v>octubre</v>
      </c>
      <c r="R288" s="2">
        <f t="shared" si="22"/>
        <v>2023</v>
      </c>
      <c r="S288" s="3" t="str">
        <f t="shared" si="23"/>
        <v>martes</v>
      </c>
      <c r="T288" s="87">
        <f t="shared" si="24"/>
        <v>10</v>
      </c>
    </row>
    <row r="289" spans="1:20" ht="15.75" x14ac:dyDescent="0.25">
      <c r="A289" s="113">
        <v>288</v>
      </c>
      <c r="B289" s="4" t="s">
        <v>719</v>
      </c>
      <c r="C289" s="113">
        <v>30</v>
      </c>
      <c r="D289" s="2" t="s">
        <v>696</v>
      </c>
      <c r="E289" s="5" t="s">
        <v>649</v>
      </c>
      <c r="F289" s="171">
        <v>27535017</v>
      </c>
      <c r="G289" s="2" t="s">
        <v>847</v>
      </c>
      <c r="H289" s="2" t="s">
        <v>61</v>
      </c>
      <c r="I289" s="44">
        <v>45221</v>
      </c>
      <c r="J289" s="133" t="s">
        <v>686</v>
      </c>
      <c r="K289" s="133" t="s">
        <v>1202</v>
      </c>
      <c r="L289" s="161">
        <v>600</v>
      </c>
      <c r="M289" s="2" t="s">
        <v>1</v>
      </c>
      <c r="N289" s="2" t="s">
        <v>47</v>
      </c>
      <c r="O289" s="9">
        <v>5</v>
      </c>
      <c r="P289" s="9">
        <f t="shared" si="20"/>
        <v>60</v>
      </c>
      <c r="Q289" s="3" t="str">
        <f t="shared" si="21"/>
        <v>octubre</v>
      </c>
      <c r="R289" s="2">
        <f t="shared" si="22"/>
        <v>2023</v>
      </c>
      <c r="S289" s="3" t="str">
        <f t="shared" si="23"/>
        <v>domingo</v>
      </c>
      <c r="T289" s="88">
        <f t="shared" si="24"/>
        <v>22</v>
      </c>
    </row>
    <row r="290" spans="1:20" ht="15.75" x14ac:dyDescent="0.25">
      <c r="A290" s="113">
        <v>289</v>
      </c>
      <c r="B290" s="4" t="s">
        <v>721</v>
      </c>
      <c r="C290" s="113">
        <v>33</v>
      </c>
      <c r="D290" s="2" t="s">
        <v>695</v>
      </c>
      <c r="E290" s="5" t="s">
        <v>651</v>
      </c>
      <c r="F290" s="171">
        <v>35484478</v>
      </c>
      <c r="G290" s="2" t="s">
        <v>843</v>
      </c>
      <c r="H290" s="2" t="s">
        <v>37</v>
      </c>
      <c r="I290" s="44">
        <v>45225</v>
      </c>
      <c r="J290" s="133" t="s">
        <v>713</v>
      </c>
      <c r="K290" s="133" t="s">
        <v>1202</v>
      </c>
      <c r="L290" s="161">
        <v>600</v>
      </c>
      <c r="M290" s="2" t="s">
        <v>1</v>
      </c>
      <c r="N290" s="2" t="s">
        <v>47</v>
      </c>
      <c r="O290" s="9">
        <v>0</v>
      </c>
      <c r="P290" s="9">
        <f t="shared" si="20"/>
        <v>60</v>
      </c>
      <c r="Q290" s="3" t="str">
        <f t="shared" si="21"/>
        <v>octubre</v>
      </c>
      <c r="R290" s="2">
        <f t="shared" si="22"/>
        <v>2023</v>
      </c>
      <c r="S290" s="3" t="str">
        <f t="shared" si="23"/>
        <v>jueves</v>
      </c>
      <c r="T290" s="87">
        <f t="shared" si="24"/>
        <v>26</v>
      </c>
    </row>
    <row r="291" spans="1:20" ht="15.75" x14ac:dyDescent="0.25">
      <c r="A291" s="113">
        <v>290</v>
      </c>
      <c r="B291" s="4" t="s">
        <v>724</v>
      </c>
      <c r="C291" s="113">
        <v>34</v>
      </c>
      <c r="D291" s="2" t="s">
        <v>695</v>
      </c>
      <c r="E291" s="5" t="s">
        <v>654</v>
      </c>
      <c r="F291" s="171">
        <v>30079514</v>
      </c>
      <c r="G291" s="2" t="s">
        <v>850</v>
      </c>
      <c r="H291" s="2" t="s">
        <v>70</v>
      </c>
      <c r="I291" s="44">
        <v>45231</v>
      </c>
      <c r="J291" s="133" t="s">
        <v>714</v>
      </c>
      <c r="K291" s="133" t="s">
        <v>1202</v>
      </c>
      <c r="L291" s="161">
        <v>600</v>
      </c>
      <c r="M291" s="2" t="s">
        <v>1198</v>
      </c>
      <c r="N291" s="2" t="s">
        <v>47</v>
      </c>
      <c r="O291" s="9">
        <v>15</v>
      </c>
      <c r="P291" s="9">
        <f t="shared" si="20"/>
        <v>60</v>
      </c>
      <c r="Q291" s="3" t="str">
        <f t="shared" si="21"/>
        <v>noviembre</v>
      </c>
      <c r="R291" s="2">
        <f t="shared" si="22"/>
        <v>2023</v>
      </c>
      <c r="S291" s="3" t="str">
        <f t="shared" si="23"/>
        <v>miercoles</v>
      </c>
      <c r="T291" s="88">
        <f t="shared" si="24"/>
        <v>1</v>
      </c>
    </row>
    <row r="292" spans="1:20" ht="15.75" x14ac:dyDescent="0.25">
      <c r="A292" s="113">
        <v>291</v>
      </c>
      <c r="B292" s="4" t="s">
        <v>71</v>
      </c>
      <c r="C292" s="113">
        <v>27</v>
      </c>
      <c r="D292" s="2" t="s">
        <v>695</v>
      </c>
      <c r="E292" s="5" t="s">
        <v>655</v>
      </c>
      <c r="F292" s="171">
        <v>34221613</v>
      </c>
      <c r="G292" s="2" t="s">
        <v>822</v>
      </c>
      <c r="H292" s="2" t="s">
        <v>72</v>
      </c>
      <c r="I292" s="44">
        <v>45233</v>
      </c>
      <c r="J292" s="133" t="s">
        <v>713</v>
      </c>
      <c r="K292" s="133" t="s">
        <v>1202</v>
      </c>
      <c r="L292" s="161">
        <v>600</v>
      </c>
      <c r="M292" s="2" t="s">
        <v>1</v>
      </c>
      <c r="N292" s="2" t="s">
        <v>47</v>
      </c>
      <c r="O292" s="9">
        <v>0</v>
      </c>
      <c r="P292" s="9">
        <f t="shared" si="20"/>
        <v>60</v>
      </c>
      <c r="Q292" s="3" t="str">
        <f t="shared" si="21"/>
        <v>noviembre</v>
      </c>
      <c r="R292" s="2">
        <f t="shared" si="22"/>
        <v>2023</v>
      </c>
      <c r="S292" s="3" t="str">
        <f t="shared" si="23"/>
        <v>viernes</v>
      </c>
      <c r="T292" s="87">
        <f t="shared" si="24"/>
        <v>3</v>
      </c>
    </row>
    <row r="293" spans="1:20" ht="15.75" x14ac:dyDescent="0.25">
      <c r="A293" s="113">
        <v>292</v>
      </c>
      <c r="B293" s="4" t="s">
        <v>73</v>
      </c>
      <c r="C293" s="113">
        <v>31</v>
      </c>
      <c r="D293" s="2" t="s">
        <v>695</v>
      </c>
      <c r="E293" s="5" t="s">
        <v>656</v>
      </c>
      <c r="F293" s="171">
        <v>39111781</v>
      </c>
      <c r="G293" s="2" t="s">
        <v>844</v>
      </c>
      <c r="H293" s="2" t="s">
        <v>74</v>
      </c>
      <c r="I293" s="44">
        <v>45235</v>
      </c>
      <c r="J293" s="133" t="s">
        <v>687</v>
      </c>
      <c r="K293" s="133" t="s">
        <v>1202</v>
      </c>
      <c r="L293" s="161">
        <v>600</v>
      </c>
      <c r="M293" s="2" t="s">
        <v>1</v>
      </c>
      <c r="N293" s="2" t="s">
        <v>47</v>
      </c>
      <c r="O293" s="9">
        <v>8</v>
      </c>
      <c r="P293" s="9">
        <f t="shared" si="20"/>
        <v>60</v>
      </c>
      <c r="Q293" s="3" t="str">
        <f t="shared" si="21"/>
        <v>noviembre</v>
      </c>
      <c r="R293" s="2">
        <f t="shared" si="22"/>
        <v>2023</v>
      </c>
      <c r="S293" s="3" t="str">
        <f t="shared" si="23"/>
        <v>domingo</v>
      </c>
      <c r="T293" s="88">
        <f t="shared" si="24"/>
        <v>5</v>
      </c>
    </row>
    <row r="294" spans="1:20" ht="15.75" x14ac:dyDescent="0.25">
      <c r="A294" s="113">
        <v>293</v>
      </c>
      <c r="B294" s="4" t="s">
        <v>725</v>
      </c>
      <c r="C294" s="113">
        <v>40</v>
      </c>
      <c r="D294" s="2" t="s">
        <v>696</v>
      </c>
      <c r="E294" s="5" t="s">
        <v>657</v>
      </c>
      <c r="F294" s="171">
        <v>32459086</v>
      </c>
      <c r="G294" s="2" t="s">
        <v>845</v>
      </c>
      <c r="H294" s="2" t="s">
        <v>76</v>
      </c>
      <c r="I294" s="44">
        <v>45237</v>
      </c>
      <c r="J294" s="133" t="s">
        <v>785</v>
      </c>
      <c r="K294" s="133" t="s">
        <v>1202</v>
      </c>
      <c r="L294" s="161">
        <v>600</v>
      </c>
      <c r="M294" s="2" t="s">
        <v>3</v>
      </c>
      <c r="N294" s="2" t="s">
        <v>47</v>
      </c>
      <c r="O294" s="9">
        <v>5</v>
      </c>
      <c r="P294" s="9">
        <f t="shared" si="20"/>
        <v>60</v>
      </c>
      <c r="Q294" s="3" t="str">
        <f t="shared" si="21"/>
        <v>noviembre</v>
      </c>
      <c r="R294" s="2">
        <f t="shared" si="22"/>
        <v>2023</v>
      </c>
      <c r="S294" s="3" t="str">
        <f t="shared" si="23"/>
        <v>martes</v>
      </c>
      <c r="T294" s="87">
        <f t="shared" si="24"/>
        <v>7</v>
      </c>
    </row>
    <row r="295" spans="1:20" ht="15.75" x14ac:dyDescent="0.25">
      <c r="A295" s="113">
        <v>294</v>
      </c>
      <c r="B295" s="4" t="s">
        <v>727</v>
      </c>
      <c r="C295" s="113">
        <v>28</v>
      </c>
      <c r="D295" s="2" t="s">
        <v>695</v>
      </c>
      <c r="E295" s="5" t="s">
        <v>659</v>
      </c>
      <c r="F295" s="171">
        <v>27707752</v>
      </c>
      <c r="G295" s="2" t="s">
        <v>824</v>
      </c>
      <c r="H295" s="2" t="s">
        <v>80</v>
      </c>
      <c r="I295" s="44">
        <v>45241</v>
      </c>
      <c r="J295" s="133" t="s">
        <v>682</v>
      </c>
      <c r="K295" s="133" t="s">
        <v>1202</v>
      </c>
      <c r="L295" s="161">
        <v>600</v>
      </c>
      <c r="M295" s="2" t="s">
        <v>1</v>
      </c>
      <c r="N295" s="2" t="s">
        <v>47</v>
      </c>
      <c r="O295" s="9">
        <v>0</v>
      </c>
      <c r="P295" s="9">
        <f t="shared" si="20"/>
        <v>60</v>
      </c>
      <c r="Q295" s="3" t="str">
        <f t="shared" si="21"/>
        <v>noviembre</v>
      </c>
      <c r="R295" s="2">
        <f t="shared" si="22"/>
        <v>2023</v>
      </c>
      <c r="S295" s="3" t="str">
        <f t="shared" si="23"/>
        <v>sabado</v>
      </c>
      <c r="T295" s="88">
        <f t="shared" si="24"/>
        <v>11</v>
      </c>
    </row>
    <row r="296" spans="1:20" ht="15.75" x14ac:dyDescent="0.25">
      <c r="A296" s="113">
        <v>295</v>
      </c>
      <c r="B296" s="4" t="s">
        <v>729</v>
      </c>
      <c r="C296" s="113">
        <v>44</v>
      </c>
      <c r="D296" s="2" t="s">
        <v>696</v>
      </c>
      <c r="E296" s="5" t="s">
        <v>661</v>
      </c>
      <c r="F296" s="171">
        <v>39810617</v>
      </c>
      <c r="G296" s="2" t="s">
        <v>826</v>
      </c>
      <c r="H296" s="2" t="s">
        <v>84</v>
      </c>
      <c r="I296" s="44">
        <v>45245</v>
      </c>
      <c r="J296" s="133" t="s">
        <v>692</v>
      </c>
      <c r="K296" s="133" t="s">
        <v>1202</v>
      </c>
      <c r="L296" s="161">
        <v>600</v>
      </c>
      <c r="M296" s="2" t="s">
        <v>1197</v>
      </c>
      <c r="N296" s="2" t="s">
        <v>47</v>
      </c>
      <c r="O296" s="9">
        <v>10</v>
      </c>
      <c r="P296" s="9">
        <f t="shared" si="20"/>
        <v>60</v>
      </c>
      <c r="Q296" s="3" t="str">
        <f t="shared" si="21"/>
        <v>noviembre</v>
      </c>
      <c r="R296" s="2">
        <f t="shared" si="22"/>
        <v>2023</v>
      </c>
      <c r="S296" s="3" t="str">
        <f t="shared" si="23"/>
        <v>miercoles</v>
      </c>
      <c r="T296" s="87">
        <f t="shared" si="24"/>
        <v>15</v>
      </c>
    </row>
    <row r="297" spans="1:20" ht="15.75" x14ac:dyDescent="0.25">
      <c r="A297" s="113">
        <v>296</v>
      </c>
      <c r="B297" s="4" t="s">
        <v>731</v>
      </c>
      <c r="C297" s="113">
        <v>18</v>
      </c>
      <c r="D297" s="2" t="s">
        <v>695</v>
      </c>
      <c r="E297" s="5" t="s">
        <v>663</v>
      </c>
      <c r="F297" s="171">
        <v>33175773</v>
      </c>
      <c r="G297" s="2" t="s">
        <v>827</v>
      </c>
      <c r="H297" s="2" t="s">
        <v>88</v>
      </c>
      <c r="I297" s="44">
        <v>45249</v>
      </c>
      <c r="J297" s="133" t="s">
        <v>784</v>
      </c>
      <c r="K297" s="133" t="s">
        <v>1202</v>
      </c>
      <c r="L297" s="161">
        <v>600</v>
      </c>
      <c r="M297" s="2" t="s">
        <v>1198</v>
      </c>
      <c r="N297" s="2" t="s">
        <v>47</v>
      </c>
      <c r="O297" s="9">
        <v>0</v>
      </c>
      <c r="P297" s="9">
        <f t="shared" si="20"/>
        <v>60</v>
      </c>
      <c r="Q297" s="3" t="str">
        <f t="shared" si="21"/>
        <v>noviembre</v>
      </c>
      <c r="R297" s="2">
        <f t="shared" si="22"/>
        <v>2023</v>
      </c>
      <c r="S297" s="3" t="str">
        <f t="shared" si="23"/>
        <v>domingo</v>
      </c>
      <c r="T297" s="88">
        <f t="shared" si="24"/>
        <v>19</v>
      </c>
    </row>
    <row r="298" spans="1:20" ht="15.75" x14ac:dyDescent="0.25">
      <c r="A298" s="113">
        <v>297</v>
      </c>
      <c r="B298" s="4" t="s">
        <v>734</v>
      </c>
      <c r="C298" s="113">
        <v>29</v>
      </c>
      <c r="D298" s="2" t="s">
        <v>696</v>
      </c>
      <c r="E298" s="5" t="s">
        <v>669</v>
      </c>
      <c r="F298" s="171">
        <v>36482004</v>
      </c>
      <c r="G298" s="2" t="s">
        <v>851</v>
      </c>
      <c r="H298" s="2" t="s">
        <v>98</v>
      </c>
      <c r="I298" s="44">
        <v>45261</v>
      </c>
      <c r="J298" s="133" t="s">
        <v>686</v>
      </c>
      <c r="K298" s="133" t="s">
        <v>1202</v>
      </c>
      <c r="L298" s="161">
        <v>600</v>
      </c>
      <c r="M298" s="2" t="s">
        <v>1</v>
      </c>
      <c r="N298" s="2" t="s">
        <v>47</v>
      </c>
      <c r="O298" s="9">
        <v>0</v>
      </c>
      <c r="P298" s="9">
        <f t="shared" si="20"/>
        <v>60</v>
      </c>
      <c r="Q298" s="3" t="str">
        <f t="shared" si="21"/>
        <v>diciembre</v>
      </c>
      <c r="R298" s="2">
        <f t="shared" si="22"/>
        <v>2023</v>
      </c>
      <c r="S298" s="3" t="str">
        <f t="shared" si="23"/>
        <v>viernes</v>
      </c>
      <c r="T298" s="87">
        <f t="shared" si="24"/>
        <v>1</v>
      </c>
    </row>
    <row r="299" spans="1:20" ht="15.75" x14ac:dyDescent="0.25">
      <c r="A299" s="113">
        <v>298</v>
      </c>
      <c r="B299" s="4" t="s">
        <v>735</v>
      </c>
      <c r="C299" s="113">
        <v>29</v>
      </c>
      <c r="D299" s="2" t="s">
        <v>695</v>
      </c>
      <c r="E299" s="5" t="s">
        <v>671</v>
      </c>
      <c r="F299" s="171">
        <v>34400915</v>
      </c>
      <c r="G299" s="2" t="s">
        <v>840</v>
      </c>
      <c r="H299" s="2" t="s">
        <v>102</v>
      </c>
      <c r="I299" s="44">
        <v>45265</v>
      </c>
      <c r="J299" s="133" t="s">
        <v>713</v>
      </c>
      <c r="K299" s="133" t="s">
        <v>1202</v>
      </c>
      <c r="L299" s="161">
        <v>600</v>
      </c>
      <c r="M299" s="2" t="s">
        <v>1</v>
      </c>
      <c r="N299" s="2" t="s">
        <v>47</v>
      </c>
      <c r="O299" s="9">
        <v>5</v>
      </c>
      <c r="P299" s="9">
        <f t="shared" si="20"/>
        <v>60</v>
      </c>
      <c r="Q299" s="3" t="str">
        <f t="shared" si="21"/>
        <v>diciembre</v>
      </c>
      <c r="R299" s="2">
        <f t="shared" si="22"/>
        <v>2023</v>
      </c>
      <c r="S299" s="3" t="str">
        <f t="shared" si="23"/>
        <v>martes</v>
      </c>
      <c r="T299" s="88">
        <f t="shared" si="24"/>
        <v>5</v>
      </c>
    </row>
    <row r="300" spans="1:20" ht="15.75" x14ac:dyDescent="0.25">
      <c r="A300" s="113">
        <v>299</v>
      </c>
      <c r="B300" s="4" t="s">
        <v>737</v>
      </c>
      <c r="C300" s="113">
        <v>32</v>
      </c>
      <c r="D300" s="2" t="s">
        <v>696</v>
      </c>
      <c r="E300" s="5" t="s">
        <v>674</v>
      </c>
      <c r="F300" s="171">
        <v>30442404</v>
      </c>
      <c r="G300" s="2" t="s">
        <v>852</v>
      </c>
      <c r="H300" s="2" t="s">
        <v>108</v>
      </c>
      <c r="I300" s="44">
        <v>45283</v>
      </c>
      <c r="J300" s="133" t="s">
        <v>783</v>
      </c>
      <c r="K300" s="133" t="s">
        <v>1202</v>
      </c>
      <c r="L300" s="161">
        <v>600</v>
      </c>
      <c r="M300" s="2" t="s">
        <v>1197</v>
      </c>
      <c r="N300" s="2" t="s">
        <v>47</v>
      </c>
      <c r="O300" s="9">
        <v>15</v>
      </c>
      <c r="P300" s="9">
        <f t="shared" si="20"/>
        <v>60</v>
      </c>
      <c r="Q300" s="3" t="str">
        <f t="shared" si="21"/>
        <v>diciembre</v>
      </c>
      <c r="R300" s="2">
        <f t="shared" si="22"/>
        <v>2023</v>
      </c>
      <c r="S300" s="3" t="str">
        <f t="shared" si="23"/>
        <v>sabado</v>
      </c>
      <c r="T300" s="87">
        <f t="shared" si="24"/>
        <v>23</v>
      </c>
    </row>
    <row r="301" spans="1:20" ht="15.75" x14ac:dyDescent="0.25">
      <c r="A301" s="113">
        <v>300</v>
      </c>
      <c r="B301" s="4" t="s">
        <v>738</v>
      </c>
      <c r="C301" s="113">
        <v>52</v>
      </c>
      <c r="D301" s="2" t="s">
        <v>696</v>
      </c>
      <c r="E301" s="5" t="s">
        <v>675</v>
      </c>
      <c r="F301" s="171">
        <v>34780010</v>
      </c>
      <c r="G301" s="2" t="s">
        <v>834</v>
      </c>
      <c r="H301" s="2" t="s">
        <v>110</v>
      </c>
      <c r="I301" s="44">
        <v>45273</v>
      </c>
      <c r="J301" s="133" t="s">
        <v>717</v>
      </c>
      <c r="K301" s="133" t="s">
        <v>1202</v>
      </c>
      <c r="L301" s="161">
        <v>600</v>
      </c>
      <c r="M301" s="2" t="s">
        <v>5</v>
      </c>
      <c r="N301" s="2" t="s">
        <v>47</v>
      </c>
      <c r="O301" s="9">
        <v>0</v>
      </c>
      <c r="P301" s="9">
        <f t="shared" si="20"/>
        <v>60</v>
      </c>
      <c r="Q301" s="3" t="str">
        <f t="shared" si="21"/>
        <v>diciembre</v>
      </c>
      <c r="R301" s="2">
        <f t="shared" si="22"/>
        <v>2023</v>
      </c>
      <c r="S301" s="3" t="str">
        <f t="shared" si="23"/>
        <v>miercoles</v>
      </c>
      <c r="T301" s="88">
        <f t="shared" si="24"/>
        <v>13</v>
      </c>
    </row>
    <row r="302" spans="1:20" ht="15.75" x14ac:dyDescent="0.25">
      <c r="A302" s="113">
        <v>301</v>
      </c>
      <c r="B302" s="4" t="s">
        <v>719</v>
      </c>
      <c r="C302" s="113">
        <v>30</v>
      </c>
      <c r="D302" s="2" t="s">
        <v>696</v>
      </c>
      <c r="E302" s="5" t="s">
        <v>649</v>
      </c>
      <c r="F302" s="171">
        <v>27535017</v>
      </c>
      <c r="G302" s="2" t="s">
        <v>847</v>
      </c>
      <c r="H302" s="2" t="s">
        <v>61</v>
      </c>
      <c r="I302" s="44">
        <v>45275</v>
      </c>
      <c r="J302" s="133" t="s">
        <v>687</v>
      </c>
      <c r="K302" s="133" t="s">
        <v>1202</v>
      </c>
      <c r="L302" s="161">
        <v>600</v>
      </c>
      <c r="M302" s="2" t="s">
        <v>1</v>
      </c>
      <c r="N302" s="2" t="s">
        <v>47</v>
      </c>
      <c r="O302" s="9">
        <v>10</v>
      </c>
      <c r="P302" s="9">
        <f t="shared" si="20"/>
        <v>60</v>
      </c>
      <c r="Q302" s="3" t="str">
        <f t="shared" si="21"/>
        <v>diciembre</v>
      </c>
      <c r="R302" s="2">
        <f t="shared" si="22"/>
        <v>2023</v>
      </c>
      <c r="S302" s="3" t="str">
        <f t="shared" si="23"/>
        <v>viernes</v>
      </c>
      <c r="T302" s="87">
        <f t="shared" si="24"/>
        <v>15</v>
      </c>
    </row>
    <row r="303" spans="1:20" ht="15.75" x14ac:dyDescent="0.25">
      <c r="A303" s="113">
        <v>302</v>
      </c>
      <c r="B303" s="4" t="s">
        <v>720</v>
      </c>
      <c r="C303" s="113">
        <v>29</v>
      </c>
      <c r="D303" s="2" t="s">
        <v>695</v>
      </c>
      <c r="E303" s="5" t="s">
        <v>650</v>
      </c>
      <c r="F303" s="171">
        <v>30580610</v>
      </c>
      <c r="G303" s="2" t="s">
        <v>848</v>
      </c>
      <c r="H303" s="2" t="s">
        <v>35</v>
      </c>
      <c r="I303" s="44">
        <v>45277</v>
      </c>
      <c r="J303" s="133" t="s">
        <v>785</v>
      </c>
      <c r="K303" s="133" t="s">
        <v>1202</v>
      </c>
      <c r="L303" s="161">
        <v>600</v>
      </c>
      <c r="M303" s="2" t="s">
        <v>3</v>
      </c>
      <c r="N303" s="2" t="s">
        <v>47</v>
      </c>
      <c r="O303" s="9">
        <v>5</v>
      </c>
      <c r="P303" s="9">
        <f t="shared" si="20"/>
        <v>60</v>
      </c>
      <c r="Q303" s="3" t="str">
        <f t="shared" si="21"/>
        <v>diciembre</v>
      </c>
      <c r="R303" s="2">
        <f t="shared" si="22"/>
        <v>2023</v>
      </c>
      <c r="S303" s="3" t="str">
        <f t="shared" si="23"/>
        <v>domingo</v>
      </c>
      <c r="T303" s="88">
        <f t="shared" si="24"/>
        <v>17</v>
      </c>
    </row>
    <row r="304" spans="1:20" ht="15.75" x14ac:dyDescent="0.25">
      <c r="A304" s="113">
        <v>303</v>
      </c>
      <c r="B304" s="4" t="s">
        <v>722</v>
      </c>
      <c r="C304" s="113">
        <v>20</v>
      </c>
      <c r="D304" s="2" t="s">
        <v>696</v>
      </c>
      <c r="E304" s="5" t="s">
        <v>652</v>
      </c>
      <c r="F304" s="171">
        <v>32313302</v>
      </c>
      <c r="G304" s="2" t="s">
        <v>849</v>
      </c>
      <c r="H304" s="2" t="s">
        <v>67</v>
      </c>
      <c r="I304" s="44">
        <v>45281</v>
      </c>
      <c r="J304" s="133" t="s">
        <v>682</v>
      </c>
      <c r="K304" s="133" t="s">
        <v>1202</v>
      </c>
      <c r="L304" s="161">
        <v>600</v>
      </c>
      <c r="M304" s="2" t="s">
        <v>1</v>
      </c>
      <c r="N304" s="2" t="s">
        <v>47</v>
      </c>
      <c r="O304" s="9">
        <v>0</v>
      </c>
      <c r="P304" s="9">
        <f t="shared" si="20"/>
        <v>60</v>
      </c>
      <c r="Q304" s="3" t="str">
        <f t="shared" si="21"/>
        <v>diciembre</v>
      </c>
      <c r="R304" s="2">
        <f t="shared" si="22"/>
        <v>2023</v>
      </c>
      <c r="S304" s="3" t="str">
        <f t="shared" si="23"/>
        <v>jueves</v>
      </c>
      <c r="T304" s="87">
        <f t="shared" si="24"/>
        <v>21</v>
      </c>
    </row>
    <row r="305" spans="1:20" ht="15.75" x14ac:dyDescent="0.25">
      <c r="A305" s="113">
        <v>304</v>
      </c>
      <c r="B305" s="4" t="s">
        <v>115</v>
      </c>
      <c r="C305" s="113">
        <v>28</v>
      </c>
      <c r="D305" s="2" t="s">
        <v>696</v>
      </c>
      <c r="E305" s="5" t="s">
        <v>678</v>
      </c>
      <c r="F305" s="171">
        <v>34107521</v>
      </c>
      <c r="G305" s="2" t="s">
        <v>835</v>
      </c>
      <c r="H305" s="2" t="s">
        <v>88</v>
      </c>
      <c r="I305" s="44">
        <v>45283</v>
      </c>
      <c r="J305" s="133" t="s">
        <v>692</v>
      </c>
      <c r="K305" s="133" t="s">
        <v>1202</v>
      </c>
      <c r="L305" s="161">
        <v>600</v>
      </c>
      <c r="M305" s="2" t="s">
        <v>1197</v>
      </c>
      <c r="N305" s="2" t="s">
        <v>47</v>
      </c>
      <c r="O305" s="9">
        <v>5</v>
      </c>
      <c r="P305" s="9">
        <f t="shared" si="20"/>
        <v>60</v>
      </c>
      <c r="Q305" s="3" t="str">
        <f t="shared" si="21"/>
        <v>diciembre</v>
      </c>
      <c r="R305" s="2">
        <f t="shared" si="22"/>
        <v>2023</v>
      </c>
      <c r="S305" s="3" t="str">
        <f t="shared" si="23"/>
        <v>sabado</v>
      </c>
      <c r="T305" s="88">
        <f t="shared" si="24"/>
        <v>23</v>
      </c>
    </row>
    <row r="306" spans="1:20" ht="15.75" x14ac:dyDescent="0.25">
      <c r="A306" s="113">
        <v>305</v>
      </c>
      <c r="B306" s="4" t="s">
        <v>740</v>
      </c>
      <c r="C306" s="113">
        <v>38</v>
      </c>
      <c r="D306" s="2" t="s">
        <v>695</v>
      </c>
      <c r="E306" s="5" t="s">
        <v>680</v>
      </c>
      <c r="F306" s="171">
        <v>29400151</v>
      </c>
      <c r="G306" s="2" t="s">
        <v>837</v>
      </c>
      <c r="H306" s="2" t="s">
        <v>119</v>
      </c>
      <c r="I306" s="44">
        <v>45289</v>
      </c>
      <c r="J306" s="133" t="s">
        <v>784</v>
      </c>
      <c r="K306" s="133" t="s">
        <v>1202</v>
      </c>
      <c r="L306" s="161">
        <v>600</v>
      </c>
      <c r="M306" s="2" t="s">
        <v>1198</v>
      </c>
      <c r="N306" s="2" t="s">
        <v>47</v>
      </c>
      <c r="O306" s="9">
        <v>0</v>
      </c>
      <c r="P306" s="9">
        <f t="shared" si="20"/>
        <v>60</v>
      </c>
      <c r="Q306" s="3" t="str">
        <f t="shared" si="21"/>
        <v>diciembre</v>
      </c>
      <c r="R306" s="2">
        <f t="shared" si="22"/>
        <v>2023</v>
      </c>
      <c r="S306" s="3" t="str">
        <f t="shared" si="23"/>
        <v>viernes</v>
      </c>
      <c r="T306" s="87">
        <f t="shared" si="24"/>
        <v>29</v>
      </c>
    </row>
    <row r="307" spans="1:20" ht="15.75" x14ac:dyDescent="0.25">
      <c r="A307" s="113">
        <v>306</v>
      </c>
      <c r="B307" s="4" t="s">
        <v>719</v>
      </c>
      <c r="C307" s="113">
        <v>30</v>
      </c>
      <c r="D307" s="2" t="s">
        <v>696</v>
      </c>
      <c r="E307" s="5" t="s">
        <v>649</v>
      </c>
      <c r="F307" s="171">
        <v>27535017</v>
      </c>
      <c r="G307" s="2" t="s">
        <v>847</v>
      </c>
      <c r="H307" s="2" t="s">
        <v>61</v>
      </c>
      <c r="I307" s="44">
        <v>45179</v>
      </c>
      <c r="J307" s="133" t="s">
        <v>686</v>
      </c>
      <c r="K307" s="133" t="s">
        <v>1202</v>
      </c>
      <c r="L307" s="161">
        <v>600</v>
      </c>
      <c r="M307" s="2" t="s">
        <v>1</v>
      </c>
      <c r="N307" s="2" t="s">
        <v>47</v>
      </c>
      <c r="O307" s="9">
        <v>5</v>
      </c>
      <c r="P307" s="9">
        <f t="shared" si="20"/>
        <v>60</v>
      </c>
      <c r="Q307" s="3" t="str">
        <f t="shared" si="21"/>
        <v>septiembre</v>
      </c>
      <c r="R307" s="2">
        <f t="shared" si="22"/>
        <v>2023</v>
      </c>
      <c r="S307" s="3" t="str">
        <f t="shared" si="23"/>
        <v>domingo</v>
      </c>
      <c r="T307" s="88">
        <f t="shared" si="24"/>
        <v>10</v>
      </c>
    </row>
    <row r="308" spans="1:20" ht="15.75" x14ac:dyDescent="0.25">
      <c r="A308" s="113">
        <v>307</v>
      </c>
      <c r="B308" s="4" t="s">
        <v>721</v>
      </c>
      <c r="C308" s="113">
        <v>33</v>
      </c>
      <c r="D308" s="2" t="s">
        <v>695</v>
      </c>
      <c r="E308" s="5" t="s">
        <v>651</v>
      </c>
      <c r="F308" s="171">
        <v>35484478</v>
      </c>
      <c r="G308" s="2" t="s">
        <v>843</v>
      </c>
      <c r="H308" s="2" t="s">
        <v>37</v>
      </c>
      <c r="I308" s="44">
        <v>45183</v>
      </c>
      <c r="J308" s="133" t="s">
        <v>713</v>
      </c>
      <c r="K308" s="133" t="s">
        <v>1201</v>
      </c>
      <c r="L308" s="161">
        <v>600</v>
      </c>
      <c r="M308" s="2" t="s">
        <v>1</v>
      </c>
      <c r="N308" s="2" t="s">
        <v>47</v>
      </c>
      <c r="O308" s="9">
        <v>5</v>
      </c>
      <c r="P308" s="9">
        <f t="shared" si="20"/>
        <v>60</v>
      </c>
      <c r="Q308" s="3" t="str">
        <f t="shared" si="21"/>
        <v>septiembre</v>
      </c>
      <c r="R308" s="2">
        <f t="shared" si="22"/>
        <v>2023</v>
      </c>
      <c r="S308" s="3" t="str">
        <f t="shared" si="23"/>
        <v>jueves</v>
      </c>
      <c r="T308" s="87">
        <f t="shared" si="24"/>
        <v>14</v>
      </c>
    </row>
    <row r="309" spans="1:20" ht="15.75" x14ac:dyDescent="0.25">
      <c r="A309" s="113">
        <v>308</v>
      </c>
      <c r="B309" s="4" t="s">
        <v>724</v>
      </c>
      <c r="C309" s="113">
        <v>34</v>
      </c>
      <c r="D309" s="2" t="s">
        <v>695</v>
      </c>
      <c r="E309" s="5" t="s">
        <v>654</v>
      </c>
      <c r="F309" s="171">
        <v>30079514</v>
      </c>
      <c r="G309" s="2" t="s">
        <v>850</v>
      </c>
      <c r="H309" s="2" t="s">
        <v>70</v>
      </c>
      <c r="I309" s="44">
        <v>45189</v>
      </c>
      <c r="J309" s="133" t="s">
        <v>783</v>
      </c>
      <c r="K309" s="133" t="s">
        <v>1201</v>
      </c>
      <c r="L309" s="161">
        <v>600</v>
      </c>
      <c r="M309" s="2" t="s">
        <v>1197</v>
      </c>
      <c r="N309" s="2" t="s">
        <v>47</v>
      </c>
      <c r="O309" s="9">
        <v>8</v>
      </c>
      <c r="P309" s="9">
        <f t="shared" si="20"/>
        <v>60</v>
      </c>
      <c r="Q309" s="3" t="str">
        <f t="shared" si="21"/>
        <v>septiembre</v>
      </c>
      <c r="R309" s="2">
        <f t="shared" si="22"/>
        <v>2023</v>
      </c>
      <c r="S309" s="3" t="str">
        <f t="shared" si="23"/>
        <v>miercoles</v>
      </c>
      <c r="T309" s="88">
        <f t="shared" si="24"/>
        <v>20</v>
      </c>
    </row>
    <row r="310" spans="1:20" ht="15.75" x14ac:dyDescent="0.25">
      <c r="A310" s="113">
        <v>309</v>
      </c>
      <c r="B310" s="4" t="s">
        <v>71</v>
      </c>
      <c r="C310" s="113">
        <v>27</v>
      </c>
      <c r="D310" s="2" t="s">
        <v>695</v>
      </c>
      <c r="E310" s="5" t="s">
        <v>655</v>
      </c>
      <c r="F310" s="171">
        <v>34221613</v>
      </c>
      <c r="G310" s="2" t="s">
        <v>822</v>
      </c>
      <c r="H310" s="2" t="s">
        <v>72</v>
      </c>
      <c r="I310" s="44">
        <v>45191</v>
      </c>
      <c r="J310" s="133" t="s">
        <v>717</v>
      </c>
      <c r="K310" s="133" t="s">
        <v>1201</v>
      </c>
      <c r="L310" s="161">
        <v>600</v>
      </c>
      <c r="M310" s="2" t="s">
        <v>5</v>
      </c>
      <c r="N310" s="2" t="s">
        <v>47</v>
      </c>
      <c r="O310" s="9">
        <v>10</v>
      </c>
      <c r="P310" s="9">
        <f t="shared" si="20"/>
        <v>60</v>
      </c>
      <c r="Q310" s="3" t="str">
        <f t="shared" si="21"/>
        <v>septiembre</v>
      </c>
      <c r="R310" s="2">
        <f t="shared" si="22"/>
        <v>2023</v>
      </c>
      <c r="S310" s="3" t="str">
        <f t="shared" si="23"/>
        <v>viernes</v>
      </c>
      <c r="T310" s="87">
        <f t="shared" si="24"/>
        <v>22</v>
      </c>
    </row>
    <row r="311" spans="1:20" ht="15.75" x14ac:dyDescent="0.25">
      <c r="A311" s="113">
        <v>310</v>
      </c>
      <c r="B311" s="4" t="s">
        <v>73</v>
      </c>
      <c r="C311" s="113">
        <v>31</v>
      </c>
      <c r="D311" s="2" t="s">
        <v>695</v>
      </c>
      <c r="E311" s="5" t="s">
        <v>656</v>
      </c>
      <c r="F311" s="171">
        <v>39111781</v>
      </c>
      <c r="G311" s="2" t="s">
        <v>844</v>
      </c>
      <c r="H311" s="2" t="s">
        <v>74</v>
      </c>
      <c r="I311" s="44">
        <v>45193</v>
      </c>
      <c r="J311" s="133" t="s">
        <v>687</v>
      </c>
      <c r="K311" s="133" t="s">
        <v>1201</v>
      </c>
      <c r="L311" s="161">
        <v>600</v>
      </c>
      <c r="M311" s="2" t="s">
        <v>1</v>
      </c>
      <c r="N311" s="2" t="s">
        <v>47</v>
      </c>
      <c r="O311" s="9">
        <v>5</v>
      </c>
      <c r="P311" s="9">
        <f t="shared" si="20"/>
        <v>60</v>
      </c>
      <c r="Q311" s="3" t="str">
        <f t="shared" si="21"/>
        <v>septiembre</v>
      </c>
      <c r="R311" s="2">
        <f t="shared" si="22"/>
        <v>2023</v>
      </c>
      <c r="S311" s="3" t="str">
        <f t="shared" si="23"/>
        <v>domingo</v>
      </c>
      <c r="T311" s="88">
        <f t="shared" si="24"/>
        <v>24</v>
      </c>
    </row>
    <row r="312" spans="1:20" ht="15.75" x14ac:dyDescent="0.25">
      <c r="A312" s="113">
        <v>311</v>
      </c>
      <c r="B312" s="4" t="s">
        <v>725</v>
      </c>
      <c r="C312" s="113">
        <v>40</v>
      </c>
      <c r="D312" s="2" t="s">
        <v>696</v>
      </c>
      <c r="E312" s="5" t="s">
        <v>657</v>
      </c>
      <c r="F312" s="171">
        <v>32459086</v>
      </c>
      <c r="G312" s="2" t="s">
        <v>845</v>
      </c>
      <c r="H312" s="2" t="s">
        <v>76</v>
      </c>
      <c r="I312" s="44">
        <v>45195</v>
      </c>
      <c r="J312" s="133" t="s">
        <v>785</v>
      </c>
      <c r="K312" s="133" t="s">
        <v>1201</v>
      </c>
      <c r="L312" s="161">
        <v>600</v>
      </c>
      <c r="M312" s="2" t="s">
        <v>3</v>
      </c>
      <c r="N312" s="2" t="s">
        <v>47</v>
      </c>
      <c r="O312" s="9">
        <v>15</v>
      </c>
      <c r="P312" s="9">
        <f t="shared" si="20"/>
        <v>60</v>
      </c>
      <c r="Q312" s="3" t="str">
        <f t="shared" si="21"/>
        <v>septiembre</v>
      </c>
      <c r="R312" s="2">
        <f t="shared" si="22"/>
        <v>2023</v>
      </c>
      <c r="S312" s="3" t="str">
        <f t="shared" si="23"/>
        <v>martes</v>
      </c>
      <c r="T312" s="87">
        <f t="shared" si="24"/>
        <v>26</v>
      </c>
    </row>
    <row r="313" spans="1:20" ht="15.75" x14ac:dyDescent="0.25">
      <c r="A313" s="113">
        <v>312</v>
      </c>
      <c r="B313" s="4" t="s">
        <v>115</v>
      </c>
      <c r="C313" s="113">
        <v>28</v>
      </c>
      <c r="D313" s="2" t="s">
        <v>696</v>
      </c>
      <c r="E313" s="5" t="s">
        <v>678</v>
      </c>
      <c r="F313" s="171">
        <v>34107521</v>
      </c>
      <c r="G313" s="2" t="s">
        <v>835</v>
      </c>
      <c r="H313" s="2" t="s">
        <v>88</v>
      </c>
      <c r="I313" s="44">
        <v>45199</v>
      </c>
      <c r="J313" s="133" t="s">
        <v>682</v>
      </c>
      <c r="K313" s="133" t="s">
        <v>1201</v>
      </c>
      <c r="L313" s="161">
        <v>600</v>
      </c>
      <c r="M313" s="2" t="s">
        <v>1</v>
      </c>
      <c r="N313" s="2" t="s">
        <v>47</v>
      </c>
      <c r="O313" s="9">
        <v>5</v>
      </c>
      <c r="P313" s="9">
        <f t="shared" si="20"/>
        <v>60</v>
      </c>
      <c r="Q313" s="3" t="str">
        <f t="shared" si="21"/>
        <v>septiembre</v>
      </c>
      <c r="R313" s="2">
        <f t="shared" si="22"/>
        <v>2023</v>
      </c>
      <c r="S313" s="3" t="str">
        <f t="shared" si="23"/>
        <v>sabado</v>
      </c>
      <c r="T313" s="88">
        <f t="shared" si="24"/>
        <v>30</v>
      </c>
    </row>
    <row r="314" spans="1:20" ht="15.75" x14ac:dyDescent="0.25">
      <c r="A314" s="113">
        <v>313</v>
      </c>
      <c r="B314" s="4" t="s">
        <v>740</v>
      </c>
      <c r="C314" s="113">
        <v>38</v>
      </c>
      <c r="D314" s="2" t="s">
        <v>695</v>
      </c>
      <c r="E314" s="5" t="s">
        <v>680</v>
      </c>
      <c r="F314" s="171">
        <v>29400151</v>
      </c>
      <c r="G314" s="2" t="s">
        <v>837</v>
      </c>
      <c r="H314" s="2" t="s">
        <v>119</v>
      </c>
      <c r="I314" s="44">
        <v>45203</v>
      </c>
      <c r="J314" s="133" t="s">
        <v>692</v>
      </c>
      <c r="K314" s="133" t="s">
        <v>1201</v>
      </c>
      <c r="L314" s="161">
        <v>600</v>
      </c>
      <c r="M314" s="2" t="s">
        <v>1197</v>
      </c>
      <c r="N314" s="2" t="s">
        <v>47</v>
      </c>
      <c r="O314" s="9">
        <v>0</v>
      </c>
      <c r="P314" s="9">
        <f t="shared" si="20"/>
        <v>60</v>
      </c>
      <c r="Q314" s="3" t="str">
        <f t="shared" si="21"/>
        <v>octubre</v>
      </c>
      <c r="R314" s="2">
        <f t="shared" si="22"/>
        <v>2023</v>
      </c>
      <c r="S314" s="3" t="str">
        <f t="shared" si="23"/>
        <v>miercoles</v>
      </c>
      <c r="T314" s="87">
        <f t="shared" si="24"/>
        <v>4</v>
      </c>
    </row>
    <row r="315" spans="1:20" ht="15.75" x14ac:dyDescent="0.25">
      <c r="A315" s="113">
        <v>314</v>
      </c>
      <c r="B315" s="4" t="s">
        <v>731</v>
      </c>
      <c r="C315" s="113">
        <v>18</v>
      </c>
      <c r="D315" s="2" t="s">
        <v>695</v>
      </c>
      <c r="E315" s="5" t="s">
        <v>663</v>
      </c>
      <c r="F315" s="171">
        <v>33175773</v>
      </c>
      <c r="G315" s="2" t="s">
        <v>827</v>
      </c>
      <c r="H315" s="2" t="s">
        <v>88</v>
      </c>
      <c r="I315" s="44">
        <v>45207</v>
      </c>
      <c r="J315" s="133" t="s">
        <v>784</v>
      </c>
      <c r="K315" s="133" t="s">
        <v>1201</v>
      </c>
      <c r="L315" s="161">
        <v>600</v>
      </c>
      <c r="M315" s="2" t="s">
        <v>1198</v>
      </c>
      <c r="N315" s="2" t="s">
        <v>47</v>
      </c>
      <c r="O315" s="9">
        <v>0</v>
      </c>
      <c r="P315" s="9">
        <f t="shared" si="20"/>
        <v>60</v>
      </c>
      <c r="Q315" s="3" t="str">
        <f t="shared" si="21"/>
        <v>octubre</v>
      </c>
      <c r="R315" s="2">
        <f t="shared" si="22"/>
        <v>2023</v>
      </c>
      <c r="S315" s="3" t="str">
        <f t="shared" si="23"/>
        <v>domingo</v>
      </c>
      <c r="T315" s="88">
        <f t="shared" si="24"/>
        <v>8</v>
      </c>
    </row>
    <row r="316" spans="1:20" ht="15.75" x14ac:dyDescent="0.25">
      <c r="A316" s="113">
        <v>315</v>
      </c>
      <c r="B316" s="4" t="s">
        <v>734</v>
      </c>
      <c r="C316" s="113">
        <v>29</v>
      </c>
      <c r="D316" s="2" t="s">
        <v>696</v>
      </c>
      <c r="E316" s="5" t="s">
        <v>669</v>
      </c>
      <c r="F316" s="171">
        <v>36482004</v>
      </c>
      <c r="G316" s="2" t="s">
        <v>851</v>
      </c>
      <c r="H316" s="2" t="s">
        <v>98</v>
      </c>
      <c r="I316" s="44">
        <v>45219</v>
      </c>
      <c r="J316" s="133" t="s">
        <v>686</v>
      </c>
      <c r="K316" s="133" t="s">
        <v>1201</v>
      </c>
      <c r="L316" s="161">
        <v>600</v>
      </c>
      <c r="M316" s="2" t="s">
        <v>1</v>
      </c>
      <c r="N316" s="2" t="s">
        <v>47</v>
      </c>
      <c r="O316" s="9">
        <v>5</v>
      </c>
      <c r="P316" s="9">
        <f t="shared" si="20"/>
        <v>60</v>
      </c>
      <c r="Q316" s="3" t="str">
        <f t="shared" si="21"/>
        <v>octubre</v>
      </c>
      <c r="R316" s="2">
        <f t="shared" si="22"/>
        <v>2023</v>
      </c>
      <c r="S316" s="3" t="str">
        <f t="shared" si="23"/>
        <v>viernes</v>
      </c>
      <c r="T316" s="87">
        <f t="shared" si="24"/>
        <v>20</v>
      </c>
    </row>
    <row r="317" spans="1:20" ht="15.75" x14ac:dyDescent="0.25">
      <c r="A317" s="113">
        <v>316</v>
      </c>
      <c r="B317" s="4" t="s">
        <v>735</v>
      </c>
      <c r="C317" s="113">
        <v>29</v>
      </c>
      <c r="D317" s="2" t="s">
        <v>695</v>
      </c>
      <c r="E317" s="5" t="s">
        <v>671</v>
      </c>
      <c r="F317" s="171">
        <v>34400915</v>
      </c>
      <c r="G317" s="2" t="s">
        <v>840</v>
      </c>
      <c r="H317" s="2" t="s">
        <v>102</v>
      </c>
      <c r="I317" s="44">
        <v>45223</v>
      </c>
      <c r="J317" s="133" t="s">
        <v>713</v>
      </c>
      <c r="K317" s="133" t="s">
        <v>1201</v>
      </c>
      <c r="L317" s="161">
        <v>600</v>
      </c>
      <c r="M317" s="2" t="s">
        <v>1</v>
      </c>
      <c r="N317" s="2" t="s">
        <v>47</v>
      </c>
      <c r="O317" s="9">
        <v>0</v>
      </c>
      <c r="P317" s="9">
        <f t="shared" si="20"/>
        <v>60</v>
      </c>
      <c r="Q317" s="3" t="str">
        <f t="shared" si="21"/>
        <v>octubre</v>
      </c>
      <c r="R317" s="2">
        <f t="shared" si="22"/>
        <v>2023</v>
      </c>
      <c r="S317" s="3" t="str">
        <f t="shared" si="23"/>
        <v>martes</v>
      </c>
      <c r="T317" s="88">
        <f t="shared" si="24"/>
        <v>24</v>
      </c>
    </row>
    <row r="318" spans="1:20" ht="15.75" x14ac:dyDescent="0.25">
      <c r="A318" s="113">
        <v>317</v>
      </c>
      <c r="B318" s="4" t="s">
        <v>737</v>
      </c>
      <c r="C318" s="113">
        <v>32</v>
      </c>
      <c r="D318" s="2" t="s">
        <v>696</v>
      </c>
      <c r="E318" s="5" t="s">
        <v>674</v>
      </c>
      <c r="F318" s="171">
        <v>30442404</v>
      </c>
      <c r="G318" s="2" t="s">
        <v>852</v>
      </c>
      <c r="H318" s="2" t="s">
        <v>108</v>
      </c>
      <c r="I318" s="44">
        <v>45206</v>
      </c>
      <c r="J318" s="133" t="s">
        <v>783</v>
      </c>
      <c r="K318" s="133" t="s">
        <v>1201</v>
      </c>
      <c r="L318" s="161">
        <v>600</v>
      </c>
      <c r="M318" s="2" t="s">
        <v>1197</v>
      </c>
      <c r="N318" s="2" t="s">
        <v>47</v>
      </c>
      <c r="O318" s="9">
        <v>5</v>
      </c>
      <c r="P318" s="9">
        <f t="shared" si="20"/>
        <v>60</v>
      </c>
      <c r="Q318" s="3" t="str">
        <f t="shared" si="21"/>
        <v>octubre</v>
      </c>
      <c r="R318" s="2">
        <f t="shared" si="22"/>
        <v>2023</v>
      </c>
      <c r="S318" s="3" t="str">
        <f t="shared" si="23"/>
        <v>sabado</v>
      </c>
      <c r="T318" s="87">
        <f t="shared" si="24"/>
        <v>7</v>
      </c>
    </row>
    <row r="319" spans="1:20" ht="15.75" x14ac:dyDescent="0.25">
      <c r="A319" s="113">
        <v>318</v>
      </c>
      <c r="B319" s="4" t="s">
        <v>738</v>
      </c>
      <c r="C319" s="113">
        <v>52</v>
      </c>
      <c r="D319" s="2" t="s">
        <v>696</v>
      </c>
      <c r="E319" s="5" t="s">
        <v>675</v>
      </c>
      <c r="F319" s="171">
        <v>34780010</v>
      </c>
      <c r="G319" s="2" t="s">
        <v>834</v>
      </c>
      <c r="H319" s="2" t="s">
        <v>110</v>
      </c>
      <c r="I319" s="44">
        <v>45231</v>
      </c>
      <c r="J319" s="133" t="s">
        <v>717</v>
      </c>
      <c r="K319" s="133" t="s">
        <v>1201</v>
      </c>
      <c r="L319" s="161">
        <v>600</v>
      </c>
      <c r="M319" s="2" t="s">
        <v>5</v>
      </c>
      <c r="N319" s="2" t="s">
        <v>47</v>
      </c>
      <c r="O319" s="9">
        <v>15</v>
      </c>
      <c r="P319" s="9">
        <f t="shared" si="20"/>
        <v>60</v>
      </c>
      <c r="Q319" s="3" t="str">
        <f t="shared" si="21"/>
        <v>noviembre</v>
      </c>
      <c r="R319" s="2">
        <f t="shared" si="22"/>
        <v>2023</v>
      </c>
      <c r="S319" s="3" t="str">
        <f t="shared" si="23"/>
        <v>miercoles</v>
      </c>
      <c r="T319" s="88">
        <f t="shared" si="24"/>
        <v>1</v>
      </c>
    </row>
    <row r="320" spans="1:20" ht="15.75" x14ac:dyDescent="0.25">
      <c r="A320" s="113">
        <v>319</v>
      </c>
      <c r="B320" s="4" t="s">
        <v>111</v>
      </c>
      <c r="C320" s="113">
        <v>27</v>
      </c>
      <c r="D320" s="2" t="s">
        <v>695</v>
      </c>
      <c r="E320" s="5" t="s">
        <v>676</v>
      </c>
      <c r="F320" s="171">
        <v>28565335</v>
      </c>
      <c r="G320" s="2" t="s">
        <v>841</v>
      </c>
      <c r="H320" s="2" t="s">
        <v>112</v>
      </c>
      <c r="I320" s="44">
        <v>45233</v>
      </c>
      <c r="J320" s="133" t="s">
        <v>687</v>
      </c>
      <c r="K320" s="133" t="s">
        <v>1201</v>
      </c>
      <c r="L320" s="161">
        <v>600</v>
      </c>
      <c r="M320" s="2" t="s">
        <v>1</v>
      </c>
      <c r="N320" s="2" t="s">
        <v>47</v>
      </c>
      <c r="O320" s="9">
        <v>8</v>
      </c>
      <c r="P320" s="9">
        <f t="shared" si="20"/>
        <v>60</v>
      </c>
      <c r="Q320" s="3" t="str">
        <f t="shared" si="21"/>
        <v>noviembre</v>
      </c>
      <c r="R320" s="2">
        <f t="shared" si="22"/>
        <v>2023</v>
      </c>
      <c r="S320" s="3" t="str">
        <f t="shared" si="23"/>
        <v>viernes</v>
      </c>
      <c r="T320" s="87">
        <f t="shared" si="24"/>
        <v>3</v>
      </c>
    </row>
    <row r="321" spans="1:20" ht="15.75" x14ac:dyDescent="0.25">
      <c r="A321" s="113">
        <v>320</v>
      </c>
      <c r="B321" s="4" t="s">
        <v>115</v>
      </c>
      <c r="C321" s="113">
        <v>28</v>
      </c>
      <c r="D321" s="2" t="s">
        <v>696</v>
      </c>
      <c r="E321" s="5" t="s">
        <v>678</v>
      </c>
      <c r="F321" s="171">
        <v>34107521</v>
      </c>
      <c r="G321" s="2" t="s">
        <v>835</v>
      </c>
      <c r="H321" s="2" t="s">
        <v>88</v>
      </c>
      <c r="I321" s="44">
        <v>45235</v>
      </c>
      <c r="J321" s="133" t="s">
        <v>785</v>
      </c>
      <c r="K321" s="133" t="s">
        <v>1201</v>
      </c>
      <c r="L321" s="161">
        <v>600</v>
      </c>
      <c r="M321" s="2" t="s">
        <v>3</v>
      </c>
      <c r="N321" s="2" t="s">
        <v>47</v>
      </c>
      <c r="O321" s="9">
        <v>5</v>
      </c>
      <c r="P321" s="9">
        <f t="shared" si="20"/>
        <v>60</v>
      </c>
      <c r="Q321" s="3" t="str">
        <f t="shared" si="21"/>
        <v>noviembre</v>
      </c>
      <c r="R321" s="2">
        <f t="shared" si="22"/>
        <v>2023</v>
      </c>
      <c r="S321" s="3" t="str">
        <f t="shared" si="23"/>
        <v>domingo</v>
      </c>
      <c r="T321" s="88">
        <f t="shared" si="24"/>
        <v>5</v>
      </c>
    </row>
    <row r="322" spans="1:20" ht="15.75" x14ac:dyDescent="0.25">
      <c r="A322" s="113">
        <v>321</v>
      </c>
      <c r="B322" s="4" t="s">
        <v>740</v>
      </c>
      <c r="C322" s="113">
        <v>38</v>
      </c>
      <c r="D322" s="2" t="s">
        <v>695</v>
      </c>
      <c r="E322" s="5" t="s">
        <v>680</v>
      </c>
      <c r="F322" s="171">
        <v>29400151</v>
      </c>
      <c r="G322" s="2" t="s">
        <v>837</v>
      </c>
      <c r="H322" s="2" t="s">
        <v>119</v>
      </c>
      <c r="I322" s="44">
        <v>45239</v>
      </c>
      <c r="J322" s="133" t="s">
        <v>682</v>
      </c>
      <c r="K322" s="133" t="s">
        <v>1201</v>
      </c>
      <c r="L322" s="161">
        <v>600</v>
      </c>
      <c r="M322" s="2" t="s">
        <v>1</v>
      </c>
      <c r="N322" s="2" t="s">
        <v>47</v>
      </c>
      <c r="O322" s="9">
        <v>0</v>
      </c>
      <c r="P322" s="9">
        <f t="shared" ref="P322:P385" si="25">L322*0.1</f>
        <v>60</v>
      </c>
      <c r="Q322" s="3" t="str">
        <f t="shared" ref="Q322:Q385" si="26">TEXT(I:I,"mmmm")</f>
        <v>noviembre</v>
      </c>
      <c r="R322" s="2">
        <f t="shared" ref="R322:R385" si="27">YEAR(I322)</f>
        <v>2023</v>
      </c>
      <c r="S322" s="3" t="str">
        <f t="shared" ref="S322:S385" si="28">IF(I322&lt;&gt;"", SUBSTITUTE(SUBSTITUTE(SUBSTITUTE(SUBSTITUTE(SUBSTITUTE(TEXT(I322,"dddd"),"á","a"),"é","e"),"í","i"),"ó","o"),"ú","u"),"")</f>
        <v>jueves</v>
      </c>
      <c r="T322" s="87">
        <f t="shared" ref="T322:T385" si="29">DAY(I:I)</f>
        <v>9</v>
      </c>
    </row>
    <row r="323" spans="1:20" ht="15.75" x14ac:dyDescent="0.25">
      <c r="A323" s="113">
        <v>322</v>
      </c>
      <c r="B323" s="4" t="s">
        <v>120</v>
      </c>
      <c r="C323" s="113">
        <v>35</v>
      </c>
      <c r="D323" s="2" t="s">
        <v>695</v>
      </c>
      <c r="E323" s="5" t="s">
        <v>681</v>
      </c>
      <c r="F323" s="171">
        <v>37381230</v>
      </c>
      <c r="G323" s="2" t="s">
        <v>838</v>
      </c>
      <c r="H323" s="2" t="s">
        <v>121</v>
      </c>
      <c r="I323" s="44">
        <v>45248</v>
      </c>
      <c r="J323" s="133" t="s">
        <v>690</v>
      </c>
      <c r="K323" s="133" t="s">
        <v>1201</v>
      </c>
      <c r="L323" s="161">
        <v>600</v>
      </c>
      <c r="M323" s="2" t="s">
        <v>3</v>
      </c>
      <c r="N323" s="2" t="s">
        <v>47</v>
      </c>
      <c r="O323" s="9">
        <v>0</v>
      </c>
      <c r="P323" s="9">
        <f t="shared" si="25"/>
        <v>60</v>
      </c>
      <c r="Q323" s="3" t="str">
        <f t="shared" si="26"/>
        <v>noviembre</v>
      </c>
      <c r="R323" s="2">
        <f t="shared" si="27"/>
        <v>2023</v>
      </c>
      <c r="S323" s="3" t="str">
        <f t="shared" si="28"/>
        <v>sabado</v>
      </c>
      <c r="T323" s="88">
        <f t="shared" si="29"/>
        <v>18</v>
      </c>
    </row>
    <row r="324" spans="1:20" ht="15.75" x14ac:dyDescent="0.25">
      <c r="A324" s="113">
        <v>323</v>
      </c>
      <c r="B324" s="4" t="s">
        <v>906</v>
      </c>
      <c r="C324" s="113">
        <v>35</v>
      </c>
      <c r="D324" s="2" t="s">
        <v>696</v>
      </c>
      <c r="E324" s="5" t="s">
        <v>643</v>
      </c>
      <c r="F324" s="171">
        <v>37977741</v>
      </c>
      <c r="G324" s="2" t="s">
        <v>839</v>
      </c>
      <c r="H324" s="2" t="s">
        <v>31</v>
      </c>
      <c r="I324" s="44">
        <v>45179</v>
      </c>
      <c r="J324" s="133" t="s">
        <v>683</v>
      </c>
      <c r="K324" s="133" t="s">
        <v>1201</v>
      </c>
      <c r="L324" s="161">
        <v>600</v>
      </c>
      <c r="M324" s="2" t="s">
        <v>5</v>
      </c>
      <c r="N324" s="2" t="s">
        <v>47</v>
      </c>
      <c r="O324" s="9">
        <v>5</v>
      </c>
      <c r="P324" s="9">
        <f t="shared" si="25"/>
        <v>60</v>
      </c>
      <c r="Q324" s="3" t="str">
        <f t="shared" si="26"/>
        <v>septiembre</v>
      </c>
      <c r="R324" s="2">
        <f t="shared" si="27"/>
        <v>2023</v>
      </c>
      <c r="S324" s="3" t="str">
        <f t="shared" si="28"/>
        <v>domingo</v>
      </c>
      <c r="T324" s="87">
        <f t="shared" si="29"/>
        <v>10</v>
      </c>
    </row>
    <row r="325" spans="1:20" ht="15.75" x14ac:dyDescent="0.25">
      <c r="A325" s="113">
        <v>324</v>
      </c>
      <c r="B325" s="4" t="s">
        <v>115</v>
      </c>
      <c r="C325" s="113">
        <v>28</v>
      </c>
      <c r="D325" s="2" t="s">
        <v>696</v>
      </c>
      <c r="E325" s="5" t="s">
        <v>678</v>
      </c>
      <c r="F325" s="171">
        <v>34107521</v>
      </c>
      <c r="G325" s="2" t="s">
        <v>835</v>
      </c>
      <c r="H325" s="2" t="s">
        <v>88</v>
      </c>
      <c r="I325" s="44">
        <v>45185</v>
      </c>
      <c r="J325" s="133" t="s">
        <v>690</v>
      </c>
      <c r="K325" s="133" t="s">
        <v>1201</v>
      </c>
      <c r="L325" s="161">
        <v>600</v>
      </c>
      <c r="M325" s="2" t="s">
        <v>3</v>
      </c>
      <c r="N325" s="2" t="s">
        <v>47</v>
      </c>
      <c r="O325" s="9">
        <v>35</v>
      </c>
      <c r="P325" s="9">
        <f t="shared" si="25"/>
        <v>60</v>
      </c>
      <c r="Q325" s="3" t="str">
        <f t="shared" si="26"/>
        <v>septiembre</v>
      </c>
      <c r="R325" s="2">
        <f t="shared" si="27"/>
        <v>2023</v>
      </c>
      <c r="S325" s="3" t="str">
        <f t="shared" si="28"/>
        <v>sabado</v>
      </c>
      <c r="T325" s="88">
        <f t="shared" si="29"/>
        <v>16</v>
      </c>
    </row>
    <row r="326" spans="1:20" ht="15.75" x14ac:dyDescent="0.25">
      <c r="A326" s="113">
        <v>325</v>
      </c>
      <c r="B326" s="4" t="s">
        <v>740</v>
      </c>
      <c r="C326" s="113">
        <v>38</v>
      </c>
      <c r="D326" s="2" t="s">
        <v>695</v>
      </c>
      <c r="E326" s="5" t="s">
        <v>680</v>
      </c>
      <c r="F326" s="171">
        <v>29400151</v>
      </c>
      <c r="G326" s="2" t="s">
        <v>837</v>
      </c>
      <c r="H326" s="2" t="s">
        <v>119</v>
      </c>
      <c r="I326" s="44">
        <v>45189</v>
      </c>
      <c r="J326" s="133" t="s">
        <v>683</v>
      </c>
      <c r="K326" s="133" t="s">
        <v>1201</v>
      </c>
      <c r="L326" s="161">
        <v>600</v>
      </c>
      <c r="M326" s="2" t="s">
        <v>5</v>
      </c>
      <c r="N326" s="2" t="s">
        <v>47</v>
      </c>
      <c r="O326" s="9">
        <v>50</v>
      </c>
      <c r="P326" s="9">
        <f t="shared" si="25"/>
        <v>60</v>
      </c>
      <c r="Q326" s="3" t="str">
        <f t="shared" si="26"/>
        <v>septiembre</v>
      </c>
      <c r="R326" s="2">
        <f t="shared" si="27"/>
        <v>2023</v>
      </c>
      <c r="S326" s="3" t="str">
        <f t="shared" si="28"/>
        <v>miercoles</v>
      </c>
      <c r="T326" s="87">
        <f t="shared" si="29"/>
        <v>20</v>
      </c>
    </row>
    <row r="327" spans="1:20" ht="15.75" x14ac:dyDescent="0.25">
      <c r="A327" s="113">
        <v>326</v>
      </c>
      <c r="B327" s="4" t="s">
        <v>724</v>
      </c>
      <c r="C327" s="113">
        <v>34</v>
      </c>
      <c r="D327" s="2" t="s">
        <v>695</v>
      </c>
      <c r="E327" s="5" t="s">
        <v>654</v>
      </c>
      <c r="F327" s="171">
        <v>30079514</v>
      </c>
      <c r="G327" s="2" t="s">
        <v>850</v>
      </c>
      <c r="H327" s="2" t="s">
        <v>70</v>
      </c>
      <c r="I327" s="44">
        <v>45195</v>
      </c>
      <c r="J327" s="133" t="s">
        <v>686</v>
      </c>
      <c r="K327" s="133" t="s">
        <v>1201</v>
      </c>
      <c r="L327" s="161">
        <v>600</v>
      </c>
      <c r="M327" s="2" t="s">
        <v>1</v>
      </c>
      <c r="N327" s="2" t="s">
        <v>47</v>
      </c>
      <c r="O327" s="9">
        <v>0</v>
      </c>
      <c r="P327" s="9">
        <f t="shared" si="25"/>
        <v>60</v>
      </c>
      <c r="Q327" s="3" t="str">
        <f t="shared" si="26"/>
        <v>septiembre</v>
      </c>
      <c r="R327" s="2">
        <f t="shared" si="27"/>
        <v>2023</v>
      </c>
      <c r="S327" s="3" t="str">
        <f t="shared" si="28"/>
        <v>martes</v>
      </c>
      <c r="T327" s="88">
        <f t="shared" si="29"/>
        <v>26</v>
      </c>
    </row>
    <row r="328" spans="1:20" ht="15.75" x14ac:dyDescent="0.25">
      <c r="A328" s="113">
        <v>327</v>
      </c>
      <c r="B328" s="4" t="s">
        <v>71</v>
      </c>
      <c r="C328" s="113">
        <v>27</v>
      </c>
      <c r="D328" s="2" t="s">
        <v>695</v>
      </c>
      <c r="E328" s="5" t="s">
        <v>655</v>
      </c>
      <c r="F328" s="171">
        <v>34221613</v>
      </c>
      <c r="G328" s="2" t="s">
        <v>822</v>
      </c>
      <c r="H328" s="2" t="s">
        <v>72</v>
      </c>
      <c r="I328" s="44">
        <v>45197</v>
      </c>
      <c r="J328" s="133" t="s">
        <v>714</v>
      </c>
      <c r="K328" s="133" t="s">
        <v>1201</v>
      </c>
      <c r="L328" s="161">
        <v>600</v>
      </c>
      <c r="M328" s="2" t="s">
        <v>1198</v>
      </c>
      <c r="N328" s="2" t="s">
        <v>47</v>
      </c>
      <c r="O328" s="9">
        <v>54</v>
      </c>
      <c r="P328" s="9">
        <f t="shared" si="25"/>
        <v>60</v>
      </c>
      <c r="Q328" s="3" t="str">
        <f t="shared" si="26"/>
        <v>septiembre</v>
      </c>
      <c r="R328" s="2">
        <f t="shared" si="27"/>
        <v>2023</v>
      </c>
      <c r="S328" s="3" t="str">
        <f t="shared" si="28"/>
        <v>jueves</v>
      </c>
      <c r="T328" s="87">
        <f t="shared" si="29"/>
        <v>28</v>
      </c>
    </row>
    <row r="329" spans="1:20" ht="15.75" x14ac:dyDescent="0.25">
      <c r="A329" s="113">
        <v>328</v>
      </c>
      <c r="B329" s="4" t="s">
        <v>73</v>
      </c>
      <c r="C329" s="113">
        <v>31</v>
      </c>
      <c r="D329" s="2" t="s">
        <v>695</v>
      </c>
      <c r="E329" s="5" t="s">
        <v>656</v>
      </c>
      <c r="F329" s="171">
        <v>39111781</v>
      </c>
      <c r="G329" s="2" t="s">
        <v>844</v>
      </c>
      <c r="H329" s="2" t="s">
        <v>74</v>
      </c>
      <c r="I329" s="44">
        <v>45199</v>
      </c>
      <c r="J329" s="133" t="s">
        <v>713</v>
      </c>
      <c r="K329" s="133" t="s">
        <v>1199</v>
      </c>
      <c r="L329" s="161">
        <v>640</v>
      </c>
      <c r="M329" s="2" t="s">
        <v>1</v>
      </c>
      <c r="N329" s="2" t="s">
        <v>47</v>
      </c>
      <c r="O329" s="9">
        <v>35</v>
      </c>
      <c r="P329" s="9">
        <f t="shared" si="25"/>
        <v>64</v>
      </c>
      <c r="Q329" s="3" t="str">
        <f t="shared" si="26"/>
        <v>septiembre</v>
      </c>
      <c r="R329" s="2">
        <f t="shared" si="27"/>
        <v>2023</v>
      </c>
      <c r="S329" s="3" t="str">
        <f t="shared" si="28"/>
        <v>sabado</v>
      </c>
      <c r="T329" s="88">
        <f t="shared" si="29"/>
        <v>30</v>
      </c>
    </row>
    <row r="330" spans="1:20" ht="15.75" x14ac:dyDescent="0.25">
      <c r="A330" s="113">
        <v>329</v>
      </c>
      <c r="B330" s="4" t="s">
        <v>725</v>
      </c>
      <c r="C330" s="113">
        <v>40</v>
      </c>
      <c r="D330" s="2" t="s">
        <v>696</v>
      </c>
      <c r="E330" s="5" t="s">
        <v>657</v>
      </c>
      <c r="F330" s="171">
        <v>32459086</v>
      </c>
      <c r="G330" s="2" t="s">
        <v>845</v>
      </c>
      <c r="H330" s="2" t="s">
        <v>76</v>
      </c>
      <c r="I330" s="44">
        <v>45206</v>
      </c>
      <c r="J330" s="133" t="s">
        <v>690</v>
      </c>
      <c r="K330" s="133" t="s">
        <v>1199</v>
      </c>
      <c r="L330" s="161">
        <v>640</v>
      </c>
      <c r="M330" s="2" t="s">
        <v>3</v>
      </c>
      <c r="N330" s="2" t="s">
        <v>47</v>
      </c>
      <c r="O330" s="9">
        <v>0</v>
      </c>
      <c r="P330" s="9">
        <f t="shared" si="25"/>
        <v>64</v>
      </c>
      <c r="Q330" s="3" t="str">
        <f t="shared" si="26"/>
        <v>octubre</v>
      </c>
      <c r="R330" s="2">
        <f t="shared" si="27"/>
        <v>2023</v>
      </c>
      <c r="S330" s="3" t="str">
        <f t="shared" si="28"/>
        <v>sabado</v>
      </c>
      <c r="T330" s="87">
        <f t="shared" si="29"/>
        <v>7</v>
      </c>
    </row>
    <row r="331" spans="1:20" ht="15.75" x14ac:dyDescent="0.25">
      <c r="A331" s="113">
        <v>330</v>
      </c>
      <c r="B331" s="4" t="s">
        <v>727</v>
      </c>
      <c r="C331" s="113">
        <v>28</v>
      </c>
      <c r="D331" s="2" t="s">
        <v>695</v>
      </c>
      <c r="E331" s="5" t="s">
        <v>659</v>
      </c>
      <c r="F331" s="171">
        <v>27707752</v>
      </c>
      <c r="G331" s="2" t="s">
        <v>824</v>
      </c>
      <c r="H331" s="2" t="s">
        <v>80</v>
      </c>
      <c r="I331" s="44">
        <v>45205</v>
      </c>
      <c r="J331" s="133" t="s">
        <v>683</v>
      </c>
      <c r="K331" s="133" t="s">
        <v>1199</v>
      </c>
      <c r="L331" s="161">
        <v>640</v>
      </c>
      <c r="M331" s="2" t="s">
        <v>5</v>
      </c>
      <c r="N331" s="2" t="s">
        <v>47</v>
      </c>
      <c r="O331" s="9">
        <v>0</v>
      </c>
      <c r="P331" s="9">
        <f t="shared" si="25"/>
        <v>64</v>
      </c>
      <c r="Q331" s="3" t="str">
        <f t="shared" si="26"/>
        <v>octubre</v>
      </c>
      <c r="R331" s="2">
        <f t="shared" si="27"/>
        <v>2023</v>
      </c>
      <c r="S331" s="3" t="str">
        <f t="shared" si="28"/>
        <v>viernes</v>
      </c>
      <c r="T331" s="88">
        <f t="shared" si="29"/>
        <v>6</v>
      </c>
    </row>
    <row r="332" spans="1:20" ht="15.75" x14ac:dyDescent="0.25">
      <c r="A332" s="113">
        <v>331</v>
      </c>
      <c r="B332" s="4" t="s">
        <v>729</v>
      </c>
      <c r="C332" s="113">
        <v>44</v>
      </c>
      <c r="D332" s="2" t="s">
        <v>696</v>
      </c>
      <c r="E332" s="5" t="s">
        <v>661</v>
      </c>
      <c r="F332" s="171">
        <v>39810617</v>
      </c>
      <c r="G332" s="2" t="s">
        <v>826</v>
      </c>
      <c r="H332" s="2" t="s">
        <v>84</v>
      </c>
      <c r="I332" s="44">
        <v>45209</v>
      </c>
      <c r="J332" s="133" t="s">
        <v>786</v>
      </c>
      <c r="K332" s="133" t="s">
        <v>1199</v>
      </c>
      <c r="L332" s="161">
        <v>640</v>
      </c>
      <c r="M332" s="2" t="s">
        <v>3</v>
      </c>
      <c r="N332" s="2" t="s">
        <v>47</v>
      </c>
      <c r="O332" s="9">
        <v>5</v>
      </c>
      <c r="P332" s="9">
        <f t="shared" si="25"/>
        <v>64</v>
      </c>
      <c r="Q332" s="3" t="str">
        <f t="shared" si="26"/>
        <v>octubre</v>
      </c>
      <c r="R332" s="2">
        <f t="shared" si="27"/>
        <v>2023</v>
      </c>
      <c r="S332" s="3" t="str">
        <f t="shared" si="28"/>
        <v>martes</v>
      </c>
      <c r="T332" s="87">
        <f t="shared" si="29"/>
        <v>10</v>
      </c>
    </row>
    <row r="333" spans="1:20" ht="15.75" x14ac:dyDescent="0.25">
      <c r="A333" s="113">
        <v>332</v>
      </c>
      <c r="B333" s="4" t="s">
        <v>731</v>
      </c>
      <c r="C333" s="113">
        <v>18</v>
      </c>
      <c r="D333" s="2" t="s">
        <v>695</v>
      </c>
      <c r="E333" s="5" t="s">
        <v>663</v>
      </c>
      <c r="F333" s="171">
        <v>33175773</v>
      </c>
      <c r="G333" s="2" t="s">
        <v>827</v>
      </c>
      <c r="H333" s="2" t="s">
        <v>88</v>
      </c>
      <c r="I333" s="44">
        <v>45213</v>
      </c>
      <c r="J333" s="133" t="s">
        <v>714</v>
      </c>
      <c r="K333" s="133" t="s">
        <v>1199</v>
      </c>
      <c r="L333" s="161">
        <v>640</v>
      </c>
      <c r="M333" s="2" t="s">
        <v>1198</v>
      </c>
      <c r="N333" s="2" t="s">
        <v>47</v>
      </c>
      <c r="O333" s="9">
        <v>5</v>
      </c>
      <c r="P333" s="9">
        <f t="shared" si="25"/>
        <v>64</v>
      </c>
      <c r="Q333" s="3" t="str">
        <f t="shared" si="26"/>
        <v>octubre</v>
      </c>
      <c r="R333" s="2">
        <f t="shared" si="27"/>
        <v>2023</v>
      </c>
      <c r="S333" s="3" t="str">
        <f t="shared" si="28"/>
        <v>sabado</v>
      </c>
      <c r="T333" s="88">
        <f t="shared" si="29"/>
        <v>14</v>
      </c>
    </row>
    <row r="334" spans="1:20" ht="15.75" x14ac:dyDescent="0.25">
      <c r="A334" s="113">
        <v>333</v>
      </c>
      <c r="B334" s="4" t="s">
        <v>734</v>
      </c>
      <c r="C334" s="113">
        <v>29</v>
      </c>
      <c r="D334" s="2" t="s">
        <v>696</v>
      </c>
      <c r="E334" s="5" t="s">
        <v>669</v>
      </c>
      <c r="F334" s="171">
        <v>36482004</v>
      </c>
      <c r="G334" s="2" t="s">
        <v>851</v>
      </c>
      <c r="H334" s="2" t="s">
        <v>98</v>
      </c>
      <c r="I334" s="44">
        <v>45225</v>
      </c>
      <c r="J334" s="133" t="s">
        <v>786</v>
      </c>
      <c r="K334" s="133" t="s">
        <v>1199</v>
      </c>
      <c r="L334" s="161">
        <v>640</v>
      </c>
      <c r="M334" s="2" t="s">
        <v>3</v>
      </c>
      <c r="N334" s="2" t="s">
        <v>47</v>
      </c>
      <c r="O334" s="9">
        <v>10</v>
      </c>
      <c r="P334" s="9">
        <f t="shared" si="25"/>
        <v>64</v>
      </c>
      <c r="Q334" s="3" t="str">
        <f t="shared" si="26"/>
        <v>octubre</v>
      </c>
      <c r="R334" s="2">
        <f t="shared" si="27"/>
        <v>2023</v>
      </c>
      <c r="S334" s="3" t="str">
        <f t="shared" si="28"/>
        <v>jueves</v>
      </c>
      <c r="T334" s="87">
        <f t="shared" si="29"/>
        <v>26</v>
      </c>
    </row>
    <row r="335" spans="1:20" ht="15.75" x14ac:dyDescent="0.25">
      <c r="A335" s="113">
        <v>334</v>
      </c>
      <c r="B335" s="4" t="s">
        <v>735</v>
      </c>
      <c r="C335" s="113">
        <v>29</v>
      </c>
      <c r="D335" s="2" t="s">
        <v>695</v>
      </c>
      <c r="E335" s="5" t="s">
        <v>671</v>
      </c>
      <c r="F335" s="171">
        <v>34400915</v>
      </c>
      <c r="G335" s="2" t="s">
        <v>840</v>
      </c>
      <c r="H335" s="2" t="s">
        <v>102</v>
      </c>
      <c r="I335" s="44">
        <v>45206</v>
      </c>
      <c r="J335" s="133" t="s">
        <v>714</v>
      </c>
      <c r="K335" s="133" t="s">
        <v>1199</v>
      </c>
      <c r="L335" s="161">
        <v>640</v>
      </c>
      <c r="M335" s="2" t="s">
        <v>1198</v>
      </c>
      <c r="N335" s="2" t="s">
        <v>47</v>
      </c>
      <c r="O335" s="9">
        <v>15</v>
      </c>
      <c r="P335" s="9">
        <f t="shared" si="25"/>
        <v>64</v>
      </c>
      <c r="Q335" s="3" t="str">
        <f t="shared" si="26"/>
        <v>octubre</v>
      </c>
      <c r="R335" s="2">
        <f t="shared" si="27"/>
        <v>2023</v>
      </c>
      <c r="S335" s="3" t="str">
        <f t="shared" si="28"/>
        <v>sabado</v>
      </c>
      <c r="T335" s="88">
        <f t="shared" si="29"/>
        <v>7</v>
      </c>
    </row>
    <row r="336" spans="1:20" ht="15.75" x14ac:dyDescent="0.25">
      <c r="A336" s="113">
        <v>335</v>
      </c>
      <c r="B336" s="4" t="s">
        <v>737</v>
      </c>
      <c r="C336" s="113">
        <v>32</v>
      </c>
      <c r="D336" s="2" t="s">
        <v>696</v>
      </c>
      <c r="E336" s="5" t="s">
        <v>674</v>
      </c>
      <c r="F336" s="171">
        <v>30442404</v>
      </c>
      <c r="G336" s="2" t="s">
        <v>852</v>
      </c>
      <c r="H336" s="2" t="s">
        <v>108</v>
      </c>
      <c r="I336" s="44">
        <v>45235</v>
      </c>
      <c r="J336" s="133" t="s">
        <v>686</v>
      </c>
      <c r="K336" s="133" t="s">
        <v>1199</v>
      </c>
      <c r="L336" s="161">
        <v>640</v>
      </c>
      <c r="M336" s="2" t="s">
        <v>1</v>
      </c>
      <c r="N336" s="2" t="s">
        <v>47</v>
      </c>
      <c r="O336" s="9">
        <v>15</v>
      </c>
      <c r="P336" s="9">
        <f t="shared" si="25"/>
        <v>64</v>
      </c>
      <c r="Q336" s="3" t="str">
        <f t="shared" si="26"/>
        <v>noviembre</v>
      </c>
      <c r="R336" s="2">
        <f t="shared" si="27"/>
        <v>2023</v>
      </c>
      <c r="S336" s="3" t="str">
        <f t="shared" si="28"/>
        <v>domingo</v>
      </c>
      <c r="T336" s="87">
        <f t="shared" si="29"/>
        <v>5</v>
      </c>
    </row>
    <row r="337" spans="1:20" ht="15.75" x14ac:dyDescent="0.25">
      <c r="A337" s="113">
        <v>336</v>
      </c>
      <c r="B337" s="4" t="s">
        <v>738</v>
      </c>
      <c r="C337" s="113">
        <v>52</v>
      </c>
      <c r="D337" s="2" t="s">
        <v>696</v>
      </c>
      <c r="E337" s="5" t="s">
        <v>675</v>
      </c>
      <c r="F337" s="171">
        <v>34780010</v>
      </c>
      <c r="G337" s="2" t="s">
        <v>834</v>
      </c>
      <c r="H337" s="2" t="s">
        <v>110</v>
      </c>
      <c r="I337" s="44">
        <v>45237</v>
      </c>
      <c r="J337" s="133" t="s">
        <v>714</v>
      </c>
      <c r="K337" s="133" t="s">
        <v>1199</v>
      </c>
      <c r="L337" s="161">
        <v>640</v>
      </c>
      <c r="M337" s="2" t="s">
        <v>1198</v>
      </c>
      <c r="N337" s="2" t="s">
        <v>47</v>
      </c>
      <c r="O337" s="9">
        <v>0</v>
      </c>
      <c r="P337" s="9">
        <f t="shared" si="25"/>
        <v>64</v>
      </c>
      <c r="Q337" s="3" t="str">
        <f t="shared" si="26"/>
        <v>noviembre</v>
      </c>
      <c r="R337" s="2">
        <f t="shared" si="27"/>
        <v>2023</v>
      </c>
      <c r="S337" s="3" t="str">
        <f t="shared" si="28"/>
        <v>martes</v>
      </c>
      <c r="T337" s="88">
        <f t="shared" si="29"/>
        <v>7</v>
      </c>
    </row>
    <row r="338" spans="1:20" ht="15.75" x14ac:dyDescent="0.25">
      <c r="A338" s="113">
        <v>337</v>
      </c>
      <c r="B338" s="4" t="s">
        <v>115</v>
      </c>
      <c r="C338" s="113">
        <v>28</v>
      </c>
      <c r="D338" s="2" t="s">
        <v>696</v>
      </c>
      <c r="E338" s="5" t="s">
        <v>678</v>
      </c>
      <c r="F338" s="171">
        <v>34107521</v>
      </c>
      <c r="G338" s="2" t="s">
        <v>835</v>
      </c>
      <c r="H338" s="2" t="s">
        <v>88</v>
      </c>
      <c r="I338" s="44">
        <v>45239</v>
      </c>
      <c r="J338" s="133" t="s">
        <v>713</v>
      </c>
      <c r="K338" s="133" t="s">
        <v>1199</v>
      </c>
      <c r="L338" s="161">
        <v>640</v>
      </c>
      <c r="M338" s="2" t="s">
        <v>1</v>
      </c>
      <c r="N338" s="2" t="s">
        <v>47</v>
      </c>
      <c r="O338" s="9">
        <v>15</v>
      </c>
      <c r="P338" s="9">
        <f t="shared" si="25"/>
        <v>64</v>
      </c>
      <c r="Q338" s="3" t="str">
        <f t="shared" si="26"/>
        <v>noviembre</v>
      </c>
      <c r="R338" s="2">
        <f t="shared" si="27"/>
        <v>2023</v>
      </c>
      <c r="S338" s="3" t="str">
        <f t="shared" si="28"/>
        <v>jueves</v>
      </c>
      <c r="T338" s="87">
        <f t="shared" si="29"/>
        <v>9</v>
      </c>
    </row>
    <row r="339" spans="1:20" ht="15.75" x14ac:dyDescent="0.25">
      <c r="A339" s="113">
        <v>338</v>
      </c>
      <c r="B339" s="4" t="s">
        <v>739</v>
      </c>
      <c r="C339" s="113">
        <v>30</v>
      </c>
      <c r="D339" s="2" t="s">
        <v>695</v>
      </c>
      <c r="E339" s="5" t="s">
        <v>679</v>
      </c>
      <c r="F339" s="171">
        <v>26941122</v>
      </c>
      <c r="G339" s="2" t="s">
        <v>836</v>
      </c>
      <c r="H339" s="2" t="s">
        <v>117</v>
      </c>
      <c r="I339" s="44">
        <v>45241</v>
      </c>
      <c r="J339" s="133" t="s">
        <v>786</v>
      </c>
      <c r="K339" s="133" t="s">
        <v>1199</v>
      </c>
      <c r="L339" s="161">
        <v>640</v>
      </c>
      <c r="M339" s="2" t="s">
        <v>3</v>
      </c>
      <c r="N339" s="2" t="s">
        <v>47</v>
      </c>
      <c r="O339" s="9">
        <v>0</v>
      </c>
      <c r="P339" s="9">
        <f t="shared" si="25"/>
        <v>64</v>
      </c>
      <c r="Q339" s="3" t="str">
        <f t="shared" si="26"/>
        <v>noviembre</v>
      </c>
      <c r="R339" s="2">
        <f t="shared" si="27"/>
        <v>2023</v>
      </c>
      <c r="S339" s="3" t="str">
        <f t="shared" si="28"/>
        <v>sabado</v>
      </c>
      <c r="T339" s="88">
        <f t="shared" si="29"/>
        <v>11</v>
      </c>
    </row>
    <row r="340" spans="1:20" ht="15.75" x14ac:dyDescent="0.25">
      <c r="A340" s="113">
        <v>339</v>
      </c>
      <c r="B340" s="4" t="s">
        <v>120</v>
      </c>
      <c r="C340" s="113">
        <v>35</v>
      </c>
      <c r="D340" s="2" t="s">
        <v>695</v>
      </c>
      <c r="E340" s="5" t="s">
        <v>681</v>
      </c>
      <c r="F340" s="171">
        <v>37381230</v>
      </c>
      <c r="G340" s="2" t="s">
        <v>838</v>
      </c>
      <c r="H340" s="2" t="s">
        <v>121</v>
      </c>
      <c r="I340" s="44">
        <v>45245</v>
      </c>
      <c r="J340" s="133" t="s">
        <v>714</v>
      </c>
      <c r="K340" s="133" t="s">
        <v>1199</v>
      </c>
      <c r="L340" s="161">
        <v>640</v>
      </c>
      <c r="M340" s="2" t="s">
        <v>1198</v>
      </c>
      <c r="N340" s="2" t="s">
        <v>47</v>
      </c>
      <c r="O340" s="9">
        <v>5</v>
      </c>
      <c r="P340" s="9">
        <f t="shared" si="25"/>
        <v>64</v>
      </c>
      <c r="Q340" s="3" t="str">
        <f t="shared" si="26"/>
        <v>noviembre</v>
      </c>
      <c r="R340" s="2">
        <f t="shared" si="27"/>
        <v>2023</v>
      </c>
      <c r="S340" s="3" t="str">
        <f t="shared" si="28"/>
        <v>miercoles</v>
      </c>
      <c r="T340" s="87">
        <f t="shared" si="29"/>
        <v>15</v>
      </c>
    </row>
    <row r="341" spans="1:20" ht="15.75" x14ac:dyDescent="0.25">
      <c r="A341" s="113">
        <v>340</v>
      </c>
      <c r="B341" s="4" t="s">
        <v>120</v>
      </c>
      <c r="C341" s="113">
        <v>35</v>
      </c>
      <c r="D341" s="2" t="s">
        <v>695</v>
      </c>
      <c r="E341" s="5" t="s">
        <v>681</v>
      </c>
      <c r="F341" s="171">
        <v>37381230</v>
      </c>
      <c r="G341" s="2" t="s">
        <v>838</v>
      </c>
      <c r="H341" s="2" t="s">
        <v>121</v>
      </c>
      <c r="I341" s="44">
        <v>45249</v>
      </c>
      <c r="J341" s="133" t="s">
        <v>786</v>
      </c>
      <c r="K341" s="133" t="s">
        <v>1199</v>
      </c>
      <c r="L341" s="161">
        <v>640</v>
      </c>
      <c r="M341" s="2" t="s">
        <v>3</v>
      </c>
      <c r="N341" s="2" t="s">
        <v>47</v>
      </c>
      <c r="O341" s="10">
        <v>5</v>
      </c>
      <c r="P341" s="10">
        <f t="shared" si="25"/>
        <v>64</v>
      </c>
      <c r="Q341" s="3" t="str">
        <f t="shared" si="26"/>
        <v>noviembre</v>
      </c>
      <c r="R341" s="2">
        <f t="shared" si="27"/>
        <v>2023</v>
      </c>
      <c r="S341" s="3" t="str">
        <f t="shared" si="28"/>
        <v>domingo</v>
      </c>
      <c r="T341" s="88">
        <f t="shared" si="29"/>
        <v>19</v>
      </c>
    </row>
    <row r="342" spans="1:20" ht="15.75" x14ac:dyDescent="0.25">
      <c r="A342" s="113">
        <v>341</v>
      </c>
      <c r="B342" s="4" t="s">
        <v>906</v>
      </c>
      <c r="C342" s="113">
        <v>35</v>
      </c>
      <c r="D342" s="2" t="s">
        <v>696</v>
      </c>
      <c r="E342" s="5" t="s">
        <v>643</v>
      </c>
      <c r="F342" s="171">
        <v>37977741</v>
      </c>
      <c r="G342" s="2" t="s">
        <v>839</v>
      </c>
      <c r="H342" s="2" t="s">
        <v>31</v>
      </c>
      <c r="I342" s="44">
        <v>45253</v>
      </c>
      <c r="J342" s="133" t="s">
        <v>714</v>
      </c>
      <c r="K342" s="133" t="s">
        <v>1199</v>
      </c>
      <c r="L342" s="161">
        <v>640</v>
      </c>
      <c r="M342" s="2" t="s">
        <v>1198</v>
      </c>
      <c r="N342" s="2" t="s">
        <v>47</v>
      </c>
      <c r="O342" s="9">
        <v>12</v>
      </c>
      <c r="P342" s="9">
        <f t="shared" si="25"/>
        <v>64</v>
      </c>
      <c r="Q342" s="3" t="str">
        <f t="shared" si="26"/>
        <v>noviembre</v>
      </c>
      <c r="R342" s="2">
        <f t="shared" si="27"/>
        <v>2023</v>
      </c>
      <c r="S342" s="3" t="str">
        <f t="shared" si="28"/>
        <v>jueves</v>
      </c>
      <c r="T342" s="87">
        <f t="shared" si="29"/>
        <v>23</v>
      </c>
    </row>
    <row r="343" spans="1:20" ht="15.75" x14ac:dyDescent="0.25">
      <c r="A343" s="113">
        <v>342</v>
      </c>
      <c r="B343" s="4" t="s">
        <v>719</v>
      </c>
      <c r="C343" s="113">
        <v>30</v>
      </c>
      <c r="D343" s="2" t="s">
        <v>696</v>
      </c>
      <c r="E343" s="5" t="s">
        <v>649</v>
      </c>
      <c r="F343" s="171">
        <v>27535017</v>
      </c>
      <c r="G343" s="2" t="s">
        <v>847</v>
      </c>
      <c r="H343" s="2" t="s">
        <v>61</v>
      </c>
      <c r="I343" s="44">
        <v>45265</v>
      </c>
      <c r="J343" s="133" t="s">
        <v>786</v>
      </c>
      <c r="K343" s="133" t="s">
        <v>1199</v>
      </c>
      <c r="L343" s="161">
        <v>640</v>
      </c>
      <c r="M343" s="2" t="s">
        <v>3</v>
      </c>
      <c r="N343" s="2" t="s">
        <v>47</v>
      </c>
      <c r="O343" s="9">
        <v>12</v>
      </c>
      <c r="P343" s="9">
        <f t="shared" si="25"/>
        <v>64</v>
      </c>
      <c r="Q343" s="3" t="str">
        <f t="shared" si="26"/>
        <v>diciembre</v>
      </c>
      <c r="R343" s="2">
        <f t="shared" si="27"/>
        <v>2023</v>
      </c>
      <c r="S343" s="3" t="str">
        <f t="shared" si="28"/>
        <v>martes</v>
      </c>
      <c r="T343" s="88">
        <f t="shared" si="29"/>
        <v>5</v>
      </c>
    </row>
    <row r="344" spans="1:20" ht="15.75" x14ac:dyDescent="0.25">
      <c r="A344" s="113">
        <v>343</v>
      </c>
      <c r="B344" s="4" t="s">
        <v>721</v>
      </c>
      <c r="C344" s="113">
        <v>33</v>
      </c>
      <c r="D344" s="2" t="s">
        <v>695</v>
      </c>
      <c r="E344" s="5" t="s">
        <v>651</v>
      </c>
      <c r="F344" s="171">
        <v>35484478</v>
      </c>
      <c r="G344" s="2" t="s">
        <v>843</v>
      </c>
      <c r="H344" s="2" t="s">
        <v>37</v>
      </c>
      <c r="I344" s="44">
        <v>45269</v>
      </c>
      <c r="J344" s="133" t="s">
        <v>714</v>
      </c>
      <c r="K344" s="133" t="s">
        <v>1199</v>
      </c>
      <c r="L344" s="161">
        <v>640</v>
      </c>
      <c r="M344" s="2" t="s">
        <v>1198</v>
      </c>
      <c r="N344" s="2" t="s">
        <v>47</v>
      </c>
      <c r="O344" s="9">
        <v>54</v>
      </c>
      <c r="P344" s="9">
        <f t="shared" si="25"/>
        <v>64</v>
      </c>
      <c r="Q344" s="3" t="str">
        <f t="shared" si="26"/>
        <v>diciembre</v>
      </c>
      <c r="R344" s="2">
        <f t="shared" si="27"/>
        <v>2023</v>
      </c>
      <c r="S344" s="3" t="str">
        <f t="shared" si="28"/>
        <v>sabado</v>
      </c>
      <c r="T344" s="87">
        <f t="shared" si="29"/>
        <v>9</v>
      </c>
    </row>
    <row r="345" spans="1:20" ht="15.75" x14ac:dyDescent="0.25">
      <c r="A345" s="113">
        <v>344</v>
      </c>
      <c r="B345" s="4" t="s">
        <v>724</v>
      </c>
      <c r="C345" s="113">
        <v>34</v>
      </c>
      <c r="D345" s="2" t="s">
        <v>695</v>
      </c>
      <c r="E345" s="5" t="s">
        <v>654</v>
      </c>
      <c r="F345" s="171">
        <v>30079514</v>
      </c>
      <c r="G345" s="2" t="s">
        <v>850</v>
      </c>
      <c r="H345" s="2" t="s">
        <v>70</v>
      </c>
      <c r="I345" s="44">
        <v>45275</v>
      </c>
      <c r="J345" s="133" t="s">
        <v>686</v>
      </c>
      <c r="K345" s="133" t="s">
        <v>1199</v>
      </c>
      <c r="L345" s="161">
        <v>640</v>
      </c>
      <c r="M345" s="2" t="s">
        <v>1</v>
      </c>
      <c r="N345" s="2" t="s">
        <v>47</v>
      </c>
      <c r="O345" s="9">
        <v>0</v>
      </c>
      <c r="P345" s="9">
        <f t="shared" si="25"/>
        <v>64</v>
      </c>
      <c r="Q345" s="3" t="str">
        <f t="shared" si="26"/>
        <v>diciembre</v>
      </c>
      <c r="R345" s="2">
        <f t="shared" si="27"/>
        <v>2023</v>
      </c>
      <c r="S345" s="3" t="str">
        <f t="shared" si="28"/>
        <v>viernes</v>
      </c>
      <c r="T345" s="88">
        <f t="shared" si="29"/>
        <v>15</v>
      </c>
    </row>
    <row r="346" spans="1:20" ht="15.75" x14ac:dyDescent="0.25">
      <c r="A346" s="113">
        <v>345</v>
      </c>
      <c r="B346" s="4" t="s">
        <v>71</v>
      </c>
      <c r="C346" s="113">
        <v>27</v>
      </c>
      <c r="D346" s="2" t="s">
        <v>695</v>
      </c>
      <c r="E346" s="5" t="s">
        <v>655</v>
      </c>
      <c r="F346" s="171">
        <v>34221613</v>
      </c>
      <c r="G346" s="2" t="s">
        <v>822</v>
      </c>
      <c r="H346" s="2" t="s">
        <v>72</v>
      </c>
      <c r="I346" s="44">
        <v>45277</v>
      </c>
      <c r="J346" s="133" t="s">
        <v>714</v>
      </c>
      <c r="K346" s="133" t="s">
        <v>1199</v>
      </c>
      <c r="L346" s="161">
        <v>640</v>
      </c>
      <c r="M346" s="2" t="s">
        <v>1198</v>
      </c>
      <c r="N346" s="2" t="s">
        <v>47</v>
      </c>
      <c r="O346" s="9">
        <v>0</v>
      </c>
      <c r="P346" s="9">
        <f t="shared" si="25"/>
        <v>64</v>
      </c>
      <c r="Q346" s="3" t="str">
        <f t="shared" si="26"/>
        <v>diciembre</v>
      </c>
      <c r="R346" s="2">
        <f t="shared" si="27"/>
        <v>2023</v>
      </c>
      <c r="S346" s="3" t="str">
        <f t="shared" si="28"/>
        <v>domingo</v>
      </c>
      <c r="T346" s="87">
        <f t="shared" si="29"/>
        <v>17</v>
      </c>
    </row>
    <row r="347" spans="1:20" ht="15.75" x14ac:dyDescent="0.25">
      <c r="A347" s="113">
        <v>346</v>
      </c>
      <c r="B347" s="4" t="s">
        <v>725</v>
      </c>
      <c r="C347" s="113">
        <v>40</v>
      </c>
      <c r="D347" s="2" t="s">
        <v>696</v>
      </c>
      <c r="E347" s="5" t="s">
        <v>657</v>
      </c>
      <c r="F347" s="171">
        <v>32459086</v>
      </c>
      <c r="G347" s="2" t="s">
        <v>845</v>
      </c>
      <c r="H347" s="2" t="s">
        <v>76</v>
      </c>
      <c r="I347" s="44">
        <v>45281</v>
      </c>
      <c r="J347" s="133" t="s">
        <v>786</v>
      </c>
      <c r="K347" s="133" t="s">
        <v>1199</v>
      </c>
      <c r="L347" s="161">
        <v>640</v>
      </c>
      <c r="M347" s="2" t="s">
        <v>3</v>
      </c>
      <c r="N347" s="2" t="s">
        <v>47</v>
      </c>
      <c r="O347" s="9">
        <v>5</v>
      </c>
      <c r="P347" s="9">
        <f t="shared" si="25"/>
        <v>64</v>
      </c>
      <c r="Q347" s="3" t="str">
        <f t="shared" si="26"/>
        <v>diciembre</v>
      </c>
      <c r="R347" s="2">
        <f t="shared" si="27"/>
        <v>2023</v>
      </c>
      <c r="S347" s="3" t="str">
        <f t="shared" si="28"/>
        <v>jueves</v>
      </c>
      <c r="T347" s="88">
        <f t="shared" si="29"/>
        <v>21</v>
      </c>
    </row>
    <row r="348" spans="1:20" ht="15.75" x14ac:dyDescent="0.25">
      <c r="A348" s="113">
        <v>347</v>
      </c>
      <c r="B348" s="4" t="s">
        <v>727</v>
      </c>
      <c r="C348" s="113">
        <v>28</v>
      </c>
      <c r="D348" s="2" t="s">
        <v>695</v>
      </c>
      <c r="E348" s="5" t="s">
        <v>659</v>
      </c>
      <c r="F348" s="171">
        <v>27707752</v>
      </c>
      <c r="G348" s="2" t="s">
        <v>824</v>
      </c>
      <c r="H348" s="2" t="s">
        <v>80</v>
      </c>
      <c r="I348" s="44">
        <v>45283</v>
      </c>
      <c r="J348" s="133" t="s">
        <v>714</v>
      </c>
      <c r="K348" s="133" t="s">
        <v>1199</v>
      </c>
      <c r="L348" s="161">
        <v>640</v>
      </c>
      <c r="M348" s="2" t="s">
        <v>1198</v>
      </c>
      <c r="N348" s="2" t="s">
        <v>47</v>
      </c>
      <c r="O348" s="9">
        <v>5</v>
      </c>
      <c r="P348" s="9">
        <f t="shared" si="25"/>
        <v>64</v>
      </c>
      <c r="Q348" s="3" t="str">
        <f t="shared" si="26"/>
        <v>diciembre</v>
      </c>
      <c r="R348" s="2">
        <f t="shared" si="27"/>
        <v>2023</v>
      </c>
      <c r="S348" s="3" t="str">
        <f t="shared" si="28"/>
        <v>sabado</v>
      </c>
      <c r="T348" s="87">
        <f t="shared" si="29"/>
        <v>23</v>
      </c>
    </row>
    <row r="349" spans="1:20" ht="15.75" x14ac:dyDescent="0.25">
      <c r="A349" s="113">
        <v>348</v>
      </c>
      <c r="B349" s="4" t="s">
        <v>729</v>
      </c>
      <c r="C349" s="113">
        <v>44</v>
      </c>
      <c r="D349" s="2" t="s">
        <v>696</v>
      </c>
      <c r="E349" s="5" t="s">
        <v>661</v>
      </c>
      <c r="F349" s="171">
        <v>39810617</v>
      </c>
      <c r="G349" s="2" t="s">
        <v>826</v>
      </c>
      <c r="H349" s="2" t="s">
        <v>84</v>
      </c>
      <c r="I349" s="44">
        <v>45289</v>
      </c>
      <c r="J349" s="133" t="s">
        <v>786</v>
      </c>
      <c r="K349" s="133" t="s">
        <v>1199</v>
      </c>
      <c r="L349" s="161">
        <v>640</v>
      </c>
      <c r="M349" s="2" t="s">
        <v>3</v>
      </c>
      <c r="N349" s="2" t="s">
        <v>47</v>
      </c>
      <c r="O349" s="9">
        <v>5</v>
      </c>
      <c r="P349" s="9">
        <f t="shared" si="25"/>
        <v>64</v>
      </c>
      <c r="Q349" s="3" t="str">
        <f t="shared" si="26"/>
        <v>diciembre</v>
      </c>
      <c r="R349" s="2">
        <f t="shared" si="27"/>
        <v>2023</v>
      </c>
      <c r="S349" s="3" t="str">
        <f t="shared" si="28"/>
        <v>viernes</v>
      </c>
      <c r="T349" s="88">
        <f t="shared" si="29"/>
        <v>29</v>
      </c>
    </row>
    <row r="350" spans="1:20" ht="15.75" x14ac:dyDescent="0.25">
      <c r="A350" s="113">
        <v>349</v>
      </c>
      <c r="B350" s="4" t="s">
        <v>94</v>
      </c>
      <c r="C350" s="113">
        <v>29</v>
      </c>
      <c r="D350" s="2" t="s">
        <v>695</v>
      </c>
      <c r="E350" s="5" t="s">
        <v>667</v>
      </c>
      <c r="F350" s="171">
        <v>32537563</v>
      </c>
      <c r="G350" s="2" t="s">
        <v>831</v>
      </c>
      <c r="H350" s="2" t="s">
        <v>74</v>
      </c>
      <c r="I350" s="44">
        <v>45179</v>
      </c>
      <c r="J350" s="133" t="s">
        <v>683</v>
      </c>
      <c r="K350" s="133" t="s">
        <v>1199</v>
      </c>
      <c r="L350" s="161">
        <v>640</v>
      </c>
      <c r="M350" s="2" t="s">
        <v>5</v>
      </c>
      <c r="N350" s="2" t="s">
        <v>47</v>
      </c>
      <c r="O350" s="9">
        <v>15</v>
      </c>
      <c r="P350" s="9">
        <f t="shared" si="25"/>
        <v>64</v>
      </c>
      <c r="Q350" s="3" t="str">
        <f t="shared" si="26"/>
        <v>septiembre</v>
      </c>
      <c r="R350" s="2">
        <f t="shared" si="27"/>
        <v>2023</v>
      </c>
      <c r="S350" s="3" t="str">
        <f t="shared" si="28"/>
        <v>domingo</v>
      </c>
      <c r="T350" s="87">
        <f t="shared" si="29"/>
        <v>10</v>
      </c>
    </row>
    <row r="351" spans="1:20" ht="15.75" x14ac:dyDescent="0.25">
      <c r="A351" s="113">
        <v>350</v>
      </c>
      <c r="B351" s="4" t="s">
        <v>734</v>
      </c>
      <c r="C351" s="113">
        <v>29</v>
      </c>
      <c r="D351" s="2" t="s">
        <v>696</v>
      </c>
      <c r="E351" s="5" t="s">
        <v>669</v>
      </c>
      <c r="F351" s="171">
        <v>36482004</v>
      </c>
      <c r="G351" s="2" t="s">
        <v>851</v>
      </c>
      <c r="H351" s="2" t="s">
        <v>98</v>
      </c>
      <c r="I351" s="44">
        <v>45183</v>
      </c>
      <c r="J351" s="133" t="s">
        <v>786</v>
      </c>
      <c r="K351" s="133" t="s">
        <v>1199</v>
      </c>
      <c r="L351" s="161">
        <v>640</v>
      </c>
      <c r="M351" s="2" t="s">
        <v>3</v>
      </c>
      <c r="N351" s="2" t="s">
        <v>47</v>
      </c>
      <c r="O351" s="9">
        <v>5</v>
      </c>
      <c r="P351" s="9">
        <f t="shared" si="25"/>
        <v>64</v>
      </c>
      <c r="Q351" s="3" t="str">
        <f t="shared" si="26"/>
        <v>septiembre</v>
      </c>
      <c r="R351" s="2">
        <f t="shared" si="27"/>
        <v>2023</v>
      </c>
      <c r="S351" s="3" t="str">
        <f t="shared" si="28"/>
        <v>jueves</v>
      </c>
      <c r="T351" s="88">
        <f t="shared" si="29"/>
        <v>14</v>
      </c>
    </row>
    <row r="352" spans="1:20" ht="15.75" x14ac:dyDescent="0.25">
      <c r="A352" s="113">
        <v>351</v>
      </c>
      <c r="B352" s="4" t="s">
        <v>736</v>
      </c>
      <c r="C352" s="113">
        <v>18</v>
      </c>
      <c r="D352" s="2" t="s">
        <v>695</v>
      </c>
      <c r="E352" s="5" t="s">
        <v>672</v>
      </c>
      <c r="F352" s="171">
        <v>31816316</v>
      </c>
      <c r="G352" s="2" t="s">
        <v>853</v>
      </c>
      <c r="H352" s="2" t="s">
        <v>104</v>
      </c>
      <c r="I352" s="44">
        <v>45189</v>
      </c>
      <c r="J352" s="133" t="s">
        <v>713</v>
      </c>
      <c r="K352" s="133" t="s">
        <v>1199</v>
      </c>
      <c r="L352" s="161">
        <v>640</v>
      </c>
      <c r="M352" s="2" t="s">
        <v>1</v>
      </c>
      <c r="N352" s="2" t="s">
        <v>47</v>
      </c>
      <c r="O352" s="9">
        <v>15</v>
      </c>
      <c r="P352" s="9">
        <f t="shared" si="25"/>
        <v>64</v>
      </c>
      <c r="Q352" s="3" t="str">
        <f t="shared" si="26"/>
        <v>septiembre</v>
      </c>
      <c r="R352" s="2">
        <f t="shared" si="27"/>
        <v>2023</v>
      </c>
      <c r="S352" s="3" t="str">
        <f t="shared" si="28"/>
        <v>miercoles</v>
      </c>
      <c r="T352" s="87">
        <f t="shared" si="29"/>
        <v>20</v>
      </c>
    </row>
    <row r="353" spans="1:20" ht="15.75" x14ac:dyDescent="0.25">
      <c r="A353" s="113">
        <v>352</v>
      </c>
      <c r="B353" s="4" t="s">
        <v>802</v>
      </c>
      <c r="C353" s="113">
        <v>30</v>
      </c>
      <c r="D353" s="2" t="s">
        <v>695</v>
      </c>
      <c r="E353" s="5" t="s">
        <v>673</v>
      </c>
      <c r="F353" s="171">
        <v>27186697</v>
      </c>
      <c r="G353" s="2" t="s">
        <v>833</v>
      </c>
      <c r="H353" s="2" t="s">
        <v>70</v>
      </c>
      <c r="I353" s="44">
        <v>45191</v>
      </c>
      <c r="J353" s="133" t="s">
        <v>786</v>
      </c>
      <c r="K353" s="133" t="s">
        <v>1200</v>
      </c>
      <c r="L353" s="160">
        <v>550</v>
      </c>
      <c r="M353" s="2" t="s">
        <v>3</v>
      </c>
      <c r="N353" s="2" t="s">
        <v>47</v>
      </c>
      <c r="O353" s="9">
        <v>0</v>
      </c>
      <c r="P353" s="9">
        <f t="shared" si="25"/>
        <v>55</v>
      </c>
      <c r="Q353" s="3" t="str">
        <f t="shared" si="26"/>
        <v>septiembre</v>
      </c>
      <c r="R353" s="2">
        <f t="shared" si="27"/>
        <v>2023</v>
      </c>
      <c r="S353" s="3" t="str">
        <f t="shared" si="28"/>
        <v>viernes</v>
      </c>
      <c r="T353" s="88">
        <f t="shared" si="29"/>
        <v>22</v>
      </c>
    </row>
    <row r="354" spans="1:20" ht="15.75" x14ac:dyDescent="0.25">
      <c r="A354" s="113">
        <v>353</v>
      </c>
      <c r="B354" s="4" t="s">
        <v>737</v>
      </c>
      <c r="C354" s="113">
        <v>32</v>
      </c>
      <c r="D354" s="2" t="s">
        <v>696</v>
      </c>
      <c r="E354" s="5" t="s">
        <v>674</v>
      </c>
      <c r="F354" s="171">
        <v>30442404</v>
      </c>
      <c r="G354" s="2" t="s">
        <v>852</v>
      </c>
      <c r="H354" s="2" t="s">
        <v>108</v>
      </c>
      <c r="I354" s="44">
        <v>45193</v>
      </c>
      <c r="J354" s="133" t="s">
        <v>686</v>
      </c>
      <c r="K354" s="133" t="s">
        <v>1200</v>
      </c>
      <c r="L354" s="160">
        <v>550</v>
      </c>
      <c r="M354" s="2" t="s">
        <v>1</v>
      </c>
      <c r="N354" s="2" t="s">
        <v>47</v>
      </c>
      <c r="O354" s="9">
        <v>10</v>
      </c>
      <c r="P354" s="9">
        <f t="shared" si="25"/>
        <v>55</v>
      </c>
      <c r="Q354" s="3" t="str">
        <f t="shared" si="26"/>
        <v>septiembre</v>
      </c>
      <c r="R354" s="2">
        <f t="shared" si="27"/>
        <v>2023</v>
      </c>
      <c r="S354" s="3" t="str">
        <f t="shared" si="28"/>
        <v>domingo</v>
      </c>
      <c r="T354" s="87">
        <f t="shared" si="29"/>
        <v>24</v>
      </c>
    </row>
    <row r="355" spans="1:20" ht="15.75" x14ac:dyDescent="0.25">
      <c r="A355" s="113">
        <v>354</v>
      </c>
      <c r="B355" s="4" t="s">
        <v>738</v>
      </c>
      <c r="C355" s="113">
        <v>52</v>
      </c>
      <c r="D355" s="2" t="s">
        <v>696</v>
      </c>
      <c r="E355" s="5" t="s">
        <v>675</v>
      </c>
      <c r="F355" s="171">
        <v>34780010</v>
      </c>
      <c r="G355" s="2" t="s">
        <v>834</v>
      </c>
      <c r="H355" s="2" t="s">
        <v>110</v>
      </c>
      <c r="I355" s="44">
        <v>45195</v>
      </c>
      <c r="J355" s="133" t="s">
        <v>714</v>
      </c>
      <c r="K355" s="133" t="s">
        <v>1200</v>
      </c>
      <c r="L355" s="160">
        <v>550</v>
      </c>
      <c r="M355" s="2" t="s">
        <v>1198</v>
      </c>
      <c r="N355" s="2" t="s">
        <v>47</v>
      </c>
      <c r="O355" s="9">
        <v>5</v>
      </c>
      <c r="P355" s="9">
        <f t="shared" si="25"/>
        <v>55</v>
      </c>
      <c r="Q355" s="3" t="str">
        <f t="shared" si="26"/>
        <v>septiembre</v>
      </c>
      <c r="R355" s="2">
        <f t="shared" si="27"/>
        <v>2023</v>
      </c>
      <c r="S355" s="3" t="str">
        <f t="shared" si="28"/>
        <v>martes</v>
      </c>
      <c r="T355" s="88">
        <f t="shared" si="29"/>
        <v>26</v>
      </c>
    </row>
    <row r="356" spans="1:20" ht="15.75" x14ac:dyDescent="0.25">
      <c r="A356" s="113">
        <v>355</v>
      </c>
      <c r="B356" s="4" t="s">
        <v>113</v>
      </c>
      <c r="C356" s="113">
        <v>27</v>
      </c>
      <c r="D356" s="2" t="s">
        <v>696</v>
      </c>
      <c r="E356" s="5" t="s">
        <v>677</v>
      </c>
      <c r="F356" s="171">
        <v>37472916</v>
      </c>
      <c r="G356" s="2" t="s">
        <v>842</v>
      </c>
      <c r="H356" s="2" t="s">
        <v>114</v>
      </c>
      <c r="I356" s="44">
        <v>45199</v>
      </c>
      <c r="J356" s="133" t="s">
        <v>786</v>
      </c>
      <c r="K356" s="133" t="s">
        <v>1200</v>
      </c>
      <c r="L356" s="160">
        <v>550</v>
      </c>
      <c r="M356" s="2" t="s">
        <v>3</v>
      </c>
      <c r="N356" s="2" t="s">
        <v>47</v>
      </c>
      <c r="O356" s="10">
        <v>5</v>
      </c>
      <c r="P356" s="10">
        <f t="shared" si="25"/>
        <v>55</v>
      </c>
      <c r="Q356" s="3" t="str">
        <f t="shared" si="26"/>
        <v>septiembre</v>
      </c>
      <c r="R356" s="2">
        <f t="shared" si="27"/>
        <v>2023</v>
      </c>
      <c r="S356" s="3" t="str">
        <f t="shared" si="28"/>
        <v>sabado</v>
      </c>
      <c r="T356" s="87">
        <f t="shared" si="29"/>
        <v>30</v>
      </c>
    </row>
    <row r="357" spans="1:20" ht="15.75" x14ac:dyDescent="0.25">
      <c r="A357" s="113">
        <v>356</v>
      </c>
      <c r="B357" s="4" t="s">
        <v>739</v>
      </c>
      <c r="C357" s="113">
        <v>30</v>
      </c>
      <c r="D357" s="2" t="s">
        <v>695</v>
      </c>
      <c r="E357" s="5" t="s">
        <v>679</v>
      </c>
      <c r="F357" s="171">
        <v>26941122</v>
      </c>
      <c r="G357" s="2" t="s">
        <v>836</v>
      </c>
      <c r="H357" s="2" t="s">
        <v>117</v>
      </c>
      <c r="I357" s="44">
        <v>45203</v>
      </c>
      <c r="J357" s="133" t="s">
        <v>714</v>
      </c>
      <c r="K357" s="133" t="s">
        <v>1200</v>
      </c>
      <c r="L357" s="160">
        <v>550</v>
      </c>
      <c r="M357" s="2" t="s">
        <v>1198</v>
      </c>
      <c r="N357" s="2" t="s">
        <v>47</v>
      </c>
      <c r="O357" s="9">
        <v>12</v>
      </c>
      <c r="P357" s="9">
        <f t="shared" si="25"/>
        <v>55</v>
      </c>
      <c r="Q357" s="3" t="str">
        <f t="shared" si="26"/>
        <v>octubre</v>
      </c>
      <c r="R357" s="2">
        <f t="shared" si="27"/>
        <v>2023</v>
      </c>
      <c r="S357" s="3" t="str">
        <f t="shared" si="28"/>
        <v>miercoles</v>
      </c>
      <c r="T357" s="88">
        <f t="shared" si="29"/>
        <v>4</v>
      </c>
    </row>
    <row r="358" spans="1:20" ht="15.75" x14ac:dyDescent="0.25">
      <c r="A358" s="113">
        <v>357</v>
      </c>
      <c r="B358" s="4" t="s">
        <v>120</v>
      </c>
      <c r="C358" s="113">
        <v>35</v>
      </c>
      <c r="D358" s="2" t="s">
        <v>695</v>
      </c>
      <c r="E358" s="5" t="s">
        <v>681</v>
      </c>
      <c r="F358" s="171">
        <v>37381230</v>
      </c>
      <c r="G358" s="2" t="s">
        <v>838</v>
      </c>
      <c r="H358" s="2" t="s">
        <v>121</v>
      </c>
      <c r="I358" s="44">
        <v>45207</v>
      </c>
      <c r="J358" s="133" t="s">
        <v>786</v>
      </c>
      <c r="K358" s="133" t="s">
        <v>1200</v>
      </c>
      <c r="L358" s="160">
        <v>550</v>
      </c>
      <c r="M358" s="2" t="s">
        <v>3</v>
      </c>
      <c r="N358" s="2" t="s">
        <v>47</v>
      </c>
      <c r="O358" s="9">
        <v>35</v>
      </c>
      <c r="P358" s="9">
        <f t="shared" si="25"/>
        <v>55</v>
      </c>
      <c r="Q358" s="3" t="str">
        <f t="shared" si="26"/>
        <v>octubre</v>
      </c>
      <c r="R358" s="2">
        <f t="shared" si="27"/>
        <v>2023</v>
      </c>
      <c r="S358" s="3" t="str">
        <f t="shared" si="28"/>
        <v>domingo</v>
      </c>
      <c r="T358" s="87">
        <f t="shared" si="29"/>
        <v>8</v>
      </c>
    </row>
    <row r="359" spans="1:20" ht="15.75" x14ac:dyDescent="0.25">
      <c r="A359" s="113">
        <v>358</v>
      </c>
      <c r="B359" s="4" t="s">
        <v>905</v>
      </c>
      <c r="C359" s="113">
        <v>22</v>
      </c>
      <c r="D359" s="2" t="s">
        <v>695</v>
      </c>
      <c r="E359" s="5" t="s">
        <v>647</v>
      </c>
      <c r="F359" s="171">
        <v>27137293</v>
      </c>
      <c r="G359" s="2" t="s">
        <v>819</v>
      </c>
      <c r="H359" s="2" t="s">
        <v>39</v>
      </c>
      <c r="I359" s="44">
        <v>45219</v>
      </c>
      <c r="J359" s="133" t="s">
        <v>683</v>
      </c>
      <c r="K359" s="133" t="s">
        <v>1200</v>
      </c>
      <c r="L359" s="160">
        <v>550</v>
      </c>
      <c r="M359" s="2" t="s">
        <v>5</v>
      </c>
      <c r="N359" s="2" t="s">
        <v>47</v>
      </c>
      <c r="O359" s="9">
        <v>54</v>
      </c>
      <c r="P359" s="9">
        <f t="shared" si="25"/>
        <v>55</v>
      </c>
      <c r="Q359" s="3" t="str">
        <f t="shared" si="26"/>
        <v>octubre</v>
      </c>
      <c r="R359" s="2">
        <f t="shared" si="27"/>
        <v>2023</v>
      </c>
      <c r="S359" s="3" t="str">
        <f t="shared" si="28"/>
        <v>viernes</v>
      </c>
      <c r="T359" s="88">
        <f t="shared" si="29"/>
        <v>20</v>
      </c>
    </row>
    <row r="360" spans="1:20" ht="15.75" x14ac:dyDescent="0.25">
      <c r="A360" s="113">
        <v>359</v>
      </c>
      <c r="B360" s="4" t="s">
        <v>719</v>
      </c>
      <c r="C360" s="113">
        <v>30</v>
      </c>
      <c r="D360" s="2" t="s">
        <v>696</v>
      </c>
      <c r="E360" s="5" t="s">
        <v>649</v>
      </c>
      <c r="F360" s="171">
        <v>27535017</v>
      </c>
      <c r="G360" s="2" t="s">
        <v>847</v>
      </c>
      <c r="H360" s="2" t="s">
        <v>61</v>
      </c>
      <c r="I360" s="44">
        <v>45223</v>
      </c>
      <c r="J360" s="133" t="s">
        <v>786</v>
      </c>
      <c r="K360" s="133" t="s">
        <v>1200</v>
      </c>
      <c r="L360" s="160">
        <v>550</v>
      </c>
      <c r="M360" s="2" t="s">
        <v>3</v>
      </c>
      <c r="N360" s="2" t="s">
        <v>47</v>
      </c>
      <c r="O360" s="9">
        <v>0</v>
      </c>
      <c r="P360" s="9">
        <f t="shared" si="25"/>
        <v>55</v>
      </c>
      <c r="Q360" s="3" t="str">
        <f t="shared" si="26"/>
        <v>octubre</v>
      </c>
      <c r="R360" s="2">
        <f t="shared" si="27"/>
        <v>2023</v>
      </c>
      <c r="S360" s="3" t="str">
        <f t="shared" si="28"/>
        <v>martes</v>
      </c>
      <c r="T360" s="87">
        <f t="shared" si="29"/>
        <v>24</v>
      </c>
    </row>
    <row r="361" spans="1:20" ht="15.75" x14ac:dyDescent="0.25">
      <c r="A361" s="113">
        <v>360</v>
      </c>
      <c r="B361" s="4" t="s">
        <v>722</v>
      </c>
      <c r="C361" s="113">
        <v>20</v>
      </c>
      <c r="D361" s="2" t="s">
        <v>696</v>
      </c>
      <c r="E361" s="5" t="s">
        <v>652</v>
      </c>
      <c r="F361" s="171">
        <v>32313302</v>
      </c>
      <c r="G361" s="2" t="s">
        <v>849</v>
      </c>
      <c r="H361" s="2" t="s">
        <v>67</v>
      </c>
      <c r="I361" s="44">
        <v>45206</v>
      </c>
      <c r="J361" s="133" t="s">
        <v>713</v>
      </c>
      <c r="K361" s="133" t="s">
        <v>1200</v>
      </c>
      <c r="L361" s="160">
        <v>550</v>
      </c>
      <c r="M361" s="2" t="s">
        <v>1</v>
      </c>
      <c r="N361" s="2" t="s">
        <v>47</v>
      </c>
      <c r="O361" s="9">
        <v>5</v>
      </c>
      <c r="P361" s="9">
        <f t="shared" si="25"/>
        <v>55</v>
      </c>
      <c r="Q361" s="3" t="str">
        <f t="shared" si="26"/>
        <v>octubre</v>
      </c>
      <c r="R361" s="2">
        <f t="shared" si="27"/>
        <v>2023</v>
      </c>
      <c r="S361" s="3" t="str">
        <f t="shared" si="28"/>
        <v>sabado</v>
      </c>
      <c r="T361" s="88">
        <f t="shared" si="29"/>
        <v>7</v>
      </c>
    </row>
    <row r="362" spans="1:20" ht="15.75" x14ac:dyDescent="0.25">
      <c r="A362" s="113">
        <v>361</v>
      </c>
      <c r="B362" s="4" t="s">
        <v>723</v>
      </c>
      <c r="C362" s="3">
        <v>37</v>
      </c>
      <c r="D362" s="2" t="s">
        <v>696</v>
      </c>
      <c r="E362" s="5" t="s">
        <v>653</v>
      </c>
      <c r="F362" s="171">
        <v>35887710</v>
      </c>
      <c r="G362" s="2" t="s">
        <v>821</v>
      </c>
      <c r="H362" s="2" t="s">
        <v>68</v>
      </c>
      <c r="I362" s="44">
        <v>45231</v>
      </c>
      <c r="J362" s="133" t="s">
        <v>786</v>
      </c>
      <c r="K362" s="133" t="s">
        <v>1200</v>
      </c>
      <c r="L362" s="160">
        <v>550</v>
      </c>
      <c r="M362" s="2" t="s">
        <v>3</v>
      </c>
      <c r="N362" s="2" t="s">
        <v>47</v>
      </c>
      <c r="O362" s="9">
        <v>10</v>
      </c>
      <c r="P362" s="9">
        <f t="shared" si="25"/>
        <v>55</v>
      </c>
      <c r="Q362" s="3" t="str">
        <f t="shared" si="26"/>
        <v>noviembre</v>
      </c>
      <c r="R362" s="2">
        <f t="shared" si="27"/>
        <v>2023</v>
      </c>
      <c r="S362" s="3" t="str">
        <f t="shared" si="28"/>
        <v>miercoles</v>
      </c>
      <c r="T362" s="87">
        <f t="shared" si="29"/>
        <v>1</v>
      </c>
    </row>
    <row r="363" spans="1:20" ht="15.75" x14ac:dyDescent="0.25">
      <c r="A363" s="113">
        <v>362</v>
      </c>
      <c r="B363" s="4" t="s">
        <v>724</v>
      </c>
      <c r="C363" s="113">
        <v>34</v>
      </c>
      <c r="D363" s="2" t="s">
        <v>695</v>
      </c>
      <c r="E363" s="5" t="s">
        <v>654</v>
      </c>
      <c r="F363" s="171">
        <v>30079514</v>
      </c>
      <c r="G363" s="2" t="s">
        <v>850</v>
      </c>
      <c r="H363" s="2" t="s">
        <v>70</v>
      </c>
      <c r="I363" s="44">
        <v>45233</v>
      </c>
      <c r="J363" s="133" t="s">
        <v>686</v>
      </c>
      <c r="K363" s="133" t="s">
        <v>1200</v>
      </c>
      <c r="L363" s="160">
        <v>550</v>
      </c>
      <c r="M363" s="2" t="s">
        <v>1</v>
      </c>
      <c r="N363" s="2" t="s">
        <v>47</v>
      </c>
      <c r="O363" s="9">
        <v>10</v>
      </c>
      <c r="P363" s="9">
        <f t="shared" si="25"/>
        <v>55</v>
      </c>
      <c r="Q363" s="3" t="str">
        <f t="shared" si="26"/>
        <v>noviembre</v>
      </c>
      <c r="R363" s="2">
        <f t="shared" si="27"/>
        <v>2023</v>
      </c>
      <c r="S363" s="3" t="str">
        <f t="shared" si="28"/>
        <v>viernes</v>
      </c>
      <c r="T363" s="88">
        <f t="shared" si="29"/>
        <v>3</v>
      </c>
    </row>
    <row r="364" spans="1:20" ht="15.75" x14ac:dyDescent="0.25">
      <c r="A364" s="113">
        <v>363</v>
      </c>
      <c r="B364" s="4" t="s">
        <v>71</v>
      </c>
      <c r="C364" s="113">
        <v>27</v>
      </c>
      <c r="D364" s="2" t="s">
        <v>695</v>
      </c>
      <c r="E364" s="5" t="s">
        <v>655</v>
      </c>
      <c r="F364" s="171">
        <v>34221613</v>
      </c>
      <c r="G364" s="2" t="s">
        <v>822</v>
      </c>
      <c r="H364" s="2" t="s">
        <v>72</v>
      </c>
      <c r="I364" s="44">
        <v>45235</v>
      </c>
      <c r="J364" s="133" t="s">
        <v>714</v>
      </c>
      <c r="K364" s="133" t="s">
        <v>1200</v>
      </c>
      <c r="L364" s="160">
        <v>550</v>
      </c>
      <c r="M364" s="2" t="s">
        <v>1198</v>
      </c>
      <c r="N364" s="2" t="s">
        <v>47</v>
      </c>
      <c r="O364" s="9">
        <v>5</v>
      </c>
      <c r="P364" s="9">
        <f t="shared" si="25"/>
        <v>55</v>
      </c>
      <c r="Q364" s="3" t="str">
        <f t="shared" si="26"/>
        <v>noviembre</v>
      </c>
      <c r="R364" s="2">
        <f t="shared" si="27"/>
        <v>2023</v>
      </c>
      <c r="S364" s="3" t="str">
        <f t="shared" si="28"/>
        <v>domingo</v>
      </c>
      <c r="T364" s="87">
        <f t="shared" si="29"/>
        <v>5</v>
      </c>
    </row>
    <row r="365" spans="1:20" ht="15.75" x14ac:dyDescent="0.25">
      <c r="A365" s="113">
        <v>364</v>
      </c>
      <c r="B365" s="4" t="s">
        <v>725</v>
      </c>
      <c r="C365" s="113">
        <v>40</v>
      </c>
      <c r="D365" s="2" t="s">
        <v>696</v>
      </c>
      <c r="E365" s="5" t="s">
        <v>657</v>
      </c>
      <c r="F365" s="171">
        <v>32459086</v>
      </c>
      <c r="G365" s="2" t="s">
        <v>845</v>
      </c>
      <c r="H365" s="2" t="s">
        <v>76</v>
      </c>
      <c r="I365" s="44">
        <v>45239</v>
      </c>
      <c r="J365" s="133" t="s">
        <v>786</v>
      </c>
      <c r="K365" s="133" t="s">
        <v>1200</v>
      </c>
      <c r="L365" s="160">
        <v>550</v>
      </c>
      <c r="M365" s="2" t="s">
        <v>3</v>
      </c>
      <c r="N365" s="2" t="s">
        <v>47</v>
      </c>
      <c r="O365" s="9">
        <v>0</v>
      </c>
      <c r="P365" s="9">
        <f t="shared" si="25"/>
        <v>55</v>
      </c>
      <c r="Q365" s="3" t="str">
        <f t="shared" si="26"/>
        <v>noviembre</v>
      </c>
      <c r="R365" s="2">
        <f t="shared" si="27"/>
        <v>2023</v>
      </c>
      <c r="S365" s="3" t="str">
        <f t="shared" si="28"/>
        <v>jueves</v>
      </c>
      <c r="T365" s="88">
        <f t="shared" si="29"/>
        <v>9</v>
      </c>
    </row>
    <row r="366" spans="1:20" ht="15.75" x14ac:dyDescent="0.25">
      <c r="A366" s="113">
        <v>365</v>
      </c>
      <c r="B366" s="4" t="s">
        <v>727</v>
      </c>
      <c r="C366" s="113">
        <v>28</v>
      </c>
      <c r="D366" s="2" t="s">
        <v>695</v>
      </c>
      <c r="E366" s="5" t="s">
        <v>659</v>
      </c>
      <c r="F366" s="171">
        <v>27707752</v>
      </c>
      <c r="G366" s="2" t="s">
        <v>824</v>
      </c>
      <c r="H366" s="2" t="s">
        <v>80</v>
      </c>
      <c r="I366" s="44">
        <v>45248</v>
      </c>
      <c r="J366" s="133" t="s">
        <v>714</v>
      </c>
      <c r="K366" s="133" t="s">
        <v>1200</v>
      </c>
      <c r="L366" s="160">
        <v>550</v>
      </c>
      <c r="M366" s="2" t="s">
        <v>1198</v>
      </c>
      <c r="N366" s="2" t="s">
        <v>47</v>
      </c>
      <c r="O366" s="9">
        <v>10</v>
      </c>
      <c r="P366" s="9">
        <f t="shared" si="25"/>
        <v>55</v>
      </c>
      <c r="Q366" s="3" t="str">
        <f t="shared" si="26"/>
        <v>noviembre</v>
      </c>
      <c r="R366" s="2">
        <f t="shared" si="27"/>
        <v>2023</v>
      </c>
      <c r="S366" s="3" t="str">
        <f t="shared" si="28"/>
        <v>sabado</v>
      </c>
      <c r="T366" s="87">
        <f t="shared" si="29"/>
        <v>18</v>
      </c>
    </row>
    <row r="367" spans="1:20" ht="15.75" x14ac:dyDescent="0.25">
      <c r="A367" s="113">
        <v>366</v>
      </c>
      <c r="B367" s="4" t="s">
        <v>729</v>
      </c>
      <c r="C367" s="113">
        <v>44</v>
      </c>
      <c r="D367" s="2" t="s">
        <v>696</v>
      </c>
      <c r="E367" s="5" t="s">
        <v>661</v>
      </c>
      <c r="F367" s="171">
        <v>39810617</v>
      </c>
      <c r="G367" s="2" t="s">
        <v>826</v>
      </c>
      <c r="H367" s="2" t="s">
        <v>84</v>
      </c>
      <c r="I367" s="44">
        <v>45247</v>
      </c>
      <c r="J367" s="133" t="s">
        <v>786</v>
      </c>
      <c r="K367" s="133" t="s">
        <v>1200</v>
      </c>
      <c r="L367" s="160">
        <v>550</v>
      </c>
      <c r="M367" s="2" t="s">
        <v>3</v>
      </c>
      <c r="N367" s="2" t="s">
        <v>47</v>
      </c>
      <c r="O367" s="9">
        <v>8</v>
      </c>
      <c r="P367" s="9">
        <f t="shared" si="25"/>
        <v>55</v>
      </c>
      <c r="Q367" s="3" t="str">
        <f t="shared" si="26"/>
        <v>noviembre</v>
      </c>
      <c r="R367" s="2">
        <f t="shared" si="27"/>
        <v>2023</v>
      </c>
      <c r="S367" s="3" t="str">
        <f t="shared" si="28"/>
        <v>viernes</v>
      </c>
      <c r="T367" s="88">
        <f t="shared" si="29"/>
        <v>17</v>
      </c>
    </row>
    <row r="368" spans="1:20" ht="15.75" x14ac:dyDescent="0.25">
      <c r="A368" s="113">
        <v>367</v>
      </c>
      <c r="B368" s="4" t="s">
        <v>94</v>
      </c>
      <c r="C368" s="113">
        <v>29</v>
      </c>
      <c r="D368" s="2" t="s">
        <v>695</v>
      </c>
      <c r="E368" s="5" t="s">
        <v>667</v>
      </c>
      <c r="F368" s="171">
        <v>32537563</v>
      </c>
      <c r="G368" s="2" t="s">
        <v>831</v>
      </c>
      <c r="H368" s="2" t="s">
        <v>74</v>
      </c>
      <c r="I368" s="44">
        <v>45259</v>
      </c>
      <c r="J368" s="133" t="s">
        <v>713</v>
      </c>
      <c r="K368" s="133" t="s">
        <v>1200</v>
      </c>
      <c r="L368" s="160">
        <v>550</v>
      </c>
      <c r="M368" s="2" t="s">
        <v>1</v>
      </c>
      <c r="N368" s="2" t="s">
        <v>47</v>
      </c>
      <c r="O368" s="9">
        <v>5</v>
      </c>
      <c r="P368" s="9">
        <f t="shared" si="25"/>
        <v>55</v>
      </c>
      <c r="Q368" s="3" t="str">
        <f t="shared" si="26"/>
        <v>noviembre</v>
      </c>
      <c r="R368" s="2">
        <f t="shared" si="27"/>
        <v>2023</v>
      </c>
      <c r="S368" s="3" t="str">
        <f t="shared" si="28"/>
        <v>miercoles</v>
      </c>
      <c r="T368" s="87">
        <f t="shared" si="29"/>
        <v>29</v>
      </c>
    </row>
    <row r="369" spans="1:20" ht="15.75" x14ac:dyDescent="0.25">
      <c r="A369" s="113">
        <v>368</v>
      </c>
      <c r="B369" s="4" t="s">
        <v>734</v>
      </c>
      <c r="C369" s="113">
        <v>29</v>
      </c>
      <c r="D369" s="2" t="s">
        <v>696</v>
      </c>
      <c r="E369" s="5" t="s">
        <v>669</v>
      </c>
      <c r="F369" s="171">
        <v>36482004</v>
      </c>
      <c r="G369" s="2" t="s">
        <v>851</v>
      </c>
      <c r="H369" s="2" t="s">
        <v>98</v>
      </c>
      <c r="I369" s="44">
        <v>45263</v>
      </c>
      <c r="J369" s="133" t="s">
        <v>686</v>
      </c>
      <c r="K369" s="133" t="s">
        <v>1200</v>
      </c>
      <c r="L369" s="160">
        <v>550</v>
      </c>
      <c r="M369" s="2" t="s">
        <v>1</v>
      </c>
      <c r="N369" s="2" t="s">
        <v>47</v>
      </c>
      <c r="O369" s="10">
        <v>5</v>
      </c>
      <c r="P369" s="10">
        <f t="shared" si="25"/>
        <v>55</v>
      </c>
      <c r="Q369" s="3" t="str">
        <f t="shared" si="26"/>
        <v>diciembre</v>
      </c>
      <c r="R369" s="2">
        <f t="shared" si="27"/>
        <v>2023</v>
      </c>
      <c r="S369" s="3" t="str">
        <f t="shared" si="28"/>
        <v>domingo</v>
      </c>
      <c r="T369" s="88">
        <f t="shared" si="29"/>
        <v>3</v>
      </c>
    </row>
    <row r="370" spans="1:20" ht="15.75" x14ac:dyDescent="0.25">
      <c r="A370" s="113">
        <v>369</v>
      </c>
      <c r="B370" s="4" t="s">
        <v>736</v>
      </c>
      <c r="C370" s="113">
        <v>18</v>
      </c>
      <c r="D370" s="2" t="s">
        <v>695</v>
      </c>
      <c r="E370" s="5" t="s">
        <v>672</v>
      </c>
      <c r="F370" s="171">
        <v>31816316</v>
      </c>
      <c r="G370" s="2" t="s">
        <v>853</v>
      </c>
      <c r="H370" s="2" t="s">
        <v>104</v>
      </c>
      <c r="I370" s="44">
        <v>45269</v>
      </c>
      <c r="J370" s="133" t="s">
        <v>786</v>
      </c>
      <c r="K370" s="133" t="s">
        <v>1200</v>
      </c>
      <c r="L370" s="160">
        <v>550</v>
      </c>
      <c r="M370" s="2" t="s">
        <v>3</v>
      </c>
      <c r="N370" s="2" t="s">
        <v>47</v>
      </c>
      <c r="O370" s="9">
        <v>50</v>
      </c>
      <c r="P370" s="9">
        <f t="shared" si="25"/>
        <v>55</v>
      </c>
      <c r="Q370" s="3" t="str">
        <f t="shared" si="26"/>
        <v>diciembre</v>
      </c>
      <c r="R370" s="2">
        <f t="shared" si="27"/>
        <v>2023</v>
      </c>
      <c r="S370" s="3" t="str">
        <f t="shared" si="28"/>
        <v>sabado</v>
      </c>
      <c r="T370" s="87">
        <f t="shared" si="29"/>
        <v>9</v>
      </c>
    </row>
    <row r="371" spans="1:20" ht="15.75" x14ac:dyDescent="0.25">
      <c r="A371" s="113">
        <v>370</v>
      </c>
      <c r="B371" s="4" t="s">
        <v>802</v>
      </c>
      <c r="C371" s="113">
        <v>30</v>
      </c>
      <c r="D371" s="2" t="s">
        <v>695</v>
      </c>
      <c r="E371" s="5" t="s">
        <v>673</v>
      </c>
      <c r="F371" s="171">
        <v>27186697</v>
      </c>
      <c r="G371" s="2" t="s">
        <v>833</v>
      </c>
      <c r="H371" s="2" t="s">
        <v>70</v>
      </c>
      <c r="I371" s="44">
        <v>45269</v>
      </c>
      <c r="J371" s="133" t="s">
        <v>686</v>
      </c>
      <c r="K371" s="133" t="s">
        <v>1200</v>
      </c>
      <c r="L371" s="160">
        <v>550</v>
      </c>
      <c r="M371" s="2" t="s">
        <v>1</v>
      </c>
      <c r="N371" s="2" t="s">
        <v>47</v>
      </c>
      <c r="O371" s="9">
        <v>0</v>
      </c>
      <c r="P371" s="9">
        <f t="shared" si="25"/>
        <v>55</v>
      </c>
      <c r="Q371" s="3" t="str">
        <f t="shared" si="26"/>
        <v>diciembre</v>
      </c>
      <c r="R371" s="2">
        <f t="shared" si="27"/>
        <v>2023</v>
      </c>
      <c r="S371" s="3" t="str">
        <f t="shared" si="28"/>
        <v>sabado</v>
      </c>
      <c r="T371" s="88">
        <f t="shared" si="29"/>
        <v>9</v>
      </c>
    </row>
    <row r="372" spans="1:20" ht="15.75" x14ac:dyDescent="0.25">
      <c r="A372" s="113">
        <v>371</v>
      </c>
      <c r="B372" s="4" t="s">
        <v>737</v>
      </c>
      <c r="C372" s="113">
        <v>32</v>
      </c>
      <c r="D372" s="2" t="s">
        <v>696</v>
      </c>
      <c r="E372" s="5" t="s">
        <v>674</v>
      </c>
      <c r="F372" s="171">
        <v>30442404</v>
      </c>
      <c r="G372" s="2" t="s">
        <v>852</v>
      </c>
      <c r="H372" s="2" t="s">
        <v>108</v>
      </c>
      <c r="I372" s="44">
        <v>45273</v>
      </c>
      <c r="J372" s="133" t="s">
        <v>714</v>
      </c>
      <c r="K372" s="133" t="s">
        <v>1200</v>
      </c>
      <c r="L372" s="160">
        <v>550</v>
      </c>
      <c r="M372" s="2" t="s">
        <v>1198</v>
      </c>
      <c r="N372" s="2" t="s">
        <v>47</v>
      </c>
      <c r="O372" s="9">
        <v>12</v>
      </c>
      <c r="P372" s="9">
        <f t="shared" si="25"/>
        <v>55</v>
      </c>
      <c r="Q372" s="3" t="str">
        <f t="shared" si="26"/>
        <v>diciembre</v>
      </c>
      <c r="R372" s="2">
        <f t="shared" si="27"/>
        <v>2023</v>
      </c>
      <c r="S372" s="3" t="str">
        <f t="shared" si="28"/>
        <v>miercoles</v>
      </c>
      <c r="T372" s="87">
        <f t="shared" si="29"/>
        <v>13</v>
      </c>
    </row>
    <row r="373" spans="1:20" ht="15.75" x14ac:dyDescent="0.25">
      <c r="A373" s="113">
        <v>372</v>
      </c>
      <c r="B373" s="4" t="s">
        <v>738</v>
      </c>
      <c r="C373" s="113">
        <v>52</v>
      </c>
      <c r="D373" s="2" t="s">
        <v>696</v>
      </c>
      <c r="E373" s="5" t="s">
        <v>675</v>
      </c>
      <c r="F373" s="171">
        <v>34780010</v>
      </c>
      <c r="G373" s="2" t="s">
        <v>834</v>
      </c>
      <c r="H373" s="2" t="s">
        <v>110</v>
      </c>
      <c r="I373" s="44">
        <v>45275</v>
      </c>
      <c r="J373" s="133" t="s">
        <v>713</v>
      </c>
      <c r="K373" s="133" t="s">
        <v>1200</v>
      </c>
      <c r="L373" s="160">
        <v>550</v>
      </c>
      <c r="M373" s="2" t="s">
        <v>1</v>
      </c>
      <c r="N373" s="2" t="s">
        <v>47</v>
      </c>
      <c r="O373" s="9">
        <v>0</v>
      </c>
      <c r="P373" s="9">
        <f t="shared" si="25"/>
        <v>55</v>
      </c>
      <c r="Q373" s="3" t="str">
        <f t="shared" si="26"/>
        <v>diciembre</v>
      </c>
      <c r="R373" s="2">
        <f t="shared" si="27"/>
        <v>2023</v>
      </c>
      <c r="S373" s="3" t="str">
        <f t="shared" si="28"/>
        <v>viernes</v>
      </c>
      <c r="T373" s="88">
        <f t="shared" si="29"/>
        <v>15</v>
      </c>
    </row>
    <row r="374" spans="1:20" ht="15.75" x14ac:dyDescent="0.25">
      <c r="A374" s="113">
        <v>373</v>
      </c>
      <c r="B374" s="4" t="s">
        <v>113</v>
      </c>
      <c r="C374" s="113">
        <v>27</v>
      </c>
      <c r="D374" s="2" t="s">
        <v>696</v>
      </c>
      <c r="E374" s="5" t="s">
        <v>677</v>
      </c>
      <c r="F374" s="171">
        <v>37472916</v>
      </c>
      <c r="G374" s="2" t="s">
        <v>842</v>
      </c>
      <c r="H374" s="2" t="s">
        <v>114</v>
      </c>
      <c r="I374" s="44">
        <v>45279</v>
      </c>
      <c r="J374" s="133" t="s">
        <v>714</v>
      </c>
      <c r="K374" s="133" t="s">
        <v>62</v>
      </c>
      <c r="L374" s="161">
        <v>350</v>
      </c>
      <c r="M374" s="2" t="s">
        <v>1198</v>
      </c>
      <c r="N374" s="2" t="s">
        <v>47</v>
      </c>
      <c r="O374" s="9">
        <v>35</v>
      </c>
      <c r="P374" s="9">
        <f t="shared" si="25"/>
        <v>35</v>
      </c>
      <c r="Q374" s="3" t="str">
        <f t="shared" si="26"/>
        <v>diciembre</v>
      </c>
      <c r="R374" s="2">
        <f t="shared" si="27"/>
        <v>2023</v>
      </c>
      <c r="S374" s="3" t="str">
        <f t="shared" si="28"/>
        <v>martes</v>
      </c>
      <c r="T374" s="87">
        <f t="shared" si="29"/>
        <v>19</v>
      </c>
    </row>
    <row r="375" spans="1:20" ht="15.75" x14ac:dyDescent="0.25">
      <c r="A375" s="113">
        <v>374</v>
      </c>
      <c r="B375" s="4" t="s">
        <v>739</v>
      </c>
      <c r="C375" s="113">
        <v>30</v>
      </c>
      <c r="D375" s="2" t="s">
        <v>695</v>
      </c>
      <c r="E375" s="5" t="s">
        <v>679</v>
      </c>
      <c r="F375" s="171">
        <v>26941122</v>
      </c>
      <c r="G375" s="2" t="s">
        <v>836</v>
      </c>
      <c r="H375" s="2" t="s">
        <v>117</v>
      </c>
      <c r="I375" s="44">
        <v>45283</v>
      </c>
      <c r="J375" s="133" t="s">
        <v>786</v>
      </c>
      <c r="K375" s="133" t="s">
        <v>62</v>
      </c>
      <c r="L375" s="161">
        <v>350</v>
      </c>
      <c r="M375" s="2" t="s">
        <v>3</v>
      </c>
      <c r="N375" s="2" t="s">
        <v>47</v>
      </c>
      <c r="O375" s="9">
        <v>0</v>
      </c>
      <c r="P375" s="9">
        <f t="shared" si="25"/>
        <v>35</v>
      </c>
      <c r="Q375" s="3" t="str">
        <f t="shared" si="26"/>
        <v>diciembre</v>
      </c>
      <c r="R375" s="2">
        <f t="shared" si="27"/>
        <v>2023</v>
      </c>
      <c r="S375" s="3" t="str">
        <f t="shared" si="28"/>
        <v>sabado</v>
      </c>
      <c r="T375" s="88">
        <f t="shared" si="29"/>
        <v>23</v>
      </c>
    </row>
    <row r="376" spans="1:20" ht="15.75" x14ac:dyDescent="0.25">
      <c r="A376" s="113">
        <v>375</v>
      </c>
      <c r="B376" s="4" t="s">
        <v>120</v>
      </c>
      <c r="C376" s="113">
        <v>35</v>
      </c>
      <c r="D376" s="2" t="s">
        <v>695</v>
      </c>
      <c r="E376" s="5" t="s">
        <v>681</v>
      </c>
      <c r="F376" s="171">
        <v>37381230</v>
      </c>
      <c r="G376" s="2" t="s">
        <v>838</v>
      </c>
      <c r="H376" s="2" t="s">
        <v>121</v>
      </c>
      <c r="I376" s="44">
        <v>45287</v>
      </c>
      <c r="J376" s="133" t="s">
        <v>714</v>
      </c>
      <c r="K376" s="133" t="s">
        <v>62</v>
      </c>
      <c r="L376" s="161">
        <v>350</v>
      </c>
      <c r="M376" s="2" t="s">
        <v>1198</v>
      </c>
      <c r="N376" s="2" t="s">
        <v>47</v>
      </c>
      <c r="O376" s="9">
        <v>66</v>
      </c>
      <c r="P376" s="9">
        <f t="shared" si="25"/>
        <v>35</v>
      </c>
      <c r="Q376" s="3" t="str">
        <f t="shared" si="26"/>
        <v>diciembre</v>
      </c>
      <c r="R376" s="2">
        <f t="shared" si="27"/>
        <v>2023</v>
      </c>
      <c r="S376" s="3" t="str">
        <f t="shared" si="28"/>
        <v>miercoles</v>
      </c>
      <c r="T376" s="87">
        <f t="shared" si="29"/>
        <v>27</v>
      </c>
    </row>
    <row r="377" spans="1:20" ht="15.75" x14ac:dyDescent="0.25">
      <c r="A377" s="113">
        <v>376</v>
      </c>
      <c r="B377" s="4" t="s">
        <v>740</v>
      </c>
      <c r="C377" s="113">
        <v>38</v>
      </c>
      <c r="D377" s="2" t="s">
        <v>695</v>
      </c>
      <c r="E377" s="5" t="s">
        <v>680</v>
      </c>
      <c r="F377" s="171">
        <v>29400151</v>
      </c>
      <c r="G377" s="2" t="s">
        <v>837</v>
      </c>
      <c r="H377" s="2" t="s">
        <v>119</v>
      </c>
      <c r="I377" s="44">
        <v>45171</v>
      </c>
      <c r="J377" s="4" t="s">
        <v>692</v>
      </c>
      <c r="K377" s="133" t="s">
        <v>62</v>
      </c>
      <c r="L377" s="161">
        <v>350</v>
      </c>
      <c r="M377" s="2" t="s">
        <v>1197</v>
      </c>
      <c r="N377" s="2" t="s">
        <v>47</v>
      </c>
      <c r="O377" s="9">
        <v>5.3333333333333401</v>
      </c>
      <c r="P377" s="9">
        <f t="shared" si="25"/>
        <v>35</v>
      </c>
      <c r="Q377" s="3" t="str">
        <f t="shared" si="26"/>
        <v>septiembre</v>
      </c>
      <c r="R377" s="2">
        <f t="shared" si="27"/>
        <v>2023</v>
      </c>
      <c r="S377" s="3" t="str">
        <f t="shared" si="28"/>
        <v>sabado</v>
      </c>
      <c r="T377" s="88">
        <f t="shared" si="29"/>
        <v>2</v>
      </c>
    </row>
    <row r="378" spans="1:20" ht="15.75" x14ac:dyDescent="0.25">
      <c r="A378" s="113">
        <v>377</v>
      </c>
      <c r="B378" s="4" t="s">
        <v>725</v>
      </c>
      <c r="C378" s="113">
        <v>40</v>
      </c>
      <c r="D378" s="2" t="s">
        <v>696</v>
      </c>
      <c r="E378" s="5" t="s">
        <v>902</v>
      </c>
      <c r="F378" s="171">
        <v>32459086</v>
      </c>
      <c r="G378" s="2" t="s">
        <v>845</v>
      </c>
      <c r="H378" s="2" t="s">
        <v>76</v>
      </c>
      <c r="I378" s="44">
        <v>45170</v>
      </c>
      <c r="J378" s="133" t="s">
        <v>714</v>
      </c>
      <c r="K378" s="133" t="s">
        <v>62</v>
      </c>
      <c r="L378" s="161">
        <v>350</v>
      </c>
      <c r="M378" s="2" t="s">
        <v>1198</v>
      </c>
      <c r="N378" s="2" t="s">
        <v>47</v>
      </c>
      <c r="O378" s="9">
        <v>23.3333333333333</v>
      </c>
      <c r="P378" s="9">
        <f t="shared" si="25"/>
        <v>35</v>
      </c>
      <c r="Q378" s="3" t="str">
        <f t="shared" si="26"/>
        <v>septiembre</v>
      </c>
      <c r="R378" s="2">
        <f t="shared" si="27"/>
        <v>2023</v>
      </c>
      <c r="S378" s="3" t="str">
        <f t="shared" si="28"/>
        <v>viernes</v>
      </c>
      <c r="T378" s="87">
        <f t="shared" si="29"/>
        <v>1</v>
      </c>
    </row>
    <row r="379" spans="1:20" ht="15.75" x14ac:dyDescent="0.25">
      <c r="A379" s="113">
        <v>378</v>
      </c>
      <c r="B379" s="4" t="s">
        <v>715</v>
      </c>
      <c r="C379" s="113">
        <v>42</v>
      </c>
      <c r="D379" s="2" t="s">
        <v>696</v>
      </c>
      <c r="E379" s="5" t="s">
        <v>915</v>
      </c>
      <c r="F379" s="171">
        <v>25043373</v>
      </c>
      <c r="G379" s="6" t="s">
        <v>816</v>
      </c>
      <c r="H379" s="2" t="s">
        <v>33</v>
      </c>
      <c r="I379" s="44">
        <v>45179</v>
      </c>
      <c r="J379" s="133" t="s">
        <v>688</v>
      </c>
      <c r="K379" s="133" t="s">
        <v>62</v>
      </c>
      <c r="L379" s="161">
        <v>350</v>
      </c>
      <c r="M379" s="2" t="s">
        <v>5</v>
      </c>
      <c r="N379" s="2" t="s">
        <v>47</v>
      </c>
      <c r="O379" s="9">
        <v>11.5781424881297</v>
      </c>
      <c r="P379" s="9">
        <f t="shared" si="25"/>
        <v>35</v>
      </c>
      <c r="Q379" s="2" t="str">
        <f t="shared" si="26"/>
        <v>septiembre</v>
      </c>
      <c r="R379" s="2">
        <f t="shared" si="27"/>
        <v>2023</v>
      </c>
      <c r="S379" s="3" t="str">
        <f t="shared" si="28"/>
        <v>domingo</v>
      </c>
      <c r="T379" s="88">
        <f t="shared" si="29"/>
        <v>10</v>
      </c>
    </row>
    <row r="380" spans="1:20" ht="15.75" x14ac:dyDescent="0.25">
      <c r="A380" s="113">
        <v>379</v>
      </c>
      <c r="B380" s="4" t="s">
        <v>716</v>
      </c>
      <c r="C380" s="113">
        <v>29</v>
      </c>
      <c r="D380" s="2" t="s">
        <v>695</v>
      </c>
      <c r="E380" s="5" t="s">
        <v>916</v>
      </c>
      <c r="F380" s="171">
        <v>33459367</v>
      </c>
      <c r="G380" s="6" t="s">
        <v>817</v>
      </c>
      <c r="H380" s="2" t="s">
        <v>35</v>
      </c>
      <c r="I380" s="44">
        <v>45172</v>
      </c>
      <c r="J380" s="133" t="s">
        <v>682</v>
      </c>
      <c r="K380" s="133" t="s">
        <v>62</v>
      </c>
      <c r="L380" s="161">
        <v>350</v>
      </c>
      <c r="M380" s="2" t="s">
        <v>1</v>
      </c>
      <c r="N380" s="2" t="s">
        <v>47</v>
      </c>
      <c r="O380" s="9">
        <v>11.5845053385298</v>
      </c>
      <c r="P380" s="9">
        <f t="shared" si="25"/>
        <v>35</v>
      </c>
      <c r="Q380" s="2" t="str">
        <f t="shared" si="26"/>
        <v>septiembre</v>
      </c>
      <c r="R380" s="2">
        <f t="shared" si="27"/>
        <v>2023</v>
      </c>
      <c r="S380" s="3" t="str">
        <f t="shared" si="28"/>
        <v>domingo</v>
      </c>
      <c r="T380" s="87">
        <f t="shared" si="29"/>
        <v>3</v>
      </c>
    </row>
    <row r="381" spans="1:20" ht="15.75" x14ac:dyDescent="0.25">
      <c r="A381" s="113">
        <v>380</v>
      </c>
      <c r="B381" s="4" t="s">
        <v>803</v>
      </c>
      <c r="C381" s="113">
        <v>38</v>
      </c>
      <c r="D381" s="2" t="s">
        <v>695</v>
      </c>
      <c r="E381" s="5" t="s">
        <v>917</v>
      </c>
      <c r="F381" s="171">
        <v>30652793</v>
      </c>
      <c r="G381" s="6" t="s">
        <v>818</v>
      </c>
      <c r="H381" s="2" t="s">
        <v>129</v>
      </c>
      <c r="I381" s="44">
        <v>45172</v>
      </c>
      <c r="J381" s="133" t="s">
        <v>684</v>
      </c>
      <c r="K381" s="133" t="s">
        <v>62</v>
      </c>
      <c r="L381" s="161">
        <v>350</v>
      </c>
      <c r="M381" s="2" t="s">
        <v>3</v>
      </c>
      <c r="N381" s="2" t="s">
        <v>47</v>
      </c>
      <c r="O381" s="9">
        <v>11.590868188929999</v>
      </c>
      <c r="P381" s="9">
        <f t="shared" si="25"/>
        <v>35</v>
      </c>
      <c r="Q381" s="2" t="str">
        <f t="shared" si="26"/>
        <v>septiembre</v>
      </c>
      <c r="R381" s="2">
        <f t="shared" si="27"/>
        <v>2023</v>
      </c>
      <c r="S381" s="3" t="str">
        <f t="shared" si="28"/>
        <v>domingo</v>
      </c>
      <c r="T381" s="88">
        <f t="shared" si="29"/>
        <v>3</v>
      </c>
    </row>
    <row r="382" spans="1:20" ht="15.75" x14ac:dyDescent="0.25">
      <c r="A382" s="113">
        <v>381</v>
      </c>
      <c r="B382" s="4" t="s">
        <v>904</v>
      </c>
      <c r="C382" s="113">
        <v>30</v>
      </c>
      <c r="D382" s="2" t="s">
        <v>695</v>
      </c>
      <c r="E382" s="5" t="s">
        <v>913</v>
      </c>
      <c r="F382" s="171">
        <v>34678227</v>
      </c>
      <c r="G382" s="6" t="s">
        <v>815</v>
      </c>
      <c r="H382" s="2" t="s">
        <v>29</v>
      </c>
      <c r="I382" s="44">
        <v>45172</v>
      </c>
      <c r="J382" s="133" t="s">
        <v>687</v>
      </c>
      <c r="K382" s="133" t="s">
        <v>62</v>
      </c>
      <c r="L382" s="161">
        <v>350</v>
      </c>
      <c r="M382" s="2" t="s">
        <v>1</v>
      </c>
      <c r="N382" s="2" t="s">
        <v>47</v>
      </c>
      <c r="O382" s="9">
        <v>11.5972310393302</v>
      </c>
      <c r="P382" s="9">
        <f t="shared" si="25"/>
        <v>35</v>
      </c>
      <c r="Q382" s="2" t="str">
        <f t="shared" si="26"/>
        <v>septiembre</v>
      </c>
      <c r="R382" s="2">
        <f t="shared" si="27"/>
        <v>2023</v>
      </c>
      <c r="S382" s="3" t="str">
        <f t="shared" si="28"/>
        <v>domingo</v>
      </c>
      <c r="T382" s="87">
        <f t="shared" si="29"/>
        <v>3</v>
      </c>
    </row>
    <row r="383" spans="1:20" ht="15.75" x14ac:dyDescent="0.25">
      <c r="A383" s="113">
        <v>382</v>
      </c>
      <c r="B383" s="4" t="s">
        <v>715</v>
      </c>
      <c r="C383" s="113">
        <v>42</v>
      </c>
      <c r="D383" s="2" t="s">
        <v>696</v>
      </c>
      <c r="E383" s="5" t="s">
        <v>915</v>
      </c>
      <c r="F383" s="171">
        <v>25043373</v>
      </c>
      <c r="G383" s="6" t="s">
        <v>816</v>
      </c>
      <c r="H383" s="2" t="s">
        <v>33</v>
      </c>
      <c r="I383" s="44">
        <v>45179</v>
      </c>
      <c r="J383" s="133" t="s">
        <v>688</v>
      </c>
      <c r="K383" s="133" t="s">
        <v>62</v>
      </c>
      <c r="L383" s="161">
        <v>350</v>
      </c>
      <c r="M383" s="2" t="s">
        <v>5</v>
      </c>
      <c r="N383" s="2" t="s">
        <v>47</v>
      </c>
      <c r="O383" s="9">
        <v>11.609956740130601</v>
      </c>
      <c r="P383" s="9">
        <f t="shared" si="25"/>
        <v>35</v>
      </c>
      <c r="Q383" s="2" t="str">
        <f t="shared" si="26"/>
        <v>septiembre</v>
      </c>
      <c r="R383" s="2">
        <f t="shared" si="27"/>
        <v>2023</v>
      </c>
      <c r="S383" s="3" t="str">
        <f t="shared" si="28"/>
        <v>domingo</v>
      </c>
      <c r="T383" s="88">
        <f t="shared" si="29"/>
        <v>10</v>
      </c>
    </row>
    <row r="384" spans="1:20" ht="15.75" x14ac:dyDescent="0.25">
      <c r="A384" s="113">
        <v>383</v>
      </c>
      <c r="B384" s="4" t="s">
        <v>803</v>
      </c>
      <c r="C384" s="113">
        <v>38</v>
      </c>
      <c r="D384" s="2" t="s">
        <v>695</v>
      </c>
      <c r="E384" s="5" t="s">
        <v>917</v>
      </c>
      <c r="F384" s="171">
        <v>30652793</v>
      </c>
      <c r="G384" s="6" t="s">
        <v>818</v>
      </c>
      <c r="H384" s="2" t="s">
        <v>129</v>
      </c>
      <c r="I384" s="44">
        <v>45172</v>
      </c>
      <c r="J384" s="133" t="s">
        <v>684</v>
      </c>
      <c r="K384" s="133" t="s">
        <v>62</v>
      </c>
      <c r="L384" s="161">
        <v>350</v>
      </c>
      <c r="M384" s="2" t="s">
        <v>3</v>
      </c>
      <c r="N384" s="2" t="s">
        <v>47</v>
      </c>
      <c r="O384" s="9">
        <v>11.6226824409309</v>
      </c>
      <c r="P384" s="9">
        <f t="shared" si="25"/>
        <v>35</v>
      </c>
      <c r="Q384" s="2" t="str">
        <f t="shared" si="26"/>
        <v>septiembre</v>
      </c>
      <c r="R384" s="2">
        <f t="shared" si="27"/>
        <v>2023</v>
      </c>
      <c r="S384" s="3" t="str">
        <f t="shared" si="28"/>
        <v>domingo</v>
      </c>
      <c r="T384" s="87">
        <f t="shared" si="29"/>
        <v>3</v>
      </c>
    </row>
    <row r="385" spans="1:20" ht="15.75" x14ac:dyDescent="0.25">
      <c r="A385" s="113">
        <v>384</v>
      </c>
      <c r="B385" s="4" t="s">
        <v>718</v>
      </c>
      <c r="C385" s="113">
        <v>32</v>
      </c>
      <c r="D385" s="2" t="s">
        <v>696</v>
      </c>
      <c r="E385" s="5" t="s">
        <v>919</v>
      </c>
      <c r="F385" s="171">
        <v>34294909</v>
      </c>
      <c r="G385" s="2" t="s">
        <v>820</v>
      </c>
      <c r="H385" s="2" t="s">
        <v>59</v>
      </c>
      <c r="I385" s="44">
        <v>45172</v>
      </c>
      <c r="J385" s="133" t="s">
        <v>685</v>
      </c>
      <c r="K385" s="133" t="s">
        <v>62</v>
      </c>
      <c r="L385" s="161">
        <v>350</v>
      </c>
      <c r="M385" s="2" t="s">
        <v>5</v>
      </c>
      <c r="N385" s="2" t="s">
        <v>47</v>
      </c>
      <c r="O385" s="9">
        <v>11.6354081417313</v>
      </c>
      <c r="P385" s="9">
        <f t="shared" si="25"/>
        <v>35</v>
      </c>
      <c r="Q385" s="2" t="str">
        <f t="shared" si="26"/>
        <v>septiembre</v>
      </c>
      <c r="R385" s="2">
        <f t="shared" si="27"/>
        <v>2023</v>
      </c>
      <c r="S385" s="3" t="str">
        <f t="shared" si="28"/>
        <v>domingo</v>
      </c>
      <c r="T385" s="88">
        <f t="shared" si="29"/>
        <v>3</v>
      </c>
    </row>
    <row r="386" spans="1:20" ht="15.75" x14ac:dyDescent="0.25">
      <c r="A386" s="113">
        <v>385</v>
      </c>
      <c r="B386" s="4" t="s">
        <v>724</v>
      </c>
      <c r="C386" s="113">
        <v>40</v>
      </c>
      <c r="D386" s="2" t="s">
        <v>695</v>
      </c>
      <c r="E386" s="5" t="s">
        <v>925</v>
      </c>
      <c r="F386" s="171">
        <v>30079514</v>
      </c>
      <c r="G386" s="2" t="s">
        <v>850</v>
      </c>
      <c r="H386" s="2" t="s">
        <v>70</v>
      </c>
      <c r="I386" s="44">
        <v>45209</v>
      </c>
      <c r="J386" s="133" t="s">
        <v>786</v>
      </c>
      <c r="K386" s="133" t="s">
        <v>62</v>
      </c>
      <c r="L386" s="161">
        <v>350</v>
      </c>
      <c r="M386" s="2" t="s">
        <v>3</v>
      </c>
      <c r="N386" s="2" t="s">
        <v>47</v>
      </c>
      <c r="O386" s="9">
        <v>11.673585244132401</v>
      </c>
      <c r="P386" s="9">
        <f t="shared" ref="P386:P449" si="30">L386*0.1</f>
        <v>35</v>
      </c>
      <c r="Q386" s="2" t="str">
        <f t="shared" ref="Q386:Q449" si="31">TEXT(I:I,"mmmm")</f>
        <v>octubre</v>
      </c>
      <c r="R386" s="2">
        <f t="shared" ref="R386:R449" si="32">YEAR(I386)</f>
        <v>2023</v>
      </c>
      <c r="S386" s="3" t="str">
        <f t="shared" ref="S386:S449" si="33">IF(I386&lt;&gt;"", SUBSTITUTE(SUBSTITUTE(SUBSTITUTE(SUBSTITUTE(SUBSTITUTE(TEXT(I386,"dddd"),"á","a"),"é","e"),"í","i"),"ó","o"),"ú","u"),"")</f>
        <v>martes</v>
      </c>
      <c r="T386" s="87">
        <f t="shared" ref="T386:T449" si="34">DAY(I:I)</f>
        <v>10</v>
      </c>
    </row>
    <row r="387" spans="1:20" ht="15.75" x14ac:dyDescent="0.25">
      <c r="A387" s="113">
        <v>386</v>
      </c>
      <c r="B387" s="4" t="s">
        <v>73</v>
      </c>
      <c r="C387" s="113">
        <v>31</v>
      </c>
      <c r="D387" s="2" t="s">
        <v>695</v>
      </c>
      <c r="E387" s="5" t="s">
        <v>927</v>
      </c>
      <c r="F387" s="171">
        <v>39111781</v>
      </c>
      <c r="G387" s="2" t="s">
        <v>844</v>
      </c>
      <c r="H387" s="2" t="s">
        <v>74</v>
      </c>
      <c r="I387" s="44">
        <v>45214</v>
      </c>
      <c r="J387" s="133" t="s">
        <v>714</v>
      </c>
      <c r="K387" s="133" t="s">
        <v>62</v>
      </c>
      <c r="L387" s="161">
        <v>350</v>
      </c>
      <c r="M387" s="2" t="s">
        <v>1198</v>
      </c>
      <c r="N387" s="2" t="s">
        <v>47</v>
      </c>
      <c r="O387" s="9">
        <v>11.6863109449327</v>
      </c>
      <c r="P387" s="9">
        <f t="shared" si="30"/>
        <v>35</v>
      </c>
      <c r="Q387" s="2" t="str">
        <f t="shared" si="31"/>
        <v>octubre</v>
      </c>
      <c r="R387" s="2">
        <f t="shared" si="32"/>
        <v>2023</v>
      </c>
      <c r="S387" s="3" t="str">
        <f t="shared" si="33"/>
        <v>domingo</v>
      </c>
      <c r="T387" s="88">
        <f t="shared" si="34"/>
        <v>15</v>
      </c>
    </row>
    <row r="388" spans="1:20" ht="15.75" x14ac:dyDescent="0.25">
      <c r="A388" s="113">
        <v>387</v>
      </c>
      <c r="B388" s="4" t="s">
        <v>727</v>
      </c>
      <c r="C388" s="113">
        <v>28</v>
      </c>
      <c r="D388" s="2" t="s">
        <v>695</v>
      </c>
      <c r="E388" s="5" t="s">
        <v>929</v>
      </c>
      <c r="F388" s="171">
        <v>27707752</v>
      </c>
      <c r="G388" s="2" t="s">
        <v>824</v>
      </c>
      <c r="H388" s="2" t="s">
        <v>80</v>
      </c>
      <c r="I388" s="44">
        <v>45224</v>
      </c>
      <c r="J388" s="133" t="s">
        <v>689</v>
      </c>
      <c r="K388" s="133" t="s">
        <v>62</v>
      </c>
      <c r="L388" s="161">
        <v>350</v>
      </c>
      <c r="M388" s="2" t="s">
        <v>1197</v>
      </c>
      <c r="N388" s="2" t="s">
        <v>47</v>
      </c>
      <c r="O388" s="9">
        <v>11.7053994961333</v>
      </c>
      <c r="P388" s="9">
        <f t="shared" si="30"/>
        <v>35</v>
      </c>
      <c r="Q388" s="2" t="str">
        <f t="shared" si="31"/>
        <v>octubre</v>
      </c>
      <c r="R388" s="2">
        <f t="shared" si="32"/>
        <v>2023</v>
      </c>
      <c r="S388" s="3" t="str">
        <f t="shared" si="33"/>
        <v>miercoles</v>
      </c>
      <c r="T388" s="87">
        <f t="shared" si="34"/>
        <v>25</v>
      </c>
    </row>
    <row r="389" spans="1:20" ht="15.75" x14ac:dyDescent="0.25">
      <c r="A389" s="113">
        <v>388</v>
      </c>
      <c r="B389" s="4" t="s">
        <v>728</v>
      </c>
      <c r="C389" s="113">
        <v>33</v>
      </c>
      <c r="D389" s="2" t="s">
        <v>696</v>
      </c>
      <c r="E389" s="5" t="s">
        <v>930</v>
      </c>
      <c r="F389" s="171">
        <v>25972381</v>
      </c>
      <c r="G389" s="2" t="s">
        <v>825</v>
      </c>
      <c r="H389" s="2" t="s">
        <v>82</v>
      </c>
      <c r="I389" s="44">
        <v>45227</v>
      </c>
      <c r="J389" s="133" t="s">
        <v>783</v>
      </c>
      <c r="K389" s="133" t="s">
        <v>62</v>
      </c>
      <c r="L389" s="161">
        <v>350</v>
      </c>
      <c r="M389" s="2" t="s">
        <v>1197</v>
      </c>
      <c r="N389" s="2" t="s">
        <v>47</v>
      </c>
      <c r="O389" s="9">
        <v>11.711762346533501</v>
      </c>
      <c r="P389" s="9">
        <f t="shared" si="30"/>
        <v>35</v>
      </c>
      <c r="Q389" s="2" t="str">
        <f t="shared" si="31"/>
        <v>octubre</v>
      </c>
      <c r="R389" s="2">
        <f t="shared" si="32"/>
        <v>2023</v>
      </c>
      <c r="S389" s="3" t="str">
        <f t="shared" si="33"/>
        <v>sabado</v>
      </c>
      <c r="T389" s="88">
        <f t="shared" si="34"/>
        <v>28</v>
      </c>
    </row>
    <row r="390" spans="1:20" ht="15.75" x14ac:dyDescent="0.25">
      <c r="A390" s="113">
        <v>389</v>
      </c>
      <c r="B390" s="4" t="s">
        <v>729</v>
      </c>
      <c r="C390" s="113">
        <v>44</v>
      </c>
      <c r="D390" s="2" t="s">
        <v>696</v>
      </c>
      <c r="E390" s="5" t="s">
        <v>931</v>
      </c>
      <c r="F390" s="171">
        <v>39810617</v>
      </c>
      <c r="G390" s="2" t="s">
        <v>826</v>
      </c>
      <c r="H390" s="2" t="s">
        <v>84</v>
      </c>
      <c r="I390" s="44">
        <v>45228</v>
      </c>
      <c r="J390" s="133" t="s">
        <v>717</v>
      </c>
      <c r="K390" s="133" t="s">
        <v>62</v>
      </c>
      <c r="L390" s="161">
        <v>350</v>
      </c>
      <c r="M390" s="2" t="s">
        <v>5</v>
      </c>
      <c r="N390" s="2" t="s">
        <v>47</v>
      </c>
      <c r="O390" s="9">
        <v>11.718125196933601</v>
      </c>
      <c r="P390" s="9">
        <f t="shared" si="30"/>
        <v>35</v>
      </c>
      <c r="Q390" s="2" t="str">
        <f t="shared" si="31"/>
        <v>octubre</v>
      </c>
      <c r="R390" s="2">
        <f t="shared" si="32"/>
        <v>2023</v>
      </c>
      <c r="S390" s="3" t="str">
        <f t="shared" si="33"/>
        <v>domingo</v>
      </c>
      <c r="T390" s="87">
        <f t="shared" si="34"/>
        <v>29</v>
      </c>
    </row>
    <row r="391" spans="1:20" ht="15.75" x14ac:dyDescent="0.25">
      <c r="A391" s="113">
        <v>390</v>
      </c>
      <c r="B391" s="4" t="s">
        <v>730</v>
      </c>
      <c r="C391" s="113">
        <v>37</v>
      </c>
      <c r="D391" s="2" t="s">
        <v>695</v>
      </c>
      <c r="E391" s="5" t="s">
        <v>932</v>
      </c>
      <c r="F391" s="171">
        <v>30066435</v>
      </c>
      <c r="G391" s="2" t="s">
        <v>933</v>
      </c>
      <c r="H391" s="2" t="s">
        <v>86</v>
      </c>
      <c r="I391" s="44">
        <v>45233</v>
      </c>
      <c r="J391" s="133" t="s">
        <v>687</v>
      </c>
      <c r="K391" s="133" t="s">
        <v>62</v>
      </c>
      <c r="L391" s="161">
        <v>350</v>
      </c>
      <c r="M391" s="2" t="s">
        <v>1</v>
      </c>
      <c r="N391" s="2" t="s">
        <v>47</v>
      </c>
      <c r="O391" s="9">
        <v>11.7244880473338</v>
      </c>
      <c r="P391" s="9">
        <f t="shared" si="30"/>
        <v>35</v>
      </c>
      <c r="Q391" s="2" t="str">
        <f t="shared" si="31"/>
        <v>noviembre</v>
      </c>
      <c r="R391" s="2">
        <f t="shared" si="32"/>
        <v>2023</v>
      </c>
      <c r="S391" s="3" t="str">
        <f t="shared" si="33"/>
        <v>viernes</v>
      </c>
      <c r="T391" s="88">
        <f t="shared" si="34"/>
        <v>3</v>
      </c>
    </row>
    <row r="392" spans="1:20" ht="15.75" x14ac:dyDescent="0.25">
      <c r="A392" s="113">
        <v>391</v>
      </c>
      <c r="B392" s="4" t="s">
        <v>89</v>
      </c>
      <c r="C392" s="113">
        <v>28</v>
      </c>
      <c r="D392" s="2" t="s">
        <v>695</v>
      </c>
      <c r="E392" s="5" t="s">
        <v>935</v>
      </c>
      <c r="F392" s="171">
        <v>25649169</v>
      </c>
      <c r="G392" s="2" t="s">
        <v>828</v>
      </c>
      <c r="H392" s="2" t="s">
        <v>90</v>
      </c>
      <c r="I392" s="44">
        <v>45240</v>
      </c>
      <c r="J392" s="133" t="s">
        <v>688</v>
      </c>
      <c r="K392" s="133" t="s">
        <v>62</v>
      </c>
      <c r="L392" s="161">
        <v>350</v>
      </c>
      <c r="M392" s="2" t="s">
        <v>5</v>
      </c>
      <c r="N392" s="2" t="s">
        <v>47</v>
      </c>
      <c r="O392" s="9">
        <v>11.7372137481342</v>
      </c>
      <c r="P392" s="9">
        <f t="shared" si="30"/>
        <v>35</v>
      </c>
      <c r="Q392" s="2" t="str">
        <f t="shared" si="31"/>
        <v>noviembre</v>
      </c>
      <c r="R392" s="2">
        <f t="shared" si="32"/>
        <v>2023</v>
      </c>
      <c r="S392" s="3" t="str">
        <f t="shared" si="33"/>
        <v>viernes</v>
      </c>
      <c r="T392" s="87">
        <f t="shared" si="34"/>
        <v>10</v>
      </c>
    </row>
    <row r="393" spans="1:20" ht="15.75" x14ac:dyDescent="0.25">
      <c r="A393" s="113">
        <v>392</v>
      </c>
      <c r="B393" s="4" t="s">
        <v>732</v>
      </c>
      <c r="C393" s="113">
        <v>40</v>
      </c>
      <c r="D393" s="2" t="s">
        <v>696</v>
      </c>
      <c r="E393" s="5" t="s">
        <v>937</v>
      </c>
      <c r="F393" s="171">
        <v>33498175</v>
      </c>
      <c r="G393" s="2" t="s">
        <v>830</v>
      </c>
      <c r="H393" s="2" t="s">
        <v>61</v>
      </c>
      <c r="I393" s="44">
        <v>45245</v>
      </c>
      <c r="J393" s="133" t="s">
        <v>684</v>
      </c>
      <c r="K393" s="133" t="s">
        <v>1203</v>
      </c>
      <c r="L393" s="161">
        <v>450</v>
      </c>
      <c r="M393" s="2" t="s">
        <v>3</v>
      </c>
      <c r="N393" s="2" t="s">
        <v>47</v>
      </c>
      <c r="O393" s="9">
        <v>11.7499394489345</v>
      </c>
      <c r="P393" s="9">
        <f t="shared" si="30"/>
        <v>45</v>
      </c>
      <c r="Q393" s="2" t="str">
        <f t="shared" si="31"/>
        <v>noviembre</v>
      </c>
      <c r="R393" s="2">
        <f t="shared" si="32"/>
        <v>2023</v>
      </c>
      <c r="S393" s="3" t="str">
        <f t="shared" si="33"/>
        <v>miercoles</v>
      </c>
      <c r="T393" s="88">
        <f t="shared" si="34"/>
        <v>15</v>
      </c>
    </row>
    <row r="394" spans="1:20" ht="15.75" x14ac:dyDescent="0.25">
      <c r="A394" s="113">
        <v>393</v>
      </c>
      <c r="B394" s="4" t="s">
        <v>733</v>
      </c>
      <c r="C394" s="113">
        <v>28</v>
      </c>
      <c r="D394" s="2" t="s">
        <v>695</v>
      </c>
      <c r="E394" s="5" t="s">
        <v>939</v>
      </c>
      <c r="F394" s="171">
        <v>39704517</v>
      </c>
      <c r="G394" s="2" t="s">
        <v>832</v>
      </c>
      <c r="H394" s="2" t="s">
        <v>96</v>
      </c>
      <c r="I394" s="44">
        <v>45253</v>
      </c>
      <c r="J394" s="133" t="s">
        <v>685</v>
      </c>
      <c r="K394" s="133" t="s">
        <v>1203</v>
      </c>
      <c r="L394" s="161">
        <v>450</v>
      </c>
      <c r="M394" s="2" t="s">
        <v>5</v>
      </c>
      <c r="N394" s="2" t="s">
        <v>47</v>
      </c>
      <c r="O394" s="9">
        <v>11.7626651497349</v>
      </c>
      <c r="P394" s="9">
        <f t="shared" si="30"/>
        <v>45</v>
      </c>
      <c r="Q394" s="2" t="str">
        <f t="shared" si="31"/>
        <v>noviembre</v>
      </c>
      <c r="R394" s="2">
        <f t="shared" si="32"/>
        <v>2023</v>
      </c>
      <c r="S394" s="3" t="str">
        <f t="shared" si="33"/>
        <v>jueves</v>
      </c>
      <c r="T394" s="87">
        <f t="shared" si="34"/>
        <v>23</v>
      </c>
    </row>
    <row r="395" spans="1:20" ht="15.75" x14ac:dyDescent="0.25">
      <c r="A395" s="113">
        <v>394</v>
      </c>
      <c r="B395" s="4" t="s">
        <v>737</v>
      </c>
      <c r="C395" s="113">
        <v>30</v>
      </c>
      <c r="D395" s="2" t="s">
        <v>696</v>
      </c>
      <c r="E395" s="5" t="s">
        <v>945</v>
      </c>
      <c r="F395" s="171">
        <v>30442404</v>
      </c>
      <c r="G395" s="2" t="s">
        <v>852</v>
      </c>
      <c r="H395" s="2" t="s">
        <v>108</v>
      </c>
      <c r="I395" s="44">
        <v>45270</v>
      </c>
      <c r="J395" s="133" t="s">
        <v>786</v>
      </c>
      <c r="K395" s="133" t="s">
        <v>1203</v>
      </c>
      <c r="L395" s="161">
        <v>450</v>
      </c>
      <c r="M395" s="2" t="s">
        <v>3</v>
      </c>
      <c r="N395" s="2" t="s">
        <v>47</v>
      </c>
      <c r="O395" s="9">
        <v>11.800842252136</v>
      </c>
      <c r="P395" s="9">
        <f t="shared" si="30"/>
        <v>45</v>
      </c>
      <c r="Q395" s="2" t="str">
        <f t="shared" si="31"/>
        <v>diciembre</v>
      </c>
      <c r="R395" s="2">
        <f t="shared" si="32"/>
        <v>2023</v>
      </c>
      <c r="S395" s="3" t="str">
        <f t="shared" si="33"/>
        <v>domingo</v>
      </c>
      <c r="T395" s="88">
        <f t="shared" si="34"/>
        <v>10</v>
      </c>
    </row>
    <row r="396" spans="1:20" ht="15.75" x14ac:dyDescent="0.25">
      <c r="A396" s="113">
        <v>395</v>
      </c>
      <c r="B396" s="4" t="s">
        <v>111</v>
      </c>
      <c r="C396" s="113">
        <v>27</v>
      </c>
      <c r="D396" s="2" t="s">
        <v>695</v>
      </c>
      <c r="E396" s="5" t="s">
        <v>947</v>
      </c>
      <c r="F396" s="171">
        <v>28565335</v>
      </c>
      <c r="G396" s="2" t="s">
        <v>841</v>
      </c>
      <c r="H396" s="2" t="s">
        <v>112</v>
      </c>
      <c r="I396" s="44">
        <v>45275</v>
      </c>
      <c r="J396" s="133" t="s">
        <v>714</v>
      </c>
      <c r="K396" s="133" t="s">
        <v>1203</v>
      </c>
      <c r="L396" s="161">
        <v>450</v>
      </c>
      <c r="M396" s="2" t="s">
        <v>1198</v>
      </c>
      <c r="N396" s="2" t="s">
        <v>47</v>
      </c>
      <c r="O396" s="9">
        <v>11.8135679529363</v>
      </c>
      <c r="P396" s="9">
        <f t="shared" si="30"/>
        <v>45</v>
      </c>
      <c r="Q396" s="2" t="str">
        <f t="shared" si="31"/>
        <v>diciembre</v>
      </c>
      <c r="R396" s="2">
        <f t="shared" si="32"/>
        <v>2023</v>
      </c>
      <c r="S396" s="3" t="str">
        <f t="shared" si="33"/>
        <v>viernes</v>
      </c>
      <c r="T396" s="87">
        <f t="shared" si="34"/>
        <v>15</v>
      </c>
    </row>
    <row r="397" spans="1:20" ht="15.75" x14ac:dyDescent="0.25">
      <c r="A397" s="113">
        <v>396</v>
      </c>
      <c r="B397" s="4" t="s">
        <v>739</v>
      </c>
      <c r="C397" s="113">
        <v>31</v>
      </c>
      <c r="D397" s="2" t="s">
        <v>695</v>
      </c>
      <c r="E397" s="5" t="s">
        <v>950</v>
      </c>
      <c r="F397" s="171">
        <v>26941122</v>
      </c>
      <c r="G397" s="2" t="s">
        <v>836</v>
      </c>
      <c r="H397" s="2" t="s">
        <v>117</v>
      </c>
      <c r="I397" s="44">
        <v>45284</v>
      </c>
      <c r="J397" s="133" t="s">
        <v>689</v>
      </c>
      <c r="K397" s="133" t="s">
        <v>1203</v>
      </c>
      <c r="L397" s="161">
        <v>450</v>
      </c>
      <c r="M397" s="2" t="s">
        <v>1197</v>
      </c>
      <c r="N397" s="2" t="s">
        <v>47</v>
      </c>
      <c r="O397" s="9">
        <v>11.832656504136899</v>
      </c>
      <c r="P397" s="9">
        <f t="shared" si="30"/>
        <v>45</v>
      </c>
      <c r="Q397" s="2" t="str">
        <f t="shared" si="31"/>
        <v>diciembre</v>
      </c>
      <c r="R397" s="2">
        <f t="shared" si="32"/>
        <v>2023</v>
      </c>
      <c r="S397" s="3" t="str">
        <f t="shared" si="33"/>
        <v>domingo</v>
      </c>
      <c r="T397" s="88">
        <f t="shared" si="34"/>
        <v>24</v>
      </c>
    </row>
    <row r="398" spans="1:20" ht="15.75" x14ac:dyDescent="0.25">
      <c r="A398" s="113">
        <v>397</v>
      </c>
      <c r="B398" s="4" t="s">
        <v>740</v>
      </c>
      <c r="C398" s="113">
        <v>38</v>
      </c>
      <c r="D398" s="2" t="s">
        <v>695</v>
      </c>
      <c r="E398" s="5" t="s">
        <v>680</v>
      </c>
      <c r="F398" s="171">
        <v>29400151</v>
      </c>
      <c r="G398" s="2" t="s">
        <v>837</v>
      </c>
      <c r="H398" s="2" t="s">
        <v>119</v>
      </c>
      <c r="I398" s="44">
        <v>45288</v>
      </c>
      <c r="J398" s="133" t="s">
        <v>783</v>
      </c>
      <c r="K398" s="133" t="s">
        <v>1203</v>
      </c>
      <c r="L398" s="161">
        <v>450</v>
      </c>
      <c r="M398" s="2" t="s">
        <v>1197</v>
      </c>
      <c r="N398" s="2" t="s">
        <v>47</v>
      </c>
      <c r="O398" s="9">
        <v>11.839019354537101</v>
      </c>
      <c r="P398" s="9">
        <f t="shared" si="30"/>
        <v>45</v>
      </c>
      <c r="Q398" s="2" t="str">
        <f t="shared" si="31"/>
        <v>diciembre</v>
      </c>
      <c r="R398" s="2">
        <f t="shared" si="32"/>
        <v>2023</v>
      </c>
      <c r="S398" s="3" t="str">
        <f t="shared" si="33"/>
        <v>jueves</v>
      </c>
      <c r="T398" s="87">
        <f t="shared" si="34"/>
        <v>28</v>
      </c>
    </row>
    <row r="399" spans="1:20" ht="15.75" x14ac:dyDescent="0.25">
      <c r="A399" s="113">
        <v>398</v>
      </c>
      <c r="B399" s="4" t="s">
        <v>120</v>
      </c>
      <c r="C399" s="113">
        <v>18</v>
      </c>
      <c r="D399" s="2" t="s">
        <v>695</v>
      </c>
      <c r="E399" s="5" t="s">
        <v>901</v>
      </c>
      <c r="F399" s="171">
        <v>37381230</v>
      </c>
      <c r="G399" s="2" t="s">
        <v>838</v>
      </c>
      <c r="H399" s="2" t="s">
        <v>121</v>
      </c>
      <c r="I399" s="44">
        <v>45290</v>
      </c>
      <c r="J399" s="133" t="s">
        <v>717</v>
      </c>
      <c r="K399" s="133" t="s">
        <v>1203</v>
      </c>
      <c r="L399" s="161">
        <v>450</v>
      </c>
      <c r="M399" s="2" t="s">
        <v>5</v>
      </c>
      <c r="N399" s="2" t="s">
        <v>47</v>
      </c>
      <c r="O399" s="9">
        <v>11.8453822049372</v>
      </c>
      <c r="P399" s="9">
        <f t="shared" si="30"/>
        <v>45</v>
      </c>
      <c r="Q399" s="2" t="str">
        <f t="shared" si="31"/>
        <v>diciembre</v>
      </c>
      <c r="R399" s="2">
        <f t="shared" si="32"/>
        <v>2023</v>
      </c>
      <c r="S399" s="3" t="str">
        <f t="shared" si="33"/>
        <v>sabado</v>
      </c>
      <c r="T399" s="88">
        <f t="shared" si="34"/>
        <v>30</v>
      </c>
    </row>
    <row r="400" spans="1:20" ht="15.75" x14ac:dyDescent="0.25">
      <c r="A400" s="113">
        <v>399</v>
      </c>
      <c r="B400" s="4" t="s">
        <v>904</v>
      </c>
      <c r="C400" s="113">
        <v>30</v>
      </c>
      <c r="D400" s="2" t="s">
        <v>695</v>
      </c>
      <c r="E400" s="5" t="s">
        <v>913</v>
      </c>
      <c r="F400" s="171">
        <v>34678227</v>
      </c>
      <c r="G400" s="6" t="s">
        <v>815</v>
      </c>
      <c r="H400" s="2" t="s">
        <v>29</v>
      </c>
      <c r="I400" s="44">
        <v>45171</v>
      </c>
      <c r="J400" s="133" t="s">
        <v>687</v>
      </c>
      <c r="K400" s="133" t="s">
        <v>1203</v>
      </c>
      <c r="L400" s="161">
        <v>450</v>
      </c>
      <c r="M400" s="2" t="s">
        <v>1</v>
      </c>
      <c r="N400" s="2" t="s">
        <v>47</v>
      </c>
      <c r="O400" s="9">
        <v>11.8517450553374</v>
      </c>
      <c r="P400" s="9">
        <f t="shared" si="30"/>
        <v>45</v>
      </c>
      <c r="Q400" s="2" t="str">
        <f t="shared" si="31"/>
        <v>septiembre</v>
      </c>
      <c r="R400" s="2">
        <f t="shared" si="32"/>
        <v>2023</v>
      </c>
      <c r="S400" s="3" t="str">
        <f t="shared" si="33"/>
        <v>sabado</v>
      </c>
      <c r="T400" s="87">
        <f t="shared" si="34"/>
        <v>2</v>
      </c>
    </row>
    <row r="401" spans="1:20" ht="15.75" x14ac:dyDescent="0.25">
      <c r="A401" s="113">
        <v>400</v>
      </c>
      <c r="B401" s="4" t="s">
        <v>715</v>
      </c>
      <c r="C401" s="113">
        <v>42</v>
      </c>
      <c r="D401" s="2" t="s">
        <v>696</v>
      </c>
      <c r="E401" s="5" t="s">
        <v>915</v>
      </c>
      <c r="F401" s="171">
        <v>25043373</v>
      </c>
      <c r="G401" s="6" t="s">
        <v>816</v>
      </c>
      <c r="H401" s="2" t="s">
        <v>33</v>
      </c>
      <c r="I401" s="44">
        <v>45179</v>
      </c>
      <c r="J401" s="133" t="s">
        <v>688</v>
      </c>
      <c r="K401" s="133" t="s">
        <v>1203</v>
      </c>
      <c r="L401" s="161">
        <v>450</v>
      </c>
      <c r="M401" s="2" t="s">
        <v>5</v>
      </c>
      <c r="N401" s="2" t="s">
        <v>47</v>
      </c>
      <c r="O401" s="9">
        <v>11.8644707561378</v>
      </c>
      <c r="P401" s="9">
        <f t="shared" si="30"/>
        <v>45</v>
      </c>
      <c r="Q401" s="2" t="str">
        <f t="shared" si="31"/>
        <v>septiembre</v>
      </c>
      <c r="R401" s="2">
        <f t="shared" si="32"/>
        <v>2023</v>
      </c>
      <c r="S401" s="3" t="str">
        <f t="shared" si="33"/>
        <v>domingo</v>
      </c>
      <c r="T401" s="88">
        <f t="shared" si="34"/>
        <v>10</v>
      </c>
    </row>
    <row r="402" spans="1:20" ht="15.75" x14ac:dyDescent="0.25">
      <c r="A402" s="113">
        <v>401</v>
      </c>
      <c r="B402" s="4" t="s">
        <v>803</v>
      </c>
      <c r="C402" s="113">
        <v>38</v>
      </c>
      <c r="D402" s="2" t="s">
        <v>695</v>
      </c>
      <c r="E402" s="5" t="s">
        <v>917</v>
      </c>
      <c r="F402" s="171">
        <v>30652793</v>
      </c>
      <c r="G402" s="6" t="s">
        <v>818</v>
      </c>
      <c r="H402" s="2" t="s">
        <v>129</v>
      </c>
      <c r="I402" s="44">
        <v>45184</v>
      </c>
      <c r="J402" s="133" t="s">
        <v>684</v>
      </c>
      <c r="K402" s="133" t="s">
        <v>1203</v>
      </c>
      <c r="L402" s="161">
        <v>450</v>
      </c>
      <c r="M402" s="2" t="s">
        <v>3</v>
      </c>
      <c r="N402" s="2" t="s">
        <v>47</v>
      </c>
      <c r="O402" s="9">
        <v>11.877196456938099</v>
      </c>
      <c r="P402" s="9">
        <f t="shared" si="30"/>
        <v>45</v>
      </c>
      <c r="Q402" s="2" t="str">
        <f t="shared" si="31"/>
        <v>septiembre</v>
      </c>
      <c r="R402" s="2">
        <f t="shared" si="32"/>
        <v>2023</v>
      </c>
      <c r="S402" s="3" t="str">
        <f t="shared" si="33"/>
        <v>viernes</v>
      </c>
      <c r="T402" s="87">
        <f t="shared" si="34"/>
        <v>15</v>
      </c>
    </row>
    <row r="403" spans="1:20" ht="15.75" x14ac:dyDescent="0.25">
      <c r="A403" s="113">
        <v>402</v>
      </c>
      <c r="B403" s="4" t="s">
        <v>718</v>
      </c>
      <c r="C403" s="113">
        <v>32</v>
      </c>
      <c r="D403" s="2" t="s">
        <v>696</v>
      </c>
      <c r="E403" s="5" t="s">
        <v>919</v>
      </c>
      <c r="F403" s="171">
        <v>34294909</v>
      </c>
      <c r="G403" s="2" t="s">
        <v>820</v>
      </c>
      <c r="H403" s="2" t="s">
        <v>59</v>
      </c>
      <c r="I403" s="44">
        <v>45172</v>
      </c>
      <c r="J403" s="133" t="s">
        <v>685</v>
      </c>
      <c r="K403" s="133" t="s">
        <v>1203</v>
      </c>
      <c r="L403" s="161">
        <v>450</v>
      </c>
      <c r="M403" s="2" t="s">
        <v>5</v>
      </c>
      <c r="N403" s="2" t="s">
        <v>47</v>
      </c>
      <c r="O403" s="9">
        <v>11.8899221577385</v>
      </c>
      <c r="P403" s="9">
        <f t="shared" si="30"/>
        <v>45</v>
      </c>
      <c r="Q403" s="2" t="str">
        <f t="shared" si="31"/>
        <v>septiembre</v>
      </c>
      <c r="R403" s="2">
        <f t="shared" si="32"/>
        <v>2023</v>
      </c>
      <c r="S403" s="3" t="str">
        <f t="shared" si="33"/>
        <v>domingo</v>
      </c>
      <c r="T403" s="88">
        <f t="shared" si="34"/>
        <v>3</v>
      </c>
    </row>
    <row r="404" spans="1:20" ht="15.75" x14ac:dyDescent="0.25">
      <c r="A404" s="113">
        <v>403</v>
      </c>
      <c r="B404" s="4" t="s">
        <v>724</v>
      </c>
      <c r="C404" s="113">
        <v>40</v>
      </c>
      <c r="D404" s="2" t="s">
        <v>695</v>
      </c>
      <c r="E404" s="5" t="s">
        <v>925</v>
      </c>
      <c r="F404" s="171">
        <v>30079514</v>
      </c>
      <c r="G404" s="2" t="s">
        <v>850</v>
      </c>
      <c r="H404" s="2" t="s">
        <v>70</v>
      </c>
      <c r="I404" s="44">
        <v>45209</v>
      </c>
      <c r="J404" s="133" t="s">
        <v>786</v>
      </c>
      <c r="K404" s="133" t="s">
        <v>1203</v>
      </c>
      <c r="L404" s="161">
        <v>450</v>
      </c>
      <c r="M404" s="2" t="s">
        <v>3</v>
      </c>
      <c r="N404" s="2" t="s">
        <v>47</v>
      </c>
      <c r="O404" s="9">
        <v>11.9280992601396</v>
      </c>
      <c r="P404" s="9">
        <f t="shared" si="30"/>
        <v>45</v>
      </c>
      <c r="Q404" s="2" t="str">
        <f t="shared" si="31"/>
        <v>octubre</v>
      </c>
      <c r="R404" s="2">
        <f t="shared" si="32"/>
        <v>2023</v>
      </c>
      <c r="S404" s="3" t="str">
        <f t="shared" si="33"/>
        <v>martes</v>
      </c>
      <c r="T404" s="87">
        <f t="shared" si="34"/>
        <v>10</v>
      </c>
    </row>
    <row r="405" spans="1:20" ht="15.75" x14ac:dyDescent="0.25">
      <c r="A405" s="113">
        <v>404</v>
      </c>
      <c r="B405" s="4" t="s">
        <v>73</v>
      </c>
      <c r="C405" s="113">
        <v>31</v>
      </c>
      <c r="D405" s="2" t="s">
        <v>695</v>
      </c>
      <c r="E405" s="5" t="s">
        <v>927</v>
      </c>
      <c r="F405" s="171">
        <v>39111781</v>
      </c>
      <c r="G405" s="2" t="s">
        <v>844</v>
      </c>
      <c r="H405" s="2" t="s">
        <v>74</v>
      </c>
      <c r="I405" s="44">
        <v>45214</v>
      </c>
      <c r="J405" s="133" t="s">
        <v>714</v>
      </c>
      <c r="K405" s="133" t="s">
        <v>1203</v>
      </c>
      <c r="L405" s="161">
        <v>450</v>
      </c>
      <c r="M405" s="2" t="s">
        <v>1198</v>
      </c>
      <c r="N405" s="2" t="s">
        <v>47</v>
      </c>
      <c r="O405" s="9">
        <v>11.940824960939899</v>
      </c>
      <c r="P405" s="9">
        <f t="shared" si="30"/>
        <v>45</v>
      </c>
      <c r="Q405" s="2" t="str">
        <f t="shared" si="31"/>
        <v>octubre</v>
      </c>
      <c r="R405" s="2">
        <f t="shared" si="32"/>
        <v>2023</v>
      </c>
      <c r="S405" s="3" t="str">
        <f t="shared" si="33"/>
        <v>domingo</v>
      </c>
      <c r="T405" s="88">
        <f t="shared" si="34"/>
        <v>15</v>
      </c>
    </row>
    <row r="406" spans="1:20" ht="15.75" x14ac:dyDescent="0.25">
      <c r="A406" s="113">
        <v>405</v>
      </c>
      <c r="B406" s="4" t="s">
        <v>727</v>
      </c>
      <c r="C406" s="113">
        <v>28</v>
      </c>
      <c r="D406" s="2" t="s">
        <v>695</v>
      </c>
      <c r="E406" s="5" t="s">
        <v>929</v>
      </c>
      <c r="F406" s="171">
        <v>27707752</v>
      </c>
      <c r="G406" s="2" t="s">
        <v>824</v>
      </c>
      <c r="H406" s="2" t="s">
        <v>80</v>
      </c>
      <c r="I406" s="44">
        <v>45224</v>
      </c>
      <c r="J406" s="133" t="s">
        <v>689</v>
      </c>
      <c r="K406" s="133" t="s">
        <v>1202</v>
      </c>
      <c r="L406" s="161">
        <v>600</v>
      </c>
      <c r="M406" s="2" t="s">
        <v>1197</v>
      </c>
      <c r="N406" s="2" t="s">
        <v>47</v>
      </c>
      <c r="O406" s="9">
        <v>11.959913512140499</v>
      </c>
      <c r="P406" s="9">
        <f t="shared" si="30"/>
        <v>60</v>
      </c>
      <c r="Q406" s="2" t="str">
        <f t="shared" si="31"/>
        <v>octubre</v>
      </c>
      <c r="R406" s="2">
        <f t="shared" si="32"/>
        <v>2023</v>
      </c>
      <c r="S406" s="3" t="str">
        <f t="shared" si="33"/>
        <v>miercoles</v>
      </c>
      <c r="T406" s="87">
        <f t="shared" si="34"/>
        <v>25</v>
      </c>
    </row>
    <row r="407" spans="1:20" ht="15.75" x14ac:dyDescent="0.25">
      <c r="A407" s="113">
        <v>406</v>
      </c>
      <c r="B407" s="4" t="s">
        <v>728</v>
      </c>
      <c r="C407" s="113">
        <v>33</v>
      </c>
      <c r="D407" s="2" t="s">
        <v>696</v>
      </c>
      <c r="E407" s="5" t="s">
        <v>930</v>
      </c>
      <c r="F407" s="171">
        <v>25972381</v>
      </c>
      <c r="G407" s="2" t="s">
        <v>825</v>
      </c>
      <c r="H407" s="2" t="s">
        <v>82</v>
      </c>
      <c r="I407" s="44">
        <v>45227</v>
      </c>
      <c r="J407" s="133" t="s">
        <v>783</v>
      </c>
      <c r="K407" s="133" t="s">
        <v>1202</v>
      </c>
      <c r="L407" s="161">
        <v>600</v>
      </c>
      <c r="M407" s="2" t="s">
        <v>1197</v>
      </c>
      <c r="N407" s="2" t="s">
        <v>47</v>
      </c>
      <c r="O407" s="9">
        <v>11.9662763625407</v>
      </c>
      <c r="P407" s="9">
        <f t="shared" si="30"/>
        <v>60</v>
      </c>
      <c r="Q407" s="2" t="str">
        <f t="shared" si="31"/>
        <v>octubre</v>
      </c>
      <c r="R407" s="2">
        <f t="shared" si="32"/>
        <v>2023</v>
      </c>
      <c r="S407" s="3" t="str">
        <f t="shared" si="33"/>
        <v>sabado</v>
      </c>
      <c r="T407" s="88">
        <f t="shared" si="34"/>
        <v>28</v>
      </c>
    </row>
    <row r="408" spans="1:20" ht="15.75" x14ac:dyDescent="0.25">
      <c r="A408" s="113">
        <v>407</v>
      </c>
      <c r="B408" s="4" t="s">
        <v>729</v>
      </c>
      <c r="C408" s="113">
        <v>44</v>
      </c>
      <c r="D408" s="2" t="s">
        <v>696</v>
      </c>
      <c r="E408" s="5" t="s">
        <v>931</v>
      </c>
      <c r="F408" s="171">
        <v>39810617</v>
      </c>
      <c r="G408" s="2" t="s">
        <v>826</v>
      </c>
      <c r="H408" s="2" t="s">
        <v>84</v>
      </c>
      <c r="I408" s="44">
        <v>45230</v>
      </c>
      <c r="J408" s="133" t="s">
        <v>717</v>
      </c>
      <c r="K408" s="133" t="s">
        <v>1202</v>
      </c>
      <c r="L408" s="161">
        <v>600</v>
      </c>
      <c r="M408" s="2" t="s">
        <v>5</v>
      </c>
      <c r="N408" s="2" t="s">
        <v>47</v>
      </c>
      <c r="O408" s="9">
        <v>11.9726392129408</v>
      </c>
      <c r="P408" s="9">
        <f t="shared" si="30"/>
        <v>60</v>
      </c>
      <c r="Q408" s="2" t="str">
        <f t="shared" si="31"/>
        <v>octubre</v>
      </c>
      <c r="R408" s="2">
        <f t="shared" si="32"/>
        <v>2023</v>
      </c>
      <c r="S408" s="3" t="str">
        <f t="shared" si="33"/>
        <v>martes</v>
      </c>
      <c r="T408" s="87">
        <f t="shared" si="34"/>
        <v>31</v>
      </c>
    </row>
    <row r="409" spans="1:20" ht="15.75" x14ac:dyDescent="0.25">
      <c r="A409" s="113">
        <v>408</v>
      </c>
      <c r="B409" s="4" t="s">
        <v>730</v>
      </c>
      <c r="C409" s="113">
        <v>37</v>
      </c>
      <c r="D409" s="2" t="s">
        <v>695</v>
      </c>
      <c r="E409" s="5" t="s">
        <v>932</v>
      </c>
      <c r="F409" s="171">
        <v>30066435</v>
      </c>
      <c r="G409" s="2" t="s">
        <v>933</v>
      </c>
      <c r="H409" s="2" t="s">
        <v>86</v>
      </c>
      <c r="I409" s="44">
        <v>45233</v>
      </c>
      <c r="J409" s="133" t="s">
        <v>687</v>
      </c>
      <c r="K409" s="133" t="s">
        <v>1202</v>
      </c>
      <c r="L409" s="161">
        <v>600</v>
      </c>
      <c r="M409" s="2" t="s">
        <v>1</v>
      </c>
      <c r="N409" s="2" t="s">
        <v>47</v>
      </c>
      <c r="O409" s="9">
        <v>11.979002063340999</v>
      </c>
      <c r="P409" s="9">
        <f t="shared" si="30"/>
        <v>60</v>
      </c>
      <c r="Q409" s="2" t="str">
        <f t="shared" si="31"/>
        <v>noviembre</v>
      </c>
      <c r="R409" s="2">
        <f t="shared" si="32"/>
        <v>2023</v>
      </c>
      <c r="S409" s="3" t="str">
        <f t="shared" si="33"/>
        <v>viernes</v>
      </c>
      <c r="T409" s="88">
        <f t="shared" si="34"/>
        <v>3</v>
      </c>
    </row>
    <row r="410" spans="1:20" ht="15.75" x14ac:dyDescent="0.25">
      <c r="A410" s="113">
        <v>409</v>
      </c>
      <c r="B410" s="4" t="s">
        <v>89</v>
      </c>
      <c r="C410" s="113">
        <v>28</v>
      </c>
      <c r="D410" s="2" t="s">
        <v>695</v>
      </c>
      <c r="E410" s="5" t="s">
        <v>935</v>
      </c>
      <c r="F410" s="171">
        <v>25649169</v>
      </c>
      <c r="G410" s="2" t="s">
        <v>828</v>
      </c>
      <c r="H410" s="2" t="s">
        <v>90</v>
      </c>
      <c r="I410" s="44">
        <v>45240</v>
      </c>
      <c r="J410" s="133" t="s">
        <v>688</v>
      </c>
      <c r="K410" s="133" t="s">
        <v>1202</v>
      </c>
      <c r="L410" s="161">
        <v>600</v>
      </c>
      <c r="M410" s="2" t="s">
        <v>5</v>
      </c>
      <c r="N410" s="2" t="s">
        <v>47</v>
      </c>
      <c r="O410" s="9">
        <v>11.9917277641414</v>
      </c>
      <c r="P410" s="9">
        <f t="shared" si="30"/>
        <v>60</v>
      </c>
      <c r="Q410" s="2" t="str">
        <f t="shared" si="31"/>
        <v>noviembre</v>
      </c>
      <c r="R410" s="2">
        <f t="shared" si="32"/>
        <v>2023</v>
      </c>
      <c r="S410" s="3" t="str">
        <f t="shared" si="33"/>
        <v>viernes</v>
      </c>
      <c r="T410" s="87">
        <f t="shared" si="34"/>
        <v>10</v>
      </c>
    </row>
    <row r="411" spans="1:20" ht="15.75" x14ac:dyDescent="0.25">
      <c r="A411" s="113">
        <v>410</v>
      </c>
      <c r="B411" s="4" t="s">
        <v>732</v>
      </c>
      <c r="C411" s="113">
        <v>40</v>
      </c>
      <c r="D411" s="2" t="s">
        <v>696</v>
      </c>
      <c r="E411" s="5" t="s">
        <v>937</v>
      </c>
      <c r="F411" s="171">
        <v>33498175</v>
      </c>
      <c r="G411" s="2" t="s">
        <v>830</v>
      </c>
      <c r="H411" s="2" t="s">
        <v>61</v>
      </c>
      <c r="I411" s="44">
        <v>45245</v>
      </c>
      <c r="J411" s="133" t="s">
        <v>684</v>
      </c>
      <c r="K411" s="133" t="s">
        <v>1202</v>
      </c>
      <c r="L411" s="161">
        <v>600</v>
      </c>
      <c r="M411" s="2" t="s">
        <v>3</v>
      </c>
      <c r="N411" s="2" t="s">
        <v>47</v>
      </c>
      <c r="O411" s="9">
        <v>12.004453464941699</v>
      </c>
      <c r="P411" s="9">
        <f t="shared" si="30"/>
        <v>60</v>
      </c>
      <c r="Q411" s="2" t="str">
        <f t="shared" si="31"/>
        <v>noviembre</v>
      </c>
      <c r="R411" s="2">
        <f t="shared" si="32"/>
        <v>2023</v>
      </c>
      <c r="S411" s="3" t="str">
        <f t="shared" si="33"/>
        <v>miercoles</v>
      </c>
      <c r="T411" s="88">
        <f t="shared" si="34"/>
        <v>15</v>
      </c>
    </row>
    <row r="412" spans="1:20" ht="15.75" x14ac:dyDescent="0.25">
      <c r="A412" s="113">
        <v>411</v>
      </c>
      <c r="B412" s="4" t="s">
        <v>733</v>
      </c>
      <c r="C412" s="113">
        <v>28</v>
      </c>
      <c r="D412" s="2" t="s">
        <v>695</v>
      </c>
      <c r="E412" s="5" t="s">
        <v>939</v>
      </c>
      <c r="F412" s="171">
        <v>39704517</v>
      </c>
      <c r="G412" s="2" t="s">
        <v>832</v>
      </c>
      <c r="H412" s="2" t="s">
        <v>96</v>
      </c>
      <c r="I412" s="44">
        <v>45253</v>
      </c>
      <c r="J412" s="133" t="s">
        <v>782</v>
      </c>
      <c r="K412" s="133" t="s">
        <v>1202</v>
      </c>
      <c r="L412" s="161">
        <v>600</v>
      </c>
      <c r="M412" s="2" t="s">
        <v>1198</v>
      </c>
      <c r="N412" s="2" t="s">
        <v>47</v>
      </c>
      <c r="O412" s="9">
        <v>12.0171791657421</v>
      </c>
      <c r="P412" s="9">
        <f t="shared" si="30"/>
        <v>60</v>
      </c>
      <c r="Q412" s="2" t="str">
        <f t="shared" si="31"/>
        <v>noviembre</v>
      </c>
      <c r="R412" s="2">
        <f t="shared" si="32"/>
        <v>2023</v>
      </c>
      <c r="S412" s="3" t="str">
        <f t="shared" si="33"/>
        <v>jueves</v>
      </c>
      <c r="T412" s="87">
        <f t="shared" si="34"/>
        <v>23</v>
      </c>
    </row>
    <row r="413" spans="1:20" ht="15.75" x14ac:dyDescent="0.25">
      <c r="A413" s="113">
        <v>412</v>
      </c>
      <c r="B413" s="4" t="s">
        <v>737</v>
      </c>
      <c r="C413" s="113">
        <v>30</v>
      </c>
      <c r="D413" s="2" t="s">
        <v>696</v>
      </c>
      <c r="E413" s="5" t="s">
        <v>945</v>
      </c>
      <c r="F413" s="171">
        <v>30442404</v>
      </c>
      <c r="G413" s="2" t="s">
        <v>852</v>
      </c>
      <c r="H413" s="2" t="s">
        <v>108</v>
      </c>
      <c r="I413" s="44">
        <v>45270</v>
      </c>
      <c r="J413" s="133" t="s">
        <v>713</v>
      </c>
      <c r="K413" s="133" t="s">
        <v>1202</v>
      </c>
      <c r="L413" s="161">
        <v>600</v>
      </c>
      <c r="M413" s="2" t="s">
        <v>1</v>
      </c>
      <c r="N413" s="2" t="s">
        <v>47</v>
      </c>
      <c r="O413" s="9">
        <v>12.0553562681432</v>
      </c>
      <c r="P413" s="9">
        <f t="shared" si="30"/>
        <v>60</v>
      </c>
      <c r="Q413" s="2" t="str">
        <f t="shared" si="31"/>
        <v>diciembre</v>
      </c>
      <c r="R413" s="2">
        <f t="shared" si="32"/>
        <v>2023</v>
      </c>
      <c r="S413" s="3" t="str">
        <f t="shared" si="33"/>
        <v>domingo</v>
      </c>
      <c r="T413" s="88">
        <f t="shared" si="34"/>
        <v>10</v>
      </c>
    </row>
    <row r="414" spans="1:20" ht="15.75" x14ac:dyDescent="0.25">
      <c r="A414" s="113">
        <v>413</v>
      </c>
      <c r="B414" s="4" t="s">
        <v>111</v>
      </c>
      <c r="C414" s="113">
        <v>27</v>
      </c>
      <c r="D414" s="2" t="s">
        <v>695</v>
      </c>
      <c r="E414" s="5" t="s">
        <v>947</v>
      </c>
      <c r="F414" s="171">
        <v>28565335</v>
      </c>
      <c r="G414" s="2" t="s">
        <v>841</v>
      </c>
      <c r="H414" s="2" t="s">
        <v>112</v>
      </c>
      <c r="I414" s="44">
        <v>45275</v>
      </c>
      <c r="J414" s="133" t="s">
        <v>782</v>
      </c>
      <c r="K414" s="133" t="s">
        <v>1202</v>
      </c>
      <c r="L414" s="161">
        <v>600</v>
      </c>
      <c r="M414" s="2" t="s">
        <v>1198</v>
      </c>
      <c r="N414" s="2" t="s">
        <v>47</v>
      </c>
      <c r="O414" s="9">
        <v>12.068081968943501</v>
      </c>
      <c r="P414" s="9">
        <f t="shared" si="30"/>
        <v>60</v>
      </c>
      <c r="Q414" s="2" t="str">
        <f t="shared" si="31"/>
        <v>diciembre</v>
      </c>
      <c r="R414" s="2">
        <f t="shared" si="32"/>
        <v>2023</v>
      </c>
      <c r="S414" s="3" t="str">
        <f t="shared" si="33"/>
        <v>viernes</v>
      </c>
      <c r="T414" s="87">
        <f t="shared" si="34"/>
        <v>15</v>
      </c>
    </row>
    <row r="415" spans="1:20" ht="15.75" x14ac:dyDescent="0.25">
      <c r="A415" s="113">
        <v>414</v>
      </c>
      <c r="B415" s="4" t="s">
        <v>739</v>
      </c>
      <c r="C415" s="113">
        <v>31</v>
      </c>
      <c r="D415" s="2" t="s">
        <v>695</v>
      </c>
      <c r="E415" s="5" t="s">
        <v>950</v>
      </c>
      <c r="F415" s="171">
        <v>26941122</v>
      </c>
      <c r="G415" s="2" t="s">
        <v>836</v>
      </c>
      <c r="H415" s="2" t="s">
        <v>117</v>
      </c>
      <c r="I415" s="44">
        <v>45284</v>
      </c>
      <c r="J415" s="133" t="s">
        <v>786</v>
      </c>
      <c r="K415" s="133" t="s">
        <v>1202</v>
      </c>
      <c r="L415" s="161">
        <v>600</v>
      </c>
      <c r="M415" s="2" t="s">
        <v>3</v>
      </c>
      <c r="N415" s="2" t="s">
        <v>47</v>
      </c>
      <c r="O415" s="9">
        <v>12.087170520144101</v>
      </c>
      <c r="P415" s="9">
        <f t="shared" si="30"/>
        <v>60</v>
      </c>
      <c r="Q415" s="2" t="str">
        <f t="shared" si="31"/>
        <v>diciembre</v>
      </c>
      <c r="R415" s="2">
        <f t="shared" si="32"/>
        <v>2023</v>
      </c>
      <c r="S415" s="3" t="str">
        <f t="shared" si="33"/>
        <v>domingo</v>
      </c>
      <c r="T415" s="88">
        <f t="shared" si="34"/>
        <v>24</v>
      </c>
    </row>
    <row r="416" spans="1:20" ht="15.75" x14ac:dyDescent="0.25">
      <c r="A416" s="113">
        <v>415</v>
      </c>
      <c r="B416" s="4" t="s">
        <v>740</v>
      </c>
      <c r="C416" s="113">
        <v>38</v>
      </c>
      <c r="D416" s="2" t="s">
        <v>695</v>
      </c>
      <c r="E416" s="5" t="s">
        <v>680</v>
      </c>
      <c r="F416" s="171">
        <v>29400151</v>
      </c>
      <c r="G416" s="2" t="s">
        <v>837</v>
      </c>
      <c r="H416" s="2" t="s">
        <v>119</v>
      </c>
      <c r="I416" s="44">
        <v>45288</v>
      </c>
      <c r="J416" s="133" t="s">
        <v>686</v>
      </c>
      <c r="K416" s="133" t="s">
        <v>1202</v>
      </c>
      <c r="L416" s="161">
        <v>600</v>
      </c>
      <c r="M416" s="2" t="s">
        <v>1</v>
      </c>
      <c r="N416" s="2" t="s">
        <v>47</v>
      </c>
      <c r="O416" s="9">
        <v>12.0935333705443</v>
      </c>
      <c r="P416" s="9">
        <f t="shared" si="30"/>
        <v>60</v>
      </c>
      <c r="Q416" s="2" t="str">
        <f t="shared" si="31"/>
        <v>diciembre</v>
      </c>
      <c r="R416" s="2">
        <f t="shared" si="32"/>
        <v>2023</v>
      </c>
      <c r="S416" s="3" t="str">
        <f t="shared" si="33"/>
        <v>jueves</v>
      </c>
      <c r="T416" s="87">
        <f t="shared" si="34"/>
        <v>28</v>
      </c>
    </row>
    <row r="417" spans="1:20" ht="15.75" x14ac:dyDescent="0.25">
      <c r="A417" s="113">
        <v>416</v>
      </c>
      <c r="B417" s="4" t="s">
        <v>120</v>
      </c>
      <c r="C417" s="113">
        <v>18</v>
      </c>
      <c r="D417" s="2" t="s">
        <v>695</v>
      </c>
      <c r="E417" s="5" t="s">
        <v>901</v>
      </c>
      <c r="F417" s="171">
        <v>37381230</v>
      </c>
      <c r="G417" s="2" t="s">
        <v>838</v>
      </c>
      <c r="H417" s="2" t="s">
        <v>121</v>
      </c>
      <c r="I417" s="44">
        <v>45290</v>
      </c>
      <c r="J417" s="133" t="s">
        <v>714</v>
      </c>
      <c r="K417" s="133" t="s">
        <v>1202</v>
      </c>
      <c r="L417" s="161">
        <v>600</v>
      </c>
      <c r="M417" s="2" t="s">
        <v>1198</v>
      </c>
      <c r="N417" s="2" t="s">
        <v>47</v>
      </c>
      <c r="O417" s="9">
        <v>12.0998962209444</v>
      </c>
      <c r="P417" s="9">
        <f t="shared" si="30"/>
        <v>60</v>
      </c>
      <c r="Q417" s="2" t="str">
        <f t="shared" si="31"/>
        <v>diciembre</v>
      </c>
      <c r="R417" s="2">
        <f t="shared" si="32"/>
        <v>2023</v>
      </c>
      <c r="S417" s="3" t="str">
        <f t="shared" si="33"/>
        <v>sabado</v>
      </c>
      <c r="T417" s="88">
        <f t="shared" si="34"/>
        <v>30</v>
      </c>
    </row>
    <row r="418" spans="1:20" ht="15.75" x14ac:dyDescent="0.25">
      <c r="A418" s="113">
        <v>417</v>
      </c>
      <c r="B418" s="4" t="s">
        <v>904</v>
      </c>
      <c r="C418" s="113">
        <v>30</v>
      </c>
      <c r="D418" s="2" t="s">
        <v>695</v>
      </c>
      <c r="E418" s="5" t="s">
        <v>913</v>
      </c>
      <c r="F418" s="171">
        <v>34678227</v>
      </c>
      <c r="G418" s="6" t="s">
        <v>815</v>
      </c>
      <c r="H418" s="2" t="s">
        <v>29</v>
      </c>
      <c r="I418" s="44">
        <v>45171</v>
      </c>
      <c r="J418" s="133" t="s">
        <v>713</v>
      </c>
      <c r="K418" s="133" t="s">
        <v>1202</v>
      </c>
      <c r="L418" s="161">
        <v>600</v>
      </c>
      <c r="M418" s="2" t="s">
        <v>1</v>
      </c>
      <c r="N418" s="2" t="s">
        <v>47</v>
      </c>
      <c r="O418" s="9">
        <v>12.106259071344599</v>
      </c>
      <c r="P418" s="9">
        <f t="shared" si="30"/>
        <v>60</v>
      </c>
      <c r="Q418" s="2" t="str">
        <f t="shared" si="31"/>
        <v>septiembre</v>
      </c>
      <c r="R418" s="2">
        <f t="shared" si="32"/>
        <v>2023</v>
      </c>
      <c r="S418" s="3" t="str">
        <f t="shared" si="33"/>
        <v>sabado</v>
      </c>
      <c r="T418" s="87">
        <f t="shared" si="34"/>
        <v>2</v>
      </c>
    </row>
    <row r="419" spans="1:20" ht="15.75" x14ac:dyDescent="0.25">
      <c r="A419" s="113">
        <v>418</v>
      </c>
      <c r="B419" s="4" t="s">
        <v>715</v>
      </c>
      <c r="C419" s="113">
        <v>42</v>
      </c>
      <c r="D419" s="2" t="s">
        <v>696</v>
      </c>
      <c r="E419" s="5" t="s">
        <v>915</v>
      </c>
      <c r="F419" s="171">
        <v>25043373</v>
      </c>
      <c r="G419" s="6" t="s">
        <v>816</v>
      </c>
      <c r="H419" s="2" t="s">
        <v>33</v>
      </c>
      <c r="I419" s="44">
        <v>45179</v>
      </c>
      <c r="J419" s="133" t="s">
        <v>782</v>
      </c>
      <c r="K419" s="133" t="s">
        <v>1202</v>
      </c>
      <c r="L419" s="161">
        <v>600</v>
      </c>
      <c r="M419" s="2" t="s">
        <v>1198</v>
      </c>
      <c r="N419" s="2" t="s">
        <v>47</v>
      </c>
      <c r="O419" s="9">
        <v>12.118984772145</v>
      </c>
      <c r="P419" s="9">
        <f t="shared" si="30"/>
        <v>60</v>
      </c>
      <c r="Q419" s="2" t="str">
        <f t="shared" si="31"/>
        <v>septiembre</v>
      </c>
      <c r="R419" s="2">
        <f t="shared" si="32"/>
        <v>2023</v>
      </c>
      <c r="S419" s="3" t="str">
        <f t="shared" si="33"/>
        <v>domingo</v>
      </c>
      <c r="T419" s="88">
        <f t="shared" si="34"/>
        <v>10</v>
      </c>
    </row>
    <row r="420" spans="1:20" ht="15.75" x14ac:dyDescent="0.25">
      <c r="A420" s="113">
        <v>419</v>
      </c>
      <c r="B420" s="4" t="s">
        <v>803</v>
      </c>
      <c r="C420" s="113">
        <v>38</v>
      </c>
      <c r="D420" s="2" t="s">
        <v>695</v>
      </c>
      <c r="E420" s="5" t="s">
        <v>917</v>
      </c>
      <c r="F420" s="171">
        <v>30652793</v>
      </c>
      <c r="G420" s="6" t="s">
        <v>818</v>
      </c>
      <c r="H420" s="2" t="s">
        <v>129</v>
      </c>
      <c r="I420" s="44">
        <v>45172</v>
      </c>
      <c r="J420" s="133" t="s">
        <v>691</v>
      </c>
      <c r="K420" s="133" t="s">
        <v>1202</v>
      </c>
      <c r="L420" s="161">
        <v>600</v>
      </c>
      <c r="M420" s="2" t="s">
        <v>1198</v>
      </c>
      <c r="N420" s="2" t="s">
        <v>47</v>
      </c>
      <c r="O420" s="9">
        <v>12.131710472945301</v>
      </c>
      <c r="P420" s="9">
        <f t="shared" si="30"/>
        <v>60</v>
      </c>
      <c r="Q420" s="2" t="str">
        <f t="shared" si="31"/>
        <v>septiembre</v>
      </c>
      <c r="R420" s="2">
        <f t="shared" si="32"/>
        <v>2023</v>
      </c>
      <c r="S420" s="3" t="str">
        <f t="shared" si="33"/>
        <v>domingo</v>
      </c>
      <c r="T420" s="87">
        <f t="shared" si="34"/>
        <v>3</v>
      </c>
    </row>
    <row r="421" spans="1:20" ht="15.75" x14ac:dyDescent="0.25">
      <c r="A421" s="113">
        <v>420</v>
      </c>
      <c r="B421" s="4" t="s">
        <v>718</v>
      </c>
      <c r="C421" s="113">
        <v>32</v>
      </c>
      <c r="D421" s="2" t="s">
        <v>696</v>
      </c>
      <c r="E421" s="5" t="s">
        <v>919</v>
      </c>
      <c r="F421" s="171">
        <v>34294909</v>
      </c>
      <c r="G421" s="2" t="s">
        <v>820</v>
      </c>
      <c r="H421" s="2" t="s">
        <v>59</v>
      </c>
      <c r="I421" s="44">
        <v>45192</v>
      </c>
      <c r="J421" s="133" t="s">
        <v>686</v>
      </c>
      <c r="K421" s="133" t="s">
        <v>1202</v>
      </c>
      <c r="L421" s="161">
        <v>600</v>
      </c>
      <c r="M421" s="2" t="s">
        <v>1</v>
      </c>
      <c r="N421" s="2" t="s">
        <v>47</v>
      </c>
      <c r="O421" s="9">
        <v>12.144436173745699</v>
      </c>
      <c r="P421" s="9">
        <f t="shared" si="30"/>
        <v>60</v>
      </c>
      <c r="Q421" s="2" t="str">
        <f t="shared" si="31"/>
        <v>septiembre</v>
      </c>
      <c r="R421" s="2">
        <f t="shared" si="32"/>
        <v>2023</v>
      </c>
      <c r="S421" s="3" t="str">
        <f t="shared" si="33"/>
        <v>sabado</v>
      </c>
      <c r="T421" s="88">
        <f t="shared" si="34"/>
        <v>23</v>
      </c>
    </row>
    <row r="422" spans="1:20" ht="15.75" x14ac:dyDescent="0.25">
      <c r="A422" s="113">
        <v>421</v>
      </c>
      <c r="B422" s="4" t="s">
        <v>724</v>
      </c>
      <c r="C422" s="113">
        <v>40</v>
      </c>
      <c r="D422" s="2" t="s">
        <v>695</v>
      </c>
      <c r="E422" s="5" t="s">
        <v>925</v>
      </c>
      <c r="F422" s="171">
        <v>30079514</v>
      </c>
      <c r="G422" s="2" t="s">
        <v>850</v>
      </c>
      <c r="H422" s="2" t="s">
        <v>70</v>
      </c>
      <c r="I422" s="44">
        <v>45209</v>
      </c>
      <c r="J422" s="133" t="s">
        <v>691</v>
      </c>
      <c r="K422" s="133" t="s">
        <v>1202</v>
      </c>
      <c r="L422" s="161">
        <v>600</v>
      </c>
      <c r="M422" s="2" t="s">
        <v>1198</v>
      </c>
      <c r="N422" s="2" t="s">
        <v>47</v>
      </c>
      <c r="O422" s="9">
        <v>12.1826132761468</v>
      </c>
      <c r="P422" s="9">
        <f t="shared" si="30"/>
        <v>60</v>
      </c>
      <c r="Q422" s="2" t="str">
        <f t="shared" si="31"/>
        <v>octubre</v>
      </c>
      <c r="R422" s="2">
        <f t="shared" si="32"/>
        <v>2023</v>
      </c>
      <c r="S422" s="3" t="str">
        <f t="shared" si="33"/>
        <v>martes</v>
      </c>
      <c r="T422" s="87">
        <f t="shared" si="34"/>
        <v>10</v>
      </c>
    </row>
    <row r="423" spans="1:20" ht="15.75" x14ac:dyDescent="0.25">
      <c r="A423" s="113">
        <v>422</v>
      </c>
      <c r="B423" s="4" t="s">
        <v>73</v>
      </c>
      <c r="C423" s="113">
        <v>31</v>
      </c>
      <c r="D423" s="2" t="s">
        <v>695</v>
      </c>
      <c r="E423" s="5" t="s">
        <v>927</v>
      </c>
      <c r="F423" s="171">
        <v>39111781</v>
      </c>
      <c r="G423" s="2" t="s">
        <v>844</v>
      </c>
      <c r="H423" s="2" t="s">
        <v>74</v>
      </c>
      <c r="I423" s="44">
        <v>45214</v>
      </c>
      <c r="J423" s="133" t="s">
        <v>686</v>
      </c>
      <c r="K423" s="133" t="s">
        <v>1202</v>
      </c>
      <c r="L423" s="161">
        <v>600</v>
      </c>
      <c r="M423" s="2" t="s">
        <v>1</v>
      </c>
      <c r="N423" s="2" t="s">
        <v>47</v>
      </c>
      <c r="O423" s="9">
        <v>12.195338976947101</v>
      </c>
      <c r="P423" s="9">
        <f t="shared" si="30"/>
        <v>60</v>
      </c>
      <c r="Q423" s="2" t="str">
        <f t="shared" si="31"/>
        <v>octubre</v>
      </c>
      <c r="R423" s="2">
        <f t="shared" si="32"/>
        <v>2023</v>
      </c>
      <c r="S423" s="3" t="str">
        <f t="shared" si="33"/>
        <v>domingo</v>
      </c>
      <c r="T423" s="88">
        <f t="shared" si="34"/>
        <v>15</v>
      </c>
    </row>
    <row r="424" spans="1:20" ht="15.75" x14ac:dyDescent="0.25">
      <c r="A424" s="113">
        <v>423</v>
      </c>
      <c r="B424" s="4" t="s">
        <v>727</v>
      </c>
      <c r="C424" s="113">
        <v>28</v>
      </c>
      <c r="D424" s="2" t="s">
        <v>695</v>
      </c>
      <c r="E424" s="5" t="s">
        <v>929</v>
      </c>
      <c r="F424" s="171">
        <v>27707752</v>
      </c>
      <c r="G424" s="2" t="s">
        <v>824</v>
      </c>
      <c r="H424" s="2" t="s">
        <v>80</v>
      </c>
      <c r="I424" s="44">
        <v>45224</v>
      </c>
      <c r="J424" s="133" t="s">
        <v>786</v>
      </c>
      <c r="K424" s="133" t="s">
        <v>1202</v>
      </c>
      <c r="L424" s="161">
        <v>600</v>
      </c>
      <c r="M424" s="2" t="s">
        <v>3</v>
      </c>
      <c r="N424" s="2" t="s">
        <v>47</v>
      </c>
      <c r="O424" s="9">
        <v>12.2144275281477</v>
      </c>
      <c r="P424" s="9">
        <f t="shared" si="30"/>
        <v>60</v>
      </c>
      <c r="Q424" s="2" t="str">
        <f t="shared" si="31"/>
        <v>octubre</v>
      </c>
      <c r="R424" s="2">
        <f t="shared" si="32"/>
        <v>2023</v>
      </c>
      <c r="S424" s="3" t="str">
        <f t="shared" si="33"/>
        <v>miercoles</v>
      </c>
      <c r="T424" s="87">
        <f t="shared" si="34"/>
        <v>25</v>
      </c>
    </row>
    <row r="425" spans="1:20" ht="15.75" x14ac:dyDescent="0.25">
      <c r="A425" s="113">
        <v>424</v>
      </c>
      <c r="B425" s="4" t="s">
        <v>728</v>
      </c>
      <c r="C425" s="113">
        <v>33</v>
      </c>
      <c r="D425" s="2" t="s">
        <v>696</v>
      </c>
      <c r="E425" s="5" t="s">
        <v>930</v>
      </c>
      <c r="F425" s="171">
        <v>25972381</v>
      </c>
      <c r="G425" s="2" t="s">
        <v>825</v>
      </c>
      <c r="H425" s="2" t="s">
        <v>82</v>
      </c>
      <c r="I425" s="44">
        <v>45227</v>
      </c>
      <c r="J425" s="133" t="s">
        <v>686</v>
      </c>
      <c r="K425" s="133" t="s">
        <v>1201</v>
      </c>
      <c r="L425" s="161">
        <v>600</v>
      </c>
      <c r="M425" s="2" t="s">
        <v>1</v>
      </c>
      <c r="N425" s="2" t="s">
        <v>47</v>
      </c>
      <c r="O425" s="9">
        <v>12.2207903785479</v>
      </c>
      <c r="P425" s="9">
        <f t="shared" si="30"/>
        <v>60</v>
      </c>
      <c r="Q425" s="2" t="str">
        <f t="shared" si="31"/>
        <v>octubre</v>
      </c>
      <c r="R425" s="2">
        <f t="shared" si="32"/>
        <v>2023</v>
      </c>
      <c r="S425" s="3" t="str">
        <f t="shared" si="33"/>
        <v>sabado</v>
      </c>
      <c r="T425" s="88">
        <f t="shared" si="34"/>
        <v>28</v>
      </c>
    </row>
    <row r="426" spans="1:20" ht="15.75" x14ac:dyDescent="0.25">
      <c r="A426" s="113">
        <v>425</v>
      </c>
      <c r="B426" s="4" t="s">
        <v>729</v>
      </c>
      <c r="C426" s="113">
        <v>44</v>
      </c>
      <c r="D426" s="2" t="s">
        <v>696</v>
      </c>
      <c r="E426" s="5" t="s">
        <v>931</v>
      </c>
      <c r="F426" s="171">
        <v>39810617</v>
      </c>
      <c r="G426" s="2" t="s">
        <v>826</v>
      </c>
      <c r="H426" s="2" t="s">
        <v>84</v>
      </c>
      <c r="I426" s="44">
        <v>45227</v>
      </c>
      <c r="J426" s="133" t="s">
        <v>714</v>
      </c>
      <c r="K426" s="133" t="s">
        <v>1201</v>
      </c>
      <c r="L426" s="161">
        <v>600</v>
      </c>
      <c r="M426" s="2" t="s">
        <v>1198</v>
      </c>
      <c r="N426" s="2" t="s">
        <v>47</v>
      </c>
      <c r="O426" s="9">
        <v>12.227153228948</v>
      </c>
      <c r="P426" s="9">
        <f t="shared" si="30"/>
        <v>60</v>
      </c>
      <c r="Q426" s="2" t="str">
        <f t="shared" si="31"/>
        <v>octubre</v>
      </c>
      <c r="R426" s="2">
        <f t="shared" si="32"/>
        <v>2023</v>
      </c>
      <c r="S426" s="3" t="str">
        <f t="shared" si="33"/>
        <v>sabado</v>
      </c>
      <c r="T426" s="87">
        <f t="shared" si="34"/>
        <v>28</v>
      </c>
    </row>
    <row r="427" spans="1:20" ht="15.75" x14ac:dyDescent="0.25">
      <c r="A427" s="113">
        <v>426</v>
      </c>
      <c r="B427" s="4" t="s">
        <v>730</v>
      </c>
      <c r="C427" s="113">
        <v>37</v>
      </c>
      <c r="D427" s="2" t="s">
        <v>695</v>
      </c>
      <c r="E427" s="5" t="s">
        <v>932</v>
      </c>
      <c r="F427" s="171">
        <v>30066435</v>
      </c>
      <c r="G427" s="2" t="s">
        <v>933</v>
      </c>
      <c r="H427" s="2" t="s">
        <v>86</v>
      </c>
      <c r="I427" s="44">
        <v>45172</v>
      </c>
      <c r="J427" s="133" t="s">
        <v>713</v>
      </c>
      <c r="K427" s="133" t="s">
        <v>1201</v>
      </c>
      <c r="L427" s="161">
        <v>600</v>
      </c>
      <c r="M427" s="2" t="s">
        <v>1</v>
      </c>
      <c r="N427" s="2" t="s">
        <v>47</v>
      </c>
      <c r="O427" s="9">
        <v>12.233516079348201</v>
      </c>
      <c r="P427" s="9">
        <f t="shared" si="30"/>
        <v>60</v>
      </c>
      <c r="Q427" s="2" t="str">
        <f t="shared" si="31"/>
        <v>septiembre</v>
      </c>
      <c r="R427" s="2">
        <f t="shared" si="32"/>
        <v>2023</v>
      </c>
      <c r="S427" s="3" t="str">
        <f t="shared" si="33"/>
        <v>domingo</v>
      </c>
      <c r="T427" s="88">
        <f t="shared" si="34"/>
        <v>3</v>
      </c>
    </row>
    <row r="428" spans="1:20" ht="15.75" x14ac:dyDescent="0.25">
      <c r="A428" s="113">
        <v>427</v>
      </c>
      <c r="B428" s="4" t="s">
        <v>89</v>
      </c>
      <c r="C428" s="113">
        <v>28</v>
      </c>
      <c r="D428" s="2" t="s">
        <v>695</v>
      </c>
      <c r="E428" s="5" t="s">
        <v>935</v>
      </c>
      <c r="F428" s="171">
        <v>25649169</v>
      </c>
      <c r="G428" s="2" t="s">
        <v>828</v>
      </c>
      <c r="H428" s="2" t="s">
        <v>90</v>
      </c>
      <c r="I428" s="44">
        <v>45248</v>
      </c>
      <c r="J428" s="133" t="s">
        <v>686</v>
      </c>
      <c r="K428" s="133" t="s">
        <v>1201</v>
      </c>
      <c r="L428" s="161">
        <v>600</v>
      </c>
      <c r="M428" s="2" t="s">
        <v>1</v>
      </c>
      <c r="N428" s="2" t="s">
        <v>47</v>
      </c>
      <c r="O428" s="9">
        <v>12.246241780148599</v>
      </c>
      <c r="P428" s="9">
        <f t="shared" si="30"/>
        <v>60</v>
      </c>
      <c r="Q428" s="2" t="str">
        <f t="shared" si="31"/>
        <v>noviembre</v>
      </c>
      <c r="R428" s="2">
        <f t="shared" si="32"/>
        <v>2023</v>
      </c>
      <c r="S428" s="3" t="str">
        <f t="shared" si="33"/>
        <v>sabado</v>
      </c>
      <c r="T428" s="87">
        <f t="shared" si="34"/>
        <v>18</v>
      </c>
    </row>
    <row r="429" spans="1:20" ht="15.75" x14ac:dyDescent="0.25">
      <c r="A429" s="113">
        <v>428</v>
      </c>
      <c r="B429" s="4" t="s">
        <v>732</v>
      </c>
      <c r="C429" s="113">
        <v>40</v>
      </c>
      <c r="D429" s="2" t="s">
        <v>696</v>
      </c>
      <c r="E429" s="5" t="s">
        <v>937</v>
      </c>
      <c r="F429" s="171">
        <v>33498175</v>
      </c>
      <c r="G429" s="2" t="s">
        <v>830</v>
      </c>
      <c r="H429" s="2" t="s">
        <v>61</v>
      </c>
      <c r="I429" s="44">
        <v>45186</v>
      </c>
      <c r="J429" s="133" t="s">
        <v>713</v>
      </c>
      <c r="K429" s="133" t="s">
        <v>1201</v>
      </c>
      <c r="L429" s="161">
        <v>600</v>
      </c>
      <c r="M429" s="2" t="s">
        <v>1</v>
      </c>
      <c r="N429" s="2" t="s">
        <v>47</v>
      </c>
      <c r="O429" s="9">
        <v>12.2589674809489</v>
      </c>
      <c r="P429" s="9">
        <f t="shared" si="30"/>
        <v>60</v>
      </c>
      <c r="Q429" s="2" t="str">
        <f t="shared" si="31"/>
        <v>septiembre</v>
      </c>
      <c r="R429" s="2">
        <f t="shared" si="32"/>
        <v>2023</v>
      </c>
      <c r="S429" s="3" t="str">
        <f t="shared" si="33"/>
        <v>domingo</v>
      </c>
      <c r="T429" s="88">
        <f t="shared" si="34"/>
        <v>17</v>
      </c>
    </row>
    <row r="430" spans="1:20" ht="15.75" x14ac:dyDescent="0.25">
      <c r="A430" s="113">
        <v>429</v>
      </c>
      <c r="B430" s="4" t="s">
        <v>733</v>
      </c>
      <c r="C430" s="113">
        <v>28</v>
      </c>
      <c r="D430" s="2" t="s">
        <v>695</v>
      </c>
      <c r="E430" s="5" t="s">
        <v>939</v>
      </c>
      <c r="F430" s="171">
        <v>39704517</v>
      </c>
      <c r="G430" s="2" t="s">
        <v>832</v>
      </c>
      <c r="H430" s="2" t="s">
        <v>96</v>
      </c>
      <c r="I430" s="44">
        <v>45193</v>
      </c>
      <c r="J430" s="133" t="s">
        <v>686</v>
      </c>
      <c r="K430" s="133" t="s">
        <v>1201</v>
      </c>
      <c r="L430" s="161">
        <v>600</v>
      </c>
      <c r="M430" s="2" t="s">
        <v>1</v>
      </c>
      <c r="N430" s="2" t="s">
        <v>47</v>
      </c>
      <c r="O430" s="9">
        <v>12.271693181749299</v>
      </c>
      <c r="P430" s="9">
        <f t="shared" si="30"/>
        <v>60</v>
      </c>
      <c r="Q430" s="2" t="str">
        <f t="shared" si="31"/>
        <v>septiembre</v>
      </c>
      <c r="R430" s="2">
        <f t="shared" si="32"/>
        <v>2023</v>
      </c>
      <c r="S430" s="3" t="str">
        <f t="shared" si="33"/>
        <v>domingo</v>
      </c>
      <c r="T430" s="87">
        <f t="shared" si="34"/>
        <v>24</v>
      </c>
    </row>
    <row r="431" spans="1:20" ht="15.75" x14ac:dyDescent="0.25">
      <c r="A431" s="113">
        <v>430</v>
      </c>
      <c r="B431" s="4" t="s">
        <v>737</v>
      </c>
      <c r="C431" s="113">
        <v>30</v>
      </c>
      <c r="D431" s="2" t="s">
        <v>696</v>
      </c>
      <c r="E431" s="5" t="s">
        <v>945</v>
      </c>
      <c r="F431" s="171">
        <v>30442404</v>
      </c>
      <c r="G431" s="2" t="s">
        <v>852</v>
      </c>
      <c r="H431" s="2" t="s">
        <v>108</v>
      </c>
      <c r="I431" s="44">
        <v>45212</v>
      </c>
      <c r="J431" s="133" t="s">
        <v>682</v>
      </c>
      <c r="K431" s="133" t="s">
        <v>1201</v>
      </c>
      <c r="L431" s="161">
        <v>600</v>
      </c>
      <c r="M431" s="2" t="s">
        <v>1</v>
      </c>
      <c r="N431" s="2" t="s">
        <v>47</v>
      </c>
      <c r="O431" s="9">
        <v>12.309870284150399</v>
      </c>
      <c r="P431" s="9">
        <f t="shared" si="30"/>
        <v>60</v>
      </c>
      <c r="Q431" s="2" t="str">
        <f t="shared" si="31"/>
        <v>octubre</v>
      </c>
      <c r="R431" s="2">
        <f t="shared" si="32"/>
        <v>2023</v>
      </c>
      <c r="S431" s="3" t="str">
        <f t="shared" si="33"/>
        <v>viernes</v>
      </c>
      <c r="T431" s="88">
        <f t="shared" si="34"/>
        <v>13</v>
      </c>
    </row>
    <row r="432" spans="1:20" ht="15.75" x14ac:dyDescent="0.25">
      <c r="A432" s="113">
        <v>431</v>
      </c>
      <c r="B432" s="4" t="s">
        <v>111</v>
      </c>
      <c r="C432" s="113">
        <v>27</v>
      </c>
      <c r="D432" s="2" t="s">
        <v>695</v>
      </c>
      <c r="E432" s="5" t="s">
        <v>947</v>
      </c>
      <c r="F432" s="171">
        <v>28565335</v>
      </c>
      <c r="G432" s="2" t="s">
        <v>841</v>
      </c>
      <c r="H432" s="2" t="s">
        <v>112</v>
      </c>
      <c r="I432" s="44">
        <v>45219</v>
      </c>
      <c r="J432" s="133" t="s">
        <v>692</v>
      </c>
      <c r="K432" s="133" t="s">
        <v>1201</v>
      </c>
      <c r="L432" s="161">
        <v>600</v>
      </c>
      <c r="M432" s="2" t="s">
        <v>1197</v>
      </c>
      <c r="N432" s="2" t="s">
        <v>47</v>
      </c>
      <c r="O432" s="9">
        <v>12.3225959849507</v>
      </c>
      <c r="P432" s="9">
        <f t="shared" si="30"/>
        <v>60</v>
      </c>
      <c r="Q432" s="2" t="str">
        <f t="shared" si="31"/>
        <v>octubre</v>
      </c>
      <c r="R432" s="2">
        <f t="shared" si="32"/>
        <v>2023</v>
      </c>
      <c r="S432" s="3" t="str">
        <f t="shared" si="33"/>
        <v>viernes</v>
      </c>
      <c r="T432" s="87">
        <f t="shared" si="34"/>
        <v>20</v>
      </c>
    </row>
    <row r="433" spans="1:20" ht="15.75" x14ac:dyDescent="0.25">
      <c r="A433" s="113">
        <v>432</v>
      </c>
      <c r="B433" s="4" t="s">
        <v>739</v>
      </c>
      <c r="C433" s="113">
        <v>31</v>
      </c>
      <c r="D433" s="2" t="s">
        <v>695</v>
      </c>
      <c r="E433" s="5" t="s">
        <v>950</v>
      </c>
      <c r="F433" s="171">
        <v>26941122</v>
      </c>
      <c r="G433" s="2" t="s">
        <v>836</v>
      </c>
      <c r="H433" s="2" t="s">
        <v>117</v>
      </c>
      <c r="I433" s="44">
        <v>45228</v>
      </c>
      <c r="J433" s="133" t="s">
        <v>690</v>
      </c>
      <c r="K433" s="133" t="s">
        <v>1201</v>
      </c>
      <c r="L433" s="161">
        <v>600</v>
      </c>
      <c r="M433" s="2" t="s">
        <v>3</v>
      </c>
      <c r="N433" s="2" t="s">
        <v>47</v>
      </c>
      <c r="O433" s="9">
        <v>12.3416845361513</v>
      </c>
      <c r="P433" s="9">
        <f t="shared" si="30"/>
        <v>60</v>
      </c>
      <c r="Q433" s="2" t="str">
        <f t="shared" si="31"/>
        <v>octubre</v>
      </c>
      <c r="R433" s="2">
        <f t="shared" si="32"/>
        <v>2023</v>
      </c>
      <c r="S433" s="3" t="str">
        <f t="shared" si="33"/>
        <v>domingo</v>
      </c>
      <c r="T433" s="88">
        <f t="shared" si="34"/>
        <v>29</v>
      </c>
    </row>
    <row r="434" spans="1:20" ht="15.75" x14ac:dyDescent="0.25">
      <c r="A434" s="113">
        <v>433</v>
      </c>
      <c r="B434" s="4" t="s">
        <v>740</v>
      </c>
      <c r="C434" s="113">
        <v>38</v>
      </c>
      <c r="D434" s="2" t="s">
        <v>695</v>
      </c>
      <c r="E434" s="5" t="s">
        <v>680</v>
      </c>
      <c r="F434" s="171">
        <v>29400151</v>
      </c>
      <c r="G434" s="2" t="s">
        <v>837</v>
      </c>
      <c r="H434" s="2" t="s">
        <v>119</v>
      </c>
      <c r="I434" s="44">
        <v>45231</v>
      </c>
      <c r="J434" s="133" t="s">
        <v>782</v>
      </c>
      <c r="K434" s="133" t="s">
        <v>1201</v>
      </c>
      <c r="L434" s="161">
        <v>600</v>
      </c>
      <c r="M434" s="2" t="s">
        <v>1198</v>
      </c>
      <c r="N434" s="2" t="s">
        <v>47</v>
      </c>
      <c r="O434" s="9">
        <v>12.348047386551499</v>
      </c>
      <c r="P434" s="9">
        <f t="shared" si="30"/>
        <v>60</v>
      </c>
      <c r="Q434" s="2" t="str">
        <f t="shared" si="31"/>
        <v>noviembre</v>
      </c>
      <c r="R434" s="2">
        <f t="shared" si="32"/>
        <v>2023</v>
      </c>
      <c r="S434" s="3" t="str">
        <f t="shared" si="33"/>
        <v>miercoles</v>
      </c>
      <c r="T434" s="87">
        <f t="shared" si="34"/>
        <v>1</v>
      </c>
    </row>
    <row r="435" spans="1:20" ht="15.75" x14ac:dyDescent="0.25">
      <c r="A435" s="113">
        <v>434</v>
      </c>
      <c r="B435" s="4" t="s">
        <v>120</v>
      </c>
      <c r="C435" s="113">
        <v>18</v>
      </c>
      <c r="D435" s="2" t="s">
        <v>695</v>
      </c>
      <c r="E435" s="5" t="s">
        <v>901</v>
      </c>
      <c r="F435" s="171">
        <v>37381230</v>
      </c>
      <c r="G435" s="2" t="s">
        <v>838</v>
      </c>
      <c r="H435" s="2" t="s">
        <v>121</v>
      </c>
      <c r="I435" s="44">
        <v>45234</v>
      </c>
      <c r="J435" s="133" t="s">
        <v>683</v>
      </c>
      <c r="K435" s="133" t="s">
        <v>1201</v>
      </c>
      <c r="L435" s="161">
        <v>600</v>
      </c>
      <c r="M435" s="2" t="s">
        <v>5</v>
      </c>
      <c r="N435" s="2" t="s">
        <v>47</v>
      </c>
      <c r="O435" s="9">
        <v>12.354410236951599</v>
      </c>
      <c r="P435" s="9">
        <f t="shared" si="30"/>
        <v>60</v>
      </c>
      <c r="Q435" s="2" t="str">
        <f t="shared" si="31"/>
        <v>noviembre</v>
      </c>
      <c r="R435" s="2">
        <f t="shared" si="32"/>
        <v>2023</v>
      </c>
      <c r="S435" s="3" t="str">
        <f t="shared" si="33"/>
        <v>sabado</v>
      </c>
      <c r="T435" s="88">
        <f t="shared" si="34"/>
        <v>4</v>
      </c>
    </row>
    <row r="436" spans="1:20" ht="15.75" x14ac:dyDescent="0.25">
      <c r="A436" s="113">
        <v>435</v>
      </c>
      <c r="B436" s="4" t="s">
        <v>904</v>
      </c>
      <c r="C436" s="113">
        <v>30</v>
      </c>
      <c r="D436" s="2" t="s">
        <v>695</v>
      </c>
      <c r="E436" s="5" t="s">
        <v>913</v>
      </c>
      <c r="F436" s="171">
        <v>34678227</v>
      </c>
      <c r="G436" s="6" t="s">
        <v>815</v>
      </c>
      <c r="H436" s="2" t="s">
        <v>29</v>
      </c>
      <c r="I436" s="44">
        <v>45237</v>
      </c>
      <c r="J436" s="133" t="s">
        <v>691</v>
      </c>
      <c r="K436" s="133" t="s">
        <v>1201</v>
      </c>
      <c r="L436" s="161">
        <v>600</v>
      </c>
      <c r="M436" s="2" t="s">
        <v>1198</v>
      </c>
      <c r="N436" s="2" t="s">
        <v>47</v>
      </c>
      <c r="O436" s="9">
        <v>12.3607730873518</v>
      </c>
      <c r="P436" s="9">
        <f t="shared" si="30"/>
        <v>60</v>
      </c>
      <c r="Q436" s="2" t="str">
        <f t="shared" si="31"/>
        <v>noviembre</v>
      </c>
      <c r="R436" s="2">
        <f t="shared" si="32"/>
        <v>2023</v>
      </c>
      <c r="S436" s="3" t="str">
        <f t="shared" si="33"/>
        <v>martes</v>
      </c>
      <c r="T436" s="87">
        <f t="shared" si="34"/>
        <v>7</v>
      </c>
    </row>
    <row r="437" spans="1:20" ht="15.75" x14ac:dyDescent="0.25">
      <c r="A437" s="113">
        <v>436</v>
      </c>
      <c r="B437" s="4" t="s">
        <v>715</v>
      </c>
      <c r="C437" s="113">
        <v>42</v>
      </c>
      <c r="D437" s="2" t="s">
        <v>696</v>
      </c>
      <c r="E437" s="5" t="s">
        <v>915</v>
      </c>
      <c r="F437" s="171">
        <v>25043373</v>
      </c>
      <c r="G437" s="6" t="s">
        <v>816</v>
      </c>
      <c r="H437" s="2" t="s">
        <v>33</v>
      </c>
      <c r="I437" s="44">
        <v>45244</v>
      </c>
      <c r="J437" s="133" t="s">
        <v>686</v>
      </c>
      <c r="K437" s="133" t="s">
        <v>1201</v>
      </c>
      <c r="L437" s="161">
        <v>600</v>
      </c>
      <c r="M437" s="2" t="s">
        <v>1</v>
      </c>
      <c r="N437" s="2" t="s">
        <v>47</v>
      </c>
      <c r="O437" s="9">
        <v>12.373498788152199</v>
      </c>
      <c r="P437" s="9">
        <f t="shared" si="30"/>
        <v>60</v>
      </c>
      <c r="Q437" s="2" t="str">
        <f t="shared" si="31"/>
        <v>noviembre</v>
      </c>
      <c r="R437" s="2">
        <f t="shared" si="32"/>
        <v>2023</v>
      </c>
      <c r="S437" s="3" t="str">
        <f t="shared" si="33"/>
        <v>martes</v>
      </c>
      <c r="T437" s="88">
        <f t="shared" si="34"/>
        <v>14</v>
      </c>
    </row>
    <row r="438" spans="1:20" ht="15.75" x14ac:dyDescent="0.25">
      <c r="A438" s="113">
        <v>437</v>
      </c>
      <c r="B438" s="4" t="s">
        <v>803</v>
      </c>
      <c r="C438" s="113">
        <v>38</v>
      </c>
      <c r="D438" s="2" t="s">
        <v>695</v>
      </c>
      <c r="E438" s="5" t="s">
        <v>917</v>
      </c>
      <c r="F438" s="171">
        <v>30652793</v>
      </c>
      <c r="G438" s="6" t="s">
        <v>818</v>
      </c>
      <c r="H438" s="2" t="s">
        <v>129</v>
      </c>
      <c r="I438" s="44">
        <v>45249</v>
      </c>
      <c r="J438" s="133" t="s">
        <v>713</v>
      </c>
      <c r="K438" s="133" t="s">
        <v>1201</v>
      </c>
      <c r="L438" s="161">
        <v>600</v>
      </c>
      <c r="M438" s="2" t="s">
        <v>1</v>
      </c>
      <c r="N438" s="2" t="s">
        <v>47</v>
      </c>
      <c r="O438" s="9">
        <v>12.3862244889526</v>
      </c>
      <c r="P438" s="9">
        <f t="shared" si="30"/>
        <v>60</v>
      </c>
      <c r="Q438" s="2" t="str">
        <f t="shared" si="31"/>
        <v>noviembre</v>
      </c>
      <c r="R438" s="2">
        <f t="shared" si="32"/>
        <v>2023</v>
      </c>
      <c r="S438" s="3" t="str">
        <f t="shared" si="33"/>
        <v>domingo</v>
      </c>
      <c r="T438" s="87">
        <f t="shared" si="34"/>
        <v>19</v>
      </c>
    </row>
    <row r="439" spans="1:20" ht="15.75" x14ac:dyDescent="0.25">
      <c r="A439" s="113">
        <v>438</v>
      </c>
      <c r="B439" s="4" t="s">
        <v>718</v>
      </c>
      <c r="C439" s="113">
        <v>32</v>
      </c>
      <c r="D439" s="2" t="s">
        <v>696</v>
      </c>
      <c r="E439" s="5" t="s">
        <v>919</v>
      </c>
      <c r="F439" s="171">
        <v>34294909</v>
      </c>
      <c r="G439" s="2" t="s">
        <v>820</v>
      </c>
      <c r="H439" s="2" t="s">
        <v>59</v>
      </c>
      <c r="I439" s="44">
        <v>45255</v>
      </c>
      <c r="J439" s="133" t="s">
        <v>689</v>
      </c>
      <c r="K439" s="133" t="s">
        <v>1201</v>
      </c>
      <c r="L439" s="161">
        <v>600</v>
      </c>
      <c r="M439" s="2" t="s">
        <v>1197</v>
      </c>
      <c r="N439" s="2" t="s">
        <v>47</v>
      </c>
      <c r="O439" s="9">
        <v>12.398950189752901</v>
      </c>
      <c r="P439" s="9">
        <f t="shared" si="30"/>
        <v>60</v>
      </c>
      <c r="Q439" s="2" t="str">
        <f t="shared" si="31"/>
        <v>noviembre</v>
      </c>
      <c r="R439" s="2">
        <f t="shared" si="32"/>
        <v>2023</v>
      </c>
      <c r="S439" s="3" t="str">
        <f t="shared" si="33"/>
        <v>sabado</v>
      </c>
      <c r="T439" s="88">
        <f t="shared" si="34"/>
        <v>25</v>
      </c>
    </row>
    <row r="440" spans="1:20" ht="15.75" x14ac:dyDescent="0.25">
      <c r="A440" s="113">
        <v>439</v>
      </c>
      <c r="B440" s="4" t="s">
        <v>724</v>
      </c>
      <c r="C440" s="113">
        <v>40</v>
      </c>
      <c r="D440" s="2" t="s">
        <v>695</v>
      </c>
      <c r="E440" s="5" t="s">
        <v>925</v>
      </c>
      <c r="F440" s="171">
        <v>30079514</v>
      </c>
      <c r="G440" s="2" t="s">
        <v>850</v>
      </c>
      <c r="H440" s="2" t="s">
        <v>70</v>
      </c>
      <c r="I440" s="44">
        <v>45276</v>
      </c>
      <c r="J440" s="133" t="s">
        <v>682</v>
      </c>
      <c r="K440" s="133" t="s">
        <v>1201</v>
      </c>
      <c r="L440" s="161">
        <v>600</v>
      </c>
      <c r="M440" s="2" t="s">
        <v>1</v>
      </c>
      <c r="N440" s="2" t="s">
        <v>47</v>
      </c>
      <c r="O440" s="9">
        <v>12.437127292154001</v>
      </c>
      <c r="P440" s="9">
        <f t="shared" si="30"/>
        <v>60</v>
      </c>
      <c r="Q440" s="2" t="str">
        <f t="shared" si="31"/>
        <v>diciembre</v>
      </c>
      <c r="R440" s="2">
        <f t="shared" si="32"/>
        <v>2023</v>
      </c>
      <c r="S440" s="3" t="str">
        <f t="shared" si="33"/>
        <v>sabado</v>
      </c>
      <c r="T440" s="87">
        <f t="shared" si="34"/>
        <v>16</v>
      </c>
    </row>
    <row r="441" spans="1:20" ht="15.75" x14ac:dyDescent="0.25">
      <c r="A441" s="113">
        <v>440</v>
      </c>
      <c r="B441" s="4" t="s">
        <v>73</v>
      </c>
      <c r="C441" s="113">
        <v>31</v>
      </c>
      <c r="D441" s="2" t="s">
        <v>695</v>
      </c>
      <c r="E441" s="5" t="s">
        <v>927</v>
      </c>
      <c r="F441" s="171">
        <v>39111781</v>
      </c>
      <c r="G441" s="2" t="s">
        <v>844</v>
      </c>
      <c r="H441" s="2" t="s">
        <v>74</v>
      </c>
      <c r="I441" s="44">
        <v>45282</v>
      </c>
      <c r="J441" s="133" t="s">
        <v>692</v>
      </c>
      <c r="K441" s="133" t="s">
        <v>1201</v>
      </c>
      <c r="L441" s="161">
        <v>600</v>
      </c>
      <c r="M441" s="2" t="s">
        <v>1197</v>
      </c>
      <c r="N441" s="2" t="s">
        <v>47</v>
      </c>
      <c r="O441" s="9">
        <v>12.4498529929544</v>
      </c>
      <c r="P441" s="9">
        <f t="shared" si="30"/>
        <v>60</v>
      </c>
      <c r="Q441" s="2" t="str">
        <f t="shared" si="31"/>
        <v>diciembre</v>
      </c>
      <c r="R441" s="2">
        <f t="shared" si="32"/>
        <v>2023</v>
      </c>
      <c r="S441" s="3" t="str">
        <f t="shared" si="33"/>
        <v>viernes</v>
      </c>
      <c r="T441" s="88">
        <f t="shared" si="34"/>
        <v>22</v>
      </c>
    </row>
    <row r="442" spans="1:20" ht="15.75" x14ac:dyDescent="0.25">
      <c r="A442" s="113">
        <v>441</v>
      </c>
      <c r="B442" s="4" t="s">
        <v>727</v>
      </c>
      <c r="C442" s="113">
        <v>28</v>
      </c>
      <c r="D442" s="2" t="s">
        <v>695</v>
      </c>
      <c r="E442" s="5" t="s">
        <v>929</v>
      </c>
      <c r="F442" s="171">
        <v>27707752</v>
      </c>
      <c r="G442" s="2" t="s">
        <v>824</v>
      </c>
      <c r="H442" s="2" t="s">
        <v>80</v>
      </c>
      <c r="I442" s="44">
        <v>45170</v>
      </c>
      <c r="J442" s="133" t="s">
        <v>690</v>
      </c>
      <c r="K442" s="133" t="s">
        <v>1201</v>
      </c>
      <c r="L442" s="161">
        <v>600</v>
      </c>
      <c r="M442" s="2" t="s">
        <v>3</v>
      </c>
      <c r="N442" s="2" t="s">
        <v>47</v>
      </c>
      <c r="O442" s="9">
        <v>12.4689415441549</v>
      </c>
      <c r="P442" s="9">
        <f t="shared" si="30"/>
        <v>60</v>
      </c>
      <c r="Q442" s="2" t="str">
        <f t="shared" si="31"/>
        <v>septiembre</v>
      </c>
      <c r="R442" s="2">
        <f t="shared" si="32"/>
        <v>2023</v>
      </c>
      <c r="S442" s="3" t="str">
        <f t="shared" si="33"/>
        <v>viernes</v>
      </c>
      <c r="T442" s="87">
        <f t="shared" si="34"/>
        <v>1</v>
      </c>
    </row>
    <row r="443" spans="1:20" ht="15.75" x14ac:dyDescent="0.25">
      <c r="A443" s="113">
        <v>442</v>
      </c>
      <c r="B443" s="4" t="s">
        <v>728</v>
      </c>
      <c r="C443" s="113">
        <v>33</v>
      </c>
      <c r="D443" s="2" t="s">
        <v>696</v>
      </c>
      <c r="E443" s="5" t="s">
        <v>930</v>
      </c>
      <c r="F443" s="171">
        <v>25972381</v>
      </c>
      <c r="G443" s="2" t="s">
        <v>825</v>
      </c>
      <c r="H443" s="2" t="s">
        <v>82</v>
      </c>
      <c r="I443" s="44">
        <v>45171</v>
      </c>
      <c r="J443" s="133" t="s">
        <v>782</v>
      </c>
      <c r="K443" s="133" t="s">
        <v>1201</v>
      </c>
      <c r="L443" s="161">
        <v>600</v>
      </c>
      <c r="M443" s="2" t="s">
        <v>1198</v>
      </c>
      <c r="N443" s="2" t="s">
        <v>47</v>
      </c>
      <c r="O443" s="9">
        <v>12.475304394555099</v>
      </c>
      <c r="P443" s="9">
        <f t="shared" si="30"/>
        <v>60</v>
      </c>
      <c r="Q443" s="2" t="str">
        <f t="shared" si="31"/>
        <v>septiembre</v>
      </c>
      <c r="R443" s="2">
        <f t="shared" si="32"/>
        <v>2023</v>
      </c>
      <c r="S443" s="3" t="str">
        <f t="shared" si="33"/>
        <v>sabado</v>
      </c>
      <c r="T443" s="88">
        <f t="shared" si="34"/>
        <v>2</v>
      </c>
    </row>
    <row r="444" spans="1:20" ht="15.75" x14ac:dyDescent="0.25">
      <c r="A444" s="113">
        <v>443</v>
      </c>
      <c r="B444" s="4" t="s">
        <v>729</v>
      </c>
      <c r="C444" s="113">
        <v>44</v>
      </c>
      <c r="D444" s="2" t="s">
        <v>696</v>
      </c>
      <c r="E444" s="5" t="s">
        <v>931</v>
      </c>
      <c r="F444" s="171">
        <v>39810617</v>
      </c>
      <c r="G444" s="2" t="s">
        <v>826</v>
      </c>
      <c r="H444" s="2" t="s">
        <v>84</v>
      </c>
      <c r="I444" s="44">
        <v>45177</v>
      </c>
      <c r="J444" s="133" t="s">
        <v>683</v>
      </c>
      <c r="K444" s="133" t="s">
        <v>1201</v>
      </c>
      <c r="L444" s="161">
        <v>600</v>
      </c>
      <c r="M444" s="2" t="s">
        <v>5</v>
      </c>
      <c r="N444" s="2" t="s">
        <v>47</v>
      </c>
      <c r="O444" s="9">
        <v>12.4816672449553</v>
      </c>
      <c r="P444" s="9">
        <f t="shared" si="30"/>
        <v>60</v>
      </c>
      <c r="Q444" s="2" t="str">
        <f t="shared" si="31"/>
        <v>septiembre</v>
      </c>
      <c r="R444" s="2">
        <f t="shared" si="32"/>
        <v>2023</v>
      </c>
      <c r="S444" s="3" t="str">
        <f t="shared" si="33"/>
        <v>viernes</v>
      </c>
      <c r="T444" s="87">
        <f t="shared" si="34"/>
        <v>8</v>
      </c>
    </row>
    <row r="445" spans="1:20" ht="15.75" x14ac:dyDescent="0.25">
      <c r="A445" s="113">
        <v>444</v>
      </c>
      <c r="B445" s="4" t="s">
        <v>730</v>
      </c>
      <c r="C445" s="113">
        <v>37</v>
      </c>
      <c r="D445" s="2" t="s">
        <v>695</v>
      </c>
      <c r="E445" s="5" t="s">
        <v>932</v>
      </c>
      <c r="F445" s="171">
        <v>30066435</v>
      </c>
      <c r="G445" s="2" t="s">
        <v>933</v>
      </c>
      <c r="H445" s="2" t="s">
        <v>86</v>
      </c>
      <c r="I445" s="44">
        <v>45178</v>
      </c>
      <c r="J445" s="133" t="s">
        <v>691</v>
      </c>
      <c r="K445" s="133" t="s">
        <v>1201</v>
      </c>
      <c r="L445" s="161">
        <v>600</v>
      </c>
      <c r="M445" s="2" t="s">
        <v>1198</v>
      </c>
      <c r="N445" s="2" t="s">
        <v>47</v>
      </c>
      <c r="O445" s="9">
        <v>12.4880300953554</v>
      </c>
      <c r="P445" s="9">
        <f t="shared" si="30"/>
        <v>60</v>
      </c>
      <c r="Q445" s="2" t="str">
        <f t="shared" si="31"/>
        <v>septiembre</v>
      </c>
      <c r="R445" s="2">
        <f t="shared" si="32"/>
        <v>2023</v>
      </c>
      <c r="S445" s="3" t="str">
        <f t="shared" si="33"/>
        <v>sabado</v>
      </c>
      <c r="T445" s="88">
        <f t="shared" si="34"/>
        <v>9</v>
      </c>
    </row>
    <row r="446" spans="1:20" ht="15.75" x14ac:dyDescent="0.25">
      <c r="A446" s="113">
        <v>445</v>
      </c>
      <c r="B446" s="4" t="s">
        <v>89</v>
      </c>
      <c r="C446" s="113">
        <v>28</v>
      </c>
      <c r="D446" s="2" t="s">
        <v>695</v>
      </c>
      <c r="E446" s="5" t="s">
        <v>935</v>
      </c>
      <c r="F446" s="171">
        <v>25649169</v>
      </c>
      <c r="G446" s="2" t="s">
        <v>828</v>
      </c>
      <c r="H446" s="2" t="s">
        <v>90</v>
      </c>
      <c r="I446" s="44">
        <v>45186</v>
      </c>
      <c r="J446" s="133" t="s">
        <v>686</v>
      </c>
      <c r="K446" s="133" t="s">
        <v>1199</v>
      </c>
      <c r="L446" s="161">
        <v>640</v>
      </c>
      <c r="M446" s="2" t="s">
        <v>1</v>
      </c>
      <c r="N446" s="2" t="s">
        <v>47</v>
      </c>
      <c r="O446" s="9">
        <v>12.500755796155801</v>
      </c>
      <c r="P446" s="9">
        <f t="shared" si="30"/>
        <v>64</v>
      </c>
      <c r="Q446" s="2" t="str">
        <f t="shared" si="31"/>
        <v>septiembre</v>
      </c>
      <c r="R446" s="2">
        <f t="shared" si="32"/>
        <v>2023</v>
      </c>
      <c r="S446" s="3" t="str">
        <f t="shared" si="33"/>
        <v>domingo</v>
      </c>
      <c r="T446" s="87">
        <f t="shared" si="34"/>
        <v>17</v>
      </c>
    </row>
    <row r="447" spans="1:20" ht="15.75" x14ac:dyDescent="0.25">
      <c r="A447" s="113">
        <v>446</v>
      </c>
      <c r="B447" s="4" t="s">
        <v>732</v>
      </c>
      <c r="C447" s="113">
        <v>40</v>
      </c>
      <c r="D447" s="2" t="s">
        <v>696</v>
      </c>
      <c r="E447" s="5" t="s">
        <v>937</v>
      </c>
      <c r="F447" s="171">
        <v>33498175</v>
      </c>
      <c r="G447" s="2" t="s">
        <v>830</v>
      </c>
      <c r="H447" s="2" t="s">
        <v>61</v>
      </c>
      <c r="I447" s="44">
        <v>45193</v>
      </c>
      <c r="J447" s="133" t="s">
        <v>713</v>
      </c>
      <c r="K447" s="133" t="s">
        <v>1199</v>
      </c>
      <c r="L447" s="161">
        <v>640</v>
      </c>
      <c r="M447" s="2" t="s">
        <v>1</v>
      </c>
      <c r="N447" s="2" t="s">
        <v>47</v>
      </c>
      <c r="O447" s="9">
        <v>12.513481496956199</v>
      </c>
      <c r="P447" s="9">
        <f t="shared" si="30"/>
        <v>64</v>
      </c>
      <c r="Q447" s="2" t="str">
        <f t="shared" si="31"/>
        <v>septiembre</v>
      </c>
      <c r="R447" s="2">
        <f t="shared" si="32"/>
        <v>2023</v>
      </c>
      <c r="S447" s="3" t="str">
        <f t="shared" si="33"/>
        <v>domingo</v>
      </c>
      <c r="T447" s="88">
        <f t="shared" si="34"/>
        <v>24</v>
      </c>
    </row>
    <row r="448" spans="1:20" ht="15.75" x14ac:dyDescent="0.25">
      <c r="A448" s="113">
        <v>447</v>
      </c>
      <c r="B448" s="4" t="s">
        <v>733</v>
      </c>
      <c r="C448" s="113">
        <v>28</v>
      </c>
      <c r="D448" s="2" t="s">
        <v>695</v>
      </c>
      <c r="E448" s="5" t="s">
        <v>939</v>
      </c>
      <c r="F448" s="171">
        <v>39704517</v>
      </c>
      <c r="G448" s="2" t="s">
        <v>832</v>
      </c>
      <c r="H448" s="2" t="s">
        <v>96</v>
      </c>
      <c r="I448" s="44">
        <v>45199</v>
      </c>
      <c r="J448" s="133" t="s">
        <v>689</v>
      </c>
      <c r="K448" s="133" t="s">
        <v>1199</v>
      </c>
      <c r="L448" s="161">
        <v>640</v>
      </c>
      <c r="M448" s="2" t="s">
        <v>1197</v>
      </c>
      <c r="N448" s="2" t="s">
        <v>47</v>
      </c>
      <c r="O448" s="9">
        <v>12.5262071977565</v>
      </c>
      <c r="P448" s="9">
        <f t="shared" si="30"/>
        <v>64</v>
      </c>
      <c r="Q448" s="2" t="str">
        <f t="shared" si="31"/>
        <v>septiembre</v>
      </c>
      <c r="R448" s="2">
        <f t="shared" si="32"/>
        <v>2023</v>
      </c>
      <c r="S448" s="3" t="str">
        <f t="shared" si="33"/>
        <v>sabado</v>
      </c>
      <c r="T448" s="87">
        <f t="shared" si="34"/>
        <v>30</v>
      </c>
    </row>
    <row r="449" spans="1:20" ht="15.75" x14ac:dyDescent="0.25">
      <c r="A449" s="113">
        <v>448</v>
      </c>
      <c r="B449" s="4" t="s">
        <v>737</v>
      </c>
      <c r="C449" s="113">
        <v>30</v>
      </c>
      <c r="D449" s="2" t="s">
        <v>696</v>
      </c>
      <c r="E449" s="5" t="s">
        <v>945</v>
      </c>
      <c r="F449" s="171">
        <v>30442404</v>
      </c>
      <c r="G449" s="2" t="s">
        <v>852</v>
      </c>
      <c r="H449" s="2" t="s">
        <v>108</v>
      </c>
      <c r="I449" s="44">
        <v>45219</v>
      </c>
      <c r="J449" s="133" t="s">
        <v>682</v>
      </c>
      <c r="K449" s="133" t="s">
        <v>1199</v>
      </c>
      <c r="L449" s="161">
        <v>640</v>
      </c>
      <c r="M449" s="2" t="s">
        <v>1</v>
      </c>
      <c r="N449" s="2" t="s">
        <v>47</v>
      </c>
      <c r="O449" s="9">
        <v>12.564384300157601</v>
      </c>
      <c r="P449" s="9">
        <f t="shared" si="30"/>
        <v>64</v>
      </c>
      <c r="Q449" s="2" t="str">
        <f t="shared" si="31"/>
        <v>octubre</v>
      </c>
      <c r="R449" s="2">
        <f t="shared" si="32"/>
        <v>2023</v>
      </c>
      <c r="S449" s="3" t="str">
        <f t="shared" si="33"/>
        <v>viernes</v>
      </c>
      <c r="T449" s="88">
        <f t="shared" si="34"/>
        <v>20</v>
      </c>
    </row>
    <row r="450" spans="1:20" ht="15.75" x14ac:dyDescent="0.25">
      <c r="A450" s="113">
        <v>449</v>
      </c>
      <c r="B450" s="4" t="s">
        <v>111</v>
      </c>
      <c r="C450" s="113">
        <v>27</v>
      </c>
      <c r="D450" s="2" t="s">
        <v>695</v>
      </c>
      <c r="E450" s="5" t="s">
        <v>947</v>
      </c>
      <c r="F450" s="171">
        <v>28565335</v>
      </c>
      <c r="G450" s="2" t="s">
        <v>841</v>
      </c>
      <c r="H450" s="2" t="s">
        <v>112</v>
      </c>
      <c r="I450" s="44">
        <v>45225</v>
      </c>
      <c r="J450" s="133" t="s">
        <v>692</v>
      </c>
      <c r="K450" s="133" t="s">
        <v>1199</v>
      </c>
      <c r="L450" s="161">
        <v>640</v>
      </c>
      <c r="M450" s="2" t="s">
        <v>1197</v>
      </c>
      <c r="N450" s="2" t="s">
        <v>47</v>
      </c>
      <c r="O450" s="9">
        <v>12.577110000957999</v>
      </c>
      <c r="P450" s="9">
        <f t="shared" ref="P450:P513" si="35">L450*0.1</f>
        <v>64</v>
      </c>
      <c r="Q450" s="2" t="str">
        <f t="shared" ref="Q450:Q513" si="36">TEXT(I:I,"mmmm")</f>
        <v>octubre</v>
      </c>
      <c r="R450" s="2">
        <f t="shared" ref="R450:R513" si="37">YEAR(I450)</f>
        <v>2023</v>
      </c>
      <c r="S450" s="3" t="str">
        <f t="shared" ref="S450:S513" si="38">IF(I450&lt;&gt;"", SUBSTITUTE(SUBSTITUTE(SUBSTITUTE(SUBSTITUTE(SUBSTITUTE(TEXT(I450,"dddd"),"á","a"),"é","e"),"í","i"),"ó","o"),"ú","u"),"")</f>
        <v>jueves</v>
      </c>
      <c r="T450" s="87">
        <f t="shared" ref="T450:T513" si="39">DAY(I:I)</f>
        <v>26</v>
      </c>
    </row>
    <row r="451" spans="1:20" ht="15.75" x14ac:dyDescent="0.25">
      <c r="A451" s="113">
        <v>450</v>
      </c>
      <c r="B451" s="4" t="s">
        <v>739</v>
      </c>
      <c r="C451" s="113">
        <v>31</v>
      </c>
      <c r="D451" s="2" t="s">
        <v>695</v>
      </c>
      <c r="E451" s="5" t="s">
        <v>950</v>
      </c>
      <c r="F451" s="171">
        <v>26941122</v>
      </c>
      <c r="G451" s="2" t="s">
        <v>836</v>
      </c>
      <c r="H451" s="2" t="s">
        <v>117</v>
      </c>
      <c r="I451" s="44">
        <v>45234</v>
      </c>
      <c r="J451" s="133" t="s">
        <v>690</v>
      </c>
      <c r="K451" s="133" t="s">
        <v>1199</v>
      </c>
      <c r="L451" s="161">
        <v>640</v>
      </c>
      <c r="M451" s="2" t="s">
        <v>3</v>
      </c>
      <c r="N451" s="2" t="s">
        <v>47</v>
      </c>
      <c r="O451" s="9">
        <v>12.5961985521585</v>
      </c>
      <c r="P451" s="9">
        <f t="shared" si="35"/>
        <v>64</v>
      </c>
      <c r="Q451" s="2" t="str">
        <f t="shared" si="36"/>
        <v>noviembre</v>
      </c>
      <c r="R451" s="2">
        <f t="shared" si="37"/>
        <v>2023</v>
      </c>
      <c r="S451" s="3" t="str">
        <f t="shared" si="38"/>
        <v>sabado</v>
      </c>
      <c r="T451" s="88">
        <f t="shared" si="39"/>
        <v>4</v>
      </c>
    </row>
    <row r="452" spans="1:20" ht="15.75" x14ac:dyDescent="0.25">
      <c r="A452" s="113">
        <v>451</v>
      </c>
      <c r="B452" s="4" t="s">
        <v>740</v>
      </c>
      <c r="C452" s="113">
        <v>38</v>
      </c>
      <c r="D452" s="2" t="s">
        <v>695</v>
      </c>
      <c r="E452" s="5" t="s">
        <v>680</v>
      </c>
      <c r="F452" s="171">
        <v>29400151</v>
      </c>
      <c r="G452" s="2" t="s">
        <v>837</v>
      </c>
      <c r="H452" s="2" t="s">
        <v>119</v>
      </c>
      <c r="I452" s="44">
        <v>45237</v>
      </c>
      <c r="J452" s="133" t="s">
        <v>782</v>
      </c>
      <c r="K452" s="133" t="s">
        <v>1199</v>
      </c>
      <c r="L452" s="161">
        <v>640</v>
      </c>
      <c r="M452" s="2" t="s">
        <v>1198</v>
      </c>
      <c r="N452" s="2" t="s">
        <v>47</v>
      </c>
      <c r="O452" s="9">
        <v>12.602561402558701</v>
      </c>
      <c r="P452" s="9">
        <f t="shared" si="35"/>
        <v>64</v>
      </c>
      <c r="Q452" s="2" t="str">
        <f t="shared" si="36"/>
        <v>noviembre</v>
      </c>
      <c r="R452" s="2">
        <f t="shared" si="37"/>
        <v>2023</v>
      </c>
      <c r="S452" s="3" t="str">
        <f t="shared" si="38"/>
        <v>martes</v>
      </c>
      <c r="T452" s="87">
        <f t="shared" si="39"/>
        <v>7</v>
      </c>
    </row>
    <row r="453" spans="1:20" ht="15.75" x14ac:dyDescent="0.25">
      <c r="A453" s="113">
        <v>452</v>
      </c>
      <c r="B453" s="4" t="s">
        <v>120</v>
      </c>
      <c r="C453" s="113">
        <v>18</v>
      </c>
      <c r="D453" s="2" t="s">
        <v>695</v>
      </c>
      <c r="E453" s="5" t="s">
        <v>901</v>
      </c>
      <c r="F453" s="171">
        <v>37381230</v>
      </c>
      <c r="G453" s="2" t="s">
        <v>838</v>
      </c>
      <c r="H453" s="2" t="s">
        <v>121</v>
      </c>
      <c r="I453" s="44">
        <v>45240</v>
      </c>
      <c r="J453" s="133" t="s">
        <v>683</v>
      </c>
      <c r="K453" s="133" t="s">
        <v>1199</v>
      </c>
      <c r="L453" s="161">
        <v>640</v>
      </c>
      <c r="M453" s="2" t="s">
        <v>5</v>
      </c>
      <c r="N453" s="2" t="s">
        <v>47</v>
      </c>
      <c r="O453" s="9">
        <v>12.6089242529589</v>
      </c>
      <c r="P453" s="9">
        <f t="shared" si="35"/>
        <v>64</v>
      </c>
      <c r="Q453" s="2" t="str">
        <f t="shared" si="36"/>
        <v>noviembre</v>
      </c>
      <c r="R453" s="2">
        <f t="shared" si="37"/>
        <v>2023</v>
      </c>
      <c r="S453" s="3" t="str">
        <f t="shared" si="38"/>
        <v>viernes</v>
      </c>
      <c r="T453" s="88">
        <f t="shared" si="39"/>
        <v>10</v>
      </c>
    </row>
    <row r="454" spans="1:20" ht="15.75" x14ac:dyDescent="0.25">
      <c r="A454" s="113">
        <v>453</v>
      </c>
      <c r="B454" s="4" t="s">
        <v>904</v>
      </c>
      <c r="C454" s="113">
        <v>30</v>
      </c>
      <c r="D454" s="2" t="s">
        <v>695</v>
      </c>
      <c r="E454" s="5" t="s">
        <v>913</v>
      </c>
      <c r="F454" s="171">
        <v>34678227</v>
      </c>
      <c r="G454" s="6" t="s">
        <v>815</v>
      </c>
      <c r="H454" s="2" t="s">
        <v>29</v>
      </c>
      <c r="I454" s="44">
        <v>45244</v>
      </c>
      <c r="J454" s="133" t="s">
        <v>691</v>
      </c>
      <c r="K454" s="133" t="s">
        <v>1199</v>
      </c>
      <c r="L454" s="161">
        <v>640</v>
      </c>
      <c r="M454" s="2" t="s">
        <v>1198</v>
      </c>
      <c r="N454" s="2" t="s">
        <v>47</v>
      </c>
      <c r="O454" s="9">
        <v>12.615287103359</v>
      </c>
      <c r="P454" s="9">
        <f t="shared" si="35"/>
        <v>64</v>
      </c>
      <c r="Q454" s="2" t="str">
        <f t="shared" si="36"/>
        <v>noviembre</v>
      </c>
      <c r="R454" s="2">
        <f t="shared" si="37"/>
        <v>2023</v>
      </c>
      <c r="S454" s="3" t="str">
        <f t="shared" si="38"/>
        <v>martes</v>
      </c>
      <c r="T454" s="87">
        <f t="shared" si="39"/>
        <v>14</v>
      </c>
    </row>
    <row r="455" spans="1:20" ht="15.75" x14ac:dyDescent="0.25">
      <c r="A455" s="113">
        <v>454</v>
      </c>
      <c r="B455" s="4" t="s">
        <v>715</v>
      </c>
      <c r="C455" s="113">
        <v>42</v>
      </c>
      <c r="D455" s="2" t="s">
        <v>696</v>
      </c>
      <c r="E455" s="5" t="s">
        <v>915</v>
      </c>
      <c r="F455" s="171">
        <v>25043373</v>
      </c>
      <c r="G455" s="6" t="s">
        <v>816</v>
      </c>
      <c r="H455" s="2" t="s">
        <v>33</v>
      </c>
      <c r="I455" s="44">
        <v>45248</v>
      </c>
      <c r="J455" s="133" t="s">
        <v>686</v>
      </c>
      <c r="K455" s="133" t="s">
        <v>1199</v>
      </c>
      <c r="L455" s="161">
        <v>640</v>
      </c>
      <c r="M455" s="2" t="s">
        <v>1</v>
      </c>
      <c r="N455" s="2" t="s">
        <v>47</v>
      </c>
      <c r="O455" s="9">
        <v>12.6280128041594</v>
      </c>
      <c r="P455" s="9">
        <f t="shared" si="35"/>
        <v>64</v>
      </c>
      <c r="Q455" s="2" t="str">
        <f t="shared" si="36"/>
        <v>noviembre</v>
      </c>
      <c r="R455" s="2">
        <f t="shared" si="37"/>
        <v>2023</v>
      </c>
      <c r="S455" s="3" t="str">
        <f t="shared" si="38"/>
        <v>sabado</v>
      </c>
      <c r="T455" s="88">
        <f t="shared" si="39"/>
        <v>18</v>
      </c>
    </row>
    <row r="456" spans="1:20" ht="15.75" x14ac:dyDescent="0.25">
      <c r="A456" s="113">
        <v>455</v>
      </c>
      <c r="B456" s="4" t="s">
        <v>803</v>
      </c>
      <c r="C456" s="113">
        <v>38</v>
      </c>
      <c r="D456" s="2" t="s">
        <v>695</v>
      </c>
      <c r="E456" s="5" t="s">
        <v>917</v>
      </c>
      <c r="F456" s="171">
        <v>30652793</v>
      </c>
      <c r="G456" s="6" t="s">
        <v>818</v>
      </c>
      <c r="H456" s="2" t="s">
        <v>129</v>
      </c>
      <c r="I456" s="44">
        <v>45256</v>
      </c>
      <c r="J456" s="133" t="s">
        <v>713</v>
      </c>
      <c r="K456" s="133" t="s">
        <v>1199</v>
      </c>
      <c r="L456" s="161">
        <v>640</v>
      </c>
      <c r="M456" s="2" t="s">
        <v>1</v>
      </c>
      <c r="N456" s="2" t="s">
        <v>47</v>
      </c>
      <c r="O456" s="9">
        <v>12.640738504959799</v>
      </c>
      <c r="P456" s="9">
        <f t="shared" si="35"/>
        <v>64</v>
      </c>
      <c r="Q456" s="2" t="str">
        <f t="shared" si="36"/>
        <v>noviembre</v>
      </c>
      <c r="R456" s="2">
        <f t="shared" si="37"/>
        <v>2023</v>
      </c>
      <c r="S456" s="3" t="str">
        <f t="shared" si="38"/>
        <v>domingo</v>
      </c>
      <c r="T456" s="87">
        <f t="shared" si="39"/>
        <v>26</v>
      </c>
    </row>
    <row r="457" spans="1:20" ht="15.75" x14ac:dyDescent="0.25">
      <c r="A457" s="113">
        <v>456</v>
      </c>
      <c r="B457" s="4" t="s">
        <v>718</v>
      </c>
      <c r="C457" s="113">
        <v>32</v>
      </c>
      <c r="D457" s="2" t="s">
        <v>696</v>
      </c>
      <c r="E457" s="5" t="s">
        <v>919</v>
      </c>
      <c r="F457" s="171">
        <v>34294909</v>
      </c>
      <c r="G457" s="2" t="s">
        <v>820</v>
      </c>
      <c r="H457" s="2" t="s">
        <v>59</v>
      </c>
      <c r="I457" s="44">
        <v>45263</v>
      </c>
      <c r="J457" s="133" t="s">
        <v>689</v>
      </c>
      <c r="K457" s="133" t="s">
        <v>1199</v>
      </c>
      <c r="L457" s="161">
        <v>640</v>
      </c>
      <c r="M457" s="2" t="s">
        <v>1197</v>
      </c>
      <c r="N457" s="2" t="s">
        <v>47</v>
      </c>
      <c r="O457" s="9">
        <v>12.6534642057601</v>
      </c>
      <c r="P457" s="9">
        <f t="shared" si="35"/>
        <v>64</v>
      </c>
      <c r="Q457" s="2" t="str">
        <f t="shared" si="36"/>
        <v>diciembre</v>
      </c>
      <c r="R457" s="2">
        <f t="shared" si="37"/>
        <v>2023</v>
      </c>
      <c r="S457" s="3" t="str">
        <f t="shared" si="38"/>
        <v>domingo</v>
      </c>
      <c r="T457" s="88">
        <f t="shared" si="39"/>
        <v>3</v>
      </c>
    </row>
    <row r="458" spans="1:20" ht="15.75" x14ac:dyDescent="0.25">
      <c r="A458" s="113">
        <v>457</v>
      </c>
      <c r="B458" s="4" t="s">
        <v>724</v>
      </c>
      <c r="C458" s="113">
        <v>40</v>
      </c>
      <c r="D458" s="2" t="s">
        <v>695</v>
      </c>
      <c r="E458" s="5" t="s">
        <v>925</v>
      </c>
      <c r="F458" s="171">
        <v>30079514</v>
      </c>
      <c r="G458" s="2" t="s">
        <v>850</v>
      </c>
      <c r="H458" s="2" t="s">
        <v>70</v>
      </c>
      <c r="I458" s="44">
        <v>45282</v>
      </c>
      <c r="J458" s="133" t="s">
        <v>682</v>
      </c>
      <c r="K458" s="133" t="s">
        <v>1199</v>
      </c>
      <c r="L458" s="161">
        <v>640</v>
      </c>
      <c r="M458" s="2" t="s">
        <v>1</v>
      </c>
      <c r="N458" s="2" t="s">
        <v>47</v>
      </c>
      <c r="O458" s="9">
        <v>12.6916413081612</v>
      </c>
      <c r="P458" s="9">
        <f t="shared" si="35"/>
        <v>64</v>
      </c>
      <c r="Q458" s="2" t="str">
        <f t="shared" si="36"/>
        <v>diciembre</v>
      </c>
      <c r="R458" s="2">
        <f t="shared" si="37"/>
        <v>2023</v>
      </c>
      <c r="S458" s="3" t="str">
        <f t="shared" si="38"/>
        <v>viernes</v>
      </c>
      <c r="T458" s="87">
        <f t="shared" si="39"/>
        <v>22</v>
      </c>
    </row>
    <row r="459" spans="1:20" ht="15.75" x14ac:dyDescent="0.25">
      <c r="A459" s="113">
        <v>458</v>
      </c>
      <c r="B459" s="4" t="s">
        <v>73</v>
      </c>
      <c r="C459" s="113">
        <v>31</v>
      </c>
      <c r="D459" s="2" t="s">
        <v>695</v>
      </c>
      <c r="E459" s="5" t="s">
        <v>927</v>
      </c>
      <c r="F459" s="171">
        <v>39111781</v>
      </c>
      <c r="G459" s="2" t="s">
        <v>844</v>
      </c>
      <c r="H459" s="2" t="s">
        <v>74</v>
      </c>
      <c r="I459" s="44">
        <v>45289</v>
      </c>
      <c r="J459" s="133" t="s">
        <v>690</v>
      </c>
      <c r="K459" s="133" t="s">
        <v>1199</v>
      </c>
      <c r="L459" s="161">
        <v>640</v>
      </c>
      <c r="M459" s="2" t="s">
        <v>3</v>
      </c>
      <c r="N459" s="2" t="s">
        <v>47</v>
      </c>
      <c r="O459" s="9">
        <v>12.704367008961601</v>
      </c>
      <c r="P459" s="9">
        <f t="shared" si="35"/>
        <v>64</v>
      </c>
      <c r="Q459" s="2" t="str">
        <f t="shared" si="36"/>
        <v>diciembre</v>
      </c>
      <c r="R459" s="2">
        <f t="shared" si="37"/>
        <v>2023</v>
      </c>
      <c r="S459" s="3" t="str">
        <f t="shared" si="38"/>
        <v>viernes</v>
      </c>
      <c r="T459" s="88">
        <f t="shared" si="39"/>
        <v>29</v>
      </c>
    </row>
    <row r="460" spans="1:20" ht="15.75" x14ac:dyDescent="0.25">
      <c r="A460" s="113">
        <v>459</v>
      </c>
      <c r="B460" s="4" t="s">
        <v>727</v>
      </c>
      <c r="C460" s="113">
        <v>28</v>
      </c>
      <c r="D460" s="2" t="s">
        <v>695</v>
      </c>
      <c r="E460" s="5" t="s">
        <v>929</v>
      </c>
      <c r="F460" s="171">
        <v>27707752</v>
      </c>
      <c r="G460" s="2" t="s">
        <v>824</v>
      </c>
      <c r="H460" s="2" t="s">
        <v>80</v>
      </c>
      <c r="I460" s="44">
        <v>45177</v>
      </c>
      <c r="J460" s="133" t="s">
        <v>691</v>
      </c>
      <c r="K460" s="133" t="s">
        <v>1199</v>
      </c>
      <c r="L460" s="161">
        <v>640</v>
      </c>
      <c r="M460" s="2" t="s">
        <v>1198</v>
      </c>
      <c r="N460" s="2" t="s">
        <v>47</v>
      </c>
      <c r="O460" s="9">
        <v>12.723455560162099</v>
      </c>
      <c r="P460" s="9">
        <f t="shared" si="35"/>
        <v>64</v>
      </c>
      <c r="Q460" s="2" t="str">
        <f t="shared" si="36"/>
        <v>septiembre</v>
      </c>
      <c r="R460" s="2">
        <f t="shared" si="37"/>
        <v>2023</v>
      </c>
      <c r="S460" s="3" t="str">
        <f t="shared" si="38"/>
        <v>viernes</v>
      </c>
      <c r="T460" s="87">
        <f t="shared" si="39"/>
        <v>8</v>
      </c>
    </row>
    <row r="461" spans="1:20" ht="15.75" x14ac:dyDescent="0.25">
      <c r="A461" s="113">
        <v>460</v>
      </c>
      <c r="B461" s="4" t="s">
        <v>728</v>
      </c>
      <c r="C461" s="113">
        <v>33</v>
      </c>
      <c r="D461" s="2" t="s">
        <v>696</v>
      </c>
      <c r="E461" s="5" t="s">
        <v>930</v>
      </c>
      <c r="F461" s="171">
        <v>25972381</v>
      </c>
      <c r="G461" s="2" t="s">
        <v>825</v>
      </c>
      <c r="H461" s="2" t="s">
        <v>82</v>
      </c>
      <c r="I461" s="44">
        <v>45178</v>
      </c>
      <c r="J461" s="133" t="s">
        <v>786</v>
      </c>
      <c r="K461" s="133" t="s">
        <v>1199</v>
      </c>
      <c r="L461" s="161">
        <v>640</v>
      </c>
      <c r="M461" s="2" t="s">
        <v>3</v>
      </c>
      <c r="N461" s="2" t="s">
        <v>47</v>
      </c>
      <c r="O461" s="9">
        <v>12.7298184105623</v>
      </c>
      <c r="P461" s="9">
        <f t="shared" si="35"/>
        <v>64</v>
      </c>
      <c r="Q461" s="2" t="str">
        <f t="shared" si="36"/>
        <v>septiembre</v>
      </c>
      <c r="R461" s="2">
        <f t="shared" si="37"/>
        <v>2023</v>
      </c>
      <c r="S461" s="3" t="str">
        <f t="shared" si="38"/>
        <v>sabado</v>
      </c>
      <c r="T461" s="88">
        <f t="shared" si="39"/>
        <v>9</v>
      </c>
    </row>
    <row r="462" spans="1:20" ht="15.75" x14ac:dyDescent="0.25">
      <c r="A462" s="113">
        <v>461</v>
      </c>
      <c r="B462" s="4" t="s">
        <v>730</v>
      </c>
      <c r="C462" s="113">
        <v>37</v>
      </c>
      <c r="D462" s="2" t="s">
        <v>695</v>
      </c>
      <c r="E462" s="5" t="s">
        <v>932</v>
      </c>
      <c r="F462" s="171">
        <v>30066435</v>
      </c>
      <c r="G462" s="2" t="s">
        <v>933</v>
      </c>
      <c r="H462" s="2" t="s">
        <v>86</v>
      </c>
      <c r="I462" s="44">
        <v>45186</v>
      </c>
      <c r="J462" s="133" t="s">
        <v>714</v>
      </c>
      <c r="K462" s="133" t="s">
        <v>1199</v>
      </c>
      <c r="L462" s="161">
        <v>640</v>
      </c>
      <c r="M462" s="2" t="s">
        <v>1198</v>
      </c>
      <c r="N462" s="2" t="s">
        <v>47</v>
      </c>
      <c r="O462" s="9">
        <v>12.7425441113626</v>
      </c>
      <c r="P462" s="9">
        <f t="shared" si="35"/>
        <v>64</v>
      </c>
      <c r="Q462" s="2" t="str">
        <f t="shared" si="36"/>
        <v>septiembre</v>
      </c>
      <c r="R462" s="2">
        <f t="shared" si="37"/>
        <v>2023</v>
      </c>
      <c r="S462" s="3" t="str">
        <f t="shared" si="38"/>
        <v>domingo</v>
      </c>
      <c r="T462" s="87">
        <f t="shared" si="39"/>
        <v>17</v>
      </c>
    </row>
    <row r="463" spans="1:20" ht="15.75" x14ac:dyDescent="0.25">
      <c r="A463" s="113">
        <v>462</v>
      </c>
      <c r="B463" s="4" t="s">
        <v>89</v>
      </c>
      <c r="C463" s="113">
        <v>28</v>
      </c>
      <c r="D463" s="2" t="s">
        <v>695</v>
      </c>
      <c r="E463" s="5" t="s">
        <v>935</v>
      </c>
      <c r="F463" s="171">
        <v>25649169</v>
      </c>
      <c r="G463" s="2" t="s">
        <v>828</v>
      </c>
      <c r="H463" s="2" t="s">
        <v>90</v>
      </c>
      <c r="I463" s="44">
        <v>45193</v>
      </c>
      <c r="J463" s="133" t="s">
        <v>690</v>
      </c>
      <c r="K463" s="133" t="s">
        <v>1199</v>
      </c>
      <c r="L463" s="161">
        <v>640</v>
      </c>
      <c r="M463" s="2" t="s">
        <v>3</v>
      </c>
      <c r="N463" s="2" t="s">
        <v>47</v>
      </c>
      <c r="O463" s="9">
        <v>12.755269812163</v>
      </c>
      <c r="P463" s="9">
        <f t="shared" si="35"/>
        <v>64</v>
      </c>
      <c r="Q463" s="2" t="str">
        <f t="shared" si="36"/>
        <v>septiembre</v>
      </c>
      <c r="R463" s="2">
        <f t="shared" si="37"/>
        <v>2023</v>
      </c>
      <c r="S463" s="3" t="str">
        <f t="shared" si="38"/>
        <v>domingo</v>
      </c>
      <c r="T463" s="88">
        <f t="shared" si="39"/>
        <v>24</v>
      </c>
    </row>
    <row r="464" spans="1:20" ht="15.75" x14ac:dyDescent="0.25">
      <c r="A464" s="113">
        <v>463</v>
      </c>
      <c r="B464" s="4" t="s">
        <v>732</v>
      </c>
      <c r="C464" s="113">
        <v>40</v>
      </c>
      <c r="D464" s="2" t="s">
        <v>696</v>
      </c>
      <c r="E464" s="5" t="s">
        <v>937</v>
      </c>
      <c r="F464" s="171">
        <v>33498175</v>
      </c>
      <c r="G464" s="2" t="s">
        <v>830</v>
      </c>
      <c r="H464" s="2" t="s">
        <v>61</v>
      </c>
      <c r="I464" s="44">
        <v>45199</v>
      </c>
      <c r="J464" s="133" t="s">
        <v>683</v>
      </c>
      <c r="K464" s="133" t="s">
        <v>1199</v>
      </c>
      <c r="L464" s="161">
        <v>640</v>
      </c>
      <c r="M464" s="2" t="s">
        <v>5</v>
      </c>
      <c r="N464" s="2" t="s">
        <v>47</v>
      </c>
      <c r="O464" s="9">
        <v>12.767995512963401</v>
      </c>
      <c r="P464" s="9">
        <f t="shared" si="35"/>
        <v>64</v>
      </c>
      <c r="Q464" s="2" t="str">
        <f t="shared" si="36"/>
        <v>septiembre</v>
      </c>
      <c r="R464" s="2">
        <f t="shared" si="37"/>
        <v>2023</v>
      </c>
      <c r="S464" s="3" t="str">
        <f t="shared" si="38"/>
        <v>sabado</v>
      </c>
      <c r="T464" s="87">
        <f t="shared" si="39"/>
        <v>30</v>
      </c>
    </row>
    <row r="465" spans="1:20" ht="15.75" x14ac:dyDescent="0.25">
      <c r="A465" s="113">
        <v>464</v>
      </c>
      <c r="B465" s="4" t="s">
        <v>736</v>
      </c>
      <c r="C465" s="113">
        <v>18</v>
      </c>
      <c r="D465" s="2" t="s">
        <v>695</v>
      </c>
      <c r="E465" s="5" t="s">
        <v>943</v>
      </c>
      <c r="F465" s="171">
        <v>31816316</v>
      </c>
      <c r="G465" s="2" t="s">
        <v>853</v>
      </c>
      <c r="H465" s="2" t="s">
        <v>104</v>
      </c>
      <c r="I465" s="44">
        <v>45219</v>
      </c>
      <c r="J465" s="133" t="s">
        <v>690</v>
      </c>
      <c r="K465" s="133" t="s">
        <v>1199</v>
      </c>
      <c r="L465" s="161">
        <v>640</v>
      </c>
      <c r="M465" s="2" t="s">
        <v>3</v>
      </c>
      <c r="N465" s="2" t="s">
        <v>47</v>
      </c>
      <c r="O465" s="9">
        <v>12.8061726153644</v>
      </c>
      <c r="P465" s="9">
        <f t="shared" si="35"/>
        <v>64</v>
      </c>
      <c r="Q465" s="2" t="str">
        <f t="shared" si="36"/>
        <v>octubre</v>
      </c>
      <c r="R465" s="2">
        <f t="shared" si="37"/>
        <v>2023</v>
      </c>
      <c r="S465" s="3" t="str">
        <f t="shared" si="38"/>
        <v>viernes</v>
      </c>
      <c r="T465" s="88">
        <f t="shared" si="39"/>
        <v>20</v>
      </c>
    </row>
    <row r="466" spans="1:20" ht="15.75" x14ac:dyDescent="0.25">
      <c r="A466" s="113">
        <v>465</v>
      </c>
      <c r="B466" s="4" t="s">
        <v>737</v>
      </c>
      <c r="C466" s="113">
        <v>30</v>
      </c>
      <c r="D466" s="2" t="s">
        <v>696</v>
      </c>
      <c r="E466" s="5" t="s">
        <v>945</v>
      </c>
      <c r="F466" s="171">
        <v>30442404</v>
      </c>
      <c r="G466" s="2" t="s">
        <v>852</v>
      </c>
      <c r="H466" s="2" t="s">
        <v>108</v>
      </c>
      <c r="I466" s="44">
        <v>45225</v>
      </c>
      <c r="J466" s="133" t="s">
        <v>683</v>
      </c>
      <c r="K466" s="133" t="s">
        <v>1199</v>
      </c>
      <c r="L466" s="161">
        <v>640</v>
      </c>
      <c r="M466" s="2" t="s">
        <v>5</v>
      </c>
      <c r="N466" s="2" t="s">
        <v>47</v>
      </c>
      <c r="O466" s="9">
        <v>12.8188983161648</v>
      </c>
      <c r="P466" s="9">
        <f t="shared" si="35"/>
        <v>64</v>
      </c>
      <c r="Q466" s="2" t="str">
        <f t="shared" si="36"/>
        <v>octubre</v>
      </c>
      <c r="R466" s="2">
        <f t="shared" si="37"/>
        <v>2023</v>
      </c>
      <c r="S466" s="3" t="str">
        <f t="shared" si="38"/>
        <v>jueves</v>
      </c>
      <c r="T466" s="87">
        <f t="shared" si="39"/>
        <v>26</v>
      </c>
    </row>
    <row r="467" spans="1:20" ht="15.75" x14ac:dyDescent="0.25">
      <c r="A467" s="113">
        <v>466</v>
      </c>
      <c r="B467" s="4" t="s">
        <v>113</v>
      </c>
      <c r="C467" s="113">
        <v>18</v>
      </c>
      <c r="D467" s="2" t="s">
        <v>696</v>
      </c>
      <c r="E467" s="5" t="s">
        <v>948</v>
      </c>
      <c r="F467" s="171">
        <v>37472916</v>
      </c>
      <c r="G467" s="2" t="s">
        <v>842</v>
      </c>
      <c r="H467" s="2" t="s">
        <v>114</v>
      </c>
      <c r="I467" s="44">
        <v>45234</v>
      </c>
      <c r="J467" s="133" t="s">
        <v>686</v>
      </c>
      <c r="K467" s="133" t="s">
        <v>1199</v>
      </c>
      <c r="L467" s="161">
        <v>640</v>
      </c>
      <c r="M467" s="2" t="s">
        <v>1</v>
      </c>
      <c r="N467" s="2" t="s">
        <v>47</v>
      </c>
      <c r="O467" s="9">
        <v>12.8379868673653</v>
      </c>
      <c r="P467" s="9">
        <f t="shared" si="35"/>
        <v>64</v>
      </c>
      <c r="Q467" s="2" t="str">
        <f t="shared" si="36"/>
        <v>noviembre</v>
      </c>
      <c r="R467" s="2">
        <f t="shared" si="37"/>
        <v>2023</v>
      </c>
      <c r="S467" s="3" t="str">
        <f t="shared" si="38"/>
        <v>sabado</v>
      </c>
      <c r="T467" s="88">
        <f t="shared" si="39"/>
        <v>4</v>
      </c>
    </row>
    <row r="468" spans="1:20" ht="15.75" x14ac:dyDescent="0.25">
      <c r="A468" s="113">
        <v>467</v>
      </c>
      <c r="B468" s="4" t="s">
        <v>115</v>
      </c>
      <c r="C468" s="113">
        <v>29</v>
      </c>
      <c r="D468" s="2" t="s">
        <v>696</v>
      </c>
      <c r="E468" s="5" t="s">
        <v>949</v>
      </c>
      <c r="F468" s="171">
        <v>34107521</v>
      </c>
      <c r="G468" s="2" t="s">
        <v>835</v>
      </c>
      <c r="H468" s="2" t="s">
        <v>88</v>
      </c>
      <c r="I468" s="44">
        <v>45237</v>
      </c>
      <c r="J468" s="133" t="s">
        <v>714</v>
      </c>
      <c r="K468" s="133" t="s">
        <v>1199</v>
      </c>
      <c r="L468" s="161">
        <v>640</v>
      </c>
      <c r="M468" s="2" t="s">
        <v>1198</v>
      </c>
      <c r="N468" s="2" t="s">
        <v>47</v>
      </c>
      <c r="O468" s="9">
        <v>12.8443497177655</v>
      </c>
      <c r="P468" s="9">
        <f t="shared" si="35"/>
        <v>64</v>
      </c>
      <c r="Q468" s="2" t="str">
        <f t="shared" si="36"/>
        <v>noviembre</v>
      </c>
      <c r="R468" s="2">
        <f t="shared" si="37"/>
        <v>2023</v>
      </c>
      <c r="S468" s="3" t="str">
        <f t="shared" si="38"/>
        <v>martes</v>
      </c>
      <c r="T468" s="87">
        <f t="shared" si="39"/>
        <v>7</v>
      </c>
    </row>
    <row r="469" spans="1:20" ht="15.75" x14ac:dyDescent="0.25">
      <c r="A469" s="113">
        <v>468</v>
      </c>
      <c r="B469" s="4" t="s">
        <v>739</v>
      </c>
      <c r="C469" s="113">
        <v>31</v>
      </c>
      <c r="D469" s="2" t="s">
        <v>695</v>
      </c>
      <c r="E469" s="5" t="s">
        <v>950</v>
      </c>
      <c r="F469" s="171">
        <v>26941122</v>
      </c>
      <c r="G469" s="2" t="s">
        <v>836</v>
      </c>
      <c r="H469" s="2" t="s">
        <v>117</v>
      </c>
      <c r="I469" s="44">
        <v>45240</v>
      </c>
      <c r="J469" s="133" t="s">
        <v>713</v>
      </c>
      <c r="K469" s="133" t="s">
        <v>1199</v>
      </c>
      <c r="L469" s="161">
        <v>640</v>
      </c>
      <c r="M469" s="2" t="s">
        <v>1</v>
      </c>
      <c r="N469" s="2" t="s">
        <v>47</v>
      </c>
      <c r="O469" s="9">
        <v>12.850712568165701</v>
      </c>
      <c r="P469" s="9">
        <f t="shared" si="35"/>
        <v>64</v>
      </c>
      <c r="Q469" s="2" t="str">
        <f t="shared" si="36"/>
        <v>noviembre</v>
      </c>
      <c r="R469" s="2">
        <f t="shared" si="37"/>
        <v>2023</v>
      </c>
      <c r="S469" s="3" t="str">
        <f t="shared" si="38"/>
        <v>viernes</v>
      </c>
      <c r="T469" s="88">
        <f t="shared" si="39"/>
        <v>10</v>
      </c>
    </row>
    <row r="470" spans="1:20" ht="15.75" x14ac:dyDescent="0.25">
      <c r="A470" s="113">
        <v>469</v>
      </c>
      <c r="B470" s="4" t="s">
        <v>740</v>
      </c>
      <c r="C470" s="113">
        <v>38</v>
      </c>
      <c r="D470" s="2" t="s">
        <v>695</v>
      </c>
      <c r="E470" s="5" t="s">
        <v>680</v>
      </c>
      <c r="F470" s="171">
        <v>29400151</v>
      </c>
      <c r="G470" s="2" t="s">
        <v>837</v>
      </c>
      <c r="H470" s="2" t="s">
        <v>119</v>
      </c>
      <c r="I470" s="44">
        <v>45244</v>
      </c>
      <c r="J470" s="133" t="s">
        <v>690</v>
      </c>
      <c r="K470" s="133" t="s">
        <v>1200</v>
      </c>
      <c r="L470" s="160">
        <v>550</v>
      </c>
      <c r="M470" s="2" t="s">
        <v>3</v>
      </c>
      <c r="N470" s="2" t="s">
        <v>47</v>
      </c>
      <c r="O470" s="9">
        <v>12.8570754185659</v>
      </c>
      <c r="P470" s="9">
        <f t="shared" si="35"/>
        <v>55</v>
      </c>
      <c r="Q470" s="2" t="str">
        <f t="shared" si="36"/>
        <v>noviembre</v>
      </c>
      <c r="R470" s="2">
        <f t="shared" si="37"/>
        <v>2023</v>
      </c>
      <c r="S470" s="3" t="str">
        <f t="shared" si="38"/>
        <v>martes</v>
      </c>
      <c r="T470" s="87">
        <f t="shared" si="39"/>
        <v>14</v>
      </c>
    </row>
    <row r="471" spans="1:20" ht="15.75" x14ac:dyDescent="0.25">
      <c r="A471" s="113">
        <v>470</v>
      </c>
      <c r="B471" s="4" t="s">
        <v>904</v>
      </c>
      <c r="C471" s="113">
        <v>30</v>
      </c>
      <c r="D471" s="2" t="s">
        <v>695</v>
      </c>
      <c r="E471" s="5" t="s">
        <v>913</v>
      </c>
      <c r="F471" s="171">
        <v>34678227</v>
      </c>
      <c r="G471" s="6" t="s">
        <v>815</v>
      </c>
      <c r="H471" s="2" t="s">
        <v>29</v>
      </c>
      <c r="I471" s="44">
        <v>45171</v>
      </c>
      <c r="J471" s="133" t="s">
        <v>683</v>
      </c>
      <c r="K471" s="133" t="s">
        <v>1200</v>
      </c>
      <c r="L471" s="160">
        <v>550</v>
      </c>
      <c r="M471" s="2" t="s">
        <v>5</v>
      </c>
      <c r="N471" s="2" t="s">
        <v>47</v>
      </c>
      <c r="O471" s="9">
        <v>12.869801119366199</v>
      </c>
      <c r="P471" s="9">
        <f t="shared" si="35"/>
        <v>55</v>
      </c>
      <c r="Q471" s="2" t="str">
        <f t="shared" si="36"/>
        <v>septiembre</v>
      </c>
      <c r="R471" s="2">
        <f t="shared" si="37"/>
        <v>2023</v>
      </c>
      <c r="S471" s="3" t="str">
        <f t="shared" si="38"/>
        <v>sabado</v>
      </c>
      <c r="T471" s="88">
        <f t="shared" si="39"/>
        <v>2</v>
      </c>
    </row>
    <row r="472" spans="1:20" ht="15.75" x14ac:dyDescent="0.25">
      <c r="A472" s="113">
        <v>471</v>
      </c>
      <c r="B472" s="4" t="s">
        <v>715</v>
      </c>
      <c r="C472" s="113">
        <v>42</v>
      </c>
      <c r="D472" s="2" t="s">
        <v>696</v>
      </c>
      <c r="E472" s="5" t="s">
        <v>915</v>
      </c>
      <c r="F472" s="171">
        <v>25043373</v>
      </c>
      <c r="G472" s="6" t="s">
        <v>816</v>
      </c>
      <c r="H472" s="2" t="s">
        <v>33</v>
      </c>
      <c r="I472" s="44">
        <v>45175</v>
      </c>
      <c r="J472" s="133" t="s">
        <v>786</v>
      </c>
      <c r="K472" s="133" t="s">
        <v>1200</v>
      </c>
      <c r="L472" s="160">
        <v>550</v>
      </c>
      <c r="M472" s="2" t="s">
        <v>3</v>
      </c>
      <c r="N472" s="2" t="s">
        <v>47</v>
      </c>
      <c r="O472" s="9">
        <v>12.8825268201666</v>
      </c>
      <c r="P472" s="9">
        <f t="shared" si="35"/>
        <v>55</v>
      </c>
      <c r="Q472" s="2" t="str">
        <f t="shared" si="36"/>
        <v>septiembre</v>
      </c>
      <c r="R472" s="2">
        <f t="shared" si="37"/>
        <v>2023</v>
      </c>
      <c r="S472" s="3" t="str">
        <f t="shared" si="38"/>
        <v>miercoles</v>
      </c>
      <c r="T472" s="87">
        <f t="shared" si="39"/>
        <v>6</v>
      </c>
    </row>
    <row r="473" spans="1:20" ht="15.75" x14ac:dyDescent="0.25">
      <c r="A473" s="113">
        <v>472</v>
      </c>
      <c r="B473" s="4" t="s">
        <v>803</v>
      </c>
      <c r="C473" s="113">
        <v>38</v>
      </c>
      <c r="D473" s="2" t="s">
        <v>695</v>
      </c>
      <c r="E473" s="5" t="s">
        <v>917</v>
      </c>
      <c r="F473" s="171">
        <v>30652793</v>
      </c>
      <c r="G473" s="6" t="s">
        <v>818</v>
      </c>
      <c r="H473" s="2" t="s">
        <v>129</v>
      </c>
      <c r="I473" s="44">
        <v>45179</v>
      </c>
      <c r="J473" s="133" t="s">
        <v>714</v>
      </c>
      <c r="K473" s="133" t="s">
        <v>1200</v>
      </c>
      <c r="L473" s="160">
        <v>550</v>
      </c>
      <c r="M473" s="2" t="s">
        <v>1198</v>
      </c>
      <c r="N473" s="2" t="s">
        <v>47</v>
      </c>
      <c r="O473" s="9">
        <v>12.895252520967</v>
      </c>
      <c r="P473" s="9">
        <f t="shared" si="35"/>
        <v>55</v>
      </c>
      <c r="Q473" s="2" t="str">
        <f t="shared" si="36"/>
        <v>septiembre</v>
      </c>
      <c r="R473" s="2">
        <f t="shared" si="37"/>
        <v>2023</v>
      </c>
      <c r="S473" s="3" t="str">
        <f t="shared" si="38"/>
        <v>domingo</v>
      </c>
      <c r="T473" s="88">
        <f t="shared" si="39"/>
        <v>10</v>
      </c>
    </row>
    <row r="474" spans="1:20" ht="15.75" x14ac:dyDescent="0.25">
      <c r="A474" s="113">
        <v>473</v>
      </c>
      <c r="B474" s="4" t="s">
        <v>722</v>
      </c>
      <c r="C474" s="113">
        <v>35</v>
      </c>
      <c r="D474" s="2" t="s">
        <v>696</v>
      </c>
      <c r="E474" s="5" t="s">
        <v>923</v>
      </c>
      <c r="F474" s="171">
        <v>32313302</v>
      </c>
      <c r="G474" s="2" t="s">
        <v>849</v>
      </c>
      <c r="H474" s="2" t="s">
        <v>67</v>
      </c>
      <c r="I474" s="44">
        <v>45172</v>
      </c>
      <c r="J474" s="133" t="s">
        <v>786</v>
      </c>
      <c r="K474" s="133" t="s">
        <v>1200</v>
      </c>
      <c r="L474" s="160">
        <v>550</v>
      </c>
      <c r="M474" s="2" t="s">
        <v>3</v>
      </c>
      <c r="N474" s="2" t="s">
        <v>47</v>
      </c>
      <c r="O474" s="9">
        <v>12.933429623367999</v>
      </c>
      <c r="P474" s="9">
        <f t="shared" si="35"/>
        <v>55</v>
      </c>
      <c r="Q474" s="2" t="str">
        <f t="shared" si="36"/>
        <v>septiembre</v>
      </c>
      <c r="R474" s="2">
        <f t="shared" si="37"/>
        <v>2023</v>
      </c>
      <c r="S474" s="3" t="str">
        <f t="shared" si="38"/>
        <v>domingo</v>
      </c>
      <c r="T474" s="87">
        <f t="shared" si="39"/>
        <v>3</v>
      </c>
    </row>
    <row r="475" spans="1:20" ht="15.75" x14ac:dyDescent="0.25">
      <c r="A475" s="113">
        <v>474</v>
      </c>
      <c r="B475" s="4" t="s">
        <v>724</v>
      </c>
      <c r="C475" s="113">
        <v>40</v>
      </c>
      <c r="D475" s="2" t="s">
        <v>695</v>
      </c>
      <c r="E475" s="5" t="s">
        <v>925</v>
      </c>
      <c r="F475" s="171">
        <v>30079514</v>
      </c>
      <c r="G475" s="2" t="s">
        <v>850</v>
      </c>
      <c r="H475" s="2" t="s">
        <v>70</v>
      </c>
      <c r="I475" s="44">
        <v>45172</v>
      </c>
      <c r="J475" s="133" t="s">
        <v>714</v>
      </c>
      <c r="K475" s="133" t="s">
        <v>1200</v>
      </c>
      <c r="L475" s="160">
        <v>550</v>
      </c>
      <c r="M475" s="2" t="s">
        <v>1198</v>
      </c>
      <c r="N475" s="2" t="s">
        <v>47</v>
      </c>
      <c r="O475" s="9">
        <v>12.9461553241684</v>
      </c>
      <c r="P475" s="9">
        <f t="shared" si="35"/>
        <v>55</v>
      </c>
      <c r="Q475" s="2" t="str">
        <f t="shared" si="36"/>
        <v>septiembre</v>
      </c>
      <c r="R475" s="2">
        <f t="shared" si="37"/>
        <v>2023</v>
      </c>
      <c r="S475" s="3" t="str">
        <f t="shared" si="38"/>
        <v>domingo</v>
      </c>
      <c r="T475" s="88">
        <f t="shared" si="39"/>
        <v>3</v>
      </c>
    </row>
    <row r="476" spans="1:20" ht="15.75" x14ac:dyDescent="0.25">
      <c r="A476" s="113">
        <v>475</v>
      </c>
      <c r="B476" s="4" t="s">
        <v>725</v>
      </c>
      <c r="C476" s="113">
        <v>40</v>
      </c>
      <c r="D476" s="2" t="s">
        <v>696</v>
      </c>
      <c r="E476" s="5" t="s">
        <v>902</v>
      </c>
      <c r="F476" s="171">
        <v>32459086</v>
      </c>
      <c r="G476" s="2" t="s">
        <v>845</v>
      </c>
      <c r="H476" s="2" t="s">
        <v>76</v>
      </c>
      <c r="I476" s="44">
        <v>45248</v>
      </c>
      <c r="J476" s="133" t="s">
        <v>686</v>
      </c>
      <c r="K476" s="133" t="s">
        <v>1200</v>
      </c>
      <c r="L476" s="160">
        <v>550</v>
      </c>
      <c r="M476" s="2" t="s">
        <v>1</v>
      </c>
      <c r="N476" s="2" t="s">
        <v>47</v>
      </c>
      <c r="O476" s="9">
        <v>12.9652438753689</v>
      </c>
      <c r="P476" s="9">
        <f t="shared" si="35"/>
        <v>55</v>
      </c>
      <c r="Q476" s="2" t="str">
        <f t="shared" si="36"/>
        <v>noviembre</v>
      </c>
      <c r="R476" s="2">
        <f t="shared" si="37"/>
        <v>2023</v>
      </c>
      <c r="S476" s="3" t="str">
        <f t="shared" si="38"/>
        <v>sabado</v>
      </c>
      <c r="T476" s="87">
        <f t="shared" si="39"/>
        <v>18</v>
      </c>
    </row>
    <row r="477" spans="1:20" ht="15.75" x14ac:dyDescent="0.25">
      <c r="A477" s="113">
        <v>476</v>
      </c>
      <c r="B477" s="4" t="s">
        <v>726</v>
      </c>
      <c r="C477" s="113">
        <v>18</v>
      </c>
      <c r="D477" s="2" t="s">
        <v>696</v>
      </c>
      <c r="E477" s="5" t="s">
        <v>928</v>
      </c>
      <c r="F477" s="171">
        <v>26547859</v>
      </c>
      <c r="G477" s="2" t="s">
        <v>823</v>
      </c>
      <c r="H477" s="2" t="s">
        <v>78</v>
      </c>
      <c r="I477" s="44">
        <v>45203</v>
      </c>
      <c r="J477" s="133" t="s">
        <v>714</v>
      </c>
      <c r="K477" s="133" t="s">
        <v>1200</v>
      </c>
      <c r="L477" s="160">
        <v>550</v>
      </c>
      <c r="M477" s="2" t="s">
        <v>1198</v>
      </c>
      <c r="N477" s="2" t="s">
        <v>47</v>
      </c>
      <c r="O477" s="9">
        <v>12.971606725769099</v>
      </c>
      <c r="P477" s="9">
        <f t="shared" si="35"/>
        <v>55</v>
      </c>
      <c r="Q477" s="2" t="str">
        <f t="shared" si="36"/>
        <v>octubre</v>
      </c>
      <c r="R477" s="2">
        <f t="shared" si="37"/>
        <v>2023</v>
      </c>
      <c r="S477" s="3" t="str">
        <f t="shared" si="38"/>
        <v>miercoles</v>
      </c>
      <c r="T477" s="88">
        <f t="shared" si="39"/>
        <v>4</v>
      </c>
    </row>
    <row r="478" spans="1:20" ht="15.75" x14ac:dyDescent="0.25">
      <c r="A478" s="113">
        <v>477</v>
      </c>
      <c r="B478" s="4" t="s">
        <v>727</v>
      </c>
      <c r="C478" s="113">
        <v>28</v>
      </c>
      <c r="D478" s="2" t="s">
        <v>695</v>
      </c>
      <c r="E478" s="5" t="s">
        <v>929</v>
      </c>
      <c r="F478" s="171">
        <v>27707752</v>
      </c>
      <c r="G478" s="2" t="s">
        <v>824</v>
      </c>
      <c r="H478" s="2" t="s">
        <v>80</v>
      </c>
      <c r="I478" s="44">
        <v>45205</v>
      </c>
      <c r="J478" s="133" t="s">
        <v>713</v>
      </c>
      <c r="K478" s="133" t="s">
        <v>1200</v>
      </c>
      <c r="L478" s="160">
        <v>550</v>
      </c>
      <c r="M478" s="2" t="s">
        <v>1</v>
      </c>
      <c r="N478" s="2" t="s">
        <v>47</v>
      </c>
      <c r="O478" s="9">
        <v>12.977969576169301</v>
      </c>
      <c r="P478" s="9">
        <f t="shared" si="35"/>
        <v>55</v>
      </c>
      <c r="Q478" s="2" t="str">
        <f t="shared" si="36"/>
        <v>octubre</v>
      </c>
      <c r="R478" s="2">
        <f t="shared" si="37"/>
        <v>2023</v>
      </c>
      <c r="S478" s="3" t="str">
        <f t="shared" si="38"/>
        <v>viernes</v>
      </c>
      <c r="T478" s="87">
        <f t="shared" si="39"/>
        <v>6</v>
      </c>
    </row>
    <row r="479" spans="1:20" ht="15.75" x14ac:dyDescent="0.25">
      <c r="A479" s="113">
        <v>478</v>
      </c>
      <c r="B479" s="4" t="s">
        <v>728</v>
      </c>
      <c r="C479" s="113">
        <v>33</v>
      </c>
      <c r="D479" s="2" t="s">
        <v>696</v>
      </c>
      <c r="E479" s="5" t="s">
        <v>930</v>
      </c>
      <c r="F479" s="171">
        <v>25972381</v>
      </c>
      <c r="G479" s="2" t="s">
        <v>825</v>
      </c>
      <c r="H479" s="2" t="s">
        <v>82</v>
      </c>
      <c r="I479" s="44">
        <v>45207</v>
      </c>
      <c r="J479" s="133" t="s">
        <v>687</v>
      </c>
      <c r="K479" s="133" t="s">
        <v>1200</v>
      </c>
      <c r="L479" s="160">
        <v>550</v>
      </c>
      <c r="M479" s="2" t="s">
        <v>1</v>
      </c>
      <c r="N479" s="2" t="s">
        <v>47</v>
      </c>
      <c r="O479" s="9">
        <v>12.9843324265695</v>
      </c>
      <c r="P479" s="9">
        <f t="shared" si="35"/>
        <v>55</v>
      </c>
      <c r="Q479" s="2" t="str">
        <f t="shared" si="36"/>
        <v>octubre</v>
      </c>
      <c r="R479" s="2">
        <f t="shared" si="37"/>
        <v>2023</v>
      </c>
      <c r="S479" s="3" t="str">
        <f t="shared" si="38"/>
        <v>domingo</v>
      </c>
      <c r="T479" s="88">
        <f t="shared" si="39"/>
        <v>8</v>
      </c>
    </row>
    <row r="480" spans="1:20" ht="15.75" x14ac:dyDescent="0.25">
      <c r="A480" s="113">
        <v>479</v>
      </c>
      <c r="B480" s="4" t="s">
        <v>730</v>
      </c>
      <c r="C480" s="113">
        <v>37</v>
      </c>
      <c r="D480" s="2" t="s">
        <v>695</v>
      </c>
      <c r="E480" s="5" t="s">
        <v>932</v>
      </c>
      <c r="F480" s="171">
        <v>30066435</v>
      </c>
      <c r="G480" s="2" t="s">
        <v>933</v>
      </c>
      <c r="H480" s="2" t="s">
        <v>86</v>
      </c>
      <c r="I480" s="44">
        <v>45211</v>
      </c>
      <c r="J480" s="133" t="s">
        <v>688</v>
      </c>
      <c r="K480" s="133" t="s">
        <v>1200</v>
      </c>
      <c r="L480" s="160">
        <v>550</v>
      </c>
      <c r="M480" s="2" t="s">
        <v>5</v>
      </c>
      <c r="N480" s="2" t="s">
        <v>47</v>
      </c>
      <c r="O480" s="9">
        <v>12.997058127369799</v>
      </c>
      <c r="P480" s="9">
        <f t="shared" si="35"/>
        <v>55</v>
      </c>
      <c r="Q480" s="2" t="str">
        <f t="shared" si="36"/>
        <v>octubre</v>
      </c>
      <c r="R480" s="2">
        <f t="shared" si="37"/>
        <v>2023</v>
      </c>
      <c r="S480" s="3" t="str">
        <f t="shared" si="38"/>
        <v>jueves</v>
      </c>
      <c r="T480" s="87">
        <f t="shared" si="39"/>
        <v>12</v>
      </c>
    </row>
    <row r="481" spans="1:20" ht="15.75" x14ac:dyDescent="0.25">
      <c r="A481" s="113">
        <v>480</v>
      </c>
      <c r="B481" s="4" t="s">
        <v>89</v>
      </c>
      <c r="C481" s="113">
        <v>28</v>
      </c>
      <c r="D481" s="2" t="s">
        <v>695</v>
      </c>
      <c r="E481" s="5" t="s">
        <v>935</v>
      </c>
      <c r="F481" s="171">
        <v>25649169</v>
      </c>
      <c r="G481" s="2" t="s">
        <v>828</v>
      </c>
      <c r="H481" s="2" t="s">
        <v>90</v>
      </c>
      <c r="I481" s="44">
        <v>45221</v>
      </c>
      <c r="J481" s="133" t="s">
        <v>684</v>
      </c>
      <c r="K481" s="133" t="s">
        <v>1200</v>
      </c>
      <c r="L481" s="160">
        <v>550</v>
      </c>
      <c r="M481" s="2" t="s">
        <v>3</v>
      </c>
      <c r="N481" s="2" t="s">
        <v>47</v>
      </c>
      <c r="O481" s="9">
        <v>13.0097838281702</v>
      </c>
      <c r="P481" s="9">
        <f t="shared" si="35"/>
        <v>55</v>
      </c>
      <c r="Q481" s="2" t="str">
        <f t="shared" si="36"/>
        <v>octubre</v>
      </c>
      <c r="R481" s="2">
        <f t="shared" si="37"/>
        <v>2023</v>
      </c>
      <c r="S481" s="3" t="str">
        <f t="shared" si="38"/>
        <v>domingo</v>
      </c>
      <c r="T481" s="88">
        <f t="shared" si="39"/>
        <v>22</v>
      </c>
    </row>
    <row r="482" spans="1:20" ht="15.75" x14ac:dyDescent="0.25">
      <c r="A482" s="113">
        <v>481</v>
      </c>
      <c r="B482" s="4" t="s">
        <v>732</v>
      </c>
      <c r="C482" s="113">
        <v>40</v>
      </c>
      <c r="D482" s="2" t="s">
        <v>696</v>
      </c>
      <c r="E482" s="5" t="s">
        <v>937</v>
      </c>
      <c r="F482" s="171">
        <v>33498175</v>
      </c>
      <c r="G482" s="2" t="s">
        <v>830</v>
      </c>
      <c r="H482" s="2" t="s">
        <v>61</v>
      </c>
      <c r="I482" s="44">
        <v>45219</v>
      </c>
      <c r="J482" s="133" t="s">
        <v>685</v>
      </c>
      <c r="K482" s="133" t="s">
        <v>1200</v>
      </c>
      <c r="L482" s="160">
        <v>550</v>
      </c>
      <c r="M482" s="2" t="s">
        <v>5</v>
      </c>
      <c r="N482" s="2" t="s">
        <v>47</v>
      </c>
      <c r="O482" s="9">
        <v>13.0225095289706</v>
      </c>
      <c r="P482" s="9">
        <f t="shared" si="35"/>
        <v>55</v>
      </c>
      <c r="Q482" s="2" t="str">
        <f t="shared" si="36"/>
        <v>octubre</v>
      </c>
      <c r="R482" s="2">
        <f t="shared" si="37"/>
        <v>2023</v>
      </c>
      <c r="S482" s="3" t="str">
        <f t="shared" si="38"/>
        <v>viernes</v>
      </c>
      <c r="T482" s="87">
        <f t="shared" si="39"/>
        <v>20</v>
      </c>
    </row>
    <row r="483" spans="1:20" ht="15.75" x14ac:dyDescent="0.25">
      <c r="A483" s="113">
        <v>482</v>
      </c>
      <c r="B483" s="4" t="s">
        <v>736</v>
      </c>
      <c r="C483" s="113">
        <v>18</v>
      </c>
      <c r="D483" s="2" t="s">
        <v>695</v>
      </c>
      <c r="E483" s="5" t="s">
        <v>943</v>
      </c>
      <c r="F483" s="171">
        <v>31816316</v>
      </c>
      <c r="G483" s="2" t="s">
        <v>853</v>
      </c>
      <c r="H483" s="2" t="s">
        <v>104</v>
      </c>
      <c r="I483" s="44">
        <v>45231</v>
      </c>
      <c r="J483" s="133" t="s">
        <v>786</v>
      </c>
      <c r="K483" s="133" t="s">
        <v>1200</v>
      </c>
      <c r="L483" s="160">
        <v>550</v>
      </c>
      <c r="M483" s="2" t="s">
        <v>3</v>
      </c>
      <c r="N483" s="2" t="s">
        <v>47</v>
      </c>
      <c r="O483" s="9">
        <v>13.060686631371601</v>
      </c>
      <c r="P483" s="9">
        <f t="shared" si="35"/>
        <v>55</v>
      </c>
      <c r="Q483" s="2" t="str">
        <f t="shared" si="36"/>
        <v>noviembre</v>
      </c>
      <c r="R483" s="2">
        <f t="shared" si="37"/>
        <v>2023</v>
      </c>
      <c r="S483" s="3" t="str">
        <f t="shared" si="38"/>
        <v>miercoles</v>
      </c>
      <c r="T483" s="88">
        <f t="shared" si="39"/>
        <v>1</v>
      </c>
    </row>
    <row r="484" spans="1:20" ht="15.75" x14ac:dyDescent="0.25">
      <c r="A484" s="113">
        <v>483</v>
      </c>
      <c r="B484" s="4" t="s">
        <v>737</v>
      </c>
      <c r="C484" s="113">
        <v>30</v>
      </c>
      <c r="D484" s="2" t="s">
        <v>696</v>
      </c>
      <c r="E484" s="5" t="s">
        <v>945</v>
      </c>
      <c r="F484" s="171">
        <v>30442404</v>
      </c>
      <c r="G484" s="2" t="s">
        <v>852</v>
      </c>
      <c r="H484" s="2" t="s">
        <v>108</v>
      </c>
      <c r="I484" s="44">
        <v>45235</v>
      </c>
      <c r="J484" s="133" t="s">
        <v>714</v>
      </c>
      <c r="K484" s="133" t="s">
        <v>1200</v>
      </c>
      <c r="L484" s="160">
        <v>550</v>
      </c>
      <c r="M484" s="2" t="s">
        <v>1198</v>
      </c>
      <c r="N484" s="2" t="s">
        <v>47</v>
      </c>
      <c r="O484" s="9">
        <v>13.073412332171999</v>
      </c>
      <c r="P484" s="9">
        <f t="shared" si="35"/>
        <v>55</v>
      </c>
      <c r="Q484" s="2" t="str">
        <f t="shared" si="36"/>
        <v>noviembre</v>
      </c>
      <c r="R484" s="2">
        <f t="shared" si="37"/>
        <v>2023</v>
      </c>
      <c r="S484" s="3" t="str">
        <f t="shared" si="38"/>
        <v>domingo</v>
      </c>
      <c r="T484" s="87">
        <f t="shared" si="39"/>
        <v>5</v>
      </c>
    </row>
    <row r="485" spans="1:20" ht="15.75" x14ac:dyDescent="0.25">
      <c r="A485" s="113">
        <v>484</v>
      </c>
      <c r="B485" s="4" t="s">
        <v>113</v>
      </c>
      <c r="C485" s="113">
        <v>18</v>
      </c>
      <c r="D485" s="2" t="s">
        <v>696</v>
      </c>
      <c r="E485" s="5" t="s">
        <v>948</v>
      </c>
      <c r="F485" s="171">
        <v>37472916</v>
      </c>
      <c r="G485" s="2" t="s">
        <v>842</v>
      </c>
      <c r="H485" s="2" t="s">
        <v>114</v>
      </c>
      <c r="I485" s="44">
        <v>45241</v>
      </c>
      <c r="J485" s="133" t="s">
        <v>689</v>
      </c>
      <c r="K485" s="133" t="s">
        <v>1200</v>
      </c>
      <c r="L485" s="160">
        <v>550</v>
      </c>
      <c r="M485" s="2" t="s">
        <v>1197</v>
      </c>
      <c r="N485" s="2" t="s">
        <v>47</v>
      </c>
      <c r="O485" s="9">
        <v>13.0925008833725</v>
      </c>
      <c r="P485" s="9">
        <f t="shared" si="35"/>
        <v>55</v>
      </c>
      <c r="Q485" s="2" t="str">
        <f t="shared" si="36"/>
        <v>noviembre</v>
      </c>
      <c r="R485" s="2">
        <f t="shared" si="37"/>
        <v>2023</v>
      </c>
      <c r="S485" s="3" t="str">
        <f t="shared" si="38"/>
        <v>sabado</v>
      </c>
      <c r="T485" s="88">
        <f t="shared" si="39"/>
        <v>11</v>
      </c>
    </row>
    <row r="486" spans="1:20" ht="15.75" x14ac:dyDescent="0.25">
      <c r="A486" s="113">
        <v>485</v>
      </c>
      <c r="B486" s="4" t="s">
        <v>115</v>
      </c>
      <c r="C486" s="113">
        <v>29</v>
      </c>
      <c r="D486" s="2" t="s">
        <v>696</v>
      </c>
      <c r="E486" s="5" t="s">
        <v>949</v>
      </c>
      <c r="F486" s="171">
        <v>34107521</v>
      </c>
      <c r="G486" s="2" t="s">
        <v>835</v>
      </c>
      <c r="H486" s="2" t="s">
        <v>88</v>
      </c>
      <c r="I486" s="44">
        <v>45248</v>
      </c>
      <c r="J486" s="133" t="s">
        <v>783</v>
      </c>
      <c r="K486" s="133" t="s">
        <v>1200</v>
      </c>
      <c r="L486" s="160">
        <v>550</v>
      </c>
      <c r="M486" s="2" t="s">
        <v>1197</v>
      </c>
      <c r="N486" s="2" t="s">
        <v>47</v>
      </c>
      <c r="O486" s="9">
        <v>13.098863733772699</v>
      </c>
      <c r="P486" s="9">
        <f t="shared" si="35"/>
        <v>55</v>
      </c>
      <c r="Q486" s="2" t="str">
        <f t="shared" si="36"/>
        <v>noviembre</v>
      </c>
      <c r="R486" s="2">
        <f t="shared" si="37"/>
        <v>2023</v>
      </c>
      <c r="S486" s="3" t="str">
        <f t="shared" si="38"/>
        <v>sabado</v>
      </c>
      <c r="T486" s="87">
        <f t="shared" si="39"/>
        <v>18</v>
      </c>
    </row>
    <row r="487" spans="1:20" ht="15.75" x14ac:dyDescent="0.25">
      <c r="A487" s="113">
        <v>486</v>
      </c>
      <c r="B487" s="4" t="s">
        <v>739</v>
      </c>
      <c r="C487" s="113">
        <v>31</v>
      </c>
      <c r="D487" s="2" t="s">
        <v>695</v>
      </c>
      <c r="E487" s="5" t="s">
        <v>950</v>
      </c>
      <c r="F487" s="171">
        <v>26941122</v>
      </c>
      <c r="G487" s="2" t="s">
        <v>836</v>
      </c>
      <c r="H487" s="2" t="s">
        <v>117</v>
      </c>
      <c r="I487" s="44">
        <v>45245</v>
      </c>
      <c r="J487" s="133" t="s">
        <v>717</v>
      </c>
      <c r="K487" s="133" t="s">
        <v>1200</v>
      </c>
      <c r="L487" s="160">
        <v>550</v>
      </c>
      <c r="M487" s="2" t="s">
        <v>5</v>
      </c>
      <c r="N487" s="2" t="s">
        <v>47</v>
      </c>
      <c r="O487" s="9">
        <v>13.1052265841729</v>
      </c>
      <c r="P487" s="9">
        <f t="shared" si="35"/>
        <v>55</v>
      </c>
      <c r="Q487" s="2" t="str">
        <f t="shared" si="36"/>
        <v>noviembre</v>
      </c>
      <c r="R487" s="2">
        <f t="shared" si="37"/>
        <v>2023</v>
      </c>
      <c r="S487" s="3" t="str">
        <f t="shared" si="38"/>
        <v>miercoles</v>
      </c>
      <c r="T487" s="88">
        <f t="shared" si="39"/>
        <v>15</v>
      </c>
    </row>
    <row r="488" spans="1:20" ht="15.75" x14ac:dyDescent="0.25">
      <c r="A488" s="113">
        <v>487</v>
      </c>
      <c r="B488" s="4" t="s">
        <v>740</v>
      </c>
      <c r="C488" s="113">
        <v>38</v>
      </c>
      <c r="D488" s="2" t="s">
        <v>695</v>
      </c>
      <c r="E488" s="5" t="s">
        <v>680</v>
      </c>
      <c r="F488" s="171">
        <v>29400151</v>
      </c>
      <c r="G488" s="2" t="s">
        <v>837</v>
      </c>
      <c r="H488" s="2" t="s">
        <v>119</v>
      </c>
      <c r="I488" s="44">
        <v>45247</v>
      </c>
      <c r="J488" s="133" t="s">
        <v>687</v>
      </c>
      <c r="K488" s="133" t="s">
        <v>1200</v>
      </c>
      <c r="L488" s="160">
        <v>550</v>
      </c>
      <c r="M488" s="2" t="s">
        <v>1</v>
      </c>
      <c r="N488" s="2" t="s">
        <v>47</v>
      </c>
      <c r="O488" s="9">
        <v>13.1115894345731</v>
      </c>
      <c r="P488" s="9">
        <f t="shared" si="35"/>
        <v>55</v>
      </c>
      <c r="Q488" s="2" t="str">
        <f t="shared" si="36"/>
        <v>noviembre</v>
      </c>
      <c r="R488" s="2">
        <f t="shared" si="37"/>
        <v>2023</v>
      </c>
      <c r="S488" s="3" t="str">
        <f t="shared" si="38"/>
        <v>viernes</v>
      </c>
      <c r="T488" s="87">
        <f t="shared" si="39"/>
        <v>17</v>
      </c>
    </row>
    <row r="489" spans="1:20" ht="15.75" x14ac:dyDescent="0.25">
      <c r="A489" s="113">
        <v>488</v>
      </c>
      <c r="B489" s="4" t="s">
        <v>904</v>
      </c>
      <c r="C489" s="113">
        <v>30</v>
      </c>
      <c r="D489" s="2" t="s">
        <v>695</v>
      </c>
      <c r="E489" s="5" t="s">
        <v>913</v>
      </c>
      <c r="F489" s="171">
        <v>34678227</v>
      </c>
      <c r="G489" s="6" t="s">
        <v>815</v>
      </c>
      <c r="H489" s="2" t="s">
        <v>29</v>
      </c>
      <c r="I489" s="44">
        <v>45251</v>
      </c>
      <c r="J489" s="133" t="s">
        <v>688</v>
      </c>
      <c r="K489" s="133" t="s">
        <v>1200</v>
      </c>
      <c r="L489" s="160">
        <v>550</v>
      </c>
      <c r="M489" s="2" t="s">
        <v>5</v>
      </c>
      <c r="N489" s="2" t="s">
        <v>47</v>
      </c>
      <c r="O489" s="9">
        <v>13.124315135373401</v>
      </c>
      <c r="P489" s="9">
        <f t="shared" si="35"/>
        <v>55</v>
      </c>
      <c r="Q489" s="2" t="str">
        <f t="shared" si="36"/>
        <v>noviembre</v>
      </c>
      <c r="R489" s="2">
        <f t="shared" si="37"/>
        <v>2023</v>
      </c>
      <c r="S489" s="3" t="str">
        <f t="shared" si="38"/>
        <v>martes</v>
      </c>
      <c r="T489" s="88">
        <f t="shared" si="39"/>
        <v>21</v>
      </c>
    </row>
    <row r="490" spans="1:20" ht="15.75" x14ac:dyDescent="0.25">
      <c r="A490" s="113">
        <v>489</v>
      </c>
      <c r="B490" s="4" t="s">
        <v>715</v>
      </c>
      <c r="C490" s="113">
        <v>42</v>
      </c>
      <c r="D490" s="2" t="s">
        <v>696</v>
      </c>
      <c r="E490" s="5" t="s">
        <v>915</v>
      </c>
      <c r="F490" s="171">
        <v>25043373</v>
      </c>
      <c r="G490" s="6" t="s">
        <v>816</v>
      </c>
      <c r="H490" s="2" t="s">
        <v>33</v>
      </c>
      <c r="I490" s="44">
        <v>45255</v>
      </c>
      <c r="J490" s="133" t="s">
        <v>684</v>
      </c>
      <c r="K490" s="133" t="s">
        <v>1200</v>
      </c>
      <c r="L490" s="160">
        <v>550</v>
      </c>
      <c r="M490" s="2" t="s">
        <v>3</v>
      </c>
      <c r="N490" s="2" t="s">
        <v>47</v>
      </c>
      <c r="O490" s="9">
        <v>13.137040836173799</v>
      </c>
      <c r="P490" s="9">
        <f t="shared" si="35"/>
        <v>55</v>
      </c>
      <c r="Q490" s="2" t="str">
        <f t="shared" si="36"/>
        <v>noviembre</v>
      </c>
      <c r="R490" s="2">
        <f t="shared" si="37"/>
        <v>2023</v>
      </c>
      <c r="S490" s="3" t="str">
        <f t="shared" si="38"/>
        <v>sabado</v>
      </c>
      <c r="T490" s="87">
        <f t="shared" si="39"/>
        <v>25</v>
      </c>
    </row>
    <row r="491" spans="1:20" ht="15.75" x14ac:dyDescent="0.25">
      <c r="A491" s="113">
        <v>490</v>
      </c>
      <c r="B491" s="4" t="s">
        <v>803</v>
      </c>
      <c r="C491" s="113">
        <v>38</v>
      </c>
      <c r="D491" s="2" t="s">
        <v>695</v>
      </c>
      <c r="E491" s="5" t="s">
        <v>917</v>
      </c>
      <c r="F491" s="171">
        <v>30652793</v>
      </c>
      <c r="G491" s="6" t="s">
        <v>818</v>
      </c>
      <c r="H491" s="2" t="s">
        <v>129</v>
      </c>
      <c r="I491" s="44">
        <v>45259</v>
      </c>
      <c r="J491" s="133" t="s">
        <v>685</v>
      </c>
      <c r="K491" s="133" t="s">
        <v>62</v>
      </c>
      <c r="L491" s="161">
        <v>350</v>
      </c>
      <c r="M491" s="2" t="s">
        <v>5</v>
      </c>
      <c r="N491" s="2" t="s">
        <v>47</v>
      </c>
      <c r="O491" s="9">
        <v>13.1497665369742</v>
      </c>
      <c r="P491" s="9">
        <f t="shared" si="35"/>
        <v>35</v>
      </c>
      <c r="Q491" s="2" t="str">
        <f t="shared" si="36"/>
        <v>noviembre</v>
      </c>
      <c r="R491" s="2">
        <f t="shared" si="37"/>
        <v>2023</v>
      </c>
      <c r="S491" s="3" t="str">
        <f t="shared" si="38"/>
        <v>miercoles</v>
      </c>
      <c r="T491" s="88">
        <f t="shared" si="39"/>
        <v>29</v>
      </c>
    </row>
    <row r="492" spans="1:20" ht="15.75" x14ac:dyDescent="0.25">
      <c r="A492" s="113">
        <v>491</v>
      </c>
      <c r="B492" s="4" t="s">
        <v>722</v>
      </c>
      <c r="C492" s="113">
        <v>35</v>
      </c>
      <c r="D492" s="2" t="s">
        <v>696</v>
      </c>
      <c r="E492" s="5" t="s">
        <v>923</v>
      </c>
      <c r="F492" s="171">
        <v>32313302</v>
      </c>
      <c r="G492" s="2" t="s">
        <v>849</v>
      </c>
      <c r="H492" s="2" t="s">
        <v>67</v>
      </c>
      <c r="I492" s="44">
        <v>45269</v>
      </c>
      <c r="J492" s="133" t="s">
        <v>786</v>
      </c>
      <c r="K492" s="133" t="s">
        <v>62</v>
      </c>
      <c r="L492" s="161">
        <v>350</v>
      </c>
      <c r="M492" s="2" t="s">
        <v>3</v>
      </c>
      <c r="N492" s="2" t="s">
        <v>47</v>
      </c>
      <c r="O492" s="9">
        <v>13.1879436393753</v>
      </c>
      <c r="P492" s="9">
        <f t="shared" si="35"/>
        <v>35</v>
      </c>
      <c r="Q492" s="2" t="str">
        <f t="shared" si="36"/>
        <v>diciembre</v>
      </c>
      <c r="R492" s="2">
        <f t="shared" si="37"/>
        <v>2023</v>
      </c>
      <c r="S492" s="3" t="str">
        <f t="shared" si="38"/>
        <v>sabado</v>
      </c>
      <c r="T492" s="87">
        <f t="shared" si="39"/>
        <v>9</v>
      </c>
    </row>
    <row r="493" spans="1:20" ht="15.75" x14ac:dyDescent="0.25">
      <c r="A493" s="113">
        <v>492</v>
      </c>
      <c r="B493" s="4" t="s">
        <v>724</v>
      </c>
      <c r="C493" s="113">
        <v>40</v>
      </c>
      <c r="D493" s="2" t="s">
        <v>695</v>
      </c>
      <c r="E493" s="5" t="s">
        <v>925</v>
      </c>
      <c r="F493" s="171">
        <v>30079514</v>
      </c>
      <c r="G493" s="2" t="s">
        <v>850</v>
      </c>
      <c r="H493" s="2" t="s">
        <v>70</v>
      </c>
      <c r="I493" s="44">
        <v>45275</v>
      </c>
      <c r="J493" s="133" t="s">
        <v>714</v>
      </c>
      <c r="K493" s="133" t="s">
        <v>62</v>
      </c>
      <c r="L493" s="161">
        <v>350</v>
      </c>
      <c r="M493" s="2" t="s">
        <v>1198</v>
      </c>
      <c r="N493" s="2" t="s">
        <v>47</v>
      </c>
      <c r="O493" s="9">
        <v>13.200669340175599</v>
      </c>
      <c r="P493" s="9">
        <f t="shared" si="35"/>
        <v>35</v>
      </c>
      <c r="Q493" s="2" t="str">
        <f t="shared" si="36"/>
        <v>diciembre</v>
      </c>
      <c r="R493" s="2">
        <f t="shared" si="37"/>
        <v>2023</v>
      </c>
      <c r="S493" s="3" t="str">
        <f t="shared" si="38"/>
        <v>viernes</v>
      </c>
      <c r="T493" s="88">
        <f t="shared" si="39"/>
        <v>15</v>
      </c>
    </row>
    <row r="494" spans="1:20" ht="15.75" x14ac:dyDescent="0.25">
      <c r="A494" s="113">
        <v>493</v>
      </c>
      <c r="B494" s="4" t="s">
        <v>725</v>
      </c>
      <c r="C494" s="113">
        <v>40</v>
      </c>
      <c r="D494" s="2" t="s">
        <v>696</v>
      </c>
      <c r="E494" s="5" t="s">
        <v>902</v>
      </c>
      <c r="F494" s="171">
        <v>32459086</v>
      </c>
      <c r="G494" s="2" t="s">
        <v>845</v>
      </c>
      <c r="H494" s="2" t="s">
        <v>76</v>
      </c>
      <c r="I494" s="44">
        <v>45281</v>
      </c>
      <c r="J494" s="133" t="s">
        <v>689</v>
      </c>
      <c r="K494" s="133" t="s">
        <v>62</v>
      </c>
      <c r="L494" s="161">
        <v>350</v>
      </c>
      <c r="M494" s="2" t="s">
        <v>1197</v>
      </c>
      <c r="N494" s="2" t="s">
        <v>47</v>
      </c>
      <c r="O494" s="9">
        <v>13.219757891376201</v>
      </c>
      <c r="P494" s="9">
        <f t="shared" si="35"/>
        <v>35</v>
      </c>
      <c r="Q494" s="2" t="str">
        <f t="shared" si="36"/>
        <v>diciembre</v>
      </c>
      <c r="R494" s="2">
        <f t="shared" si="37"/>
        <v>2023</v>
      </c>
      <c r="S494" s="3" t="str">
        <f t="shared" si="38"/>
        <v>jueves</v>
      </c>
      <c r="T494" s="87">
        <f t="shared" si="39"/>
        <v>21</v>
      </c>
    </row>
    <row r="495" spans="1:20" ht="15.75" x14ac:dyDescent="0.25">
      <c r="A495" s="113">
        <v>494</v>
      </c>
      <c r="B495" s="4" t="s">
        <v>726</v>
      </c>
      <c r="C495" s="113">
        <v>18</v>
      </c>
      <c r="D495" s="2" t="s">
        <v>696</v>
      </c>
      <c r="E495" s="5" t="s">
        <v>928</v>
      </c>
      <c r="F495" s="171">
        <v>26547859</v>
      </c>
      <c r="G495" s="2" t="s">
        <v>823</v>
      </c>
      <c r="H495" s="2" t="s">
        <v>78</v>
      </c>
      <c r="I495" s="44">
        <v>45283</v>
      </c>
      <c r="J495" s="133" t="s">
        <v>783</v>
      </c>
      <c r="K495" s="133" t="s">
        <v>62</v>
      </c>
      <c r="L495" s="161">
        <v>350</v>
      </c>
      <c r="M495" s="2" t="s">
        <v>1197</v>
      </c>
      <c r="N495" s="2" t="s">
        <v>47</v>
      </c>
      <c r="O495" s="9">
        <v>13.226120741776301</v>
      </c>
      <c r="P495" s="9">
        <f t="shared" si="35"/>
        <v>35</v>
      </c>
      <c r="Q495" s="2" t="str">
        <f t="shared" si="36"/>
        <v>diciembre</v>
      </c>
      <c r="R495" s="2">
        <f t="shared" si="37"/>
        <v>2023</v>
      </c>
      <c r="S495" s="3" t="str">
        <f t="shared" si="38"/>
        <v>sabado</v>
      </c>
      <c r="T495" s="88">
        <f t="shared" si="39"/>
        <v>23</v>
      </c>
    </row>
    <row r="496" spans="1:20" ht="15.75" x14ac:dyDescent="0.25">
      <c r="A496" s="113">
        <v>495</v>
      </c>
      <c r="B496" s="4" t="s">
        <v>727</v>
      </c>
      <c r="C496" s="113">
        <v>28</v>
      </c>
      <c r="D496" s="2" t="s">
        <v>695</v>
      </c>
      <c r="E496" s="5" t="s">
        <v>929</v>
      </c>
      <c r="F496" s="171">
        <v>27707752</v>
      </c>
      <c r="G496" s="2" t="s">
        <v>824</v>
      </c>
      <c r="H496" s="2" t="s">
        <v>80</v>
      </c>
      <c r="I496" s="44">
        <v>45284</v>
      </c>
      <c r="J496" s="133" t="s">
        <v>717</v>
      </c>
      <c r="K496" s="133" t="s">
        <v>62</v>
      </c>
      <c r="L496" s="161">
        <v>350</v>
      </c>
      <c r="M496" s="2" t="s">
        <v>5</v>
      </c>
      <c r="N496" s="2" t="s">
        <v>47</v>
      </c>
      <c r="O496" s="9">
        <v>13.2324835921765</v>
      </c>
      <c r="P496" s="9">
        <f t="shared" si="35"/>
        <v>35</v>
      </c>
      <c r="Q496" s="2" t="str">
        <f t="shared" si="36"/>
        <v>diciembre</v>
      </c>
      <c r="R496" s="2">
        <f t="shared" si="37"/>
        <v>2023</v>
      </c>
      <c r="S496" s="3" t="str">
        <f t="shared" si="38"/>
        <v>domingo</v>
      </c>
      <c r="T496" s="87">
        <f t="shared" si="39"/>
        <v>24</v>
      </c>
    </row>
    <row r="497" spans="1:20" ht="15.75" x14ac:dyDescent="0.25">
      <c r="A497" s="113">
        <v>496</v>
      </c>
      <c r="B497" s="4" t="s">
        <v>728</v>
      </c>
      <c r="C497" s="113">
        <v>33</v>
      </c>
      <c r="D497" s="2" t="s">
        <v>696</v>
      </c>
      <c r="E497" s="5" t="s">
        <v>930</v>
      </c>
      <c r="F497" s="171">
        <v>25972381</v>
      </c>
      <c r="G497" s="2" t="s">
        <v>825</v>
      </c>
      <c r="H497" s="2" t="s">
        <v>82</v>
      </c>
      <c r="I497" s="44">
        <v>45287</v>
      </c>
      <c r="J497" s="133" t="s">
        <v>687</v>
      </c>
      <c r="K497" s="133" t="s">
        <v>62</v>
      </c>
      <c r="L497" s="161">
        <v>350</v>
      </c>
      <c r="M497" s="2" t="s">
        <v>1</v>
      </c>
      <c r="N497" s="2" t="s">
        <v>47</v>
      </c>
      <c r="O497" s="9">
        <v>13.238846442576699</v>
      </c>
      <c r="P497" s="9">
        <f t="shared" si="35"/>
        <v>35</v>
      </c>
      <c r="Q497" s="2" t="str">
        <f t="shared" si="36"/>
        <v>diciembre</v>
      </c>
      <c r="R497" s="2">
        <f t="shared" si="37"/>
        <v>2023</v>
      </c>
      <c r="S497" s="3" t="str">
        <f t="shared" si="38"/>
        <v>miercoles</v>
      </c>
      <c r="T497" s="88">
        <f t="shared" si="39"/>
        <v>27</v>
      </c>
    </row>
    <row r="498" spans="1:20" ht="15.75" x14ac:dyDescent="0.25">
      <c r="A498" s="113">
        <v>497</v>
      </c>
      <c r="B498" s="4" t="s">
        <v>730</v>
      </c>
      <c r="C498" s="113">
        <v>37</v>
      </c>
      <c r="D498" s="2" t="s">
        <v>695</v>
      </c>
      <c r="E498" s="5" t="s">
        <v>932</v>
      </c>
      <c r="F498" s="171">
        <v>30066435</v>
      </c>
      <c r="G498" s="2" t="s">
        <v>933</v>
      </c>
      <c r="H498" s="2" t="s">
        <v>86</v>
      </c>
      <c r="I498" s="44">
        <v>45291</v>
      </c>
      <c r="J498" s="133" t="s">
        <v>688</v>
      </c>
      <c r="K498" s="133" t="s">
        <v>62</v>
      </c>
      <c r="L498" s="161">
        <v>350</v>
      </c>
      <c r="M498" s="2" t="s">
        <v>5</v>
      </c>
      <c r="N498" s="2" t="s">
        <v>47</v>
      </c>
      <c r="O498" s="9">
        <v>13.2515721433771</v>
      </c>
      <c r="P498" s="9">
        <f t="shared" si="35"/>
        <v>35</v>
      </c>
      <c r="Q498" s="2" t="str">
        <f t="shared" si="36"/>
        <v>diciembre</v>
      </c>
      <c r="R498" s="2">
        <f t="shared" si="37"/>
        <v>2023</v>
      </c>
      <c r="S498" s="3" t="str">
        <f t="shared" si="38"/>
        <v>domingo</v>
      </c>
      <c r="T498" s="87">
        <f t="shared" si="39"/>
        <v>31</v>
      </c>
    </row>
    <row r="499" spans="1:20" ht="15.75" x14ac:dyDescent="0.25">
      <c r="A499" s="113">
        <v>498</v>
      </c>
      <c r="B499" s="4" t="s">
        <v>89</v>
      </c>
      <c r="C499" s="113">
        <v>28</v>
      </c>
      <c r="D499" s="2" t="s">
        <v>695</v>
      </c>
      <c r="E499" s="5" t="s">
        <v>935</v>
      </c>
      <c r="F499" s="171">
        <v>25649169</v>
      </c>
      <c r="G499" s="2" t="s">
        <v>828</v>
      </c>
      <c r="H499" s="2" t="s">
        <v>90</v>
      </c>
      <c r="I499" s="44">
        <v>45178</v>
      </c>
      <c r="J499" s="133" t="s">
        <v>684</v>
      </c>
      <c r="K499" s="133" t="s">
        <v>62</v>
      </c>
      <c r="L499" s="161">
        <v>350</v>
      </c>
      <c r="M499" s="2" t="s">
        <v>3</v>
      </c>
      <c r="N499" s="2" t="s">
        <v>47</v>
      </c>
      <c r="O499" s="9">
        <v>13.264297844177401</v>
      </c>
      <c r="P499" s="9">
        <f t="shared" si="35"/>
        <v>35</v>
      </c>
      <c r="Q499" s="2" t="str">
        <f t="shared" si="36"/>
        <v>septiembre</v>
      </c>
      <c r="R499" s="2">
        <f t="shared" si="37"/>
        <v>2023</v>
      </c>
      <c r="S499" s="3" t="str">
        <f t="shared" si="38"/>
        <v>sabado</v>
      </c>
      <c r="T499" s="88">
        <f t="shared" si="39"/>
        <v>9</v>
      </c>
    </row>
    <row r="500" spans="1:20" ht="15.75" x14ac:dyDescent="0.25">
      <c r="A500" s="113">
        <v>499</v>
      </c>
      <c r="B500" s="4" t="s">
        <v>732</v>
      </c>
      <c r="C500" s="113">
        <v>40</v>
      </c>
      <c r="D500" s="2" t="s">
        <v>696</v>
      </c>
      <c r="E500" s="5" t="s">
        <v>937</v>
      </c>
      <c r="F500" s="171">
        <v>33498175</v>
      </c>
      <c r="G500" s="2" t="s">
        <v>830</v>
      </c>
      <c r="H500" s="2" t="s">
        <v>61</v>
      </c>
      <c r="I500" s="44">
        <v>45177</v>
      </c>
      <c r="J500" s="133" t="s">
        <v>685</v>
      </c>
      <c r="K500" s="133" t="s">
        <v>62</v>
      </c>
      <c r="L500" s="161">
        <v>350</v>
      </c>
      <c r="M500" s="2" t="s">
        <v>5</v>
      </c>
      <c r="N500" s="2" t="s">
        <v>47</v>
      </c>
      <c r="O500" s="9">
        <v>13.2770235449778</v>
      </c>
      <c r="P500" s="9">
        <f t="shared" si="35"/>
        <v>35</v>
      </c>
      <c r="Q500" s="2" t="str">
        <f t="shared" si="36"/>
        <v>septiembre</v>
      </c>
      <c r="R500" s="2">
        <f t="shared" si="37"/>
        <v>2023</v>
      </c>
      <c r="S500" s="3" t="str">
        <f t="shared" si="38"/>
        <v>viernes</v>
      </c>
      <c r="T500" s="87">
        <f t="shared" si="39"/>
        <v>8</v>
      </c>
    </row>
    <row r="501" spans="1:20" ht="15.75" x14ac:dyDescent="0.25">
      <c r="A501" s="113">
        <v>500</v>
      </c>
      <c r="B501" s="4" t="s">
        <v>736</v>
      </c>
      <c r="C501" s="113">
        <v>18</v>
      </c>
      <c r="D501" s="2" t="s">
        <v>695</v>
      </c>
      <c r="E501" s="5" t="s">
        <v>943</v>
      </c>
      <c r="F501" s="171">
        <v>31816316</v>
      </c>
      <c r="G501" s="2" t="s">
        <v>853</v>
      </c>
      <c r="H501" s="2" t="s">
        <v>104</v>
      </c>
      <c r="I501" s="44">
        <v>45189</v>
      </c>
      <c r="J501" s="133" t="s">
        <v>786</v>
      </c>
      <c r="K501" s="133" t="s">
        <v>62</v>
      </c>
      <c r="L501" s="161">
        <v>350</v>
      </c>
      <c r="M501" s="2" t="s">
        <v>3</v>
      </c>
      <c r="N501" s="2" t="s">
        <v>47</v>
      </c>
      <c r="O501" s="9">
        <v>13.3152006473789</v>
      </c>
      <c r="P501" s="9">
        <f t="shared" si="35"/>
        <v>35</v>
      </c>
      <c r="Q501" s="2" t="str">
        <f t="shared" si="36"/>
        <v>septiembre</v>
      </c>
      <c r="R501" s="2">
        <f t="shared" si="37"/>
        <v>2023</v>
      </c>
      <c r="S501" s="3" t="str">
        <f t="shared" si="38"/>
        <v>miercoles</v>
      </c>
      <c r="T501" s="88">
        <f t="shared" si="39"/>
        <v>20</v>
      </c>
    </row>
    <row r="502" spans="1:20" ht="15.75" x14ac:dyDescent="0.25">
      <c r="A502" s="113">
        <v>501</v>
      </c>
      <c r="B502" s="4" t="s">
        <v>737</v>
      </c>
      <c r="C502" s="113">
        <v>30</v>
      </c>
      <c r="D502" s="2" t="s">
        <v>696</v>
      </c>
      <c r="E502" s="5" t="s">
        <v>945</v>
      </c>
      <c r="F502" s="171">
        <v>30442404</v>
      </c>
      <c r="G502" s="2" t="s">
        <v>852</v>
      </c>
      <c r="H502" s="2" t="s">
        <v>108</v>
      </c>
      <c r="I502" s="44">
        <v>45193</v>
      </c>
      <c r="J502" s="133" t="s">
        <v>714</v>
      </c>
      <c r="K502" s="133" t="s">
        <v>62</v>
      </c>
      <c r="L502" s="161">
        <v>350</v>
      </c>
      <c r="M502" s="2" t="s">
        <v>1198</v>
      </c>
      <c r="N502" s="2" t="s">
        <v>47</v>
      </c>
      <c r="O502" s="9">
        <v>13.327926348179201</v>
      </c>
      <c r="P502" s="9">
        <f t="shared" si="35"/>
        <v>35</v>
      </c>
      <c r="Q502" s="2" t="str">
        <f t="shared" si="36"/>
        <v>septiembre</v>
      </c>
      <c r="R502" s="2">
        <f t="shared" si="37"/>
        <v>2023</v>
      </c>
      <c r="S502" s="3" t="str">
        <f t="shared" si="38"/>
        <v>domingo</v>
      </c>
      <c r="T502" s="87">
        <f t="shared" si="39"/>
        <v>24</v>
      </c>
    </row>
    <row r="503" spans="1:20" ht="15.75" x14ac:dyDescent="0.25">
      <c r="A503" s="113">
        <v>502</v>
      </c>
      <c r="B503" s="4" t="s">
        <v>113</v>
      </c>
      <c r="C503" s="113">
        <v>18</v>
      </c>
      <c r="D503" s="2" t="s">
        <v>696</v>
      </c>
      <c r="E503" s="5" t="s">
        <v>948</v>
      </c>
      <c r="F503" s="171">
        <v>37472916</v>
      </c>
      <c r="G503" s="2" t="s">
        <v>842</v>
      </c>
      <c r="H503" s="2" t="s">
        <v>114</v>
      </c>
      <c r="I503" s="44">
        <v>45199</v>
      </c>
      <c r="J503" s="133" t="s">
        <v>689</v>
      </c>
      <c r="K503" s="133" t="s">
        <v>62</v>
      </c>
      <c r="L503" s="161">
        <v>350</v>
      </c>
      <c r="M503" s="2" t="s">
        <v>1197</v>
      </c>
      <c r="N503" s="2" t="s">
        <v>47</v>
      </c>
      <c r="O503" s="9">
        <v>13.347014899379801</v>
      </c>
      <c r="P503" s="9">
        <f t="shared" si="35"/>
        <v>35</v>
      </c>
      <c r="Q503" s="2" t="str">
        <f t="shared" si="36"/>
        <v>septiembre</v>
      </c>
      <c r="R503" s="2">
        <f t="shared" si="37"/>
        <v>2023</v>
      </c>
      <c r="S503" s="3" t="str">
        <f t="shared" si="38"/>
        <v>sabado</v>
      </c>
      <c r="T503" s="88">
        <f t="shared" si="39"/>
        <v>30</v>
      </c>
    </row>
    <row r="504" spans="1:20" ht="15.75" x14ac:dyDescent="0.25">
      <c r="A504" s="113">
        <v>503</v>
      </c>
      <c r="B504" s="4" t="s">
        <v>115</v>
      </c>
      <c r="C504" s="113">
        <v>29</v>
      </c>
      <c r="D504" s="2" t="s">
        <v>696</v>
      </c>
      <c r="E504" s="5" t="s">
        <v>949</v>
      </c>
      <c r="F504" s="171">
        <v>34107521</v>
      </c>
      <c r="G504" s="2" t="s">
        <v>835</v>
      </c>
      <c r="H504" s="2" t="s">
        <v>88</v>
      </c>
      <c r="I504" s="44">
        <v>45221</v>
      </c>
      <c r="J504" s="133" t="s">
        <v>783</v>
      </c>
      <c r="K504" s="133" t="s">
        <v>62</v>
      </c>
      <c r="L504" s="161">
        <v>350</v>
      </c>
      <c r="M504" s="2" t="s">
        <v>1197</v>
      </c>
      <c r="N504" s="2" t="s">
        <v>47</v>
      </c>
      <c r="O504" s="9">
        <v>13.3533777497799</v>
      </c>
      <c r="P504" s="9">
        <f t="shared" si="35"/>
        <v>35</v>
      </c>
      <c r="Q504" s="2" t="str">
        <f t="shared" si="36"/>
        <v>octubre</v>
      </c>
      <c r="R504" s="2">
        <f t="shared" si="37"/>
        <v>2023</v>
      </c>
      <c r="S504" s="3" t="str">
        <f t="shared" si="38"/>
        <v>domingo</v>
      </c>
      <c r="T504" s="87">
        <f t="shared" si="39"/>
        <v>22</v>
      </c>
    </row>
    <row r="505" spans="1:20" ht="15.75" x14ac:dyDescent="0.25">
      <c r="A505" s="113">
        <v>504</v>
      </c>
      <c r="B505" s="4" t="s">
        <v>739</v>
      </c>
      <c r="C505" s="113">
        <v>31</v>
      </c>
      <c r="D505" s="2" t="s">
        <v>695</v>
      </c>
      <c r="E505" s="5" t="s">
        <v>950</v>
      </c>
      <c r="F505" s="171">
        <v>26941122</v>
      </c>
      <c r="G505" s="2" t="s">
        <v>836</v>
      </c>
      <c r="H505" s="2" t="s">
        <v>117</v>
      </c>
      <c r="I505" s="44">
        <v>45203</v>
      </c>
      <c r="J505" s="133" t="s">
        <v>717</v>
      </c>
      <c r="K505" s="133" t="s">
        <v>62</v>
      </c>
      <c r="L505" s="161">
        <v>350</v>
      </c>
      <c r="M505" s="2" t="s">
        <v>5</v>
      </c>
      <c r="N505" s="2" t="s">
        <v>47</v>
      </c>
      <c r="O505" s="9">
        <v>13.3597406001801</v>
      </c>
      <c r="P505" s="9">
        <f t="shared" si="35"/>
        <v>35</v>
      </c>
      <c r="Q505" s="2" t="str">
        <f t="shared" si="36"/>
        <v>octubre</v>
      </c>
      <c r="R505" s="2">
        <f t="shared" si="37"/>
        <v>2023</v>
      </c>
      <c r="S505" s="3" t="str">
        <f t="shared" si="38"/>
        <v>miercoles</v>
      </c>
      <c r="T505" s="88">
        <f t="shared" si="39"/>
        <v>4</v>
      </c>
    </row>
    <row r="506" spans="1:20" ht="15.75" x14ac:dyDescent="0.25">
      <c r="A506" s="113">
        <v>505</v>
      </c>
      <c r="B506" s="4" t="s">
        <v>740</v>
      </c>
      <c r="C506" s="113">
        <v>38</v>
      </c>
      <c r="D506" s="2" t="s">
        <v>695</v>
      </c>
      <c r="E506" s="5" t="s">
        <v>680</v>
      </c>
      <c r="F506" s="171">
        <v>29400151</v>
      </c>
      <c r="G506" s="2" t="s">
        <v>837</v>
      </c>
      <c r="H506" s="2" t="s">
        <v>119</v>
      </c>
      <c r="I506" s="44">
        <v>45205</v>
      </c>
      <c r="J506" s="133" t="s">
        <v>687</v>
      </c>
      <c r="K506" s="133" t="s">
        <v>62</v>
      </c>
      <c r="L506" s="161">
        <v>350</v>
      </c>
      <c r="M506" s="2" t="s">
        <v>1</v>
      </c>
      <c r="N506" s="2" t="s">
        <v>47</v>
      </c>
      <c r="O506" s="9">
        <v>13.366103450580299</v>
      </c>
      <c r="P506" s="9">
        <f t="shared" si="35"/>
        <v>35</v>
      </c>
      <c r="Q506" s="2" t="str">
        <f t="shared" si="36"/>
        <v>octubre</v>
      </c>
      <c r="R506" s="2">
        <f t="shared" si="37"/>
        <v>2023</v>
      </c>
      <c r="S506" s="3" t="str">
        <f t="shared" si="38"/>
        <v>viernes</v>
      </c>
      <c r="T506" s="87">
        <f t="shared" si="39"/>
        <v>6</v>
      </c>
    </row>
    <row r="507" spans="1:20" s="7" customFormat="1" ht="15.75" x14ac:dyDescent="0.25">
      <c r="A507" s="113">
        <v>506</v>
      </c>
      <c r="B507" s="4" t="s">
        <v>904</v>
      </c>
      <c r="C507" s="113">
        <v>30</v>
      </c>
      <c r="D507" s="2" t="s">
        <v>695</v>
      </c>
      <c r="E507" s="5" t="s">
        <v>913</v>
      </c>
      <c r="F507" s="171">
        <v>34678227</v>
      </c>
      <c r="G507" s="6" t="s">
        <v>815</v>
      </c>
      <c r="H507" s="2" t="s">
        <v>29</v>
      </c>
      <c r="I507" s="44">
        <v>45209</v>
      </c>
      <c r="J507" s="133" t="s">
        <v>688</v>
      </c>
      <c r="K507" s="133" t="s">
        <v>62</v>
      </c>
      <c r="L507" s="161">
        <v>350</v>
      </c>
      <c r="M507" s="2" t="s">
        <v>5</v>
      </c>
      <c r="N507" s="2" t="s">
        <v>47</v>
      </c>
      <c r="O507" s="9">
        <v>13.3788291513807</v>
      </c>
      <c r="P507" s="9">
        <f t="shared" si="35"/>
        <v>35</v>
      </c>
      <c r="Q507" s="2" t="str">
        <f t="shared" si="36"/>
        <v>octubre</v>
      </c>
      <c r="R507" s="2">
        <f t="shared" si="37"/>
        <v>2023</v>
      </c>
      <c r="S507" s="3" t="str">
        <f t="shared" si="38"/>
        <v>martes</v>
      </c>
      <c r="T507" s="88">
        <f t="shared" si="39"/>
        <v>10</v>
      </c>
    </row>
    <row r="508" spans="1:20" ht="15.75" x14ac:dyDescent="0.25">
      <c r="A508" s="113">
        <v>507</v>
      </c>
      <c r="B508" s="4" t="s">
        <v>715</v>
      </c>
      <c r="C508" s="113">
        <v>42</v>
      </c>
      <c r="D508" s="2" t="s">
        <v>696</v>
      </c>
      <c r="E508" s="5" t="s">
        <v>915</v>
      </c>
      <c r="F508" s="171">
        <v>25043373</v>
      </c>
      <c r="G508" s="6" t="s">
        <v>816</v>
      </c>
      <c r="H508" s="2" t="s">
        <v>33</v>
      </c>
      <c r="I508" s="44">
        <v>45213</v>
      </c>
      <c r="J508" s="133" t="s">
        <v>684</v>
      </c>
      <c r="K508" s="133" t="s">
        <v>62</v>
      </c>
      <c r="L508" s="161">
        <v>350</v>
      </c>
      <c r="M508" s="2" t="s">
        <v>3</v>
      </c>
      <c r="N508" s="2" t="s">
        <v>47</v>
      </c>
      <c r="O508" s="9">
        <v>13.391554852181001</v>
      </c>
      <c r="P508" s="9">
        <f t="shared" si="35"/>
        <v>35</v>
      </c>
      <c r="Q508" s="2" t="str">
        <f t="shared" si="36"/>
        <v>octubre</v>
      </c>
      <c r="R508" s="2">
        <f t="shared" si="37"/>
        <v>2023</v>
      </c>
      <c r="S508" s="3" t="str">
        <f t="shared" si="38"/>
        <v>sabado</v>
      </c>
      <c r="T508" s="87">
        <f t="shared" si="39"/>
        <v>14</v>
      </c>
    </row>
    <row r="509" spans="1:20" ht="15.75" x14ac:dyDescent="0.25">
      <c r="A509" s="113">
        <v>508</v>
      </c>
      <c r="B509" s="4" t="s">
        <v>803</v>
      </c>
      <c r="C509" s="113">
        <v>38</v>
      </c>
      <c r="D509" s="2" t="s">
        <v>695</v>
      </c>
      <c r="E509" s="5" t="s">
        <v>917</v>
      </c>
      <c r="F509" s="171">
        <v>30652793</v>
      </c>
      <c r="G509" s="6" t="s">
        <v>818</v>
      </c>
      <c r="H509" s="2" t="s">
        <v>129</v>
      </c>
      <c r="I509" s="44">
        <v>45217</v>
      </c>
      <c r="J509" s="133" t="s">
        <v>782</v>
      </c>
      <c r="K509" s="133" t="s">
        <v>62</v>
      </c>
      <c r="L509" s="161">
        <v>350</v>
      </c>
      <c r="M509" s="2" t="s">
        <v>1198</v>
      </c>
      <c r="N509" s="2" t="s">
        <v>47</v>
      </c>
      <c r="O509" s="9">
        <v>13.404280552981399</v>
      </c>
      <c r="P509" s="9">
        <f t="shared" si="35"/>
        <v>35</v>
      </c>
      <c r="Q509" s="2" t="str">
        <f t="shared" si="36"/>
        <v>octubre</v>
      </c>
      <c r="R509" s="2">
        <f t="shared" si="37"/>
        <v>2023</v>
      </c>
      <c r="S509" s="3" t="str">
        <f t="shared" si="38"/>
        <v>miercoles</v>
      </c>
      <c r="T509" s="88">
        <f t="shared" si="39"/>
        <v>18</v>
      </c>
    </row>
    <row r="510" spans="1:20" ht="15.75" x14ac:dyDescent="0.25">
      <c r="A510" s="113">
        <v>509</v>
      </c>
      <c r="B510" s="4" t="s">
        <v>722</v>
      </c>
      <c r="C510" s="113">
        <v>35</v>
      </c>
      <c r="D510" s="2" t="s">
        <v>696</v>
      </c>
      <c r="E510" s="5" t="s">
        <v>923</v>
      </c>
      <c r="F510" s="171">
        <v>32313302</v>
      </c>
      <c r="G510" s="2" t="s">
        <v>849</v>
      </c>
      <c r="H510" s="2" t="s">
        <v>67</v>
      </c>
      <c r="I510" s="44">
        <v>45221</v>
      </c>
      <c r="J510" s="133" t="s">
        <v>713</v>
      </c>
      <c r="K510" s="133" t="s">
        <v>1203</v>
      </c>
      <c r="L510" s="161">
        <v>450</v>
      </c>
      <c r="M510" s="2" t="s">
        <v>1</v>
      </c>
      <c r="N510" s="2" t="s">
        <v>47</v>
      </c>
      <c r="O510" s="9">
        <v>13.442457655382499</v>
      </c>
      <c r="P510" s="9">
        <f t="shared" si="35"/>
        <v>45</v>
      </c>
      <c r="Q510" s="2" t="str">
        <f t="shared" si="36"/>
        <v>octubre</v>
      </c>
      <c r="R510" s="2">
        <f t="shared" si="37"/>
        <v>2023</v>
      </c>
      <c r="S510" s="3" t="str">
        <f t="shared" si="38"/>
        <v>domingo</v>
      </c>
      <c r="T510" s="87">
        <f t="shared" si="39"/>
        <v>22</v>
      </c>
    </row>
    <row r="511" spans="1:20" ht="15.75" x14ac:dyDescent="0.25">
      <c r="A511" s="113">
        <v>510</v>
      </c>
      <c r="B511" s="4" t="s">
        <v>724</v>
      </c>
      <c r="C511" s="113">
        <v>40</v>
      </c>
      <c r="D511" s="2" t="s">
        <v>695</v>
      </c>
      <c r="E511" s="5" t="s">
        <v>925</v>
      </c>
      <c r="F511" s="171">
        <v>30079514</v>
      </c>
      <c r="G511" s="2" t="s">
        <v>850</v>
      </c>
      <c r="H511" s="2" t="s">
        <v>70</v>
      </c>
      <c r="I511" s="44">
        <v>45233</v>
      </c>
      <c r="J511" s="133" t="s">
        <v>782</v>
      </c>
      <c r="K511" s="133" t="s">
        <v>1203</v>
      </c>
      <c r="L511" s="161">
        <v>450</v>
      </c>
      <c r="M511" s="2" t="s">
        <v>1198</v>
      </c>
      <c r="N511" s="2" t="s">
        <v>47</v>
      </c>
      <c r="O511" s="9">
        <v>13.4551833561828</v>
      </c>
      <c r="P511" s="9">
        <f t="shared" si="35"/>
        <v>45</v>
      </c>
      <c r="Q511" s="2" t="str">
        <f t="shared" si="36"/>
        <v>noviembre</v>
      </c>
      <c r="R511" s="2">
        <f t="shared" si="37"/>
        <v>2023</v>
      </c>
      <c r="S511" s="3" t="str">
        <f t="shared" si="38"/>
        <v>viernes</v>
      </c>
      <c r="T511" s="88">
        <f t="shared" si="39"/>
        <v>3</v>
      </c>
    </row>
    <row r="512" spans="1:20" ht="15.75" x14ac:dyDescent="0.25">
      <c r="A512" s="113">
        <v>511</v>
      </c>
      <c r="B512" s="4" t="s">
        <v>725</v>
      </c>
      <c r="C512" s="113">
        <v>40</v>
      </c>
      <c r="D512" s="2" t="s">
        <v>696</v>
      </c>
      <c r="E512" s="5" t="s">
        <v>902</v>
      </c>
      <c r="F512" s="171">
        <v>32459086</v>
      </c>
      <c r="G512" s="2" t="s">
        <v>845</v>
      </c>
      <c r="H512" s="2" t="s">
        <v>76</v>
      </c>
      <c r="I512" s="44">
        <v>45239</v>
      </c>
      <c r="J512" s="133" t="s">
        <v>786</v>
      </c>
      <c r="K512" s="133" t="s">
        <v>1203</v>
      </c>
      <c r="L512" s="161">
        <v>450</v>
      </c>
      <c r="M512" s="2" t="s">
        <v>3</v>
      </c>
      <c r="N512" s="2" t="s">
        <v>47</v>
      </c>
      <c r="O512" s="9">
        <v>13.4742719073834</v>
      </c>
      <c r="P512" s="9">
        <f t="shared" si="35"/>
        <v>45</v>
      </c>
      <c r="Q512" s="2" t="str">
        <f t="shared" si="36"/>
        <v>noviembre</v>
      </c>
      <c r="R512" s="2">
        <f t="shared" si="37"/>
        <v>2023</v>
      </c>
      <c r="S512" s="3" t="str">
        <f t="shared" si="38"/>
        <v>jueves</v>
      </c>
      <c r="T512" s="87">
        <f t="shared" si="39"/>
        <v>9</v>
      </c>
    </row>
    <row r="513" spans="1:20" ht="15.75" x14ac:dyDescent="0.25">
      <c r="A513" s="113">
        <v>512</v>
      </c>
      <c r="B513" s="4" t="s">
        <v>726</v>
      </c>
      <c r="C513" s="113">
        <v>18</v>
      </c>
      <c r="D513" s="2" t="s">
        <v>696</v>
      </c>
      <c r="E513" s="5" t="s">
        <v>928</v>
      </c>
      <c r="F513" s="171">
        <v>26547859</v>
      </c>
      <c r="G513" s="2" t="s">
        <v>823</v>
      </c>
      <c r="H513" s="2" t="s">
        <v>78</v>
      </c>
      <c r="I513" s="44">
        <v>45241</v>
      </c>
      <c r="J513" s="133" t="s">
        <v>686</v>
      </c>
      <c r="K513" s="133" t="s">
        <v>1203</v>
      </c>
      <c r="L513" s="161">
        <v>450</v>
      </c>
      <c r="M513" s="2" t="s">
        <v>1</v>
      </c>
      <c r="N513" s="2" t="s">
        <v>47</v>
      </c>
      <c r="O513" s="9">
        <v>13.4806347577835</v>
      </c>
      <c r="P513" s="9">
        <f t="shared" si="35"/>
        <v>45</v>
      </c>
      <c r="Q513" s="2" t="str">
        <f t="shared" si="36"/>
        <v>noviembre</v>
      </c>
      <c r="R513" s="2">
        <f t="shared" si="37"/>
        <v>2023</v>
      </c>
      <c r="S513" s="3" t="str">
        <f t="shared" si="38"/>
        <v>sabado</v>
      </c>
      <c r="T513" s="88">
        <f t="shared" si="39"/>
        <v>11</v>
      </c>
    </row>
    <row r="514" spans="1:20" ht="15.75" x14ac:dyDescent="0.25">
      <c r="A514" s="113">
        <v>513</v>
      </c>
      <c r="B514" s="4" t="s">
        <v>727</v>
      </c>
      <c r="C514" s="113">
        <v>28</v>
      </c>
      <c r="D514" s="2" t="s">
        <v>695</v>
      </c>
      <c r="E514" s="5" t="s">
        <v>929</v>
      </c>
      <c r="F514" s="171">
        <v>27707752</v>
      </c>
      <c r="G514" s="2" t="s">
        <v>824</v>
      </c>
      <c r="H514" s="2" t="s">
        <v>80</v>
      </c>
      <c r="I514" s="44">
        <v>45248</v>
      </c>
      <c r="J514" s="133" t="s">
        <v>714</v>
      </c>
      <c r="K514" s="133" t="s">
        <v>1203</v>
      </c>
      <c r="L514" s="161">
        <v>450</v>
      </c>
      <c r="M514" s="2" t="s">
        <v>1198</v>
      </c>
      <c r="N514" s="2" t="s">
        <v>47</v>
      </c>
      <c r="O514" s="9">
        <v>13.4869976081837</v>
      </c>
      <c r="P514" s="9">
        <f t="shared" ref="P514:P577" si="40">L514*0.1</f>
        <v>45</v>
      </c>
      <c r="Q514" s="2" t="str">
        <f t="shared" ref="Q514:Q577" si="41">TEXT(I:I,"mmmm")</f>
        <v>noviembre</v>
      </c>
      <c r="R514" s="2">
        <f t="shared" ref="R514:R577" si="42">YEAR(I514)</f>
        <v>2023</v>
      </c>
      <c r="S514" s="3" t="str">
        <f t="shared" ref="S514:S577" si="43">IF(I514&lt;&gt;"", SUBSTITUTE(SUBSTITUTE(SUBSTITUTE(SUBSTITUTE(SUBSTITUTE(TEXT(I514,"dddd"),"á","a"),"é","e"),"í","i"),"ó","o"),"ú","u"),"")</f>
        <v>sabado</v>
      </c>
      <c r="T514" s="87">
        <f t="shared" ref="T514:T577" si="44">DAY(I:I)</f>
        <v>18</v>
      </c>
    </row>
    <row r="515" spans="1:20" ht="15.75" x14ac:dyDescent="0.25">
      <c r="A515" s="113">
        <v>514</v>
      </c>
      <c r="B515" s="4" t="s">
        <v>728</v>
      </c>
      <c r="C515" s="113">
        <v>33</v>
      </c>
      <c r="D515" s="2" t="s">
        <v>696</v>
      </c>
      <c r="E515" s="5" t="s">
        <v>930</v>
      </c>
      <c r="F515" s="171">
        <v>25972381</v>
      </c>
      <c r="G515" s="2" t="s">
        <v>825</v>
      </c>
      <c r="H515" s="2" t="s">
        <v>82</v>
      </c>
      <c r="I515" s="44">
        <v>45245</v>
      </c>
      <c r="J515" s="133" t="s">
        <v>713</v>
      </c>
      <c r="K515" s="133" t="s">
        <v>1203</v>
      </c>
      <c r="L515" s="161">
        <v>450</v>
      </c>
      <c r="M515" s="2" t="s">
        <v>1</v>
      </c>
      <c r="N515" s="2" t="s">
        <v>47</v>
      </c>
      <c r="O515" s="9">
        <v>13.493360458583901</v>
      </c>
      <c r="P515" s="9">
        <f t="shared" si="40"/>
        <v>45</v>
      </c>
      <c r="Q515" s="2" t="str">
        <f t="shared" si="41"/>
        <v>noviembre</v>
      </c>
      <c r="R515" s="2">
        <f t="shared" si="42"/>
        <v>2023</v>
      </c>
      <c r="S515" s="3" t="str">
        <f t="shared" si="43"/>
        <v>miercoles</v>
      </c>
      <c r="T515" s="88">
        <f t="shared" si="44"/>
        <v>15</v>
      </c>
    </row>
    <row r="516" spans="1:20" ht="15.75" x14ac:dyDescent="0.25">
      <c r="A516" s="113">
        <v>515</v>
      </c>
      <c r="B516" s="4" t="s">
        <v>730</v>
      </c>
      <c r="C516" s="113">
        <v>37</v>
      </c>
      <c r="D516" s="2" t="s">
        <v>695</v>
      </c>
      <c r="E516" s="5" t="s">
        <v>932</v>
      </c>
      <c r="F516" s="171">
        <v>30066435</v>
      </c>
      <c r="G516" s="2" t="s">
        <v>933</v>
      </c>
      <c r="H516" s="2" t="s">
        <v>86</v>
      </c>
      <c r="I516" s="44">
        <v>45171</v>
      </c>
      <c r="J516" s="133" t="s">
        <v>782</v>
      </c>
      <c r="K516" s="133" t="s">
        <v>1203</v>
      </c>
      <c r="L516" s="161">
        <v>450</v>
      </c>
      <c r="M516" s="2" t="s">
        <v>1198</v>
      </c>
      <c r="N516" s="2" t="s">
        <v>47</v>
      </c>
      <c r="O516" s="9">
        <v>13.506086159384299</v>
      </c>
      <c r="P516" s="9">
        <f t="shared" si="40"/>
        <v>45</v>
      </c>
      <c r="Q516" s="2" t="str">
        <f t="shared" si="41"/>
        <v>septiembre</v>
      </c>
      <c r="R516" s="2">
        <f t="shared" si="42"/>
        <v>2023</v>
      </c>
      <c r="S516" s="3" t="str">
        <f t="shared" si="43"/>
        <v>sabado</v>
      </c>
      <c r="T516" s="87">
        <f t="shared" si="44"/>
        <v>2</v>
      </c>
    </row>
    <row r="517" spans="1:20" ht="15.75" x14ac:dyDescent="0.25">
      <c r="A517" s="113">
        <v>516</v>
      </c>
      <c r="B517" s="4" t="s">
        <v>89</v>
      </c>
      <c r="C517" s="113">
        <v>28</v>
      </c>
      <c r="D517" s="2" t="s">
        <v>695</v>
      </c>
      <c r="E517" s="5" t="s">
        <v>935</v>
      </c>
      <c r="F517" s="171">
        <v>25649169</v>
      </c>
      <c r="G517" s="2" t="s">
        <v>828</v>
      </c>
      <c r="H517" s="2" t="s">
        <v>90</v>
      </c>
      <c r="I517" s="44">
        <v>45172</v>
      </c>
      <c r="J517" s="133" t="s">
        <v>691</v>
      </c>
      <c r="K517" s="133" t="s">
        <v>1203</v>
      </c>
      <c r="L517" s="161">
        <v>450</v>
      </c>
      <c r="M517" s="2" t="s">
        <v>1198</v>
      </c>
      <c r="N517" s="2" t="s">
        <v>47</v>
      </c>
      <c r="O517" s="9">
        <v>13.5188118601846</v>
      </c>
      <c r="P517" s="9">
        <f t="shared" si="40"/>
        <v>45</v>
      </c>
      <c r="Q517" s="2" t="str">
        <f t="shared" si="41"/>
        <v>septiembre</v>
      </c>
      <c r="R517" s="2">
        <f t="shared" si="42"/>
        <v>2023</v>
      </c>
      <c r="S517" s="3" t="str">
        <f t="shared" si="43"/>
        <v>domingo</v>
      </c>
      <c r="T517" s="88">
        <f t="shared" si="44"/>
        <v>3</v>
      </c>
    </row>
    <row r="518" spans="1:20" ht="15.75" x14ac:dyDescent="0.25">
      <c r="A518" s="113">
        <v>517</v>
      </c>
      <c r="B518" s="4" t="s">
        <v>732</v>
      </c>
      <c r="C518" s="113">
        <v>40</v>
      </c>
      <c r="D518" s="2" t="s">
        <v>696</v>
      </c>
      <c r="E518" s="5" t="s">
        <v>937</v>
      </c>
      <c r="F518" s="171">
        <v>33498175</v>
      </c>
      <c r="G518" s="2" t="s">
        <v>830</v>
      </c>
      <c r="H518" s="2" t="s">
        <v>61</v>
      </c>
      <c r="I518" s="44">
        <v>45172</v>
      </c>
      <c r="J518" s="133" t="s">
        <v>686</v>
      </c>
      <c r="K518" s="133" t="s">
        <v>1203</v>
      </c>
      <c r="L518" s="161">
        <v>450</v>
      </c>
      <c r="M518" s="2" t="s">
        <v>1</v>
      </c>
      <c r="N518" s="2" t="s">
        <v>47</v>
      </c>
      <c r="O518" s="9">
        <v>13.531537560985001</v>
      </c>
      <c r="P518" s="9">
        <f t="shared" si="40"/>
        <v>45</v>
      </c>
      <c r="Q518" s="2" t="str">
        <f t="shared" si="41"/>
        <v>septiembre</v>
      </c>
      <c r="R518" s="2">
        <f t="shared" si="42"/>
        <v>2023</v>
      </c>
      <c r="S518" s="3" t="str">
        <f t="shared" si="43"/>
        <v>domingo</v>
      </c>
      <c r="T518" s="87">
        <f t="shared" si="44"/>
        <v>3</v>
      </c>
    </row>
    <row r="519" spans="1:20" ht="15.75" x14ac:dyDescent="0.25">
      <c r="A519" s="113">
        <v>518</v>
      </c>
      <c r="B519" s="4" t="s">
        <v>736</v>
      </c>
      <c r="C519" s="113">
        <v>18</v>
      </c>
      <c r="D519" s="2" t="s">
        <v>695</v>
      </c>
      <c r="E519" s="5" t="s">
        <v>943</v>
      </c>
      <c r="F519" s="171">
        <v>31816316</v>
      </c>
      <c r="G519" s="2" t="s">
        <v>853</v>
      </c>
      <c r="H519" s="2" t="s">
        <v>104</v>
      </c>
      <c r="I519" s="44">
        <v>45191</v>
      </c>
      <c r="J519" s="133" t="s">
        <v>691</v>
      </c>
      <c r="K519" s="133" t="s">
        <v>1203</v>
      </c>
      <c r="L519" s="161">
        <v>450</v>
      </c>
      <c r="M519" s="2" t="s">
        <v>1198</v>
      </c>
      <c r="N519" s="2" t="s">
        <v>47</v>
      </c>
      <c r="O519" s="9">
        <v>13.569714663386099</v>
      </c>
      <c r="P519" s="9">
        <f t="shared" si="40"/>
        <v>45</v>
      </c>
      <c r="Q519" s="2" t="str">
        <f t="shared" si="41"/>
        <v>septiembre</v>
      </c>
      <c r="R519" s="2">
        <f t="shared" si="42"/>
        <v>2023</v>
      </c>
      <c r="S519" s="3" t="str">
        <f t="shared" si="43"/>
        <v>viernes</v>
      </c>
      <c r="T519" s="88">
        <f t="shared" si="44"/>
        <v>22</v>
      </c>
    </row>
    <row r="520" spans="1:20" ht="15.75" x14ac:dyDescent="0.25">
      <c r="A520" s="113">
        <v>519</v>
      </c>
      <c r="B520" s="4" t="s">
        <v>737</v>
      </c>
      <c r="C520" s="113">
        <v>30</v>
      </c>
      <c r="D520" s="2" t="s">
        <v>696</v>
      </c>
      <c r="E520" s="5" t="s">
        <v>945</v>
      </c>
      <c r="F520" s="171">
        <v>30442404</v>
      </c>
      <c r="G520" s="2" t="s">
        <v>852</v>
      </c>
      <c r="H520" s="2" t="s">
        <v>108</v>
      </c>
      <c r="I520" s="44">
        <v>45195</v>
      </c>
      <c r="J520" s="133" t="s">
        <v>686</v>
      </c>
      <c r="K520" s="133" t="s">
        <v>1203</v>
      </c>
      <c r="L520" s="161">
        <v>450</v>
      </c>
      <c r="M520" s="2" t="s">
        <v>1</v>
      </c>
      <c r="N520" s="2" t="s">
        <v>47</v>
      </c>
      <c r="O520" s="9">
        <v>13.5824403641864</v>
      </c>
      <c r="P520" s="9">
        <f t="shared" si="40"/>
        <v>45</v>
      </c>
      <c r="Q520" s="2" t="str">
        <f t="shared" si="41"/>
        <v>septiembre</v>
      </c>
      <c r="R520" s="2">
        <f t="shared" si="42"/>
        <v>2023</v>
      </c>
      <c r="S520" s="3" t="str">
        <f t="shared" si="43"/>
        <v>martes</v>
      </c>
      <c r="T520" s="87">
        <f t="shared" si="44"/>
        <v>26</v>
      </c>
    </row>
    <row r="521" spans="1:20" ht="15.75" x14ac:dyDescent="0.25">
      <c r="A521" s="113">
        <v>520</v>
      </c>
      <c r="B521" s="4" t="s">
        <v>113</v>
      </c>
      <c r="C521" s="113">
        <v>18</v>
      </c>
      <c r="D521" s="2" t="s">
        <v>696</v>
      </c>
      <c r="E521" s="5" t="s">
        <v>948</v>
      </c>
      <c r="F521" s="171">
        <v>37472916</v>
      </c>
      <c r="G521" s="2" t="s">
        <v>842</v>
      </c>
      <c r="H521" s="2" t="s">
        <v>114</v>
      </c>
      <c r="I521" s="44">
        <v>45221</v>
      </c>
      <c r="J521" s="133" t="s">
        <v>786</v>
      </c>
      <c r="K521" s="133" t="s">
        <v>1203</v>
      </c>
      <c r="L521" s="161">
        <v>450</v>
      </c>
      <c r="M521" s="2" t="s">
        <v>3</v>
      </c>
      <c r="N521" s="2" t="s">
        <v>47</v>
      </c>
      <c r="O521" s="9">
        <v>13.601528915387</v>
      </c>
      <c r="P521" s="9">
        <f t="shared" si="40"/>
        <v>45</v>
      </c>
      <c r="Q521" s="2" t="str">
        <f t="shared" si="41"/>
        <v>octubre</v>
      </c>
      <c r="R521" s="2">
        <f t="shared" si="42"/>
        <v>2023</v>
      </c>
      <c r="S521" s="3" t="str">
        <f t="shared" si="43"/>
        <v>domingo</v>
      </c>
      <c r="T521" s="88">
        <f t="shared" si="44"/>
        <v>22</v>
      </c>
    </row>
    <row r="522" spans="1:20" ht="15.75" x14ac:dyDescent="0.25">
      <c r="A522" s="113">
        <v>521</v>
      </c>
      <c r="B522" s="4" t="s">
        <v>115</v>
      </c>
      <c r="C522" s="113">
        <v>29</v>
      </c>
      <c r="D522" s="2" t="s">
        <v>696</v>
      </c>
      <c r="E522" s="5" t="s">
        <v>949</v>
      </c>
      <c r="F522" s="171">
        <v>34107521</v>
      </c>
      <c r="G522" s="2" t="s">
        <v>835</v>
      </c>
      <c r="H522" s="2" t="s">
        <v>88</v>
      </c>
      <c r="I522" s="44">
        <v>45203</v>
      </c>
      <c r="J522" s="133" t="s">
        <v>686</v>
      </c>
      <c r="K522" s="133" t="s">
        <v>1203</v>
      </c>
      <c r="L522" s="161">
        <v>450</v>
      </c>
      <c r="M522" s="2" t="s">
        <v>1</v>
      </c>
      <c r="N522" s="2" t="s">
        <v>47</v>
      </c>
      <c r="O522" s="9">
        <v>13.6078917657871</v>
      </c>
      <c r="P522" s="9">
        <f t="shared" si="40"/>
        <v>45</v>
      </c>
      <c r="Q522" s="2" t="str">
        <f t="shared" si="41"/>
        <v>octubre</v>
      </c>
      <c r="R522" s="2">
        <f t="shared" si="42"/>
        <v>2023</v>
      </c>
      <c r="S522" s="3" t="str">
        <f t="shared" si="43"/>
        <v>miercoles</v>
      </c>
      <c r="T522" s="87">
        <f t="shared" si="44"/>
        <v>4</v>
      </c>
    </row>
    <row r="523" spans="1:20" ht="15.75" x14ac:dyDescent="0.25">
      <c r="A523" s="113">
        <v>522</v>
      </c>
      <c r="B523" s="4" t="s">
        <v>739</v>
      </c>
      <c r="C523" s="113">
        <v>31</v>
      </c>
      <c r="D523" s="2" t="s">
        <v>695</v>
      </c>
      <c r="E523" s="5" t="s">
        <v>950</v>
      </c>
      <c r="F523" s="171">
        <v>26941122</v>
      </c>
      <c r="G523" s="2" t="s">
        <v>836</v>
      </c>
      <c r="H523" s="2" t="s">
        <v>117</v>
      </c>
      <c r="I523" s="44">
        <v>45205</v>
      </c>
      <c r="J523" s="133" t="s">
        <v>714</v>
      </c>
      <c r="K523" s="133" t="s">
        <v>1202</v>
      </c>
      <c r="L523" s="161">
        <v>600</v>
      </c>
      <c r="M523" s="2" t="s">
        <v>1198</v>
      </c>
      <c r="N523" s="2" t="s">
        <v>47</v>
      </c>
      <c r="O523" s="9">
        <v>13.614254616187299</v>
      </c>
      <c r="P523" s="9">
        <f t="shared" si="40"/>
        <v>60</v>
      </c>
      <c r="Q523" s="2" t="str">
        <f t="shared" si="41"/>
        <v>octubre</v>
      </c>
      <c r="R523" s="2">
        <f t="shared" si="42"/>
        <v>2023</v>
      </c>
      <c r="S523" s="3" t="str">
        <f t="shared" si="43"/>
        <v>viernes</v>
      </c>
      <c r="T523" s="88">
        <f t="shared" si="44"/>
        <v>6</v>
      </c>
    </row>
    <row r="524" spans="1:20" ht="15.75" x14ac:dyDescent="0.25">
      <c r="A524" s="113">
        <v>523</v>
      </c>
      <c r="B524" s="4" t="s">
        <v>740</v>
      </c>
      <c r="C524" s="113">
        <v>38</v>
      </c>
      <c r="D524" s="2" t="s">
        <v>695</v>
      </c>
      <c r="E524" s="5" t="s">
        <v>680</v>
      </c>
      <c r="F524" s="171">
        <v>29400151</v>
      </c>
      <c r="G524" s="2" t="s">
        <v>837</v>
      </c>
      <c r="H524" s="2" t="s">
        <v>119</v>
      </c>
      <c r="I524" s="44">
        <v>45207</v>
      </c>
      <c r="J524" s="133" t="s">
        <v>713</v>
      </c>
      <c r="K524" s="133" t="s">
        <v>1202</v>
      </c>
      <c r="L524" s="161">
        <v>600</v>
      </c>
      <c r="M524" s="2" t="s">
        <v>1</v>
      </c>
      <c r="N524" s="2" t="s">
        <v>47</v>
      </c>
      <c r="O524" s="9">
        <v>13.6206174665875</v>
      </c>
      <c r="P524" s="9">
        <f t="shared" si="40"/>
        <v>60</v>
      </c>
      <c r="Q524" s="2" t="str">
        <f t="shared" si="41"/>
        <v>octubre</v>
      </c>
      <c r="R524" s="2">
        <f t="shared" si="42"/>
        <v>2023</v>
      </c>
      <c r="S524" s="3" t="str">
        <f t="shared" si="43"/>
        <v>domingo</v>
      </c>
      <c r="T524" s="87">
        <f t="shared" si="44"/>
        <v>8</v>
      </c>
    </row>
    <row r="525" spans="1:20" ht="15.75" x14ac:dyDescent="0.25">
      <c r="A525" s="113">
        <v>524</v>
      </c>
      <c r="B525" s="4" t="s">
        <v>904</v>
      </c>
      <c r="C525" s="113">
        <v>30</v>
      </c>
      <c r="D525" s="2" t="s">
        <v>695</v>
      </c>
      <c r="E525" s="5" t="s">
        <v>913</v>
      </c>
      <c r="F525" s="171">
        <v>34678227</v>
      </c>
      <c r="G525" s="6" t="s">
        <v>815</v>
      </c>
      <c r="H525" s="2" t="s">
        <v>29</v>
      </c>
      <c r="I525" s="44">
        <v>45211</v>
      </c>
      <c r="J525" s="133" t="s">
        <v>686</v>
      </c>
      <c r="K525" s="133" t="s">
        <v>1202</v>
      </c>
      <c r="L525" s="161">
        <v>600</v>
      </c>
      <c r="M525" s="2" t="s">
        <v>1</v>
      </c>
      <c r="N525" s="2" t="s">
        <v>47</v>
      </c>
      <c r="O525" s="9">
        <v>13.633343167387901</v>
      </c>
      <c r="P525" s="9">
        <f t="shared" si="40"/>
        <v>60</v>
      </c>
      <c r="Q525" s="2" t="str">
        <f t="shared" si="41"/>
        <v>octubre</v>
      </c>
      <c r="R525" s="2">
        <f t="shared" si="42"/>
        <v>2023</v>
      </c>
      <c r="S525" s="3" t="str">
        <f t="shared" si="43"/>
        <v>jueves</v>
      </c>
      <c r="T525" s="88">
        <f t="shared" si="44"/>
        <v>12</v>
      </c>
    </row>
    <row r="526" spans="1:20" ht="15.75" x14ac:dyDescent="0.25">
      <c r="A526" s="113">
        <v>525</v>
      </c>
      <c r="B526" s="4" t="s">
        <v>715</v>
      </c>
      <c r="C526" s="113">
        <v>42</v>
      </c>
      <c r="D526" s="2" t="s">
        <v>696</v>
      </c>
      <c r="E526" s="5" t="s">
        <v>915</v>
      </c>
      <c r="F526" s="171">
        <v>25043373</v>
      </c>
      <c r="G526" s="6" t="s">
        <v>816</v>
      </c>
      <c r="H526" s="2" t="s">
        <v>33</v>
      </c>
      <c r="I526" s="44">
        <v>45221</v>
      </c>
      <c r="J526" s="133" t="s">
        <v>713</v>
      </c>
      <c r="K526" s="133" t="s">
        <v>1202</v>
      </c>
      <c r="L526" s="161">
        <v>600</v>
      </c>
      <c r="M526" s="2" t="s">
        <v>1</v>
      </c>
      <c r="N526" s="2" t="s">
        <v>47</v>
      </c>
      <c r="O526" s="9">
        <v>13.6460688681882</v>
      </c>
      <c r="P526" s="9">
        <f t="shared" si="40"/>
        <v>60</v>
      </c>
      <c r="Q526" s="2" t="str">
        <f t="shared" si="41"/>
        <v>octubre</v>
      </c>
      <c r="R526" s="2">
        <f t="shared" si="42"/>
        <v>2023</v>
      </c>
      <c r="S526" s="3" t="str">
        <f t="shared" si="43"/>
        <v>domingo</v>
      </c>
      <c r="T526" s="87">
        <f t="shared" si="44"/>
        <v>22</v>
      </c>
    </row>
    <row r="527" spans="1:20" ht="15.75" x14ac:dyDescent="0.25">
      <c r="A527" s="113">
        <v>526</v>
      </c>
      <c r="B527" s="4" t="s">
        <v>803</v>
      </c>
      <c r="C527" s="113">
        <v>38</v>
      </c>
      <c r="D527" s="2" t="s">
        <v>695</v>
      </c>
      <c r="E527" s="5" t="s">
        <v>917</v>
      </c>
      <c r="F527" s="171">
        <v>30652793</v>
      </c>
      <c r="G527" s="6" t="s">
        <v>818</v>
      </c>
      <c r="H527" s="2" t="s">
        <v>129</v>
      </c>
      <c r="I527" s="44">
        <v>45219</v>
      </c>
      <c r="J527" s="133" t="s">
        <v>686</v>
      </c>
      <c r="K527" s="133" t="s">
        <v>1202</v>
      </c>
      <c r="L527" s="161">
        <v>600</v>
      </c>
      <c r="M527" s="2" t="s">
        <v>1</v>
      </c>
      <c r="N527" s="2" t="s">
        <v>47</v>
      </c>
      <c r="O527" s="9">
        <v>13.658794568988601</v>
      </c>
      <c r="P527" s="9">
        <f t="shared" si="40"/>
        <v>60</v>
      </c>
      <c r="Q527" s="2" t="str">
        <f t="shared" si="41"/>
        <v>octubre</v>
      </c>
      <c r="R527" s="2">
        <f t="shared" si="42"/>
        <v>2023</v>
      </c>
      <c r="S527" s="3" t="str">
        <f t="shared" si="43"/>
        <v>viernes</v>
      </c>
      <c r="T527" s="88">
        <f t="shared" si="44"/>
        <v>20</v>
      </c>
    </row>
    <row r="528" spans="1:20" ht="15.75" x14ac:dyDescent="0.25">
      <c r="A528" s="113">
        <v>527</v>
      </c>
      <c r="B528" s="4" t="s">
        <v>722</v>
      </c>
      <c r="C528" s="113">
        <v>35</v>
      </c>
      <c r="D528" s="2" t="s">
        <v>696</v>
      </c>
      <c r="E528" s="5" t="s">
        <v>923</v>
      </c>
      <c r="F528" s="171">
        <v>32313302</v>
      </c>
      <c r="G528" s="2" t="s">
        <v>849</v>
      </c>
      <c r="H528" s="2" t="s">
        <v>67</v>
      </c>
      <c r="I528" s="44">
        <v>45231</v>
      </c>
      <c r="J528" s="133" t="s">
        <v>682</v>
      </c>
      <c r="K528" s="133" t="s">
        <v>1202</v>
      </c>
      <c r="L528" s="161">
        <v>600</v>
      </c>
      <c r="M528" s="2" t="s">
        <v>1</v>
      </c>
      <c r="N528" s="2" t="s">
        <v>47</v>
      </c>
      <c r="O528" s="9">
        <v>13.696971671389701</v>
      </c>
      <c r="P528" s="9">
        <f t="shared" si="40"/>
        <v>60</v>
      </c>
      <c r="Q528" s="2" t="str">
        <f t="shared" si="41"/>
        <v>noviembre</v>
      </c>
      <c r="R528" s="2">
        <f t="shared" si="42"/>
        <v>2023</v>
      </c>
      <c r="S528" s="3" t="str">
        <f t="shared" si="43"/>
        <v>miercoles</v>
      </c>
      <c r="T528" s="87">
        <f t="shared" si="44"/>
        <v>1</v>
      </c>
    </row>
    <row r="529" spans="1:20" ht="15.75" x14ac:dyDescent="0.25">
      <c r="A529" s="113">
        <v>528</v>
      </c>
      <c r="B529" s="4" t="s">
        <v>724</v>
      </c>
      <c r="C529" s="113">
        <v>40</v>
      </c>
      <c r="D529" s="2" t="s">
        <v>695</v>
      </c>
      <c r="E529" s="5" t="s">
        <v>925</v>
      </c>
      <c r="F529" s="171">
        <v>30079514</v>
      </c>
      <c r="G529" s="2" t="s">
        <v>850</v>
      </c>
      <c r="H529" s="2" t="s">
        <v>70</v>
      </c>
      <c r="I529" s="44">
        <v>45235</v>
      </c>
      <c r="J529" s="133" t="s">
        <v>692</v>
      </c>
      <c r="K529" s="133" t="s">
        <v>1202</v>
      </c>
      <c r="L529" s="161">
        <v>600</v>
      </c>
      <c r="M529" s="2" t="s">
        <v>1197</v>
      </c>
      <c r="N529" s="2" t="s">
        <v>47</v>
      </c>
      <c r="O529" s="9">
        <v>13.70969737219</v>
      </c>
      <c r="P529" s="9">
        <f t="shared" si="40"/>
        <v>60</v>
      </c>
      <c r="Q529" s="2" t="str">
        <f t="shared" si="41"/>
        <v>noviembre</v>
      </c>
      <c r="R529" s="2">
        <f t="shared" si="42"/>
        <v>2023</v>
      </c>
      <c r="S529" s="3" t="str">
        <f t="shared" si="43"/>
        <v>domingo</v>
      </c>
      <c r="T529" s="88">
        <f t="shared" si="44"/>
        <v>5</v>
      </c>
    </row>
    <row r="530" spans="1:20" ht="15.75" x14ac:dyDescent="0.25">
      <c r="A530" s="113">
        <v>529</v>
      </c>
      <c r="B530" s="4" t="s">
        <v>725</v>
      </c>
      <c r="C530" s="113">
        <v>40</v>
      </c>
      <c r="D530" s="2" t="s">
        <v>696</v>
      </c>
      <c r="E530" s="5" t="s">
        <v>902</v>
      </c>
      <c r="F530" s="171">
        <v>32459086</v>
      </c>
      <c r="G530" s="2" t="s">
        <v>845</v>
      </c>
      <c r="H530" s="2" t="s">
        <v>76</v>
      </c>
      <c r="I530" s="44">
        <v>45241</v>
      </c>
      <c r="J530" s="133" t="s">
        <v>690</v>
      </c>
      <c r="K530" s="133" t="s">
        <v>1202</v>
      </c>
      <c r="L530" s="161">
        <v>600</v>
      </c>
      <c r="M530" s="2" t="s">
        <v>3</v>
      </c>
      <c r="N530" s="2" t="s">
        <v>47</v>
      </c>
      <c r="O530" s="9">
        <v>13.7287859233906</v>
      </c>
      <c r="P530" s="9">
        <f t="shared" si="40"/>
        <v>60</v>
      </c>
      <c r="Q530" s="2" t="str">
        <f t="shared" si="41"/>
        <v>noviembre</v>
      </c>
      <c r="R530" s="2">
        <f t="shared" si="42"/>
        <v>2023</v>
      </c>
      <c r="S530" s="3" t="str">
        <f t="shared" si="43"/>
        <v>sabado</v>
      </c>
      <c r="T530" s="87">
        <f t="shared" si="44"/>
        <v>11</v>
      </c>
    </row>
    <row r="531" spans="1:20" ht="15.75" x14ac:dyDescent="0.25">
      <c r="A531" s="113">
        <v>530</v>
      </c>
      <c r="B531" s="4" t="s">
        <v>726</v>
      </c>
      <c r="C531" s="113">
        <v>18</v>
      </c>
      <c r="D531" s="2" t="s">
        <v>696</v>
      </c>
      <c r="E531" s="5" t="s">
        <v>928</v>
      </c>
      <c r="F531" s="171">
        <v>26547859</v>
      </c>
      <c r="G531" s="2" t="s">
        <v>823</v>
      </c>
      <c r="H531" s="2" t="s">
        <v>78</v>
      </c>
      <c r="I531" s="44">
        <v>45248</v>
      </c>
      <c r="J531" s="133" t="s">
        <v>782</v>
      </c>
      <c r="K531" s="133" t="s">
        <v>1202</v>
      </c>
      <c r="L531" s="161">
        <v>600</v>
      </c>
      <c r="M531" s="2" t="s">
        <v>1198</v>
      </c>
      <c r="N531" s="2" t="s">
        <v>47</v>
      </c>
      <c r="O531" s="9">
        <v>13.7351487737907</v>
      </c>
      <c r="P531" s="9">
        <f t="shared" si="40"/>
        <v>60</v>
      </c>
      <c r="Q531" s="2" t="str">
        <f t="shared" si="41"/>
        <v>noviembre</v>
      </c>
      <c r="R531" s="2">
        <f t="shared" si="42"/>
        <v>2023</v>
      </c>
      <c r="S531" s="3" t="str">
        <f t="shared" si="43"/>
        <v>sabado</v>
      </c>
      <c r="T531" s="88">
        <f t="shared" si="44"/>
        <v>18</v>
      </c>
    </row>
    <row r="532" spans="1:20" ht="15.75" x14ac:dyDescent="0.25">
      <c r="A532" s="113">
        <v>531</v>
      </c>
      <c r="B532" s="4" t="s">
        <v>727</v>
      </c>
      <c r="C532" s="113">
        <v>28</v>
      </c>
      <c r="D532" s="2" t="s">
        <v>695</v>
      </c>
      <c r="E532" s="5" t="s">
        <v>929</v>
      </c>
      <c r="F532" s="171">
        <v>27707752</v>
      </c>
      <c r="G532" s="2" t="s">
        <v>824</v>
      </c>
      <c r="H532" s="2" t="s">
        <v>80</v>
      </c>
      <c r="I532" s="44">
        <v>45245</v>
      </c>
      <c r="J532" s="133" t="s">
        <v>683</v>
      </c>
      <c r="K532" s="133" t="s">
        <v>1202</v>
      </c>
      <c r="L532" s="161">
        <v>600</v>
      </c>
      <c r="M532" s="2" t="s">
        <v>5</v>
      </c>
      <c r="N532" s="2" t="s">
        <v>47</v>
      </c>
      <c r="O532" s="9">
        <v>13.741511624190901</v>
      </c>
      <c r="P532" s="9">
        <f t="shared" si="40"/>
        <v>60</v>
      </c>
      <c r="Q532" s="2" t="str">
        <f t="shared" si="41"/>
        <v>noviembre</v>
      </c>
      <c r="R532" s="2">
        <f t="shared" si="42"/>
        <v>2023</v>
      </c>
      <c r="S532" s="3" t="str">
        <f t="shared" si="43"/>
        <v>miercoles</v>
      </c>
      <c r="T532" s="87">
        <f t="shared" si="44"/>
        <v>15</v>
      </c>
    </row>
    <row r="533" spans="1:20" ht="15.75" x14ac:dyDescent="0.25">
      <c r="A533" s="113">
        <v>532</v>
      </c>
      <c r="B533" s="4" t="s">
        <v>728</v>
      </c>
      <c r="C533" s="113">
        <v>33</v>
      </c>
      <c r="D533" s="2" t="s">
        <v>696</v>
      </c>
      <c r="E533" s="5" t="s">
        <v>930</v>
      </c>
      <c r="F533" s="171">
        <v>25972381</v>
      </c>
      <c r="G533" s="2" t="s">
        <v>825</v>
      </c>
      <c r="H533" s="2" t="s">
        <v>82</v>
      </c>
      <c r="I533" s="44">
        <v>45247</v>
      </c>
      <c r="J533" s="133" t="s">
        <v>691</v>
      </c>
      <c r="K533" s="133" t="s">
        <v>1202</v>
      </c>
      <c r="L533" s="161">
        <v>600</v>
      </c>
      <c r="M533" s="2" t="s">
        <v>1198</v>
      </c>
      <c r="N533" s="2" t="s">
        <v>47</v>
      </c>
      <c r="O533" s="9">
        <v>13.7478744745911</v>
      </c>
      <c r="P533" s="9">
        <f t="shared" si="40"/>
        <v>60</v>
      </c>
      <c r="Q533" s="2" t="str">
        <f t="shared" si="41"/>
        <v>noviembre</v>
      </c>
      <c r="R533" s="2">
        <f t="shared" si="42"/>
        <v>2023</v>
      </c>
      <c r="S533" s="3" t="str">
        <f t="shared" si="43"/>
        <v>viernes</v>
      </c>
      <c r="T533" s="88">
        <f t="shared" si="44"/>
        <v>17</v>
      </c>
    </row>
    <row r="534" spans="1:20" ht="15.75" x14ac:dyDescent="0.25">
      <c r="A534" s="113">
        <v>533</v>
      </c>
      <c r="B534" s="4" t="s">
        <v>730</v>
      </c>
      <c r="C534" s="113">
        <v>37</v>
      </c>
      <c r="D534" s="2" t="s">
        <v>695</v>
      </c>
      <c r="E534" s="5" t="s">
        <v>932</v>
      </c>
      <c r="F534" s="171">
        <v>30066435</v>
      </c>
      <c r="G534" s="2" t="s">
        <v>933</v>
      </c>
      <c r="H534" s="2" t="s">
        <v>86</v>
      </c>
      <c r="I534" s="44">
        <v>45251</v>
      </c>
      <c r="J534" s="133" t="s">
        <v>686</v>
      </c>
      <c r="K534" s="133" t="s">
        <v>1202</v>
      </c>
      <c r="L534" s="161">
        <v>600</v>
      </c>
      <c r="M534" s="2" t="s">
        <v>1</v>
      </c>
      <c r="N534" s="2" t="s">
        <v>47</v>
      </c>
      <c r="O534" s="9">
        <v>13.760600175391501</v>
      </c>
      <c r="P534" s="9">
        <f t="shared" si="40"/>
        <v>60</v>
      </c>
      <c r="Q534" s="2" t="str">
        <f t="shared" si="41"/>
        <v>noviembre</v>
      </c>
      <c r="R534" s="2">
        <f t="shared" si="42"/>
        <v>2023</v>
      </c>
      <c r="S534" s="3" t="str">
        <f t="shared" si="43"/>
        <v>martes</v>
      </c>
      <c r="T534" s="87">
        <f t="shared" si="44"/>
        <v>21</v>
      </c>
    </row>
    <row r="535" spans="1:20" ht="15.75" x14ac:dyDescent="0.25">
      <c r="A535" s="113">
        <v>534</v>
      </c>
      <c r="B535" s="4" t="s">
        <v>89</v>
      </c>
      <c r="C535" s="113">
        <v>28</v>
      </c>
      <c r="D535" s="2" t="s">
        <v>695</v>
      </c>
      <c r="E535" s="5" t="s">
        <v>935</v>
      </c>
      <c r="F535" s="171">
        <v>25649169</v>
      </c>
      <c r="G535" s="2" t="s">
        <v>828</v>
      </c>
      <c r="H535" s="2" t="s">
        <v>90</v>
      </c>
      <c r="I535" s="44">
        <v>45255</v>
      </c>
      <c r="J535" s="133" t="s">
        <v>713</v>
      </c>
      <c r="K535" s="133" t="s">
        <v>1202</v>
      </c>
      <c r="L535" s="161">
        <v>600</v>
      </c>
      <c r="M535" s="2" t="s">
        <v>1</v>
      </c>
      <c r="N535" s="2" t="s">
        <v>47</v>
      </c>
      <c r="O535" s="9">
        <v>13.7733258761918</v>
      </c>
      <c r="P535" s="9">
        <f t="shared" si="40"/>
        <v>60</v>
      </c>
      <c r="Q535" s="2" t="str">
        <f t="shared" si="41"/>
        <v>noviembre</v>
      </c>
      <c r="R535" s="2">
        <f t="shared" si="42"/>
        <v>2023</v>
      </c>
      <c r="S535" s="3" t="str">
        <f t="shared" si="43"/>
        <v>sabado</v>
      </c>
      <c r="T535" s="88">
        <f t="shared" si="44"/>
        <v>25</v>
      </c>
    </row>
    <row r="536" spans="1:20" ht="15.75" x14ac:dyDescent="0.25">
      <c r="A536" s="113">
        <v>535</v>
      </c>
      <c r="B536" s="4" t="s">
        <v>732</v>
      </c>
      <c r="C536" s="113">
        <v>40</v>
      </c>
      <c r="D536" s="2" t="s">
        <v>696</v>
      </c>
      <c r="E536" s="5" t="s">
        <v>937</v>
      </c>
      <c r="F536" s="171">
        <v>33498175</v>
      </c>
      <c r="G536" s="2" t="s">
        <v>830</v>
      </c>
      <c r="H536" s="2" t="s">
        <v>61</v>
      </c>
      <c r="I536" s="44">
        <v>45259</v>
      </c>
      <c r="J536" s="133" t="s">
        <v>689</v>
      </c>
      <c r="K536" s="133" t="s">
        <v>1202</v>
      </c>
      <c r="L536" s="161">
        <v>600</v>
      </c>
      <c r="M536" s="2" t="s">
        <v>1197</v>
      </c>
      <c r="N536" s="2" t="s">
        <v>47</v>
      </c>
      <c r="O536" s="9">
        <v>13.7860515769922</v>
      </c>
      <c r="P536" s="9">
        <f t="shared" si="40"/>
        <v>60</v>
      </c>
      <c r="Q536" s="2" t="str">
        <f t="shared" si="41"/>
        <v>noviembre</v>
      </c>
      <c r="R536" s="2">
        <f t="shared" si="42"/>
        <v>2023</v>
      </c>
      <c r="S536" s="3" t="str">
        <f t="shared" si="43"/>
        <v>miercoles</v>
      </c>
      <c r="T536" s="87">
        <f t="shared" si="44"/>
        <v>29</v>
      </c>
    </row>
    <row r="537" spans="1:20" ht="15.75" x14ac:dyDescent="0.25">
      <c r="A537" s="113">
        <v>536</v>
      </c>
      <c r="B537" s="4" t="s">
        <v>736</v>
      </c>
      <c r="C537" s="113">
        <v>18</v>
      </c>
      <c r="D537" s="2" t="s">
        <v>695</v>
      </c>
      <c r="E537" s="5" t="s">
        <v>943</v>
      </c>
      <c r="F537" s="171">
        <v>31816316</v>
      </c>
      <c r="G537" s="2" t="s">
        <v>853</v>
      </c>
      <c r="H537" s="2" t="s">
        <v>104</v>
      </c>
      <c r="I537" s="44">
        <v>45248</v>
      </c>
      <c r="J537" s="133" t="s">
        <v>682</v>
      </c>
      <c r="K537" s="133" t="s">
        <v>1202</v>
      </c>
      <c r="L537" s="161">
        <v>600</v>
      </c>
      <c r="M537" s="2" t="s">
        <v>1</v>
      </c>
      <c r="N537" s="2" t="s">
        <v>47</v>
      </c>
      <c r="O537" s="9">
        <v>13.8242286793933</v>
      </c>
      <c r="P537" s="9">
        <f t="shared" si="40"/>
        <v>60</v>
      </c>
      <c r="Q537" s="2" t="str">
        <f t="shared" si="41"/>
        <v>noviembre</v>
      </c>
      <c r="R537" s="2">
        <f t="shared" si="42"/>
        <v>2023</v>
      </c>
      <c r="S537" s="3" t="str">
        <f t="shared" si="43"/>
        <v>sabado</v>
      </c>
      <c r="T537" s="88">
        <f t="shared" si="44"/>
        <v>18</v>
      </c>
    </row>
    <row r="538" spans="1:20" ht="15.75" x14ac:dyDescent="0.25">
      <c r="A538" s="113">
        <v>537</v>
      </c>
      <c r="B538" s="4" t="s">
        <v>737</v>
      </c>
      <c r="C538" s="113">
        <v>31</v>
      </c>
      <c r="D538" s="2" t="s">
        <v>696</v>
      </c>
      <c r="E538" s="5" t="s">
        <v>945</v>
      </c>
      <c r="F538" s="171">
        <v>30442404</v>
      </c>
      <c r="G538" s="2" t="s">
        <v>852</v>
      </c>
      <c r="H538" s="2" t="s">
        <v>108</v>
      </c>
      <c r="I538" s="44">
        <v>45275</v>
      </c>
      <c r="J538" s="133" t="s">
        <v>692</v>
      </c>
      <c r="K538" s="133" t="s">
        <v>1202</v>
      </c>
      <c r="L538" s="161">
        <v>600</v>
      </c>
      <c r="M538" s="2" t="s">
        <v>1197</v>
      </c>
      <c r="N538" s="2" t="s">
        <v>47</v>
      </c>
      <c r="O538" s="9">
        <v>13.8369543801936</v>
      </c>
      <c r="P538" s="9">
        <f t="shared" si="40"/>
        <v>60</v>
      </c>
      <c r="Q538" s="2" t="str">
        <f t="shared" si="41"/>
        <v>diciembre</v>
      </c>
      <c r="R538" s="2">
        <f t="shared" si="42"/>
        <v>2023</v>
      </c>
      <c r="S538" s="3" t="str">
        <f t="shared" si="43"/>
        <v>viernes</v>
      </c>
      <c r="T538" s="87">
        <f t="shared" si="44"/>
        <v>15</v>
      </c>
    </row>
    <row r="539" spans="1:20" ht="15.75" x14ac:dyDescent="0.25">
      <c r="A539" s="113">
        <v>538</v>
      </c>
      <c r="B539" s="4" t="s">
        <v>113</v>
      </c>
      <c r="C539" s="113">
        <v>18</v>
      </c>
      <c r="D539" s="2" t="s">
        <v>696</v>
      </c>
      <c r="E539" s="5" t="s">
        <v>948</v>
      </c>
      <c r="F539" s="171">
        <v>37472916</v>
      </c>
      <c r="G539" s="2" t="s">
        <v>842</v>
      </c>
      <c r="H539" s="2" t="s">
        <v>114</v>
      </c>
      <c r="I539" s="44">
        <v>45281</v>
      </c>
      <c r="J539" s="133" t="s">
        <v>690</v>
      </c>
      <c r="K539" s="133" t="s">
        <v>1202</v>
      </c>
      <c r="L539" s="161">
        <v>600</v>
      </c>
      <c r="M539" s="2" t="s">
        <v>3</v>
      </c>
      <c r="N539" s="2" t="s">
        <v>47</v>
      </c>
      <c r="O539" s="9">
        <v>13.8560429313942</v>
      </c>
      <c r="P539" s="9">
        <f t="shared" si="40"/>
        <v>60</v>
      </c>
      <c r="Q539" s="2" t="str">
        <f t="shared" si="41"/>
        <v>diciembre</v>
      </c>
      <c r="R539" s="2">
        <f t="shared" si="42"/>
        <v>2023</v>
      </c>
      <c r="S539" s="3" t="str">
        <f t="shared" si="43"/>
        <v>jueves</v>
      </c>
      <c r="T539" s="88">
        <f t="shared" si="44"/>
        <v>21</v>
      </c>
    </row>
    <row r="540" spans="1:20" ht="15.75" x14ac:dyDescent="0.25">
      <c r="A540" s="113">
        <v>539</v>
      </c>
      <c r="B540" s="4" t="s">
        <v>115</v>
      </c>
      <c r="C540" s="113">
        <v>30</v>
      </c>
      <c r="D540" s="2" t="s">
        <v>696</v>
      </c>
      <c r="E540" s="5" t="s">
        <v>949</v>
      </c>
      <c r="F540" s="171">
        <v>34107521</v>
      </c>
      <c r="G540" s="2" t="s">
        <v>835</v>
      </c>
      <c r="H540" s="2" t="s">
        <v>88</v>
      </c>
      <c r="I540" s="44">
        <v>45283</v>
      </c>
      <c r="J540" s="133" t="s">
        <v>782</v>
      </c>
      <c r="K540" s="133" t="s">
        <v>1202</v>
      </c>
      <c r="L540" s="161">
        <v>600</v>
      </c>
      <c r="M540" s="2" t="s">
        <v>1198</v>
      </c>
      <c r="N540" s="2" t="s">
        <v>47</v>
      </c>
      <c r="O540" s="9">
        <v>13.862405781794299</v>
      </c>
      <c r="P540" s="9">
        <f t="shared" si="40"/>
        <v>60</v>
      </c>
      <c r="Q540" s="2" t="str">
        <f t="shared" si="41"/>
        <v>diciembre</v>
      </c>
      <c r="R540" s="2">
        <f t="shared" si="42"/>
        <v>2023</v>
      </c>
      <c r="S540" s="3" t="str">
        <f t="shared" si="43"/>
        <v>sabado</v>
      </c>
      <c r="T540" s="87">
        <f t="shared" si="44"/>
        <v>23</v>
      </c>
    </row>
    <row r="541" spans="1:20" ht="15.75" x14ac:dyDescent="0.25">
      <c r="A541" s="113">
        <v>540</v>
      </c>
      <c r="B541" s="4" t="s">
        <v>739</v>
      </c>
      <c r="C541" s="113">
        <v>29</v>
      </c>
      <c r="D541" s="2" t="s">
        <v>695</v>
      </c>
      <c r="E541" s="5" t="s">
        <v>950</v>
      </c>
      <c r="F541" s="171">
        <v>26941122</v>
      </c>
      <c r="G541" s="2" t="s">
        <v>836</v>
      </c>
      <c r="H541" s="2" t="s">
        <v>117</v>
      </c>
      <c r="I541" s="44">
        <v>45283</v>
      </c>
      <c r="J541" s="133" t="s">
        <v>683</v>
      </c>
      <c r="K541" s="133" t="s">
        <v>1202</v>
      </c>
      <c r="L541" s="161">
        <v>600</v>
      </c>
      <c r="M541" s="2" t="s">
        <v>5</v>
      </c>
      <c r="N541" s="2" t="s">
        <v>47</v>
      </c>
      <c r="O541" s="9">
        <v>13.868768632194501</v>
      </c>
      <c r="P541" s="9">
        <f t="shared" si="40"/>
        <v>60</v>
      </c>
      <c r="Q541" s="2" t="str">
        <f t="shared" si="41"/>
        <v>diciembre</v>
      </c>
      <c r="R541" s="2">
        <f t="shared" si="42"/>
        <v>2023</v>
      </c>
      <c r="S541" s="3" t="str">
        <f t="shared" si="43"/>
        <v>sabado</v>
      </c>
      <c r="T541" s="88">
        <f t="shared" si="44"/>
        <v>23</v>
      </c>
    </row>
    <row r="542" spans="1:20" ht="15.75" x14ac:dyDescent="0.25">
      <c r="A542" s="113">
        <v>541</v>
      </c>
      <c r="B542" s="4" t="s">
        <v>740</v>
      </c>
      <c r="C542" s="113">
        <v>38</v>
      </c>
      <c r="D542" s="2" t="s">
        <v>695</v>
      </c>
      <c r="E542" s="5" t="s">
        <v>680</v>
      </c>
      <c r="F542" s="171">
        <v>29400151</v>
      </c>
      <c r="G542" s="2" t="s">
        <v>837</v>
      </c>
      <c r="H542" s="2" t="s">
        <v>119</v>
      </c>
      <c r="I542" s="44">
        <v>45287</v>
      </c>
      <c r="J542" s="133" t="s">
        <v>691</v>
      </c>
      <c r="K542" s="133" t="s">
        <v>1201</v>
      </c>
      <c r="L542" s="161">
        <v>600</v>
      </c>
      <c r="M542" s="2" t="s">
        <v>1198</v>
      </c>
      <c r="N542" s="2" t="s">
        <v>47</v>
      </c>
      <c r="O542" s="9">
        <v>13.8751314825947</v>
      </c>
      <c r="P542" s="9">
        <f t="shared" si="40"/>
        <v>60</v>
      </c>
      <c r="Q542" s="2" t="str">
        <f t="shared" si="41"/>
        <v>diciembre</v>
      </c>
      <c r="R542" s="2">
        <f t="shared" si="42"/>
        <v>2023</v>
      </c>
      <c r="S542" s="3" t="str">
        <f t="shared" si="43"/>
        <v>miercoles</v>
      </c>
      <c r="T542" s="87">
        <f t="shared" si="44"/>
        <v>27</v>
      </c>
    </row>
    <row r="543" spans="1:20" ht="15.75" x14ac:dyDescent="0.25">
      <c r="A543" s="113">
        <v>542</v>
      </c>
      <c r="B543" s="4" t="s">
        <v>904</v>
      </c>
      <c r="C543" s="113">
        <v>37</v>
      </c>
      <c r="D543" s="2" t="s">
        <v>695</v>
      </c>
      <c r="E543" s="5" t="s">
        <v>913</v>
      </c>
      <c r="F543" s="171">
        <v>34678227</v>
      </c>
      <c r="G543" s="6" t="s">
        <v>815</v>
      </c>
      <c r="H543" s="2" t="s">
        <v>29</v>
      </c>
      <c r="I543" s="44">
        <v>45291</v>
      </c>
      <c r="J543" s="133" t="s">
        <v>686</v>
      </c>
      <c r="K543" s="133" t="s">
        <v>1201</v>
      </c>
      <c r="L543" s="161">
        <v>600</v>
      </c>
      <c r="M543" s="2" t="s">
        <v>1</v>
      </c>
      <c r="N543" s="2" t="s">
        <v>47</v>
      </c>
      <c r="O543" s="9">
        <v>13.8878571833951</v>
      </c>
      <c r="P543" s="9">
        <f t="shared" si="40"/>
        <v>60</v>
      </c>
      <c r="Q543" s="2" t="str">
        <f t="shared" si="41"/>
        <v>diciembre</v>
      </c>
      <c r="R543" s="2">
        <f t="shared" si="42"/>
        <v>2023</v>
      </c>
      <c r="S543" s="3" t="str">
        <f t="shared" si="43"/>
        <v>domingo</v>
      </c>
      <c r="T543" s="88">
        <f t="shared" si="44"/>
        <v>31</v>
      </c>
    </row>
    <row r="544" spans="1:20" ht="15.75" x14ac:dyDescent="0.25">
      <c r="A544" s="113">
        <v>543</v>
      </c>
      <c r="B544" s="4" t="s">
        <v>715</v>
      </c>
      <c r="C544" s="113">
        <v>42</v>
      </c>
      <c r="D544" s="2" t="s">
        <v>696</v>
      </c>
      <c r="E544" s="5" t="s">
        <v>915</v>
      </c>
      <c r="F544" s="171">
        <v>25043373</v>
      </c>
      <c r="G544" s="6" t="s">
        <v>816</v>
      </c>
      <c r="H544" s="2" t="s">
        <v>33</v>
      </c>
      <c r="I544" s="44">
        <v>45178</v>
      </c>
      <c r="J544" s="133" t="s">
        <v>713</v>
      </c>
      <c r="K544" s="133" t="s">
        <v>1201</v>
      </c>
      <c r="L544" s="161">
        <v>600</v>
      </c>
      <c r="M544" s="2" t="s">
        <v>1</v>
      </c>
      <c r="N544" s="2" t="s">
        <v>47</v>
      </c>
      <c r="O544" s="9">
        <v>13.9005828841954</v>
      </c>
      <c r="P544" s="9">
        <f t="shared" si="40"/>
        <v>60</v>
      </c>
      <c r="Q544" s="2" t="str">
        <f t="shared" si="41"/>
        <v>septiembre</v>
      </c>
      <c r="R544" s="2">
        <f t="shared" si="42"/>
        <v>2023</v>
      </c>
      <c r="S544" s="3" t="str">
        <f t="shared" si="43"/>
        <v>sabado</v>
      </c>
      <c r="T544" s="87">
        <f t="shared" si="44"/>
        <v>9</v>
      </c>
    </row>
    <row r="545" spans="1:20" ht="15.75" x14ac:dyDescent="0.25">
      <c r="A545" s="113">
        <v>544</v>
      </c>
      <c r="B545" s="4" t="s">
        <v>803</v>
      </c>
      <c r="C545" s="113">
        <v>38</v>
      </c>
      <c r="D545" s="2" t="s">
        <v>695</v>
      </c>
      <c r="E545" s="5" t="s">
        <v>917</v>
      </c>
      <c r="F545" s="171">
        <v>30652793</v>
      </c>
      <c r="G545" s="6" t="s">
        <v>818</v>
      </c>
      <c r="H545" s="2" t="s">
        <v>129</v>
      </c>
      <c r="I545" s="44">
        <v>45177</v>
      </c>
      <c r="J545" s="133" t="s">
        <v>689</v>
      </c>
      <c r="K545" s="133" t="s">
        <v>1201</v>
      </c>
      <c r="L545" s="161">
        <v>600</v>
      </c>
      <c r="M545" s="2" t="s">
        <v>1197</v>
      </c>
      <c r="N545" s="2" t="s">
        <v>47</v>
      </c>
      <c r="O545" s="9">
        <v>13.9133085849958</v>
      </c>
      <c r="P545" s="9">
        <f t="shared" si="40"/>
        <v>60</v>
      </c>
      <c r="Q545" s="2" t="str">
        <f t="shared" si="41"/>
        <v>septiembre</v>
      </c>
      <c r="R545" s="2">
        <f t="shared" si="42"/>
        <v>2023</v>
      </c>
      <c r="S545" s="3" t="str">
        <f t="shared" si="43"/>
        <v>viernes</v>
      </c>
      <c r="T545" s="88">
        <f t="shared" si="44"/>
        <v>8</v>
      </c>
    </row>
    <row r="546" spans="1:20" ht="15.75" x14ac:dyDescent="0.25">
      <c r="A546" s="113">
        <v>545</v>
      </c>
      <c r="B546" s="4" t="s">
        <v>722</v>
      </c>
      <c r="C546" s="113">
        <v>35</v>
      </c>
      <c r="D546" s="2" t="s">
        <v>696</v>
      </c>
      <c r="E546" s="5" t="s">
        <v>923</v>
      </c>
      <c r="F546" s="171">
        <v>32313302</v>
      </c>
      <c r="G546" s="2" t="s">
        <v>849</v>
      </c>
      <c r="H546" s="2" t="s">
        <v>67</v>
      </c>
      <c r="I546" s="44">
        <v>45189</v>
      </c>
      <c r="J546" s="133" t="s">
        <v>682</v>
      </c>
      <c r="K546" s="133" t="s">
        <v>1201</v>
      </c>
      <c r="L546" s="161">
        <v>600</v>
      </c>
      <c r="M546" s="2" t="s">
        <v>1</v>
      </c>
      <c r="N546" s="2" t="s">
        <v>47</v>
      </c>
      <c r="O546" s="9">
        <v>13.9514856873969</v>
      </c>
      <c r="P546" s="9">
        <f t="shared" si="40"/>
        <v>60</v>
      </c>
      <c r="Q546" s="2" t="str">
        <f t="shared" si="41"/>
        <v>septiembre</v>
      </c>
      <c r="R546" s="2">
        <f t="shared" si="42"/>
        <v>2023</v>
      </c>
      <c r="S546" s="3" t="str">
        <f t="shared" si="43"/>
        <v>miercoles</v>
      </c>
      <c r="T546" s="87">
        <f t="shared" si="44"/>
        <v>20</v>
      </c>
    </row>
    <row r="547" spans="1:20" ht="15.75" x14ac:dyDescent="0.25">
      <c r="A547" s="113">
        <v>546</v>
      </c>
      <c r="B547" s="4" t="s">
        <v>724</v>
      </c>
      <c r="C547" s="113">
        <v>40</v>
      </c>
      <c r="D547" s="2" t="s">
        <v>695</v>
      </c>
      <c r="E547" s="5" t="s">
        <v>925</v>
      </c>
      <c r="F547" s="171">
        <v>30079514</v>
      </c>
      <c r="G547" s="2" t="s">
        <v>850</v>
      </c>
      <c r="H547" s="2" t="s">
        <v>70</v>
      </c>
      <c r="I547" s="44">
        <v>45193</v>
      </c>
      <c r="J547" s="133" t="s">
        <v>692</v>
      </c>
      <c r="K547" s="133" t="s">
        <v>1201</v>
      </c>
      <c r="L547" s="161">
        <v>600</v>
      </c>
      <c r="M547" s="2" t="s">
        <v>1197</v>
      </c>
      <c r="N547" s="2" t="s">
        <v>47</v>
      </c>
      <c r="O547" s="9">
        <v>13.964211388197199</v>
      </c>
      <c r="P547" s="9">
        <f t="shared" si="40"/>
        <v>60</v>
      </c>
      <c r="Q547" s="2" t="str">
        <f t="shared" si="41"/>
        <v>septiembre</v>
      </c>
      <c r="R547" s="2">
        <f t="shared" si="42"/>
        <v>2023</v>
      </c>
      <c r="S547" s="3" t="str">
        <f t="shared" si="43"/>
        <v>domingo</v>
      </c>
      <c r="T547" s="88">
        <f t="shared" si="44"/>
        <v>24</v>
      </c>
    </row>
    <row r="548" spans="1:20" ht="15.75" x14ac:dyDescent="0.25">
      <c r="A548" s="113">
        <v>547</v>
      </c>
      <c r="B548" s="4" t="s">
        <v>725</v>
      </c>
      <c r="C548" s="113">
        <v>40</v>
      </c>
      <c r="D548" s="2" t="s">
        <v>696</v>
      </c>
      <c r="E548" s="5" t="s">
        <v>902</v>
      </c>
      <c r="F548" s="171">
        <v>32459086</v>
      </c>
      <c r="G548" s="2" t="s">
        <v>845</v>
      </c>
      <c r="H548" s="2" t="s">
        <v>76</v>
      </c>
      <c r="I548" s="44">
        <v>45199</v>
      </c>
      <c r="J548" s="133" t="s">
        <v>690</v>
      </c>
      <c r="K548" s="133" t="s">
        <v>1201</v>
      </c>
      <c r="L548" s="161">
        <v>600</v>
      </c>
      <c r="M548" s="2" t="s">
        <v>3</v>
      </c>
      <c r="N548" s="2" t="s">
        <v>47</v>
      </c>
      <c r="O548" s="9">
        <v>13.983299939397799</v>
      </c>
      <c r="P548" s="9">
        <f t="shared" si="40"/>
        <v>60</v>
      </c>
      <c r="Q548" s="2" t="str">
        <f t="shared" si="41"/>
        <v>septiembre</v>
      </c>
      <c r="R548" s="2">
        <f t="shared" si="42"/>
        <v>2023</v>
      </c>
      <c r="S548" s="3" t="str">
        <f t="shared" si="43"/>
        <v>sabado</v>
      </c>
      <c r="T548" s="87">
        <f t="shared" si="44"/>
        <v>30</v>
      </c>
    </row>
    <row r="549" spans="1:20" ht="15.75" x14ac:dyDescent="0.25">
      <c r="A549" s="113">
        <v>548</v>
      </c>
      <c r="B549" s="4" t="s">
        <v>726</v>
      </c>
      <c r="C549" s="113">
        <v>18</v>
      </c>
      <c r="D549" s="2" t="s">
        <v>696</v>
      </c>
      <c r="E549" s="5" t="s">
        <v>928</v>
      </c>
      <c r="F549" s="171">
        <v>26547859</v>
      </c>
      <c r="G549" s="2" t="s">
        <v>823</v>
      </c>
      <c r="H549" s="2" t="s">
        <v>78</v>
      </c>
      <c r="I549" s="44">
        <v>45214</v>
      </c>
      <c r="J549" s="133" t="s">
        <v>782</v>
      </c>
      <c r="K549" s="133" t="s">
        <v>1201</v>
      </c>
      <c r="L549" s="161">
        <v>600</v>
      </c>
      <c r="M549" s="2" t="s">
        <v>1198</v>
      </c>
      <c r="N549" s="2" t="s">
        <v>47</v>
      </c>
      <c r="O549" s="9">
        <v>13.989662789798</v>
      </c>
      <c r="P549" s="9">
        <f t="shared" si="40"/>
        <v>60</v>
      </c>
      <c r="Q549" s="2" t="str">
        <f t="shared" si="41"/>
        <v>octubre</v>
      </c>
      <c r="R549" s="2">
        <f t="shared" si="42"/>
        <v>2023</v>
      </c>
      <c r="S549" s="3" t="str">
        <f t="shared" si="43"/>
        <v>domingo</v>
      </c>
      <c r="T549" s="88">
        <f t="shared" si="44"/>
        <v>15</v>
      </c>
    </row>
    <row r="550" spans="1:20" ht="15.75" x14ac:dyDescent="0.25">
      <c r="A550" s="113">
        <v>549</v>
      </c>
      <c r="B550" s="4" t="s">
        <v>727</v>
      </c>
      <c r="C550" s="113">
        <v>28</v>
      </c>
      <c r="D550" s="2" t="s">
        <v>695</v>
      </c>
      <c r="E550" s="5" t="s">
        <v>929</v>
      </c>
      <c r="F550" s="171">
        <v>27707752</v>
      </c>
      <c r="G550" s="2" t="s">
        <v>824</v>
      </c>
      <c r="H550" s="2" t="s">
        <v>80</v>
      </c>
      <c r="I550" s="44">
        <v>45203</v>
      </c>
      <c r="J550" s="133" t="s">
        <v>683</v>
      </c>
      <c r="K550" s="133" t="s">
        <v>1201</v>
      </c>
      <c r="L550" s="161">
        <v>600</v>
      </c>
      <c r="M550" s="2" t="s">
        <v>5</v>
      </c>
      <c r="N550" s="2" t="s">
        <v>47</v>
      </c>
      <c r="O550" s="9">
        <v>13.9960256401981</v>
      </c>
      <c r="P550" s="9">
        <f t="shared" si="40"/>
        <v>60</v>
      </c>
      <c r="Q550" s="2" t="str">
        <f t="shared" si="41"/>
        <v>octubre</v>
      </c>
      <c r="R550" s="2">
        <f t="shared" si="42"/>
        <v>2023</v>
      </c>
      <c r="S550" s="3" t="str">
        <f t="shared" si="43"/>
        <v>miercoles</v>
      </c>
      <c r="T550" s="87">
        <f t="shared" si="44"/>
        <v>4</v>
      </c>
    </row>
    <row r="551" spans="1:20" ht="15.75" x14ac:dyDescent="0.25">
      <c r="A551" s="113">
        <v>550</v>
      </c>
      <c r="B551" s="4" t="s">
        <v>728</v>
      </c>
      <c r="C551" s="113">
        <v>33</v>
      </c>
      <c r="D551" s="2" t="s">
        <v>696</v>
      </c>
      <c r="E551" s="5" t="s">
        <v>930</v>
      </c>
      <c r="F551" s="171">
        <v>25972381</v>
      </c>
      <c r="G551" s="2" t="s">
        <v>825</v>
      </c>
      <c r="H551" s="2" t="s">
        <v>82</v>
      </c>
      <c r="I551" s="44">
        <v>45205</v>
      </c>
      <c r="J551" s="133" t="s">
        <v>691</v>
      </c>
      <c r="K551" s="133" t="s">
        <v>1201</v>
      </c>
      <c r="L551" s="161">
        <v>600</v>
      </c>
      <c r="M551" s="2" t="s">
        <v>1198</v>
      </c>
      <c r="N551" s="2" t="s">
        <v>47</v>
      </c>
      <c r="O551" s="9">
        <v>14.0023884905983</v>
      </c>
      <c r="P551" s="9">
        <f t="shared" si="40"/>
        <v>60</v>
      </c>
      <c r="Q551" s="2" t="str">
        <f t="shared" si="41"/>
        <v>octubre</v>
      </c>
      <c r="R551" s="2">
        <f t="shared" si="42"/>
        <v>2023</v>
      </c>
      <c r="S551" s="3" t="str">
        <f t="shared" si="43"/>
        <v>viernes</v>
      </c>
      <c r="T551" s="88">
        <f t="shared" si="44"/>
        <v>6</v>
      </c>
    </row>
    <row r="552" spans="1:20" ht="15.75" x14ac:dyDescent="0.25">
      <c r="A552" s="113">
        <v>551</v>
      </c>
      <c r="B552" s="4" t="s">
        <v>730</v>
      </c>
      <c r="C552" s="113">
        <v>37</v>
      </c>
      <c r="D552" s="2" t="s">
        <v>695</v>
      </c>
      <c r="E552" s="5" t="s">
        <v>932</v>
      </c>
      <c r="F552" s="171">
        <v>30066435</v>
      </c>
      <c r="G552" s="2" t="s">
        <v>933</v>
      </c>
      <c r="H552" s="2" t="s">
        <v>86</v>
      </c>
      <c r="I552" s="44">
        <v>45209</v>
      </c>
      <c r="J552" s="133" t="s">
        <v>686</v>
      </c>
      <c r="K552" s="133" t="s">
        <v>1201</v>
      </c>
      <c r="L552" s="161">
        <v>600</v>
      </c>
      <c r="M552" s="2" t="s">
        <v>1</v>
      </c>
      <c r="N552" s="2" t="s">
        <v>47</v>
      </c>
      <c r="O552" s="9">
        <v>14.0151141913987</v>
      </c>
      <c r="P552" s="9">
        <f t="shared" si="40"/>
        <v>60</v>
      </c>
      <c r="Q552" s="2" t="str">
        <f t="shared" si="41"/>
        <v>octubre</v>
      </c>
      <c r="R552" s="2">
        <f t="shared" si="42"/>
        <v>2023</v>
      </c>
      <c r="S552" s="3" t="str">
        <f t="shared" si="43"/>
        <v>martes</v>
      </c>
      <c r="T552" s="87">
        <f t="shared" si="44"/>
        <v>10</v>
      </c>
    </row>
    <row r="553" spans="1:20" ht="15.75" x14ac:dyDescent="0.25">
      <c r="A553" s="113">
        <v>552</v>
      </c>
      <c r="B553" s="4" t="s">
        <v>89</v>
      </c>
      <c r="C553" s="113">
        <v>28</v>
      </c>
      <c r="D553" s="2" t="s">
        <v>695</v>
      </c>
      <c r="E553" s="5" t="s">
        <v>935</v>
      </c>
      <c r="F553" s="171">
        <v>25649169</v>
      </c>
      <c r="G553" s="2" t="s">
        <v>828</v>
      </c>
      <c r="H553" s="2" t="s">
        <v>90</v>
      </c>
      <c r="I553" s="44">
        <v>45213</v>
      </c>
      <c r="J553" s="133" t="s">
        <v>713</v>
      </c>
      <c r="K553" s="133" t="s">
        <v>1201</v>
      </c>
      <c r="L553" s="161">
        <v>600</v>
      </c>
      <c r="M553" s="2" t="s">
        <v>1</v>
      </c>
      <c r="N553" s="2" t="s">
        <v>47</v>
      </c>
      <c r="O553" s="9">
        <v>14.027839892198999</v>
      </c>
      <c r="P553" s="9">
        <f t="shared" si="40"/>
        <v>60</v>
      </c>
      <c r="Q553" s="2" t="str">
        <f t="shared" si="41"/>
        <v>octubre</v>
      </c>
      <c r="R553" s="2">
        <f t="shared" si="42"/>
        <v>2023</v>
      </c>
      <c r="S553" s="3" t="str">
        <f t="shared" si="43"/>
        <v>sabado</v>
      </c>
      <c r="T553" s="88">
        <f t="shared" si="44"/>
        <v>14</v>
      </c>
    </row>
    <row r="554" spans="1:20" ht="15.75" x14ac:dyDescent="0.25">
      <c r="A554" s="113">
        <v>553</v>
      </c>
      <c r="B554" s="4" t="s">
        <v>732</v>
      </c>
      <c r="C554" s="113">
        <v>40</v>
      </c>
      <c r="D554" s="2" t="s">
        <v>696</v>
      </c>
      <c r="E554" s="5" t="s">
        <v>937</v>
      </c>
      <c r="F554" s="171">
        <v>33498175</v>
      </c>
      <c r="G554" s="2" t="s">
        <v>830</v>
      </c>
      <c r="H554" s="2" t="s">
        <v>61</v>
      </c>
      <c r="I554" s="44">
        <v>45217</v>
      </c>
      <c r="J554" s="133" t="s">
        <v>689</v>
      </c>
      <c r="K554" s="133" t="s">
        <v>1201</v>
      </c>
      <c r="L554" s="161">
        <v>600</v>
      </c>
      <c r="M554" s="2" t="s">
        <v>1197</v>
      </c>
      <c r="N554" s="2" t="s">
        <v>47</v>
      </c>
      <c r="O554" s="9">
        <v>14.0405655929994</v>
      </c>
      <c r="P554" s="9">
        <f t="shared" si="40"/>
        <v>60</v>
      </c>
      <c r="Q554" s="2" t="str">
        <f t="shared" si="41"/>
        <v>octubre</v>
      </c>
      <c r="R554" s="2">
        <f t="shared" si="42"/>
        <v>2023</v>
      </c>
      <c r="S554" s="3" t="str">
        <f t="shared" si="43"/>
        <v>miercoles</v>
      </c>
      <c r="T554" s="87">
        <f t="shared" si="44"/>
        <v>18</v>
      </c>
    </row>
    <row r="555" spans="1:20" ht="15.75" x14ac:dyDescent="0.25">
      <c r="A555" s="113">
        <v>554</v>
      </c>
      <c r="B555" s="4" t="s">
        <v>736</v>
      </c>
      <c r="C555" s="113">
        <v>18</v>
      </c>
      <c r="D555" s="2" t="s">
        <v>695</v>
      </c>
      <c r="E555" s="5" t="s">
        <v>943</v>
      </c>
      <c r="F555" s="171">
        <v>31816316</v>
      </c>
      <c r="G555" s="2" t="s">
        <v>853</v>
      </c>
      <c r="H555" s="2" t="s">
        <v>104</v>
      </c>
      <c r="I555" s="44">
        <v>45214</v>
      </c>
      <c r="J555" s="133" t="s">
        <v>682</v>
      </c>
      <c r="K555" s="133" t="s">
        <v>1201</v>
      </c>
      <c r="L555" s="161">
        <v>600</v>
      </c>
      <c r="M555" s="2" t="s">
        <v>1</v>
      </c>
      <c r="N555" s="2" t="s">
        <v>47</v>
      </c>
      <c r="O555" s="9">
        <v>14.0787426954005</v>
      </c>
      <c r="P555" s="9">
        <f t="shared" si="40"/>
        <v>60</v>
      </c>
      <c r="Q555" s="2" t="str">
        <f t="shared" si="41"/>
        <v>octubre</v>
      </c>
      <c r="R555" s="2">
        <f t="shared" si="42"/>
        <v>2023</v>
      </c>
      <c r="S555" s="3" t="str">
        <f t="shared" si="43"/>
        <v>domingo</v>
      </c>
      <c r="T555" s="88">
        <f t="shared" si="44"/>
        <v>15</v>
      </c>
    </row>
    <row r="556" spans="1:20" ht="15.75" x14ac:dyDescent="0.25">
      <c r="A556" s="113">
        <v>555</v>
      </c>
      <c r="B556" s="4" t="s">
        <v>737</v>
      </c>
      <c r="C556" s="113">
        <v>30</v>
      </c>
      <c r="D556" s="2" t="s">
        <v>696</v>
      </c>
      <c r="E556" s="5" t="s">
        <v>945</v>
      </c>
      <c r="F556" s="171">
        <v>30442404</v>
      </c>
      <c r="G556" s="2" t="s">
        <v>852</v>
      </c>
      <c r="H556" s="2" t="s">
        <v>108</v>
      </c>
      <c r="I556" s="44">
        <v>45233</v>
      </c>
      <c r="J556" s="133" t="s">
        <v>690</v>
      </c>
      <c r="K556" s="133" t="s">
        <v>1201</v>
      </c>
      <c r="L556" s="161">
        <v>600</v>
      </c>
      <c r="M556" s="2" t="s">
        <v>3</v>
      </c>
      <c r="N556" s="2" t="s">
        <v>47</v>
      </c>
      <c r="O556" s="9">
        <v>14.091468396200799</v>
      </c>
      <c r="P556" s="9">
        <f t="shared" si="40"/>
        <v>60</v>
      </c>
      <c r="Q556" s="2" t="str">
        <f t="shared" si="41"/>
        <v>noviembre</v>
      </c>
      <c r="R556" s="2">
        <f t="shared" si="42"/>
        <v>2023</v>
      </c>
      <c r="S556" s="3" t="str">
        <f t="shared" si="43"/>
        <v>viernes</v>
      </c>
      <c r="T556" s="87">
        <f t="shared" si="44"/>
        <v>3</v>
      </c>
    </row>
    <row r="557" spans="1:20" ht="15.75" x14ac:dyDescent="0.25">
      <c r="A557" s="113">
        <v>556</v>
      </c>
      <c r="B557" s="4" t="s">
        <v>113</v>
      </c>
      <c r="C557" s="113">
        <v>29</v>
      </c>
      <c r="D557" s="2" t="s">
        <v>696</v>
      </c>
      <c r="E557" s="5" t="s">
        <v>948</v>
      </c>
      <c r="F557" s="171">
        <v>37472916</v>
      </c>
      <c r="G557" s="2" t="s">
        <v>842</v>
      </c>
      <c r="H557" s="2" t="s">
        <v>114</v>
      </c>
      <c r="I557" s="44">
        <v>45239</v>
      </c>
      <c r="J557" s="133" t="s">
        <v>691</v>
      </c>
      <c r="K557" s="133" t="s">
        <v>1201</v>
      </c>
      <c r="L557" s="161">
        <v>600</v>
      </c>
      <c r="M557" s="2" t="s">
        <v>1198</v>
      </c>
      <c r="N557" s="2" t="s">
        <v>47</v>
      </c>
      <c r="O557" s="9">
        <v>14.110556947401401</v>
      </c>
      <c r="P557" s="9">
        <f t="shared" si="40"/>
        <v>60</v>
      </c>
      <c r="Q557" s="2" t="str">
        <f t="shared" si="41"/>
        <v>noviembre</v>
      </c>
      <c r="R557" s="2">
        <f t="shared" si="42"/>
        <v>2023</v>
      </c>
      <c r="S557" s="3" t="str">
        <f t="shared" si="43"/>
        <v>jueves</v>
      </c>
      <c r="T557" s="88">
        <f t="shared" si="44"/>
        <v>9</v>
      </c>
    </row>
    <row r="558" spans="1:20" ht="15.75" x14ac:dyDescent="0.25">
      <c r="A558" s="113">
        <v>557</v>
      </c>
      <c r="B558" s="4" t="s">
        <v>115</v>
      </c>
      <c r="C558" s="113">
        <v>29</v>
      </c>
      <c r="D558" s="2" t="s">
        <v>696</v>
      </c>
      <c r="E558" s="5" t="s">
        <v>949</v>
      </c>
      <c r="F558" s="171">
        <v>34107521</v>
      </c>
      <c r="G558" s="2" t="s">
        <v>835</v>
      </c>
      <c r="H558" s="2" t="s">
        <v>88</v>
      </c>
      <c r="I558" s="44">
        <v>45241</v>
      </c>
      <c r="J558" s="133" t="s">
        <v>786</v>
      </c>
      <c r="K558" s="133" t="s">
        <v>1201</v>
      </c>
      <c r="L558" s="161">
        <v>600</v>
      </c>
      <c r="M558" s="2" t="s">
        <v>3</v>
      </c>
      <c r="N558" s="2" t="s">
        <v>47</v>
      </c>
      <c r="O558" s="9">
        <v>14.1169197978016</v>
      </c>
      <c r="P558" s="9">
        <f t="shared" si="40"/>
        <v>60</v>
      </c>
      <c r="Q558" s="2" t="str">
        <f t="shared" si="41"/>
        <v>noviembre</v>
      </c>
      <c r="R558" s="2">
        <f t="shared" si="42"/>
        <v>2023</v>
      </c>
      <c r="S558" s="3" t="str">
        <f t="shared" si="43"/>
        <v>sabado</v>
      </c>
      <c r="T558" s="87">
        <f t="shared" si="44"/>
        <v>11</v>
      </c>
    </row>
    <row r="559" spans="1:20" ht="15.75" x14ac:dyDescent="0.25">
      <c r="A559" s="113">
        <v>558</v>
      </c>
      <c r="B559" s="4" t="s">
        <v>739</v>
      </c>
      <c r="C559" s="113">
        <v>30</v>
      </c>
      <c r="D559" s="2" t="s">
        <v>695</v>
      </c>
      <c r="E559" s="5" t="s">
        <v>950</v>
      </c>
      <c r="F559" s="171">
        <v>26941122</v>
      </c>
      <c r="G559" s="2" t="s">
        <v>836</v>
      </c>
      <c r="H559" s="2" t="s">
        <v>117</v>
      </c>
      <c r="I559" s="44">
        <v>45248</v>
      </c>
      <c r="J559" s="133" t="s">
        <v>686</v>
      </c>
      <c r="K559" s="133" t="s">
        <v>1201</v>
      </c>
      <c r="L559" s="161">
        <v>600</v>
      </c>
      <c r="M559" s="2" t="s">
        <v>1</v>
      </c>
      <c r="N559" s="2" t="s">
        <v>47</v>
      </c>
      <c r="O559" s="9">
        <v>14.1232826482017</v>
      </c>
      <c r="P559" s="9">
        <f t="shared" si="40"/>
        <v>60</v>
      </c>
      <c r="Q559" s="2" t="str">
        <f t="shared" si="41"/>
        <v>noviembre</v>
      </c>
      <c r="R559" s="2">
        <f t="shared" si="42"/>
        <v>2023</v>
      </c>
      <c r="S559" s="3" t="str">
        <f t="shared" si="43"/>
        <v>sabado</v>
      </c>
      <c r="T559" s="88">
        <f t="shared" si="44"/>
        <v>18</v>
      </c>
    </row>
    <row r="560" spans="1:20" ht="15.75" x14ac:dyDescent="0.25">
      <c r="A560" s="113">
        <v>559</v>
      </c>
      <c r="B560" s="4" t="s">
        <v>740</v>
      </c>
      <c r="C560" s="113">
        <v>38</v>
      </c>
      <c r="D560" s="2" t="s">
        <v>695</v>
      </c>
      <c r="E560" s="5" t="s">
        <v>680</v>
      </c>
      <c r="F560" s="171">
        <v>29400151</v>
      </c>
      <c r="G560" s="2" t="s">
        <v>837</v>
      </c>
      <c r="H560" s="2" t="s">
        <v>119</v>
      </c>
      <c r="I560" s="44">
        <v>45245</v>
      </c>
      <c r="J560" s="133" t="s">
        <v>714</v>
      </c>
      <c r="K560" s="133" t="s">
        <v>1201</v>
      </c>
      <c r="L560" s="161">
        <v>600</v>
      </c>
      <c r="M560" s="2" t="s">
        <v>1198</v>
      </c>
      <c r="N560" s="2" t="s">
        <v>47</v>
      </c>
      <c r="O560" s="9">
        <v>14.129645498601899</v>
      </c>
      <c r="P560" s="9">
        <f t="shared" si="40"/>
        <v>60</v>
      </c>
      <c r="Q560" s="2" t="str">
        <f t="shared" si="41"/>
        <v>noviembre</v>
      </c>
      <c r="R560" s="2">
        <f t="shared" si="42"/>
        <v>2023</v>
      </c>
      <c r="S560" s="3" t="str">
        <f t="shared" si="43"/>
        <v>miercoles</v>
      </c>
      <c r="T560" s="87">
        <f t="shared" si="44"/>
        <v>15</v>
      </c>
    </row>
    <row r="561" spans="1:20" ht="15.75" x14ac:dyDescent="0.25">
      <c r="A561" s="113">
        <v>560</v>
      </c>
      <c r="B561" s="4" t="s">
        <v>904</v>
      </c>
      <c r="C561" s="113">
        <v>20</v>
      </c>
      <c r="D561" s="2" t="s">
        <v>695</v>
      </c>
      <c r="E561" s="5" t="s">
        <v>913</v>
      </c>
      <c r="F561" s="171">
        <v>34678227</v>
      </c>
      <c r="G561" s="6" t="s">
        <v>815</v>
      </c>
      <c r="H561" s="2" t="s">
        <v>29</v>
      </c>
      <c r="I561" s="44">
        <v>45249</v>
      </c>
      <c r="J561" s="133" t="s">
        <v>690</v>
      </c>
      <c r="K561" s="133" t="s">
        <v>1201</v>
      </c>
      <c r="L561" s="161">
        <v>600</v>
      </c>
      <c r="M561" s="2" t="s">
        <v>3</v>
      </c>
      <c r="N561" s="2" t="s">
        <v>47</v>
      </c>
      <c r="O561" s="9">
        <v>14.1423711994023</v>
      </c>
      <c r="P561" s="9">
        <f t="shared" si="40"/>
        <v>60</v>
      </c>
      <c r="Q561" s="2" t="str">
        <f t="shared" si="41"/>
        <v>noviembre</v>
      </c>
      <c r="R561" s="2">
        <f t="shared" si="42"/>
        <v>2023</v>
      </c>
      <c r="S561" s="3" t="str">
        <f t="shared" si="43"/>
        <v>domingo</v>
      </c>
      <c r="T561" s="88">
        <f t="shared" si="44"/>
        <v>19</v>
      </c>
    </row>
    <row r="562" spans="1:20" ht="15.75" x14ac:dyDescent="0.25">
      <c r="A562" s="113">
        <v>561</v>
      </c>
      <c r="B562" s="4" t="s">
        <v>715</v>
      </c>
      <c r="C562" s="113">
        <v>42</v>
      </c>
      <c r="D562" s="2" t="s">
        <v>696</v>
      </c>
      <c r="E562" s="5" t="s">
        <v>915</v>
      </c>
      <c r="F562" s="171">
        <v>25043373</v>
      </c>
      <c r="G562" s="6" t="s">
        <v>816</v>
      </c>
      <c r="H562" s="2" t="s">
        <v>33</v>
      </c>
      <c r="I562" s="44">
        <v>45253</v>
      </c>
      <c r="J562" s="133" t="s">
        <v>683</v>
      </c>
      <c r="K562" s="133" t="s">
        <v>1201</v>
      </c>
      <c r="L562" s="161">
        <v>600</v>
      </c>
      <c r="M562" s="2" t="s">
        <v>5</v>
      </c>
      <c r="N562" s="2" t="s">
        <v>47</v>
      </c>
      <c r="O562" s="9">
        <v>14.155096900202601</v>
      </c>
      <c r="P562" s="9">
        <f t="shared" si="40"/>
        <v>60</v>
      </c>
      <c r="Q562" s="2" t="str">
        <f t="shared" si="41"/>
        <v>noviembre</v>
      </c>
      <c r="R562" s="2">
        <f t="shared" si="42"/>
        <v>2023</v>
      </c>
      <c r="S562" s="3" t="str">
        <f t="shared" si="43"/>
        <v>jueves</v>
      </c>
      <c r="T562" s="87">
        <f t="shared" si="44"/>
        <v>23</v>
      </c>
    </row>
    <row r="563" spans="1:20" ht="15.75" x14ac:dyDescent="0.25">
      <c r="A563" s="113">
        <v>562</v>
      </c>
      <c r="B563" s="4" t="s">
        <v>803</v>
      </c>
      <c r="C563" s="113">
        <v>38</v>
      </c>
      <c r="D563" s="2" t="s">
        <v>695</v>
      </c>
      <c r="E563" s="5" t="s">
        <v>917</v>
      </c>
      <c r="F563" s="171">
        <v>30652793</v>
      </c>
      <c r="G563" s="6" t="s">
        <v>818</v>
      </c>
      <c r="H563" s="2" t="s">
        <v>129</v>
      </c>
      <c r="I563" s="44">
        <v>45248</v>
      </c>
      <c r="J563" s="133" t="s">
        <v>786</v>
      </c>
      <c r="K563" s="133" t="s">
        <v>1199</v>
      </c>
      <c r="L563" s="161">
        <v>640</v>
      </c>
      <c r="M563" s="2" t="s">
        <v>3</v>
      </c>
      <c r="N563" s="2" t="s">
        <v>47</v>
      </c>
      <c r="O563" s="9">
        <v>14.167822601003</v>
      </c>
      <c r="P563" s="9">
        <f t="shared" si="40"/>
        <v>64</v>
      </c>
      <c r="Q563" s="2" t="str">
        <f t="shared" si="41"/>
        <v>noviembre</v>
      </c>
      <c r="R563" s="2">
        <f t="shared" si="42"/>
        <v>2023</v>
      </c>
      <c r="S563" s="3" t="str">
        <f t="shared" si="43"/>
        <v>sabado</v>
      </c>
      <c r="T563" s="88">
        <f t="shared" si="44"/>
        <v>18</v>
      </c>
    </row>
    <row r="564" spans="1:20" ht="15.75" x14ac:dyDescent="0.25">
      <c r="A564" s="113">
        <v>563</v>
      </c>
      <c r="B564" s="4" t="s">
        <v>722</v>
      </c>
      <c r="C564" s="113">
        <v>35</v>
      </c>
      <c r="D564" s="2" t="s">
        <v>696</v>
      </c>
      <c r="E564" s="5" t="s">
        <v>923</v>
      </c>
      <c r="F564" s="171">
        <v>32313302</v>
      </c>
      <c r="G564" s="2" t="s">
        <v>849</v>
      </c>
      <c r="H564" s="2" t="s">
        <v>67</v>
      </c>
      <c r="I564" s="44">
        <v>45269</v>
      </c>
      <c r="J564" s="133" t="s">
        <v>683</v>
      </c>
      <c r="K564" s="133" t="s">
        <v>1199</v>
      </c>
      <c r="L564" s="161">
        <v>640</v>
      </c>
      <c r="M564" s="2" t="s">
        <v>5</v>
      </c>
      <c r="N564" s="2" t="s">
        <v>47</v>
      </c>
      <c r="O564" s="9">
        <v>14.2059997034041</v>
      </c>
      <c r="P564" s="9">
        <f t="shared" si="40"/>
        <v>64</v>
      </c>
      <c r="Q564" s="2" t="str">
        <f t="shared" si="41"/>
        <v>diciembre</v>
      </c>
      <c r="R564" s="2">
        <f t="shared" si="42"/>
        <v>2023</v>
      </c>
      <c r="S564" s="3" t="str">
        <f t="shared" si="43"/>
        <v>sabado</v>
      </c>
      <c r="T564" s="87">
        <f t="shared" si="44"/>
        <v>9</v>
      </c>
    </row>
    <row r="565" spans="1:20" ht="15.75" x14ac:dyDescent="0.25">
      <c r="A565" s="113">
        <v>564</v>
      </c>
      <c r="B565" s="4" t="s">
        <v>724</v>
      </c>
      <c r="C565" s="113">
        <v>40</v>
      </c>
      <c r="D565" s="2" t="s">
        <v>695</v>
      </c>
      <c r="E565" s="5" t="s">
        <v>925</v>
      </c>
      <c r="F565" s="171">
        <v>30079514</v>
      </c>
      <c r="G565" s="2" t="s">
        <v>850</v>
      </c>
      <c r="H565" s="2" t="s">
        <v>70</v>
      </c>
      <c r="I565" s="44">
        <v>45273</v>
      </c>
      <c r="J565" s="133" t="s">
        <v>786</v>
      </c>
      <c r="K565" s="133" t="s">
        <v>1199</v>
      </c>
      <c r="L565" s="161">
        <v>640</v>
      </c>
      <c r="M565" s="2" t="s">
        <v>3</v>
      </c>
      <c r="N565" s="2" t="s">
        <v>47</v>
      </c>
      <c r="O565" s="9">
        <v>14.218725404204401</v>
      </c>
      <c r="P565" s="9">
        <f t="shared" si="40"/>
        <v>64</v>
      </c>
      <c r="Q565" s="2" t="str">
        <f t="shared" si="41"/>
        <v>diciembre</v>
      </c>
      <c r="R565" s="2">
        <f t="shared" si="42"/>
        <v>2023</v>
      </c>
      <c r="S565" s="3" t="str">
        <f t="shared" si="43"/>
        <v>miercoles</v>
      </c>
      <c r="T565" s="88">
        <f t="shared" si="44"/>
        <v>13</v>
      </c>
    </row>
    <row r="566" spans="1:20" ht="15.75" x14ac:dyDescent="0.25">
      <c r="A566" s="113">
        <v>565</v>
      </c>
      <c r="B566" s="4" t="s">
        <v>725</v>
      </c>
      <c r="C566" s="113">
        <v>40</v>
      </c>
      <c r="D566" s="2" t="s">
        <v>696</v>
      </c>
      <c r="E566" s="5" t="s">
        <v>902</v>
      </c>
      <c r="F566" s="171">
        <v>32459086</v>
      </c>
      <c r="G566" s="2" t="s">
        <v>845</v>
      </c>
      <c r="H566" s="2" t="s">
        <v>76</v>
      </c>
      <c r="I566" s="44">
        <v>45279</v>
      </c>
      <c r="J566" s="133" t="s">
        <v>713</v>
      </c>
      <c r="K566" s="133" t="s">
        <v>1199</v>
      </c>
      <c r="L566" s="161">
        <v>640</v>
      </c>
      <c r="M566" s="2" t="s">
        <v>1</v>
      </c>
      <c r="N566" s="2" t="s">
        <v>47</v>
      </c>
      <c r="O566" s="9">
        <v>14.237813955405</v>
      </c>
      <c r="P566" s="9">
        <f t="shared" si="40"/>
        <v>64</v>
      </c>
      <c r="Q566" s="2" t="str">
        <f t="shared" si="41"/>
        <v>diciembre</v>
      </c>
      <c r="R566" s="2">
        <f t="shared" si="42"/>
        <v>2023</v>
      </c>
      <c r="S566" s="3" t="str">
        <f t="shared" si="43"/>
        <v>martes</v>
      </c>
      <c r="T566" s="87">
        <f t="shared" si="44"/>
        <v>19</v>
      </c>
    </row>
    <row r="567" spans="1:20" ht="15.75" x14ac:dyDescent="0.25">
      <c r="A567" s="113">
        <v>566</v>
      </c>
      <c r="B567" s="4" t="s">
        <v>726</v>
      </c>
      <c r="C567" s="113">
        <v>18</v>
      </c>
      <c r="D567" s="2" t="s">
        <v>696</v>
      </c>
      <c r="E567" s="5" t="s">
        <v>928</v>
      </c>
      <c r="F567" s="171">
        <v>26547859</v>
      </c>
      <c r="G567" s="2" t="s">
        <v>823</v>
      </c>
      <c r="H567" s="2" t="s">
        <v>78</v>
      </c>
      <c r="I567" s="44">
        <v>45281</v>
      </c>
      <c r="J567" s="133" t="s">
        <v>690</v>
      </c>
      <c r="K567" s="133" t="s">
        <v>1199</v>
      </c>
      <c r="L567" s="161">
        <v>640</v>
      </c>
      <c r="M567" s="2" t="s">
        <v>3</v>
      </c>
      <c r="N567" s="2" t="s">
        <v>47</v>
      </c>
      <c r="O567" s="9">
        <v>14.2441768058052</v>
      </c>
      <c r="P567" s="9">
        <f t="shared" si="40"/>
        <v>64</v>
      </c>
      <c r="Q567" s="2" t="str">
        <f t="shared" si="41"/>
        <v>diciembre</v>
      </c>
      <c r="R567" s="2">
        <f t="shared" si="42"/>
        <v>2023</v>
      </c>
      <c r="S567" s="3" t="str">
        <f t="shared" si="43"/>
        <v>jueves</v>
      </c>
      <c r="T567" s="88">
        <f t="shared" si="44"/>
        <v>21</v>
      </c>
    </row>
    <row r="568" spans="1:20" ht="15.75" x14ac:dyDescent="0.25">
      <c r="A568" s="113">
        <v>567</v>
      </c>
      <c r="B568" s="4" t="s">
        <v>727</v>
      </c>
      <c r="C568" s="113">
        <v>28</v>
      </c>
      <c r="D568" s="2" t="s">
        <v>695</v>
      </c>
      <c r="E568" s="5" t="s">
        <v>929</v>
      </c>
      <c r="F568" s="171">
        <v>27707752</v>
      </c>
      <c r="G568" s="2" t="s">
        <v>824</v>
      </c>
      <c r="H568" s="2" t="s">
        <v>80</v>
      </c>
      <c r="I568" s="44">
        <v>45283</v>
      </c>
      <c r="J568" s="133" t="s">
        <v>782</v>
      </c>
      <c r="K568" s="133" t="s">
        <v>1199</v>
      </c>
      <c r="L568" s="161">
        <v>640</v>
      </c>
      <c r="M568" s="2" t="s">
        <v>1198</v>
      </c>
      <c r="N568" s="2" t="s">
        <v>47</v>
      </c>
      <c r="O568" s="9">
        <v>14.2505396562053</v>
      </c>
      <c r="P568" s="9">
        <f t="shared" si="40"/>
        <v>64</v>
      </c>
      <c r="Q568" s="2" t="str">
        <f t="shared" si="41"/>
        <v>diciembre</v>
      </c>
      <c r="R568" s="2">
        <f t="shared" si="42"/>
        <v>2023</v>
      </c>
      <c r="S568" s="3" t="str">
        <f t="shared" si="43"/>
        <v>sabado</v>
      </c>
      <c r="T568" s="87">
        <f t="shared" si="44"/>
        <v>23</v>
      </c>
    </row>
    <row r="569" spans="1:20" ht="15.75" x14ac:dyDescent="0.25">
      <c r="A569" s="113">
        <v>568</v>
      </c>
      <c r="B569" s="4" t="s">
        <v>728</v>
      </c>
      <c r="C569" s="113">
        <v>33</v>
      </c>
      <c r="D569" s="2" t="s">
        <v>696</v>
      </c>
      <c r="E569" s="5" t="s">
        <v>930</v>
      </c>
      <c r="F569" s="171">
        <v>25972381</v>
      </c>
      <c r="G569" s="2" t="s">
        <v>825</v>
      </c>
      <c r="H569" s="2" t="s">
        <v>82</v>
      </c>
      <c r="I569" s="44">
        <v>45284</v>
      </c>
      <c r="J569" s="133" t="s">
        <v>683</v>
      </c>
      <c r="K569" s="133" t="s">
        <v>1199</v>
      </c>
      <c r="L569" s="161">
        <v>640</v>
      </c>
      <c r="M569" s="2" t="s">
        <v>5</v>
      </c>
      <c r="N569" s="2" t="s">
        <v>47</v>
      </c>
      <c r="O569" s="9">
        <v>14.256902506605501</v>
      </c>
      <c r="P569" s="9">
        <f t="shared" si="40"/>
        <v>64</v>
      </c>
      <c r="Q569" s="2" t="str">
        <f t="shared" si="41"/>
        <v>diciembre</v>
      </c>
      <c r="R569" s="2">
        <f t="shared" si="42"/>
        <v>2023</v>
      </c>
      <c r="S569" s="3" t="str">
        <f t="shared" si="43"/>
        <v>domingo</v>
      </c>
      <c r="T569" s="88">
        <f t="shared" si="44"/>
        <v>24</v>
      </c>
    </row>
    <row r="570" spans="1:20" ht="15.75" x14ac:dyDescent="0.25">
      <c r="A570" s="113">
        <v>569</v>
      </c>
      <c r="B570" s="4" t="s">
        <v>730</v>
      </c>
      <c r="C570" s="113">
        <v>37</v>
      </c>
      <c r="D570" s="2" t="s">
        <v>695</v>
      </c>
      <c r="E570" s="5" t="s">
        <v>932</v>
      </c>
      <c r="F570" s="171">
        <v>30066435</v>
      </c>
      <c r="G570" s="2" t="s">
        <v>933</v>
      </c>
      <c r="H570" s="2" t="s">
        <v>86</v>
      </c>
      <c r="I570" s="44">
        <v>45289</v>
      </c>
      <c r="J570" s="133" t="s">
        <v>786</v>
      </c>
      <c r="K570" s="133" t="s">
        <v>1199</v>
      </c>
      <c r="L570" s="161">
        <v>640</v>
      </c>
      <c r="M570" s="2" t="s">
        <v>3</v>
      </c>
      <c r="N570" s="2" t="s">
        <v>47</v>
      </c>
      <c r="O570" s="9">
        <v>14.2696282074059</v>
      </c>
      <c r="P570" s="9">
        <f t="shared" si="40"/>
        <v>64</v>
      </c>
      <c r="Q570" s="2" t="str">
        <f t="shared" si="41"/>
        <v>diciembre</v>
      </c>
      <c r="R570" s="2">
        <f t="shared" si="42"/>
        <v>2023</v>
      </c>
      <c r="S570" s="3" t="str">
        <f t="shared" si="43"/>
        <v>viernes</v>
      </c>
      <c r="T570" s="87">
        <f t="shared" si="44"/>
        <v>29</v>
      </c>
    </row>
    <row r="571" spans="1:20" ht="15.75" x14ac:dyDescent="0.25">
      <c r="A571" s="113">
        <v>570</v>
      </c>
      <c r="B571" s="4" t="s">
        <v>89</v>
      </c>
      <c r="C571" s="113">
        <v>28</v>
      </c>
      <c r="D571" s="2" t="s">
        <v>695</v>
      </c>
      <c r="E571" s="5" t="s">
        <v>935</v>
      </c>
      <c r="F571" s="171">
        <v>25649169</v>
      </c>
      <c r="G571" s="2" t="s">
        <v>828</v>
      </c>
      <c r="H571" s="2" t="s">
        <v>90</v>
      </c>
      <c r="I571" s="44">
        <v>45171</v>
      </c>
      <c r="J571" s="133" t="s">
        <v>714</v>
      </c>
      <c r="K571" s="133" t="s">
        <v>1199</v>
      </c>
      <c r="L571" s="161">
        <v>640</v>
      </c>
      <c r="M571" s="2" t="s">
        <v>1198</v>
      </c>
      <c r="N571" s="2" t="s">
        <v>47</v>
      </c>
      <c r="O571" s="9">
        <v>14.282353908206201</v>
      </c>
      <c r="P571" s="9">
        <f t="shared" si="40"/>
        <v>64</v>
      </c>
      <c r="Q571" s="2" t="str">
        <f t="shared" si="41"/>
        <v>septiembre</v>
      </c>
      <c r="R571" s="2">
        <f t="shared" si="42"/>
        <v>2023</v>
      </c>
      <c r="S571" s="3" t="str">
        <f t="shared" si="43"/>
        <v>sabado</v>
      </c>
      <c r="T571" s="88">
        <f t="shared" si="44"/>
        <v>2</v>
      </c>
    </row>
    <row r="572" spans="1:20" ht="15.75" x14ac:dyDescent="0.25">
      <c r="A572" s="113">
        <v>571</v>
      </c>
      <c r="B572" s="4" t="s">
        <v>732</v>
      </c>
      <c r="C572" s="113">
        <v>40</v>
      </c>
      <c r="D572" s="2" t="s">
        <v>696</v>
      </c>
      <c r="E572" s="5" t="s">
        <v>937</v>
      </c>
      <c r="F572" s="171">
        <v>33498175</v>
      </c>
      <c r="G572" s="2" t="s">
        <v>830</v>
      </c>
      <c r="H572" s="2" t="s">
        <v>61</v>
      </c>
      <c r="I572" s="44">
        <v>45175</v>
      </c>
      <c r="J572" s="133" t="s">
        <v>786</v>
      </c>
      <c r="K572" s="133" t="s">
        <v>1199</v>
      </c>
      <c r="L572" s="161">
        <v>640</v>
      </c>
      <c r="M572" s="2" t="s">
        <v>3</v>
      </c>
      <c r="N572" s="2" t="s">
        <v>47</v>
      </c>
      <c r="O572" s="9">
        <v>14.295079609006599</v>
      </c>
      <c r="P572" s="9">
        <f t="shared" si="40"/>
        <v>64</v>
      </c>
      <c r="Q572" s="2" t="str">
        <f t="shared" si="41"/>
        <v>septiembre</v>
      </c>
      <c r="R572" s="2">
        <f t="shared" si="42"/>
        <v>2023</v>
      </c>
      <c r="S572" s="3" t="str">
        <f t="shared" si="43"/>
        <v>miercoles</v>
      </c>
      <c r="T572" s="87">
        <f t="shared" si="44"/>
        <v>6</v>
      </c>
    </row>
    <row r="573" spans="1:20" ht="15.75" x14ac:dyDescent="0.25">
      <c r="A573" s="113">
        <v>572</v>
      </c>
      <c r="B573" s="4" t="s">
        <v>736</v>
      </c>
      <c r="C573" s="113">
        <v>18</v>
      </c>
      <c r="D573" s="2" t="s">
        <v>695</v>
      </c>
      <c r="E573" s="5" t="s">
        <v>943</v>
      </c>
      <c r="F573" s="171">
        <v>31816316</v>
      </c>
      <c r="G573" s="2" t="s">
        <v>853</v>
      </c>
      <c r="H573" s="2" t="s">
        <v>104</v>
      </c>
      <c r="I573" s="44">
        <v>45178</v>
      </c>
      <c r="J573" s="133" t="s">
        <v>714</v>
      </c>
      <c r="K573" s="133" t="s">
        <v>1199</v>
      </c>
      <c r="L573" s="161">
        <v>640</v>
      </c>
      <c r="M573" s="2" t="s">
        <v>1198</v>
      </c>
      <c r="N573" s="2" t="s">
        <v>47</v>
      </c>
      <c r="O573" s="9">
        <v>14.333256711407699</v>
      </c>
      <c r="P573" s="9">
        <f t="shared" si="40"/>
        <v>64</v>
      </c>
      <c r="Q573" s="2" t="str">
        <f t="shared" si="41"/>
        <v>septiembre</v>
      </c>
      <c r="R573" s="2">
        <f t="shared" si="42"/>
        <v>2023</v>
      </c>
      <c r="S573" s="3" t="str">
        <f t="shared" si="43"/>
        <v>sabado</v>
      </c>
      <c r="T573" s="88">
        <f t="shared" si="44"/>
        <v>9</v>
      </c>
    </row>
    <row r="574" spans="1:20" ht="15.75" x14ac:dyDescent="0.25">
      <c r="A574" s="113">
        <v>573</v>
      </c>
      <c r="B574" s="4" t="s">
        <v>737</v>
      </c>
      <c r="C574" s="113">
        <v>29</v>
      </c>
      <c r="D574" s="2" t="s">
        <v>696</v>
      </c>
      <c r="E574" s="5" t="s">
        <v>945</v>
      </c>
      <c r="F574" s="171">
        <v>30442404</v>
      </c>
      <c r="G574" s="2" t="s">
        <v>852</v>
      </c>
      <c r="H574" s="2" t="s">
        <v>108</v>
      </c>
      <c r="I574" s="44">
        <v>45191</v>
      </c>
      <c r="J574" s="133" t="s">
        <v>786</v>
      </c>
      <c r="K574" s="133" t="s">
        <v>1199</v>
      </c>
      <c r="L574" s="161">
        <v>640</v>
      </c>
      <c r="M574" s="2" t="s">
        <v>3</v>
      </c>
      <c r="N574" s="2" t="s">
        <v>47</v>
      </c>
      <c r="O574" s="9">
        <v>14.345982412208</v>
      </c>
      <c r="P574" s="9">
        <f t="shared" si="40"/>
        <v>64</v>
      </c>
      <c r="Q574" s="2" t="str">
        <f t="shared" si="41"/>
        <v>septiembre</v>
      </c>
      <c r="R574" s="2">
        <f t="shared" si="42"/>
        <v>2023</v>
      </c>
      <c r="S574" s="3" t="str">
        <f t="shared" si="43"/>
        <v>viernes</v>
      </c>
      <c r="T574" s="87">
        <f t="shared" si="44"/>
        <v>22</v>
      </c>
    </row>
    <row r="575" spans="1:20" ht="15.75" x14ac:dyDescent="0.25">
      <c r="A575" s="113">
        <v>574</v>
      </c>
      <c r="B575" s="4" t="s">
        <v>113</v>
      </c>
      <c r="C575" s="113">
        <v>37</v>
      </c>
      <c r="D575" s="2" t="s">
        <v>696</v>
      </c>
      <c r="E575" s="5" t="s">
        <v>948</v>
      </c>
      <c r="F575" s="171">
        <v>37472916</v>
      </c>
      <c r="G575" s="2" t="s">
        <v>842</v>
      </c>
      <c r="H575" s="2" t="s">
        <v>114</v>
      </c>
      <c r="I575" s="44">
        <v>45197</v>
      </c>
      <c r="J575" s="133" t="s">
        <v>713</v>
      </c>
      <c r="K575" s="133" t="s">
        <v>1199</v>
      </c>
      <c r="L575" s="161">
        <v>640</v>
      </c>
      <c r="M575" s="2" t="s">
        <v>1</v>
      </c>
      <c r="N575" s="2" t="s">
        <v>47</v>
      </c>
      <c r="O575" s="9">
        <v>14.3650709634086</v>
      </c>
      <c r="P575" s="9">
        <f t="shared" si="40"/>
        <v>64</v>
      </c>
      <c r="Q575" s="2" t="str">
        <f t="shared" si="41"/>
        <v>septiembre</v>
      </c>
      <c r="R575" s="2">
        <f t="shared" si="42"/>
        <v>2023</v>
      </c>
      <c r="S575" s="3" t="str">
        <f t="shared" si="43"/>
        <v>jueves</v>
      </c>
      <c r="T575" s="88">
        <f t="shared" si="44"/>
        <v>28</v>
      </c>
    </row>
    <row r="576" spans="1:20" ht="15.75" x14ac:dyDescent="0.25">
      <c r="A576" s="113">
        <v>575</v>
      </c>
      <c r="B576" s="4" t="s">
        <v>115</v>
      </c>
      <c r="C576" s="113">
        <v>29</v>
      </c>
      <c r="D576" s="2" t="s">
        <v>696</v>
      </c>
      <c r="E576" s="5" t="s">
        <v>949</v>
      </c>
      <c r="F576" s="171">
        <v>34107521</v>
      </c>
      <c r="G576" s="2" t="s">
        <v>835</v>
      </c>
      <c r="H576" s="2" t="s">
        <v>88</v>
      </c>
      <c r="I576" s="44">
        <v>45199</v>
      </c>
      <c r="J576" s="133" t="s">
        <v>687</v>
      </c>
      <c r="K576" s="133" t="s">
        <v>1199</v>
      </c>
      <c r="L576" s="161">
        <v>640</v>
      </c>
      <c r="M576" s="2" t="s">
        <v>1</v>
      </c>
      <c r="N576" s="2" t="s">
        <v>47</v>
      </c>
      <c r="O576" s="9">
        <v>14.3714338138088</v>
      </c>
      <c r="P576" s="9">
        <f t="shared" si="40"/>
        <v>64</v>
      </c>
      <c r="Q576" s="2" t="str">
        <f t="shared" si="41"/>
        <v>septiembre</v>
      </c>
      <c r="R576" s="2">
        <f t="shared" si="42"/>
        <v>2023</v>
      </c>
      <c r="S576" s="3" t="str">
        <f t="shared" si="43"/>
        <v>sabado</v>
      </c>
      <c r="T576" s="87">
        <f t="shared" si="44"/>
        <v>30</v>
      </c>
    </row>
    <row r="577" spans="1:20" ht="15.75" x14ac:dyDescent="0.25">
      <c r="A577" s="113">
        <v>576</v>
      </c>
      <c r="B577" s="4" t="s">
        <v>740</v>
      </c>
      <c r="C577" s="113">
        <v>38</v>
      </c>
      <c r="D577" s="2" t="s">
        <v>695</v>
      </c>
      <c r="E577" s="5" t="s">
        <v>680</v>
      </c>
      <c r="F577" s="171">
        <v>29400151</v>
      </c>
      <c r="G577" s="2" t="s">
        <v>837</v>
      </c>
      <c r="H577" s="2" t="s">
        <v>119</v>
      </c>
      <c r="I577" s="44">
        <v>45203</v>
      </c>
      <c r="J577" s="133" t="s">
        <v>688</v>
      </c>
      <c r="K577" s="133" t="s">
        <v>1199</v>
      </c>
      <c r="L577" s="161">
        <v>640</v>
      </c>
      <c r="M577" s="2" t="s">
        <v>5</v>
      </c>
      <c r="N577" s="2" t="s">
        <v>47</v>
      </c>
      <c r="O577" s="9">
        <v>14.384159514609101</v>
      </c>
      <c r="P577" s="9">
        <f t="shared" si="40"/>
        <v>64</v>
      </c>
      <c r="Q577" s="2" t="str">
        <f t="shared" si="41"/>
        <v>octubre</v>
      </c>
      <c r="R577" s="2">
        <f t="shared" si="42"/>
        <v>2023</v>
      </c>
      <c r="S577" s="3" t="str">
        <f t="shared" si="43"/>
        <v>miercoles</v>
      </c>
      <c r="T577" s="88">
        <f t="shared" si="44"/>
        <v>4</v>
      </c>
    </row>
    <row r="578" spans="1:20" ht="15.75" x14ac:dyDescent="0.25">
      <c r="A578" s="113">
        <v>577</v>
      </c>
      <c r="B578" s="4" t="s">
        <v>904</v>
      </c>
      <c r="C578" s="113">
        <v>30</v>
      </c>
      <c r="D578" s="2" t="s">
        <v>695</v>
      </c>
      <c r="E578" s="5" t="s">
        <v>913</v>
      </c>
      <c r="F578" s="171">
        <v>34678227</v>
      </c>
      <c r="G578" s="6" t="s">
        <v>815</v>
      </c>
      <c r="H578" s="2" t="s">
        <v>29</v>
      </c>
      <c r="I578" s="44">
        <v>45207</v>
      </c>
      <c r="J578" s="133" t="s">
        <v>684</v>
      </c>
      <c r="K578" s="133" t="s">
        <v>1199</v>
      </c>
      <c r="L578" s="161">
        <v>640</v>
      </c>
      <c r="M578" s="2" t="s">
        <v>3</v>
      </c>
      <c r="N578" s="2" t="s">
        <v>47</v>
      </c>
      <c r="O578" s="9">
        <v>14.396885215409499</v>
      </c>
      <c r="P578" s="9">
        <f t="shared" ref="P578:P641" si="45">L578*0.1</f>
        <v>64</v>
      </c>
      <c r="Q578" s="2" t="str">
        <f t="shared" ref="Q578:Q641" si="46">TEXT(I:I,"mmmm")</f>
        <v>octubre</v>
      </c>
      <c r="R578" s="2">
        <f t="shared" ref="R578:R641" si="47">YEAR(I578)</f>
        <v>2023</v>
      </c>
      <c r="S578" s="3" t="str">
        <f t="shared" ref="S578:S641" si="48">IF(I578&lt;&gt;"", SUBSTITUTE(SUBSTITUTE(SUBSTITUTE(SUBSTITUTE(SUBSTITUTE(TEXT(I578,"dddd"),"á","a"),"é","e"),"í","i"),"ó","o"),"ú","u"),"")</f>
        <v>domingo</v>
      </c>
      <c r="T578" s="87">
        <f t="shared" ref="T578:T641" si="49">DAY(I:I)</f>
        <v>8</v>
      </c>
    </row>
    <row r="579" spans="1:20" ht="15.75" x14ac:dyDescent="0.25">
      <c r="A579" s="113">
        <v>578</v>
      </c>
      <c r="B579" s="4" t="s">
        <v>715</v>
      </c>
      <c r="C579" s="113">
        <v>42</v>
      </c>
      <c r="D579" s="2" t="s">
        <v>696</v>
      </c>
      <c r="E579" s="5" t="s">
        <v>915</v>
      </c>
      <c r="F579" s="171">
        <v>25043373</v>
      </c>
      <c r="G579" s="6" t="s">
        <v>816</v>
      </c>
      <c r="H579" s="2" t="s">
        <v>33</v>
      </c>
      <c r="I579" s="44">
        <v>45211</v>
      </c>
      <c r="J579" s="133" t="s">
        <v>685</v>
      </c>
      <c r="K579" s="133" t="s">
        <v>1199</v>
      </c>
      <c r="L579" s="161">
        <v>640</v>
      </c>
      <c r="M579" s="2" t="s">
        <v>5</v>
      </c>
      <c r="N579" s="2" t="s">
        <v>47</v>
      </c>
      <c r="O579" s="9">
        <v>14.4096109162098</v>
      </c>
      <c r="P579" s="9">
        <f t="shared" si="45"/>
        <v>64</v>
      </c>
      <c r="Q579" s="2" t="str">
        <f t="shared" si="46"/>
        <v>octubre</v>
      </c>
      <c r="R579" s="2">
        <f t="shared" si="47"/>
        <v>2023</v>
      </c>
      <c r="S579" s="3" t="str">
        <f t="shared" si="48"/>
        <v>jueves</v>
      </c>
      <c r="T579" s="88">
        <f t="shared" si="49"/>
        <v>12</v>
      </c>
    </row>
    <row r="580" spans="1:20" ht="15.75" x14ac:dyDescent="0.25">
      <c r="A580" s="113">
        <v>579</v>
      </c>
      <c r="B580" s="4" t="s">
        <v>720</v>
      </c>
      <c r="C580" s="113">
        <v>35</v>
      </c>
      <c r="D580" s="2" t="s">
        <v>695</v>
      </c>
      <c r="E580" s="5" t="s">
        <v>921</v>
      </c>
      <c r="F580" s="171">
        <v>30580610</v>
      </c>
      <c r="G580" s="2" t="s">
        <v>848</v>
      </c>
      <c r="H580" s="2" t="s">
        <v>35</v>
      </c>
      <c r="I580" s="44">
        <v>45223</v>
      </c>
      <c r="J580" s="133" t="s">
        <v>786</v>
      </c>
      <c r="K580" s="133" t="s">
        <v>1199</v>
      </c>
      <c r="L580" s="161">
        <v>640</v>
      </c>
      <c r="M580" s="2" t="s">
        <v>3</v>
      </c>
      <c r="N580" s="2" t="s">
        <v>47</v>
      </c>
      <c r="O580" s="9">
        <v>14.4477880186109</v>
      </c>
      <c r="P580" s="9">
        <f t="shared" si="45"/>
        <v>64</v>
      </c>
      <c r="Q580" s="2" t="str">
        <f t="shared" si="46"/>
        <v>octubre</v>
      </c>
      <c r="R580" s="2">
        <f t="shared" si="47"/>
        <v>2023</v>
      </c>
      <c r="S580" s="3" t="str">
        <f t="shared" si="48"/>
        <v>martes</v>
      </c>
      <c r="T580" s="87">
        <f t="shared" si="49"/>
        <v>24</v>
      </c>
    </row>
    <row r="581" spans="1:20" ht="15.75" x14ac:dyDescent="0.25">
      <c r="A581" s="113">
        <v>580</v>
      </c>
      <c r="B581" s="4" t="s">
        <v>722</v>
      </c>
      <c r="C581" s="113">
        <v>35</v>
      </c>
      <c r="D581" s="2" t="s">
        <v>696</v>
      </c>
      <c r="E581" s="5" t="s">
        <v>923</v>
      </c>
      <c r="F581" s="171">
        <v>32313302</v>
      </c>
      <c r="G581" s="2" t="s">
        <v>849</v>
      </c>
      <c r="H581" s="2" t="s">
        <v>67</v>
      </c>
      <c r="I581" s="44">
        <v>45227</v>
      </c>
      <c r="J581" s="133" t="s">
        <v>714</v>
      </c>
      <c r="K581" s="133" t="s">
        <v>1199</v>
      </c>
      <c r="L581" s="161">
        <v>640</v>
      </c>
      <c r="M581" s="2" t="s">
        <v>1198</v>
      </c>
      <c r="N581" s="2" t="s">
        <v>47</v>
      </c>
      <c r="O581" s="9">
        <v>14.460513719411299</v>
      </c>
      <c r="P581" s="9">
        <f t="shared" si="45"/>
        <v>64</v>
      </c>
      <c r="Q581" s="2" t="str">
        <f t="shared" si="46"/>
        <v>octubre</v>
      </c>
      <c r="R581" s="2">
        <f t="shared" si="47"/>
        <v>2023</v>
      </c>
      <c r="S581" s="3" t="str">
        <f t="shared" si="48"/>
        <v>sabado</v>
      </c>
      <c r="T581" s="88">
        <f t="shared" si="49"/>
        <v>28</v>
      </c>
    </row>
    <row r="582" spans="1:20" ht="15.75" x14ac:dyDescent="0.25">
      <c r="A582" s="113">
        <v>581</v>
      </c>
      <c r="B582" s="4" t="s">
        <v>71</v>
      </c>
      <c r="C582" s="113">
        <v>27</v>
      </c>
      <c r="D582" s="2" t="s">
        <v>695</v>
      </c>
      <c r="E582" s="5" t="s">
        <v>926</v>
      </c>
      <c r="F582" s="171">
        <v>34221613</v>
      </c>
      <c r="G582" s="2" t="s">
        <v>822</v>
      </c>
      <c r="H582" s="2" t="s">
        <v>72</v>
      </c>
      <c r="I582" s="44">
        <v>45233</v>
      </c>
      <c r="J582" s="133" t="s">
        <v>689</v>
      </c>
      <c r="K582" s="133" t="s">
        <v>1199</v>
      </c>
      <c r="L582" s="161">
        <v>640</v>
      </c>
      <c r="M582" s="2" t="s">
        <v>1197</v>
      </c>
      <c r="N582" s="2" t="s">
        <v>47</v>
      </c>
      <c r="O582" s="9">
        <v>14.479602270611799</v>
      </c>
      <c r="P582" s="9">
        <f t="shared" si="45"/>
        <v>64</v>
      </c>
      <c r="Q582" s="2" t="str">
        <f t="shared" si="46"/>
        <v>noviembre</v>
      </c>
      <c r="R582" s="2">
        <f t="shared" si="47"/>
        <v>2023</v>
      </c>
      <c r="S582" s="3" t="str">
        <f t="shared" si="48"/>
        <v>viernes</v>
      </c>
      <c r="T582" s="87">
        <f t="shared" si="49"/>
        <v>3</v>
      </c>
    </row>
    <row r="583" spans="1:20" ht="15.75" x14ac:dyDescent="0.25">
      <c r="A583" s="113">
        <v>582</v>
      </c>
      <c r="B583" s="4" t="s">
        <v>73</v>
      </c>
      <c r="C583" s="113">
        <v>31</v>
      </c>
      <c r="D583" s="2" t="s">
        <v>695</v>
      </c>
      <c r="E583" s="5" t="s">
        <v>927</v>
      </c>
      <c r="F583" s="171">
        <v>39111781</v>
      </c>
      <c r="G583" s="2" t="s">
        <v>844</v>
      </c>
      <c r="H583" s="2" t="s">
        <v>74</v>
      </c>
      <c r="I583" s="44">
        <v>45235</v>
      </c>
      <c r="J583" s="133" t="s">
        <v>783</v>
      </c>
      <c r="K583" s="133" t="s">
        <v>1199</v>
      </c>
      <c r="L583" s="161">
        <v>640</v>
      </c>
      <c r="M583" s="2" t="s">
        <v>1197</v>
      </c>
      <c r="N583" s="2" t="s">
        <v>47</v>
      </c>
      <c r="O583" s="9">
        <v>14.485965121012001</v>
      </c>
      <c r="P583" s="9">
        <f t="shared" si="45"/>
        <v>64</v>
      </c>
      <c r="Q583" s="2" t="str">
        <f t="shared" si="46"/>
        <v>noviembre</v>
      </c>
      <c r="R583" s="2">
        <f t="shared" si="47"/>
        <v>2023</v>
      </c>
      <c r="S583" s="3" t="str">
        <f t="shared" si="48"/>
        <v>domingo</v>
      </c>
      <c r="T583" s="88">
        <f t="shared" si="49"/>
        <v>5</v>
      </c>
    </row>
    <row r="584" spans="1:20" ht="15.75" x14ac:dyDescent="0.25">
      <c r="A584" s="113">
        <v>583</v>
      </c>
      <c r="B584" s="4" t="s">
        <v>725</v>
      </c>
      <c r="C584" s="113">
        <v>40</v>
      </c>
      <c r="D584" s="2" t="s">
        <v>696</v>
      </c>
      <c r="E584" s="5" t="s">
        <v>902</v>
      </c>
      <c r="F584" s="171">
        <v>32459086</v>
      </c>
      <c r="G584" s="2" t="s">
        <v>845</v>
      </c>
      <c r="H584" s="2" t="s">
        <v>76</v>
      </c>
      <c r="I584" s="44">
        <v>45237</v>
      </c>
      <c r="J584" s="133" t="s">
        <v>717</v>
      </c>
      <c r="K584" s="133" t="s">
        <v>1199</v>
      </c>
      <c r="L584" s="161">
        <v>640</v>
      </c>
      <c r="M584" s="2" t="s">
        <v>5</v>
      </c>
      <c r="N584" s="2" t="s">
        <v>47</v>
      </c>
      <c r="O584" s="9">
        <v>14.4923279714122</v>
      </c>
      <c r="P584" s="9">
        <f t="shared" si="45"/>
        <v>64</v>
      </c>
      <c r="Q584" s="2" t="str">
        <f t="shared" si="46"/>
        <v>noviembre</v>
      </c>
      <c r="R584" s="2">
        <f t="shared" si="47"/>
        <v>2023</v>
      </c>
      <c r="S584" s="3" t="str">
        <f t="shared" si="48"/>
        <v>martes</v>
      </c>
      <c r="T584" s="87">
        <f t="shared" si="49"/>
        <v>7</v>
      </c>
    </row>
    <row r="585" spans="1:20" ht="15.75" x14ac:dyDescent="0.25">
      <c r="A585" s="113">
        <v>584</v>
      </c>
      <c r="B585" s="4" t="s">
        <v>726</v>
      </c>
      <c r="C585" s="113">
        <v>18</v>
      </c>
      <c r="D585" s="2" t="s">
        <v>696</v>
      </c>
      <c r="E585" s="5" t="s">
        <v>928</v>
      </c>
      <c r="F585" s="171">
        <v>26547859</v>
      </c>
      <c r="G585" s="2" t="s">
        <v>823</v>
      </c>
      <c r="H585" s="2" t="s">
        <v>78</v>
      </c>
      <c r="I585" s="44">
        <v>45239</v>
      </c>
      <c r="J585" s="133" t="s">
        <v>687</v>
      </c>
      <c r="K585" s="133" t="s">
        <v>1199</v>
      </c>
      <c r="L585" s="161">
        <v>640</v>
      </c>
      <c r="M585" s="2" t="s">
        <v>1</v>
      </c>
      <c r="N585" s="2" t="s">
        <v>47</v>
      </c>
      <c r="O585" s="9">
        <v>14.498690821812399</v>
      </c>
      <c r="P585" s="9">
        <f t="shared" si="45"/>
        <v>64</v>
      </c>
      <c r="Q585" s="2" t="str">
        <f t="shared" si="46"/>
        <v>noviembre</v>
      </c>
      <c r="R585" s="2">
        <f t="shared" si="47"/>
        <v>2023</v>
      </c>
      <c r="S585" s="3" t="str">
        <f t="shared" si="48"/>
        <v>jueves</v>
      </c>
      <c r="T585" s="88">
        <f t="shared" si="49"/>
        <v>9</v>
      </c>
    </row>
    <row r="586" spans="1:20" ht="15.75" x14ac:dyDescent="0.25">
      <c r="A586" s="113">
        <v>585</v>
      </c>
      <c r="B586" s="4" t="s">
        <v>728</v>
      </c>
      <c r="C586" s="113">
        <v>20</v>
      </c>
      <c r="D586" s="2" t="s">
        <v>696</v>
      </c>
      <c r="E586" s="5" t="s">
        <v>930</v>
      </c>
      <c r="F586" s="171">
        <v>25972381</v>
      </c>
      <c r="G586" s="2" t="s">
        <v>825</v>
      </c>
      <c r="H586" s="2" t="s">
        <v>82</v>
      </c>
      <c r="I586" s="44">
        <v>45248</v>
      </c>
      <c r="J586" s="133" t="s">
        <v>688</v>
      </c>
      <c r="K586" s="133" t="s">
        <v>1199</v>
      </c>
      <c r="L586" s="161">
        <v>640</v>
      </c>
      <c r="M586" s="2" t="s">
        <v>5</v>
      </c>
      <c r="N586" s="2" t="s">
        <v>47</v>
      </c>
      <c r="O586" s="9">
        <v>14.5114165226127</v>
      </c>
      <c r="P586" s="9">
        <f t="shared" si="45"/>
        <v>64</v>
      </c>
      <c r="Q586" s="2" t="str">
        <f t="shared" si="46"/>
        <v>noviembre</v>
      </c>
      <c r="R586" s="2">
        <f t="shared" si="47"/>
        <v>2023</v>
      </c>
      <c r="S586" s="3" t="str">
        <f t="shared" si="48"/>
        <v>sabado</v>
      </c>
      <c r="T586" s="87">
        <f t="shared" si="49"/>
        <v>18</v>
      </c>
    </row>
    <row r="587" spans="1:20" ht="15.75" x14ac:dyDescent="0.25">
      <c r="A587" s="113">
        <v>586</v>
      </c>
      <c r="B587" s="4" t="s">
        <v>730</v>
      </c>
      <c r="C587" s="113">
        <v>37</v>
      </c>
      <c r="D587" s="2" t="s">
        <v>695</v>
      </c>
      <c r="E587" s="5" t="s">
        <v>932</v>
      </c>
      <c r="F587" s="171">
        <v>30066435</v>
      </c>
      <c r="G587" s="2" t="s">
        <v>933</v>
      </c>
      <c r="H587" s="2" t="s">
        <v>86</v>
      </c>
      <c r="I587" s="44">
        <v>45247</v>
      </c>
      <c r="J587" s="133" t="s">
        <v>684</v>
      </c>
      <c r="K587" s="133" t="s">
        <v>1200</v>
      </c>
      <c r="L587" s="160">
        <v>550</v>
      </c>
      <c r="M587" s="2" t="s">
        <v>3</v>
      </c>
      <c r="N587" s="2" t="s">
        <v>47</v>
      </c>
      <c r="O587" s="9">
        <v>14.524142223413101</v>
      </c>
      <c r="P587" s="9">
        <f t="shared" si="45"/>
        <v>55</v>
      </c>
      <c r="Q587" s="2" t="str">
        <f t="shared" si="46"/>
        <v>noviembre</v>
      </c>
      <c r="R587" s="2">
        <f t="shared" si="47"/>
        <v>2023</v>
      </c>
      <c r="S587" s="3" t="str">
        <f t="shared" si="48"/>
        <v>viernes</v>
      </c>
      <c r="T587" s="88">
        <f t="shared" si="49"/>
        <v>17</v>
      </c>
    </row>
    <row r="588" spans="1:20" ht="15.75" x14ac:dyDescent="0.25">
      <c r="A588" s="113">
        <v>587</v>
      </c>
      <c r="B588" s="4" t="s">
        <v>89</v>
      </c>
      <c r="C588" s="113">
        <v>28</v>
      </c>
      <c r="D588" s="2" t="s">
        <v>695</v>
      </c>
      <c r="E588" s="5" t="s">
        <v>935</v>
      </c>
      <c r="F588" s="171">
        <v>25649169</v>
      </c>
      <c r="G588" s="2" t="s">
        <v>828</v>
      </c>
      <c r="H588" s="2" t="s">
        <v>90</v>
      </c>
      <c r="I588" s="44">
        <v>45251</v>
      </c>
      <c r="J588" s="133" t="s">
        <v>685</v>
      </c>
      <c r="K588" s="133" t="s">
        <v>1200</v>
      </c>
      <c r="L588" s="160">
        <v>550</v>
      </c>
      <c r="M588" s="2" t="s">
        <v>5</v>
      </c>
      <c r="N588" s="2" t="s">
        <v>47</v>
      </c>
      <c r="O588" s="9">
        <v>14.5368679242134</v>
      </c>
      <c r="P588" s="9">
        <f t="shared" si="45"/>
        <v>55</v>
      </c>
      <c r="Q588" s="2" t="str">
        <f t="shared" si="46"/>
        <v>noviembre</v>
      </c>
      <c r="R588" s="2">
        <f t="shared" si="47"/>
        <v>2023</v>
      </c>
      <c r="S588" s="3" t="str">
        <f t="shared" si="48"/>
        <v>martes</v>
      </c>
      <c r="T588" s="87">
        <f t="shared" si="49"/>
        <v>21</v>
      </c>
    </row>
    <row r="589" spans="1:20" ht="15.75" x14ac:dyDescent="0.25">
      <c r="A589" s="113">
        <v>588</v>
      </c>
      <c r="B589" s="4" t="s">
        <v>99</v>
      </c>
      <c r="C589" s="113">
        <v>31</v>
      </c>
      <c r="D589" s="2" t="s">
        <v>696</v>
      </c>
      <c r="E589" s="5" t="s">
        <v>941</v>
      </c>
      <c r="F589" s="171">
        <v>34388397</v>
      </c>
      <c r="G589" s="2" t="s">
        <v>846</v>
      </c>
      <c r="H589" s="2" t="s">
        <v>100</v>
      </c>
      <c r="I589" s="44">
        <v>45263</v>
      </c>
      <c r="J589" s="133" t="s">
        <v>786</v>
      </c>
      <c r="K589" s="133" t="s">
        <v>1200</v>
      </c>
      <c r="L589" s="160">
        <v>550</v>
      </c>
      <c r="M589" s="2" t="s">
        <v>3</v>
      </c>
      <c r="N589" s="2" t="s">
        <v>47</v>
      </c>
      <c r="O589" s="9">
        <v>14.5750450266145</v>
      </c>
      <c r="P589" s="9">
        <f t="shared" si="45"/>
        <v>55</v>
      </c>
      <c r="Q589" s="2" t="str">
        <f t="shared" si="46"/>
        <v>diciembre</v>
      </c>
      <c r="R589" s="2">
        <f t="shared" si="47"/>
        <v>2023</v>
      </c>
      <c r="S589" s="3" t="str">
        <f t="shared" si="48"/>
        <v>domingo</v>
      </c>
      <c r="T589" s="88">
        <f t="shared" si="49"/>
        <v>3</v>
      </c>
    </row>
    <row r="590" spans="1:20" ht="15.75" x14ac:dyDescent="0.25">
      <c r="A590" s="113">
        <v>589</v>
      </c>
      <c r="B590" s="4" t="s">
        <v>736</v>
      </c>
      <c r="C590" s="113">
        <v>18</v>
      </c>
      <c r="D590" s="2" t="s">
        <v>695</v>
      </c>
      <c r="E590" s="5" t="s">
        <v>943</v>
      </c>
      <c r="F590" s="171">
        <v>31816316</v>
      </c>
      <c r="G590" s="2" t="s">
        <v>853</v>
      </c>
      <c r="H590" s="2" t="s">
        <v>104</v>
      </c>
      <c r="I590" s="44">
        <v>45267</v>
      </c>
      <c r="J590" s="133" t="s">
        <v>714</v>
      </c>
      <c r="K590" s="133" t="s">
        <v>1200</v>
      </c>
      <c r="L590" s="160">
        <v>550</v>
      </c>
      <c r="M590" s="2" t="s">
        <v>1198</v>
      </c>
      <c r="N590" s="2" t="s">
        <v>47</v>
      </c>
      <c r="O590" s="9">
        <v>14.587770727414901</v>
      </c>
      <c r="P590" s="9">
        <f t="shared" si="45"/>
        <v>55</v>
      </c>
      <c r="Q590" s="2" t="str">
        <f t="shared" si="46"/>
        <v>diciembre</v>
      </c>
      <c r="R590" s="2">
        <f t="shared" si="47"/>
        <v>2023</v>
      </c>
      <c r="S590" s="3" t="str">
        <f t="shared" si="48"/>
        <v>jueves</v>
      </c>
      <c r="T590" s="87">
        <f t="shared" si="49"/>
        <v>7</v>
      </c>
    </row>
    <row r="591" spans="1:20" ht="15.75" x14ac:dyDescent="0.25">
      <c r="A591" s="113">
        <v>590</v>
      </c>
      <c r="B591" s="4" t="s">
        <v>738</v>
      </c>
      <c r="C591" s="113">
        <v>52</v>
      </c>
      <c r="D591" s="2" t="s">
        <v>696</v>
      </c>
      <c r="E591" s="5" t="s">
        <v>946</v>
      </c>
      <c r="F591" s="171">
        <v>34780010</v>
      </c>
      <c r="G591" s="2" t="s">
        <v>834</v>
      </c>
      <c r="H591" s="2" t="s">
        <v>110</v>
      </c>
      <c r="I591" s="44">
        <v>45273</v>
      </c>
      <c r="J591" s="133" t="s">
        <v>689</v>
      </c>
      <c r="K591" s="133" t="s">
        <v>1200</v>
      </c>
      <c r="L591" s="160">
        <v>550</v>
      </c>
      <c r="M591" s="2" t="s">
        <v>1197</v>
      </c>
      <c r="N591" s="2" t="s">
        <v>47</v>
      </c>
      <c r="O591" s="9">
        <v>14.606859278615399</v>
      </c>
      <c r="P591" s="9">
        <f t="shared" si="45"/>
        <v>55</v>
      </c>
      <c r="Q591" s="2" t="str">
        <f t="shared" si="46"/>
        <v>diciembre</v>
      </c>
      <c r="R591" s="2">
        <f t="shared" si="47"/>
        <v>2023</v>
      </c>
      <c r="S591" s="3" t="str">
        <f t="shared" si="48"/>
        <v>miercoles</v>
      </c>
      <c r="T591" s="88">
        <f t="shared" si="49"/>
        <v>13</v>
      </c>
    </row>
    <row r="592" spans="1:20" ht="15.75" x14ac:dyDescent="0.25">
      <c r="A592" s="113">
        <v>591</v>
      </c>
      <c r="B592" s="4" t="s">
        <v>111</v>
      </c>
      <c r="C592" s="113">
        <v>27</v>
      </c>
      <c r="D592" s="2" t="s">
        <v>695</v>
      </c>
      <c r="E592" s="5" t="s">
        <v>947</v>
      </c>
      <c r="F592" s="171">
        <v>28565335</v>
      </c>
      <c r="G592" s="2" t="s">
        <v>841</v>
      </c>
      <c r="H592" s="2" t="s">
        <v>112</v>
      </c>
      <c r="I592" s="44">
        <v>45275</v>
      </c>
      <c r="J592" s="133" t="s">
        <v>783</v>
      </c>
      <c r="K592" s="133" t="s">
        <v>1200</v>
      </c>
      <c r="L592" s="160">
        <v>550</v>
      </c>
      <c r="M592" s="2" t="s">
        <v>1197</v>
      </c>
      <c r="N592" s="2" t="s">
        <v>47</v>
      </c>
      <c r="O592" s="9">
        <v>14.6132221290156</v>
      </c>
      <c r="P592" s="9">
        <f t="shared" si="45"/>
        <v>55</v>
      </c>
      <c r="Q592" s="2" t="str">
        <f t="shared" si="46"/>
        <v>diciembre</v>
      </c>
      <c r="R592" s="2">
        <f t="shared" si="47"/>
        <v>2023</v>
      </c>
      <c r="S592" s="3" t="str">
        <f t="shared" si="48"/>
        <v>viernes</v>
      </c>
      <c r="T592" s="87">
        <f t="shared" si="49"/>
        <v>15</v>
      </c>
    </row>
    <row r="593" spans="1:20" ht="15.75" x14ac:dyDescent="0.25">
      <c r="A593" s="113">
        <v>592</v>
      </c>
      <c r="B593" s="4" t="s">
        <v>113</v>
      </c>
      <c r="C593" s="113">
        <v>18</v>
      </c>
      <c r="D593" s="2" t="s">
        <v>696</v>
      </c>
      <c r="E593" s="5" t="s">
        <v>948</v>
      </c>
      <c r="F593" s="171">
        <v>37472916</v>
      </c>
      <c r="G593" s="2" t="s">
        <v>842</v>
      </c>
      <c r="H593" s="2" t="s">
        <v>114</v>
      </c>
      <c r="I593" s="44">
        <v>45277</v>
      </c>
      <c r="J593" s="133" t="s">
        <v>717</v>
      </c>
      <c r="K593" s="133" t="s">
        <v>1200</v>
      </c>
      <c r="L593" s="160">
        <v>550</v>
      </c>
      <c r="M593" s="2" t="s">
        <v>5</v>
      </c>
      <c r="N593" s="2" t="s">
        <v>47</v>
      </c>
      <c r="O593" s="9">
        <v>14.6195849794158</v>
      </c>
      <c r="P593" s="9">
        <f t="shared" si="45"/>
        <v>55</v>
      </c>
      <c r="Q593" s="2" t="str">
        <f t="shared" si="46"/>
        <v>diciembre</v>
      </c>
      <c r="R593" s="2">
        <f t="shared" si="47"/>
        <v>2023</v>
      </c>
      <c r="S593" s="3" t="str">
        <f t="shared" si="48"/>
        <v>domingo</v>
      </c>
      <c r="T593" s="88">
        <f t="shared" si="49"/>
        <v>17</v>
      </c>
    </row>
    <row r="594" spans="1:20" ht="15.75" x14ac:dyDescent="0.25">
      <c r="A594" s="113">
        <v>593</v>
      </c>
      <c r="B594" s="4" t="s">
        <v>115</v>
      </c>
      <c r="C594" s="113">
        <v>30</v>
      </c>
      <c r="D594" s="2" t="s">
        <v>696</v>
      </c>
      <c r="E594" s="5" t="s">
        <v>949</v>
      </c>
      <c r="F594" s="171">
        <v>34107521</v>
      </c>
      <c r="G594" s="2" t="s">
        <v>835</v>
      </c>
      <c r="H594" s="2" t="s">
        <v>88</v>
      </c>
      <c r="I594" s="44">
        <v>45279</v>
      </c>
      <c r="J594" s="133" t="s">
        <v>687</v>
      </c>
      <c r="K594" s="133" t="s">
        <v>1200</v>
      </c>
      <c r="L594" s="160">
        <v>550</v>
      </c>
      <c r="M594" s="2" t="s">
        <v>1</v>
      </c>
      <c r="N594" s="2" t="s">
        <v>47</v>
      </c>
      <c r="O594" s="9">
        <v>14.625947829816001</v>
      </c>
      <c r="P594" s="9">
        <f t="shared" si="45"/>
        <v>55</v>
      </c>
      <c r="Q594" s="2" t="str">
        <f t="shared" si="46"/>
        <v>diciembre</v>
      </c>
      <c r="R594" s="2">
        <f t="shared" si="47"/>
        <v>2023</v>
      </c>
      <c r="S594" s="3" t="str">
        <f t="shared" si="48"/>
        <v>martes</v>
      </c>
      <c r="T594" s="87">
        <f t="shared" si="49"/>
        <v>19</v>
      </c>
    </row>
    <row r="595" spans="1:20" ht="15.75" x14ac:dyDescent="0.25">
      <c r="A595" s="113">
        <v>594</v>
      </c>
      <c r="B595" s="4" t="s">
        <v>740</v>
      </c>
      <c r="C595" s="113">
        <v>38</v>
      </c>
      <c r="D595" s="2" t="s">
        <v>695</v>
      </c>
      <c r="E595" s="5" t="s">
        <v>680</v>
      </c>
      <c r="F595" s="171">
        <v>29400151</v>
      </c>
      <c r="G595" s="2" t="s">
        <v>837</v>
      </c>
      <c r="H595" s="2" t="s">
        <v>119</v>
      </c>
      <c r="I595" s="44">
        <v>45283</v>
      </c>
      <c r="J595" s="133" t="s">
        <v>688</v>
      </c>
      <c r="K595" s="133" t="s">
        <v>1200</v>
      </c>
      <c r="L595" s="160">
        <v>550</v>
      </c>
      <c r="M595" s="2" t="s">
        <v>5</v>
      </c>
      <c r="N595" s="2" t="s">
        <v>47</v>
      </c>
      <c r="O595" s="9">
        <v>14.6386735306163</v>
      </c>
      <c r="P595" s="9">
        <f t="shared" si="45"/>
        <v>55</v>
      </c>
      <c r="Q595" s="2" t="str">
        <f t="shared" si="46"/>
        <v>diciembre</v>
      </c>
      <c r="R595" s="2">
        <f t="shared" si="47"/>
        <v>2023</v>
      </c>
      <c r="S595" s="3" t="str">
        <f t="shared" si="48"/>
        <v>sabado</v>
      </c>
      <c r="T595" s="88">
        <f t="shared" si="49"/>
        <v>23</v>
      </c>
    </row>
    <row r="596" spans="1:20" ht="15.75" x14ac:dyDescent="0.25">
      <c r="A596" s="113">
        <v>595</v>
      </c>
      <c r="B596" s="4" t="s">
        <v>904</v>
      </c>
      <c r="C596" s="113">
        <v>37</v>
      </c>
      <c r="D596" s="2" t="s">
        <v>695</v>
      </c>
      <c r="E596" s="5" t="s">
        <v>913</v>
      </c>
      <c r="F596" s="171">
        <v>34678227</v>
      </c>
      <c r="G596" s="6" t="s">
        <v>815</v>
      </c>
      <c r="H596" s="2" t="s">
        <v>29</v>
      </c>
      <c r="I596" s="44">
        <v>45287</v>
      </c>
      <c r="J596" s="133" t="s">
        <v>684</v>
      </c>
      <c r="K596" s="133" t="s">
        <v>1200</v>
      </c>
      <c r="L596" s="160">
        <v>550</v>
      </c>
      <c r="M596" s="2" t="s">
        <v>3</v>
      </c>
      <c r="N596" s="2" t="s">
        <v>47</v>
      </c>
      <c r="O596" s="9">
        <v>14.651399231416701</v>
      </c>
      <c r="P596" s="9">
        <f t="shared" si="45"/>
        <v>55</v>
      </c>
      <c r="Q596" s="2" t="str">
        <f t="shared" si="46"/>
        <v>diciembre</v>
      </c>
      <c r="R596" s="2">
        <f t="shared" si="47"/>
        <v>2023</v>
      </c>
      <c r="S596" s="3" t="str">
        <f t="shared" si="48"/>
        <v>miercoles</v>
      </c>
      <c r="T596" s="87">
        <f t="shared" si="49"/>
        <v>27</v>
      </c>
    </row>
    <row r="597" spans="1:20" ht="15.75" x14ac:dyDescent="0.25">
      <c r="A597" s="113">
        <v>596</v>
      </c>
      <c r="B597" s="4" t="s">
        <v>715</v>
      </c>
      <c r="C597" s="113">
        <v>42</v>
      </c>
      <c r="D597" s="2" t="s">
        <v>696</v>
      </c>
      <c r="E597" s="5" t="s">
        <v>915</v>
      </c>
      <c r="F597" s="171">
        <v>25043373</v>
      </c>
      <c r="G597" s="6" t="s">
        <v>816</v>
      </c>
      <c r="H597" s="2" t="s">
        <v>33</v>
      </c>
      <c r="I597" s="44">
        <v>45291</v>
      </c>
      <c r="J597" s="133" t="s">
        <v>685</v>
      </c>
      <c r="K597" s="133" t="s">
        <v>1200</v>
      </c>
      <c r="L597" s="160">
        <v>550</v>
      </c>
      <c r="M597" s="2" t="s">
        <v>5</v>
      </c>
      <c r="N597" s="2" t="s">
        <v>47</v>
      </c>
      <c r="O597" s="9">
        <v>14.664124932217</v>
      </c>
      <c r="P597" s="9">
        <f t="shared" si="45"/>
        <v>55</v>
      </c>
      <c r="Q597" s="2" t="str">
        <f t="shared" si="46"/>
        <v>diciembre</v>
      </c>
      <c r="R597" s="2">
        <f t="shared" si="47"/>
        <v>2023</v>
      </c>
      <c r="S597" s="3" t="str">
        <f t="shared" si="48"/>
        <v>domingo</v>
      </c>
      <c r="T597" s="88">
        <f t="shared" si="49"/>
        <v>31</v>
      </c>
    </row>
    <row r="598" spans="1:20" ht="15.75" x14ac:dyDescent="0.25">
      <c r="A598" s="113">
        <v>597</v>
      </c>
      <c r="B598" s="4" t="s">
        <v>720</v>
      </c>
      <c r="C598" s="113">
        <v>35</v>
      </c>
      <c r="D598" s="2" t="s">
        <v>695</v>
      </c>
      <c r="E598" s="5" t="s">
        <v>921</v>
      </c>
      <c r="F598" s="171">
        <v>30580610</v>
      </c>
      <c r="G598" s="2" t="s">
        <v>848</v>
      </c>
      <c r="H598" s="2" t="s">
        <v>35</v>
      </c>
      <c r="I598" s="44">
        <v>45181</v>
      </c>
      <c r="J598" s="133" t="s">
        <v>786</v>
      </c>
      <c r="K598" s="133" t="s">
        <v>1200</v>
      </c>
      <c r="L598" s="160">
        <v>550</v>
      </c>
      <c r="M598" s="2" t="s">
        <v>3</v>
      </c>
      <c r="N598" s="2" t="s">
        <v>47</v>
      </c>
      <c r="O598" s="9">
        <v>14.7023020346181</v>
      </c>
      <c r="P598" s="9">
        <f t="shared" si="45"/>
        <v>55</v>
      </c>
      <c r="Q598" s="2" t="str">
        <f t="shared" si="46"/>
        <v>septiembre</v>
      </c>
      <c r="R598" s="2">
        <f t="shared" si="47"/>
        <v>2023</v>
      </c>
      <c r="S598" s="3" t="str">
        <f t="shared" si="48"/>
        <v>martes</v>
      </c>
      <c r="T598" s="87">
        <f t="shared" si="49"/>
        <v>12</v>
      </c>
    </row>
    <row r="599" spans="1:20" ht="15.75" x14ac:dyDescent="0.25">
      <c r="A599" s="113">
        <v>598</v>
      </c>
      <c r="B599" s="4" t="s">
        <v>722</v>
      </c>
      <c r="C599" s="113">
        <v>35</v>
      </c>
      <c r="D599" s="2" t="s">
        <v>696</v>
      </c>
      <c r="E599" s="5" t="s">
        <v>923</v>
      </c>
      <c r="F599" s="171">
        <v>32313302</v>
      </c>
      <c r="G599" s="2" t="s">
        <v>849</v>
      </c>
      <c r="H599" s="2" t="s">
        <v>67</v>
      </c>
      <c r="I599" s="44">
        <v>45185</v>
      </c>
      <c r="J599" s="133" t="s">
        <v>714</v>
      </c>
      <c r="K599" s="133" t="s">
        <v>1200</v>
      </c>
      <c r="L599" s="160">
        <v>550</v>
      </c>
      <c r="M599" s="2" t="s">
        <v>1198</v>
      </c>
      <c r="N599" s="2" t="s">
        <v>47</v>
      </c>
      <c r="O599" s="9">
        <v>14.7150277354185</v>
      </c>
      <c r="P599" s="9">
        <f t="shared" si="45"/>
        <v>55</v>
      </c>
      <c r="Q599" s="2" t="str">
        <f t="shared" si="46"/>
        <v>septiembre</v>
      </c>
      <c r="R599" s="2">
        <f t="shared" si="47"/>
        <v>2023</v>
      </c>
      <c r="S599" s="3" t="str">
        <f t="shared" si="48"/>
        <v>sabado</v>
      </c>
      <c r="T599" s="88">
        <f t="shared" si="49"/>
        <v>16</v>
      </c>
    </row>
    <row r="600" spans="1:20" ht="15.75" x14ac:dyDescent="0.25">
      <c r="A600" s="113">
        <v>599</v>
      </c>
      <c r="B600" s="4" t="s">
        <v>71</v>
      </c>
      <c r="C600" s="113">
        <v>27</v>
      </c>
      <c r="D600" s="2" t="s">
        <v>695</v>
      </c>
      <c r="E600" s="5" t="s">
        <v>926</v>
      </c>
      <c r="F600" s="171">
        <v>34221613</v>
      </c>
      <c r="G600" s="2" t="s">
        <v>822</v>
      </c>
      <c r="H600" s="2" t="s">
        <v>72</v>
      </c>
      <c r="I600" s="44">
        <v>45191</v>
      </c>
      <c r="J600" s="133" t="s">
        <v>689</v>
      </c>
      <c r="K600" s="133" t="s">
        <v>1200</v>
      </c>
      <c r="L600" s="160">
        <v>550</v>
      </c>
      <c r="M600" s="2" t="s">
        <v>1197</v>
      </c>
      <c r="N600" s="2" t="s">
        <v>47</v>
      </c>
      <c r="O600" s="9">
        <v>14.734116286619001</v>
      </c>
      <c r="P600" s="9">
        <f t="shared" si="45"/>
        <v>55</v>
      </c>
      <c r="Q600" s="2" t="str">
        <f t="shared" si="46"/>
        <v>septiembre</v>
      </c>
      <c r="R600" s="2">
        <f t="shared" si="47"/>
        <v>2023</v>
      </c>
      <c r="S600" s="3" t="str">
        <f t="shared" si="48"/>
        <v>viernes</v>
      </c>
      <c r="T600" s="87">
        <f t="shared" si="49"/>
        <v>22</v>
      </c>
    </row>
    <row r="601" spans="1:20" ht="15.75" x14ac:dyDescent="0.25">
      <c r="A601" s="113">
        <v>600</v>
      </c>
      <c r="B601" s="4" t="s">
        <v>73</v>
      </c>
      <c r="C601" s="113">
        <v>31</v>
      </c>
      <c r="D601" s="2" t="s">
        <v>695</v>
      </c>
      <c r="E601" s="5" t="s">
        <v>927</v>
      </c>
      <c r="F601" s="171">
        <v>39111781</v>
      </c>
      <c r="G601" s="2" t="s">
        <v>844</v>
      </c>
      <c r="H601" s="2" t="s">
        <v>74</v>
      </c>
      <c r="I601" s="44">
        <v>45193</v>
      </c>
      <c r="J601" s="133" t="s">
        <v>783</v>
      </c>
      <c r="K601" s="133" t="s">
        <v>1200</v>
      </c>
      <c r="L601" s="160">
        <v>550</v>
      </c>
      <c r="M601" s="2" t="s">
        <v>1197</v>
      </c>
      <c r="N601" s="2" t="s">
        <v>47</v>
      </c>
      <c r="O601" s="9">
        <v>14.7404791370192</v>
      </c>
      <c r="P601" s="9">
        <f t="shared" si="45"/>
        <v>55</v>
      </c>
      <c r="Q601" s="2" t="str">
        <f t="shared" si="46"/>
        <v>septiembre</v>
      </c>
      <c r="R601" s="2">
        <f t="shared" si="47"/>
        <v>2023</v>
      </c>
      <c r="S601" s="3" t="str">
        <f t="shared" si="48"/>
        <v>domingo</v>
      </c>
      <c r="T601" s="88">
        <f t="shared" si="49"/>
        <v>24</v>
      </c>
    </row>
    <row r="602" spans="1:20" ht="15.75" x14ac:dyDescent="0.25">
      <c r="A602" s="113">
        <v>601</v>
      </c>
      <c r="B602" s="4" t="s">
        <v>725</v>
      </c>
      <c r="C602" s="113">
        <v>40</v>
      </c>
      <c r="D602" s="2" t="s">
        <v>696</v>
      </c>
      <c r="E602" s="5" t="s">
        <v>902</v>
      </c>
      <c r="F602" s="171">
        <v>32459086</v>
      </c>
      <c r="G602" s="2" t="s">
        <v>845</v>
      </c>
      <c r="H602" s="2" t="s">
        <v>76</v>
      </c>
      <c r="I602" s="44">
        <v>45195</v>
      </c>
      <c r="J602" s="133" t="s">
        <v>717</v>
      </c>
      <c r="K602" s="133" t="s">
        <v>1200</v>
      </c>
      <c r="L602" s="160">
        <v>550</v>
      </c>
      <c r="M602" s="2" t="s">
        <v>5</v>
      </c>
      <c r="N602" s="2" t="s">
        <v>47</v>
      </c>
      <c r="O602" s="9">
        <v>14.746841987419399</v>
      </c>
      <c r="P602" s="9">
        <f t="shared" si="45"/>
        <v>55</v>
      </c>
      <c r="Q602" s="2" t="str">
        <f t="shared" si="46"/>
        <v>septiembre</v>
      </c>
      <c r="R602" s="2">
        <f t="shared" si="47"/>
        <v>2023</v>
      </c>
      <c r="S602" s="3" t="str">
        <f t="shared" si="48"/>
        <v>martes</v>
      </c>
      <c r="T602" s="87">
        <f t="shared" si="49"/>
        <v>26</v>
      </c>
    </row>
    <row r="603" spans="1:20" ht="15.75" x14ac:dyDescent="0.25">
      <c r="A603" s="113">
        <v>602</v>
      </c>
      <c r="B603" s="4" t="s">
        <v>99</v>
      </c>
      <c r="C603" s="113">
        <v>31</v>
      </c>
      <c r="D603" s="2" t="s">
        <v>696</v>
      </c>
      <c r="E603" s="5" t="s">
        <v>941</v>
      </c>
      <c r="F603" s="171">
        <v>34388397</v>
      </c>
      <c r="G603" s="2" t="s">
        <v>846</v>
      </c>
      <c r="H603" s="2" t="s">
        <v>100</v>
      </c>
      <c r="I603" s="44">
        <v>45197</v>
      </c>
      <c r="J603" s="133" t="s">
        <v>687</v>
      </c>
      <c r="K603" s="133" t="s">
        <v>1200</v>
      </c>
      <c r="L603" s="160">
        <v>550</v>
      </c>
      <c r="M603" s="2" t="s">
        <v>1</v>
      </c>
      <c r="N603" s="2" t="s">
        <v>47</v>
      </c>
      <c r="O603" s="9">
        <v>14.753204837819601</v>
      </c>
      <c r="P603" s="9">
        <f t="shared" si="45"/>
        <v>55</v>
      </c>
      <c r="Q603" s="2" t="str">
        <f t="shared" si="46"/>
        <v>septiembre</v>
      </c>
      <c r="R603" s="2">
        <f t="shared" si="47"/>
        <v>2023</v>
      </c>
      <c r="S603" s="3" t="str">
        <f t="shared" si="48"/>
        <v>jueves</v>
      </c>
      <c r="T603" s="88">
        <f t="shared" si="49"/>
        <v>28</v>
      </c>
    </row>
    <row r="604" spans="1:20" ht="15.75" x14ac:dyDescent="0.25">
      <c r="A604" s="113">
        <v>603</v>
      </c>
      <c r="B604" s="4" t="s">
        <v>728</v>
      </c>
      <c r="C604" s="113">
        <v>33</v>
      </c>
      <c r="D604" s="2" t="s">
        <v>696</v>
      </c>
      <c r="E604" s="5" t="s">
        <v>930</v>
      </c>
      <c r="F604" s="171">
        <v>25972381</v>
      </c>
      <c r="G604" s="2" t="s">
        <v>825</v>
      </c>
      <c r="H604" s="2" t="s">
        <v>82</v>
      </c>
      <c r="I604" s="44">
        <v>45213</v>
      </c>
      <c r="J604" s="133" t="s">
        <v>688</v>
      </c>
      <c r="K604" s="133" t="s">
        <v>1200</v>
      </c>
      <c r="L604" s="160">
        <v>550</v>
      </c>
      <c r="M604" s="2" t="s">
        <v>5</v>
      </c>
      <c r="N604" s="2" t="s">
        <v>47</v>
      </c>
      <c r="O604" s="9">
        <v>14.7659305386199</v>
      </c>
      <c r="P604" s="9">
        <f t="shared" si="45"/>
        <v>55</v>
      </c>
      <c r="Q604" s="2" t="str">
        <f t="shared" si="46"/>
        <v>octubre</v>
      </c>
      <c r="R604" s="2">
        <f t="shared" si="47"/>
        <v>2023</v>
      </c>
      <c r="S604" s="3" t="str">
        <f t="shared" si="48"/>
        <v>sabado</v>
      </c>
      <c r="T604" s="87">
        <f t="shared" si="49"/>
        <v>14</v>
      </c>
    </row>
    <row r="605" spans="1:20" ht="15.75" x14ac:dyDescent="0.25">
      <c r="A605" s="113">
        <v>604</v>
      </c>
      <c r="B605" s="4" t="s">
        <v>730</v>
      </c>
      <c r="C605" s="113">
        <v>37</v>
      </c>
      <c r="D605" s="2" t="s">
        <v>695</v>
      </c>
      <c r="E605" s="5" t="s">
        <v>932</v>
      </c>
      <c r="F605" s="171">
        <v>30066435</v>
      </c>
      <c r="G605" s="2" t="s">
        <v>933</v>
      </c>
      <c r="H605" s="2" t="s">
        <v>86</v>
      </c>
      <c r="I605" s="44">
        <v>45171</v>
      </c>
      <c r="J605" s="133" t="s">
        <v>684</v>
      </c>
      <c r="K605" s="133" t="s">
        <v>1200</v>
      </c>
      <c r="L605" s="160">
        <v>550</v>
      </c>
      <c r="M605" s="2" t="s">
        <v>3</v>
      </c>
      <c r="N605" s="2" t="s">
        <v>47</v>
      </c>
      <c r="O605" s="9">
        <v>14.7786562394203</v>
      </c>
      <c r="P605" s="9">
        <f t="shared" si="45"/>
        <v>55</v>
      </c>
      <c r="Q605" s="2" t="str">
        <f t="shared" si="46"/>
        <v>septiembre</v>
      </c>
      <c r="R605" s="2">
        <f t="shared" si="47"/>
        <v>2023</v>
      </c>
      <c r="S605" s="3" t="str">
        <f t="shared" si="48"/>
        <v>sabado</v>
      </c>
      <c r="T605" s="88">
        <f t="shared" si="49"/>
        <v>2</v>
      </c>
    </row>
    <row r="606" spans="1:20" ht="15.75" x14ac:dyDescent="0.25">
      <c r="A606" s="113">
        <v>605</v>
      </c>
      <c r="B606" s="4" t="s">
        <v>89</v>
      </c>
      <c r="C606" s="113">
        <v>28</v>
      </c>
      <c r="D606" s="2" t="s">
        <v>695</v>
      </c>
      <c r="E606" s="5" t="s">
        <v>935</v>
      </c>
      <c r="F606" s="171">
        <v>25649169</v>
      </c>
      <c r="G606" s="2" t="s">
        <v>828</v>
      </c>
      <c r="H606" s="2" t="s">
        <v>90</v>
      </c>
      <c r="I606" s="44">
        <v>45175</v>
      </c>
      <c r="J606" s="133" t="s">
        <v>782</v>
      </c>
      <c r="K606" s="133" t="s">
        <v>1200</v>
      </c>
      <c r="L606" s="160">
        <v>550</v>
      </c>
      <c r="M606" s="2" t="s">
        <v>1198</v>
      </c>
      <c r="N606" s="2" t="s">
        <v>47</v>
      </c>
      <c r="O606" s="9">
        <v>14.791381940220701</v>
      </c>
      <c r="P606" s="9">
        <f t="shared" si="45"/>
        <v>55</v>
      </c>
      <c r="Q606" s="2" t="str">
        <f t="shared" si="46"/>
        <v>septiembre</v>
      </c>
      <c r="R606" s="2">
        <f t="shared" si="47"/>
        <v>2023</v>
      </c>
      <c r="S606" s="3" t="str">
        <f t="shared" si="48"/>
        <v>miercoles</v>
      </c>
      <c r="T606" s="87">
        <f t="shared" si="49"/>
        <v>6</v>
      </c>
    </row>
    <row r="607" spans="1:20" ht="15.75" x14ac:dyDescent="0.25">
      <c r="A607" s="113">
        <v>606</v>
      </c>
      <c r="B607" s="4" t="s">
        <v>720</v>
      </c>
      <c r="C607" s="113">
        <v>44</v>
      </c>
      <c r="D607" s="2" t="s">
        <v>695</v>
      </c>
      <c r="E607" s="5" t="s">
        <v>921</v>
      </c>
      <c r="F607" s="171">
        <v>30580610</v>
      </c>
      <c r="G607" s="2" t="s">
        <v>848</v>
      </c>
      <c r="H607" s="2" t="s">
        <v>35</v>
      </c>
      <c r="I607" s="44">
        <v>45179</v>
      </c>
      <c r="J607" s="133" t="s">
        <v>713</v>
      </c>
      <c r="K607" s="133" t="s">
        <v>1200</v>
      </c>
      <c r="L607" s="160">
        <v>550</v>
      </c>
      <c r="M607" s="2" t="s">
        <v>1</v>
      </c>
      <c r="N607" s="2" t="s">
        <v>47</v>
      </c>
      <c r="O607" s="9">
        <v>14.8295590426217</v>
      </c>
      <c r="P607" s="9">
        <f t="shared" si="45"/>
        <v>55</v>
      </c>
      <c r="Q607" s="3" t="str">
        <f t="shared" si="46"/>
        <v>septiembre</v>
      </c>
      <c r="R607" s="2">
        <f t="shared" si="47"/>
        <v>2023</v>
      </c>
      <c r="S607" s="3" t="str">
        <f t="shared" si="48"/>
        <v>domingo</v>
      </c>
      <c r="T607" s="88">
        <f t="shared" si="49"/>
        <v>10</v>
      </c>
    </row>
    <row r="608" spans="1:20" ht="15.75" x14ac:dyDescent="0.25">
      <c r="A608" s="113">
        <v>607</v>
      </c>
      <c r="B608" s="4" t="s">
        <v>722</v>
      </c>
      <c r="C608" s="113">
        <v>18</v>
      </c>
      <c r="D608" s="2" t="s">
        <v>696</v>
      </c>
      <c r="E608" s="5" t="s">
        <v>923</v>
      </c>
      <c r="F608" s="171">
        <v>32313302</v>
      </c>
      <c r="G608" s="2" t="s">
        <v>849</v>
      </c>
      <c r="H608" s="2" t="s">
        <v>67</v>
      </c>
      <c r="I608" s="44">
        <v>45191</v>
      </c>
      <c r="J608" s="133" t="s">
        <v>782</v>
      </c>
      <c r="K608" s="133" t="s">
        <v>62</v>
      </c>
      <c r="L608" s="161">
        <v>350</v>
      </c>
      <c r="M608" s="2" t="s">
        <v>1198</v>
      </c>
      <c r="N608" s="2" t="s">
        <v>47</v>
      </c>
      <c r="O608" s="9">
        <v>14.8422847434221</v>
      </c>
      <c r="P608" s="9">
        <f t="shared" si="45"/>
        <v>35</v>
      </c>
      <c r="Q608" s="3" t="str">
        <f t="shared" si="46"/>
        <v>septiembre</v>
      </c>
      <c r="R608" s="2">
        <f t="shared" si="47"/>
        <v>2023</v>
      </c>
      <c r="S608" s="3" t="str">
        <f t="shared" si="48"/>
        <v>viernes</v>
      </c>
      <c r="T608" s="87">
        <f t="shared" si="49"/>
        <v>22</v>
      </c>
    </row>
    <row r="609" spans="1:20" ht="15.75" x14ac:dyDescent="0.25">
      <c r="A609" s="113">
        <v>608</v>
      </c>
      <c r="B609" s="4" t="s">
        <v>99</v>
      </c>
      <c r="C609" s="113">
        <v>31</v>
      </c>
      <c r="D609" s="2" t="s">
        <v>696</v>
      </c>
      <c r="E609" s="5" t="s">
        <v>941</v>
      </c>
      <c r="F609" s="171">
        <v>34388397</v>
      </c>
      <c r="G609" s="2" t="s">
        <v>846</v>
      </c>
      <c r="H609" s="2" t="s">
        <v>100</v>
      </c>
      <c r="I609" s="44">
        <v>45197</v>
      </c>
      <c r="J609" s="133" t="s">
        <v>786</v>
      </c>
      <c r="K609" s="133" t="s">
        <v>62</v>
      </c>
      <c r="L609" s="161">
        <v>350</v>
      </c>
      <c r="M609" s="2" t="s">
        <v>3</v>
      </c>
      <c r="N609" s="2" t="s">
        <v>47</v>
      </c>
      <c r="O609" s="9">
        <v>14.8613732946226</v>
      </c>
      <c r="P609" s="9">
        <f t="shared" si="45"/>
        <v>35</v>
      </c>
      <c r="Q609" s="3" t="str">
        <f t="shared" si="46"/>
        <v>septiembre</v>
      </c>
      <c r="R609" s="2">
        <f t="shared" si="47"/>
        <v>2023</v>
      </c>
      <c r="S609" s="3" t="str">
        <f t="shared" si="48"/>
        <v>jueves</v>
      </c>
      <c r="T609" s="88">
        <f t="shared" si="49"/>
        <v>28</v>
      </c>
    </row>
    <row r="610" spans="1:20" ht="15.75" x14ac:dyDescent="0.25">
      <c r="A610" s="113">
        <v>609</v>
      </c>
      <c r="B610" s="4" t="s">
        <v>719</v>
      </c>
      <c r="C610" s="113">
        <v>30</v>
      </c>
      <c r="D610" s="2" t="s">
        <v>696</v>
      </c>
      <c r="E610" s="5" t="s">
        <v>920</v>
      </c>
      <c r="F610" s="171">
        <v>27535017</v>
      </c>
      <c r="G610" s="2" t="s">
        <v>847</v>
      </c>
      <c r="H610" s="2" t="s">
        <v>61</v>
      </c>
      <c r="I610" s="44">
        <v>45199</v>
      </c>
      <c r="J610" s="133" t="s">
        <v>686</v>
      </c>
      <c r="K610" s="133" t="s">
        <v>62</v>
      </c>
      <c r="L610" s="161">
        <v>350</v>
      </c>
      <c r="M610" s="2" t="s">
        <v>1</v>
      </c>
      <c r="N610" s="2" t="s">
        <v>47</v>
      </c>
      <c r="O610" s="9">
        <v>14.8677361450228</v>
      </c>
      <c r="P610" s="9">
        <f t="shared" si="45"/>
        <v>35</v>
      </c>
      <c r="Q610" s="3" t="str">
        <f t="shared" si="46"/>
        <v>septiembre</v>
      </c>
      <c r="R610" s="2">
        <f t="shared" si="47"/>
        <v>2023</v>
      </c>
      <c r="S610" s="3" t="str">
        <f t="shared" si="48"/>
        <v>sabado</v>
      </c>
      <c r="T610" s="87">
        <f t="shared" si="49"/>
        <v>30</v>
      </c>
    </row>
    <row r="611" spans="1:20" ht="15.75" x14ac:dyDescent="0.25">
      <c r="A611" s="113">
        <v>610</v>
      </c>
      <c r="B611" s="4" t="s">
        <v>720</v>
      </c>
      <c r="C611" s="113">
        <v>18</v>
      </c>
      <c r="D611" s="2" t="s">
        <v>695</v>
      </c>
      <c r="E611" s="5" t="s">
        <v>921</v>
      </c>
      <c r="F611" s="171">
        <v>30580610</v>
      </c>
      <c r="G611" s="2" t="s">
        <v>848</v>
      </c>
      <c r="H611" s="2" t="s">
        <v>35</v>
      </c>
      <c r="I611" s="44">
        <v>45213</v>
      </c>
      <c r="J611" s="133" t="s">
        <v>714</v>
      </c>
      <c r="K611" s="133" t="s">
        <v>62</v>
      </c>
      <c r="L611" s="161">
        <v>350</v>
      </c>
      <c r="M611" s="2" t="s">
        <v>1198</v>
      </c>
      <c r="N611" s="2" t="s">
        <v>47</v>
      </c>
      <c r="O611" s="9">
        <v>14.874098995422999</v>
      </c>
      <c r="P611" s="9">
        <f t="shared" si="45"/>
        <v>35</v>
      </c>
      <c r="Q611" s="3" t="str">
        <f t="shared" si="46"/>
        <v>octubre</v>
      </c>
      <c r="R611" s="2">
        <f t="shared" si="47"/>
        <v>2023</v>
      </c>
      <c r="S611" s="3" t="str">
        <f t="shared" si="48"/>
        <v>sabado</v>
      </c>
      <c r="T611" s="88">
        <f t="shared" si="49"/>
        <v>14</v>
      </c>
    </row>
    <row r="612" spans="1:20" ht="15.75" x14ac:dyDescent="0.25">
      <c r="A612" s="113">
        <v>611</v>
      </c>
      <c r="B612" s="4" t="s">
        <v>721</v>
      </c>
      <c r="C612" s="113">
        <v>33</v>
      </c>
      <c r="D612" s="2" t="s">
        <v>695</v>
      </c>
      <c r="E612" s="5" t="s">
        <v>922</v>
      </c>
      <c r="F612" s="171">
        <v>35484478</v>
      </c>
      <c r="G612" s="2" t="s">
        <v>843</v>
      </c>
      <c r="H612" s="2" t="s">
        <v>37</v>
      </c>
      <c r="I612" s="44">
        <v>45203</v>
      </c>
      <c r="J612" s="133" t="s">
        <v>713</v>
      </c>
      <c r="K612" s="133" t="s">
        <v>62</v>
      </c>
      <c r="L612" s="161">
        <v>350</v>
      </c>
      <c r="M612" s="2" t="s">
        <v>1</v>
      </c>
      <c r="N612" s="2" t="s">
        <v>47</v>
      </c>
      <c r="O612" s="9">
        <v>14.8804618458232</v>
      </c>
      <c r="P612" s="9">
        <f t="shared" si="45"/>
        <v>35</v>
      </c>
      <c r="Q612" s="3" t="str">
        <f t="shared" si="46"/>
        <v>octubre</v>
      </c>
      <c r="R612" s="2">
        <f t="shared" si="47"/>
        <v>2023</v>
      </c>
      <c r="S612" s="3" t="str">
        <f t="shared" si="48"/>
        <v>miercoles</v>
      </c>
      <c r="T612" s="87">
        <f t="shared" si="49"/>
        <v>4</v>
      </c>
    </row>
    <row r="613" spans="1:20" ht="15.75" x14ac:dyDescent="0.25">
      <c r="A613" s="113">
        <v>612</v>
      </c>
      <c r="B613" s="4" t="s">
        <v>723</v>
      </c>
      <c r="C613" s="3">
        <v>37</v>
      </c>
      <c r="D613" s="2" t="s">
        <v>696</v>
      </c>
      <c r="E613" s="5" t="s">
        <v>924</v>
      </c>
      <c r="F613" s="171">
        <v>35887710</v>
      </c>
      <c r="G613" s="2" t="s">
        <v>821</v>
      </c>
      <c r="H613" s="2" t="s">
        <v>68</v>
      </c>
      <c r="I613" s="44">
        <v>45207</v>
      </c>
      <c r="J613" s="133" t="s">
        <v>782</v>
      </c>
      <c r="K613" s="133" t="s">
        <v>62</v>
      </c>
      <c r="L613" s="161">
        <v>350</v>
      </c>
      <c r="M613" s="2" t="s">
        <v>1198</v>
      </c>
      <c r="N613" s="2" t="s">
        <v>47</v>
      </c>
      <c r="O613" s="9">
        <v>14.8931875466235</v>
      </c>
      <c r="P613" s="9">
        <f t="shared" si="45"/>
        <v>35</v>
      </c>
      <c r="Q613" s="3" t="str">
        <f t="shared" si="46"/>
        <v>octubre</v>
      </c>
      <c r="R613" s="2">
        <f t="shared" si="47"/>
        <v>2023</v>
      </c>
      <c r="S613" s="3" t="str">
        <f t="shared" si="48"/>
        <v>domingo</v>
      </c>
      <c r="T613" s="88">
        <f t="shared" si="49"/>
        <v>8</v>
      </c>
    </row>
    <row r="614" spans="1:20" ht="15.75" x14ac:dyDescent="0.25">
      <c r="A614" s="113">
        <v>613</v>
      </c>
      <c r="B614" s="4" t="s">
        <v>904</v>
      </c>
      <c r="C614" s="113">
        <v>30</v>
      </c>
      <c r="D614" s="2" t="s">
        <v>695</v>
      </c>
      <c r="E614" s="5" t="s">
        <v>913</v>
      </c>
      <c r="F614" s="171">
        <v>34678227</v>
      </c>
      <c r="G614" s="6" t="s">
        <v>815</v>
      </c>
      <c r="H614" s="2" t="s">
        <v>29</v>
      </c>
      <c r="I614" s="44">
        <v>45211</v>
      </c>
      <c r="J614" s="133" t="s">
        <v>691</v>
      </c>
      <c r="K614" s="133" t="s">
        <v>62</v>
      </c>
      <c r="L614" s="161">
        <v>350</v>
      </c>
      <c r="M614" s="2" t="s">
        <v>1198</v>
      </c>
      <c r="N614" s="2" t="s">
        <v>47</v>
      </c>
      <c r="O614" s="9">
        <v>14.9059132474239</v>
      </c>
      <c r="P614" s="9">
        <f t="shared" si="45"/>
        <v>35</v>
      </c>
      <c r="Q614" s="3" t="str">
        <f t="shared" si="46"/>
        <v>octubre</v>
      </c>
      <c r="R614" s="2">
        <f t="shared" si="47"/>
        <v>2023</v>
      </c>
      <c r="S614" s="3" t="str">
        <f t="shared" si="48"/>
        <v>jueves</v>
      </c>
      <c r="T614" s="87">
        <f t="shared" si="49"/>
        <v>12</v>
      </c>
    </row>
    <row r="615" spans="1:20" ht="15.75" x14ac:dyDescent="0.25">
      <c r="A615" s="113">
        <v>614</v>
      </c>
      <c r="B615" s="4" t="s">
        <v>715</v>
      </c>
      <c r="C615" s="113">
        <v>42</v>
      </c>
      <c r="D615" s="2" t="s">
        <v>696</v>
      </c>
      <c r="E615" s="5" t="s">
        <v>915</v>
      </c>
      <c r="F615" s="171">
        <v>25043373</v>
      </c>
      <c r="G615" s="6" t="s">
        <v>816</v>
      </c>
      <c r="H615" s="2" t="s">
        <v>33</v>
      </c>
      <c r="I615" s="44">
        <v>45213</v>
      </c>
      <c r="J615" s="133" t="s">
        <v>686</v>
      </c>
      <c r="K615" s="133" t="s">
        <v>62</v>
      </c>
      <c r="L615" s="161">
        <v>350</v>
      </c>
      <c r="M615" s="2" t="s">
        <v>1</v>
      </c>
      <c r="N615" s="2" t="s">
        <v>47</v>
      </c>
      <c r="O615" s="9">
        <v>14.9186389482243</v>
      </c>
      <c r="P615" s="9">
        <f t="shared" si="45"/>
        <v>35</v>
      </c>
      <c r="Q615" s="3" t="str">
        <f t="shared" si="46"/>
        <v>octubre</v>
      </c>
      <c r="R615" s="2">
        <f t="shared" si="47"/>
        <v>2023</v>
      </c>
      <c r="S615" s="3" t="str">
        <f t="shared" si="48"/>
        <v>sabado</v>
      </c>
      <c r="T615" s="88">
        <f t="shared" si="49"/>
        <v>14</v>
      </c>
    </row>
    <row r="616" spans="1:20" ht="15.75" x14ac:dyDescent="0.25">
      <c r="A616" s="113">
        <v>615</v>
      </c>
      <c r="B616" s="4" t="s">
        <v>720</v>
      </c>
      <c r="C616" s="113">
        <v>28</v>
      </c>
      <c r="D616" s="2" t="s">
        <v>695</v>
      </c>
      <c r="E616" s="5" t="s">
        <v>921</v>
      </c>
      <c r="F616" s="171">
        <v>30580610</v>
      </c>
      <c r="G616" s="2" t="s">
        <v>848</v>
      </c>
      <c r="H616" s="2" t="s">
        <v>35</v>
      </c>
      <c r="I616" s="44">
        <v>45227</v>
      </c>
      <c r="J616" s="133" t="s">
        <v>691</v>
      </c>
      <c r="K616" s="133" t="s">
        <v>62</v>
      </c>
      <c r="L616" s="161">
        <v>350</v>
      </c>
      <c r="M616" s="2" t="s">
        <v>1198</v>
      </c>
      <c r="N616" s="2" t="s">
        <v>47</v>
      </c>
      <c r="O616" s="9">
        <v>14.956816050625299</v>
      </c>
      <c r="P616" s="9">
        <f t="shared" si="45"/>
        <v>35</v>
      </c>
      <c r="Q616" s="3" t="str">
        <f t="shared" si="46"/>
        <v>octubre</v>
      </c>
      <c r="R616" s="2">
        <f t="shared" si="47"/>
        <v>2023</v>
      </c>
      <c r="S616" s="3" t="str">
        <f t="shared" si="48"/>
        <v>sabado</v>
      </c>
      <c r="T616" s="87">
        <f t="shared" si="49"/>
        <v>28</v>
      </c>
    </row>
    <row r="617" spans="1:20" ht="15.75" x14ac:dyDescent="0.25">
      <c r="A617" s="113">
        <v>616</v>
      </c>
      <c r="B617" s="4" t="s">
        <v>722</v>
      </c>
      <c r="C617" s="113">
        <v>38</v>
      </c>
      <c r="D617" s="2" t="s">
        <v>696</v>
      </c>
      <c r="E617" s="5" t="s">
        <v>923</v>
      </c>
      <c r="F617" s="171">
        <v>32313302</v>
      </c>
      <c r="G617" s="2" t="s">
        <v>849</v>
      </c>
      <c r="H617" s="2" t="s">
        <v>67</v>
      </c>
      <c r="I617" s="44">
        <v>45231</v>
      </c>
      <c r="J617" s="133" t="s">
        <v>686</v>
      </c>
      <c r="K617" s="133" t="s">
        <v>62</v>
      </c>
      <c r="L617" s="161">
        <v>350</v>
      </c>
      <c r="M617" s="2" t="s">
        <v>1</v>
      </c>
      <c r="N617" s="2" t="s">
        <v>47</v>
      </c>
      <c r="O617" s="9">
        <v>14.9695417514257</v>
      </c>
      <c r="P617" s="9">
        <f t="shared" si="45"/>
        <v>35</v>
      </c>
      <c r="Q617" s="3" t="str">
        <f t="shared" si="46"/>
        <v>noviembre</v>
      </c>
      <c r="R617" s="2">
        <f t="shared" si="47"/>
        <v>2023</v>
      </c>
      <c r="S617" s="3" t="str">
        <f t="shared" si="48"/>
        <v>miercoles</v>
      </c>
      <c r="T617" s="88">
        <f t="shared" si="49"/>
        <v>1</v>
      </c>
    </row>
    <row r="618" spans="1:20" ht="15.75" x14ac:dyDescent="0.25">
      <c r="A618" s="113">
        <v>617</v>
      </c>
      <c r="B618" s="4" t="s">
        <v>71</v>
      </c>
      <c r="C618" s="113">
        <v>27</v>
      </c>
      <c r="D618" s="2" t="s">
        <v>695</v>
      </c>
      <c r="E618" s="5" t="s">
        <v>926</v>
      </c>
      <c r="F618" s="171">
        <v>34221613</v>
      </c>
      <c r="G618" s="2" t="s">
        <v>822</v>
      </c>
      <c r="H618" s="2" t="s">
        <v>72</v>
      </c>
      <c r="I618" s="44">
        <v>45237</v>
      </c>
      <c r="J618" s="133" t="s">
        <v>786</v>
      </c>
      <c r="K618" s="133" t="s">
        <v>62</v>
      </c>
      <c r="L618" s="161">
        <v>350</v>
      </c>
      <c r="M618" s="2" t="s">
        <v>3</v>
      </c>
      <c r="N618" s="2" t="s">
        <v>47</v>
      </c>
      <c r="O618" s="9">
        <v>14.9886303026262</v>
      </c>
      <c r="P618" s="9">
        <f t="shared" si="45"/>
        <v>35</v>
      </c>
      <c r="Q618" s="3" t="str">
        <f t="shared" si="46"/>
        <v>noviembre</v>
      </c>
      <c r="R618" s="2">
        <f t="shared" si="47"/>
        <v>2023</v>
      </c>
      <c r="S618" s="3" t="str">
        <f t="shared" si="48"/>
        <v>martes</v>
      </c>
      <c r="T618" s="87">
        <f t="shared" si="49"/>
        <v>7</v>
      </c>
    </row>
    <row r="619" spans="1:20" ht="15.75" x14ac:dyDescent="0.25">
      <c r="A619" s="113">
        <v>618</v>
      </c>
      <c r="B619" s="4" t="s">
        <v>73</v>
      </c>
      <c r="C619" s="113">
        <v>31</v>
      </c>
      <c r="D619" s="2" t="s">
        <v>695</v>
      </c>
      <c r="E619" s="5" t="s">
        <v>927</v>
      </c>
      <c r="F619" s="171">
        <v>39111781</v>
      </c>
      <c r="G619" s="2" t="s">
        <v>844</v>
      </c>
      <c r="H619" s="2" t="s">
        <v>74</v>
      </c>
      <c r="I619" s="44">
        <v>45239</v>
      </c>
      <c r="J619" s="133" t="s">
        <v>686</v>
      </c>
      <c r="K619" s="133" t="s">
        <v>62</v>
      </c>
      <c r="L619" s="161">
        <v>350</v>
      </c>
      <c r="M619" s="2" t="s">
        <v>1</v>
      </c>
      <c r="N619" s="2" t="s">
        <v>47</v>
      </c>
      <c r="O619" s="9">
        <v>14.9949931530264</v>
      </c>
      <c r="P619" s="9">
        <f t="shared" si="45"/>
        <v>35</v>
      </c>
      <c r="Q619" s="3" t="str">
        <f t="shared" si="46"/>
        <v>noviembre</v>
      </c>
      <c r="R619" s="2">
        <f t="shared" si="47"/>
        <v>2023</v>
      </c>
      <c r="S619" s="3" t="str">
        <f t="shared" si="48"/>
        <v>jueves</v>
      </c>
      <c r="T619" s="88">
        <f t="shared" si="49"/>
        <v>9</v>
      </c>
    </row>
    <row r="620" spans="1:20" ht="15.75" x14ac:dyDescent="0.25">
      <c r="A620" s="113">
        <v>619</v>
      </c>
      <c r="B620" s="4" t="s">
        <v>725</v>
      </c>
      <c r="C620" s="113">
        <v>40</v>
      </c>
      <c r="D620" s="2" t="s">
        <v>696</v>
      </c>
      <c r="E620" s="5" t="s">
        <v>902</v>
      </c>
      <c r="F620" s="171">
        <v>32459086</v>
      </c>
      <c r="G620" s="2" t="s">
        <v>845</v>
      </c>
      <c r="H620" s="2" t="s">
        <v>76</v>
      </c>
      <c r="I620" s="44">
        <v>45241</v>
      </c>
      <c r="J620" s="133" t="s">
        <v>714</v>
      </c>
      <c r="K620" s="133" t="s">
        <v>62</v>
      </c>
      <c r="L620" s="161">
        <v>350</v>
      </c>
      <c r="M620" s="2" t="s">
        <v>1198</v>
      </c>
      <c r="N620" s="2" t="s">
        <v>47</v>
      </c>
      <c r="O620" s="9">
        <v>15.001356003426601</v>
      </c>
      <c r="P620" s="9">
        <f t="shared" si="45"/>
        <v>35</v>
      </c>
      <c r="Q620" s="3" t="str">
        <f t="shared" si="46"/>
        <v>noviembre</v>
      </c>
      <c r="R620" s="2">
        <f t="shared" si="47"/>
        <v>2023</v>
      </c>
      <c r="S620" s="3" t="str">
        <f t="shared" si="48"/>
        <v>sabado</v>
      </c>
      <c r="T620" s="87">
        <f t="shared" si="49"/>
        <v>11</v>
      </c>
    </row>
    <row r="621" spans="1:20" ht="15.75" x14ac:dyDescent="0.25">
      <c r="A621" s="113">
        <v>620</v>
      </c>
      <c r="B621" s="4" t="s">
        <v>726</v>
      </c>
      <c r="C621" s="113">
        <v>18</v>
      </c>
      <c r="D621" s="2" t="s">
        <v>696</v>
      </c>
      <c r="E621" s="5" t="s">
        <v>928</v>
      </c>
      <c r="F621" s="171">
        <v>26547859</v>
      </c>
      <c r="G621" s="2" t="s">
        <v>823</v>
      </c>
      <c r="H621" s="2" t="s">
        <v>78</v>
      </c>
      <c r="I621" s="44">
        <v>45248</v>
      </c>
      <c r="J621" s="133" t="s">
        <v>713</v>
      </c>
      <c r="K621" s="133" t="s">
        <v>62</v>
      </c>
      <c r="L621" s="161">
        <v>350</v>
      </c>
      <c r="M621" s="2" t="s">
        <v>1</v>
      </c>
      <c r="N621" s="2" t="s">
        <v>47</v>
      </c>
      <c r="O621" s="9">
        <v>15.0077188538268</v>
      </c>
      <c r="P621" s="9">
        <f t="shared" si="45"/>
        <v>35</v>
      </c>
      <c r="Q621" s="3" t="str">
        <f t="shared" si="46"/>
        <v>noviembre</v>
      </c>
      <c r="R621" s="2">
        <f t="shared" si="47"/>
        <v>2023</v>
      </c>
      <c r="S621" s="3" t="str">
        <f t="shared" si="48"/>
        <v>sabado</v>
      </c>
      <c r="T621" s="88">
        <f t="shared" si="49"/>
        <v>18</v>
      </c>
    </row>
    <row r="622" spans="1:20" ht="15.75" x14ac:dyDescent="0.25">
      <c r="A622" s="113">
        <v>621</v>
      </c>
      <c r="B622" s="4" t="s">
        <v>99</v>
      </c>
      <c r="C622" s="113">
        <v>31</v>
      </c>
      <c r="D622" s="2" t="s">
        <v>696</v>
      </c>
      <c r="E622" s="5" t="s">
        <v>941</v>
      </c>
      <c r="F622" s="171">
        <v>34388397</v>
      </c>
      <c r="G622" s="2" t="s">
        <v>846</v>
      </c>
      <c r="H622" s="2" t="s">
        <v>100</v>
      </c>
      <c r="I622" s="44">
        <v>45247</v>
      </c>
      <c r="J622" s="133" t="s">
        <v>686</v>
      </c>
      <c r="K622" s="133" t="s">
        <v>62</v>
      </c>
      <c r="L622" s="161">
        <v>350</v>
      </c>
      <c r="M622" s="2" t="s">
        <v>1</v>
      </c>
      <c r="N622" s="2" t="s">
        <v>47</v>
      </c>
      <c r="O622" s="9">
        <v>15.020444554627099</v>
      </c>
      <c r="P622" s="9">
        <f t="shared" si="45"/>
        <v>35</v>
      </c>
      <c r="Q622" s="3" t="str">
        <f t="shared" si="46"/>
        <v>noviembre</v>
      </c>
      <c r="R622" s="2">
        <f t="shared" si="47"/>
        <v>2023</v>
      </c>
      <c r="S622" s="3" t="str">
        <f t="shared" si="48"/>
        <v>viernes</v>
      </c>
      <c r="T622" s="87">
        <f t="shared" si="49"/>
        <v>17</v>
      </c>
    </row>
    <row r="623" spans="1:20" ht="15.75" x14ac:dyDescent="0.25">
      <c r="A623" s="113">
        <v>622</v>
      </c>
      <c r="B623" s="4" t="s">
        <v>730</v>
      </c>
      <c r="C623" s="113">
        <v>37</v>
      </c>
      <c r="D623" s="2" t="s">
        <v>695</v>
      </c>
      <c r="E623" s="5" t="s">
        <v>932</v>
      </c>
      <c r="F623" s="171">
        <v>30066435</v>
      </c>
      <c r="G623" s="2" t="s">
        <v>933</v>
      </c>
      <c r="H623" s="2" t="s">
        <v>86</v>
      </c>
      <c r="I623" s="44">
        <v>45251</v>
      </c>
      <c r="J623" s="133" t="s">
        <v>713</v>
      </c>
      <c r="K623" s="133" t="s">
        <v>62</v>
      </c>
      <c r="L623" s="161">
        <v>350</v>
      </c>
      <c r="M623" s="2" t="s">
        <v>1</v>
      </c>
      <c r="N623" s="2" t="s">
        <v>47</v>
      </c>
      <c r="O623" s="9">
        <v>15.0331702554275</v>
      </c>
      <c r="P623" s="9">
        <f t="shared" si="45"/>
        <v>35</v>
      </c>
      <c r="Q623" s="3" t="str">
        <f t="shared" si="46"/>
        <v>noviembre</v>
      </c>
      <c r="R623" s="2">
        <f t="shared" si="47"/>
        <v>2023</v>
      </c>
      <c r="S623" s="3" t="str">
        <f t="shared" si="48"/>
        <v>martes</v>
      </c>
      <c r="T623" s="88">
        <f t="shared" si="49"/>
        <v>21</v>
      </c>
    </row>
    <row r="624" spans="1:20" ht="15.75" x14ac:dyDescent="0.25">
      <c r="A624" s="113">
        <v>623</v>
      </c>
      <c r="B624" s="4" t="s">
        <v>89</v>
      </c>
      <c r="C624" s="113">
        <v>28</v>
      </c>
      <c r="D624" s="2" t="s">
        <v>695</v>
      </c>
      <c r="E624" s="5" t="s">
        <v>935</v>
      </c>
      <c r="F624" s="171">
        <v>25649169</v>
      </c>
      <c r="G624" s="2" t="s">
        <v>828</v>
      </c>
      <c r="H624" s="2" t="s">
        <v>90</v>
      </c>
      <c r="I624" s="44">
        <v>45255</v>
      </c>
      <c r="J624" s="133" t="s">
        <v>686</v>
      </c>
      <c r="K624" s="133" t="s">
        <v>62</v>
      </c>
      <c r="L624" s="161">
        <v>350</v>
      </c>
      <c r="M624" s="2" t="s">
        <v>1</v>
      </c>
      <c r="N624" s="2" t="s">
        <v>47</v>
      </c>
      <c r="O624" s="9">
        <v>15.0458959562279</v>
      </c>
      <c r="P624" s="9">
        <f t="shared" si="45"/>
        <v>35</v>
      </c>
      <c r="Q624" s="3" t="str">
        <f t="shared" si="46"/>
        <v>noviembre</v>
      </c>
      <c r="R624" s="2">
        <f t="shared" si="47"/>
        <v>2023</v>
      </c>
      <c r="S624" s="3" t="str">
        <f t="shared" si="48"/>
        <v>sabado</v>
      </c>
      <c r="T624" s="87">
        <f t="shared" si="49"/>
        <v>25</v>
      </c>
    </row>
    <row r="625" spans="1:20" ht="15.75" x14ac:dyDescent="0.25">
      <c r="A625" s="113">
        <v>624</v>
      </c>
      <c r="B625" s="4" t="s">
        <v>719</v>
      </c>
      <c r="C625" s="113">
        <v>30</v>
      </c>
      <c r="D625" s="2" t="s">
        <v>696</v>
      </c>
      <c r="E625" s="5" t="s">
        <v>920</v>
      </c>
      <c r="F625" s="171">
        <v>27535017</v>
      </c>
      <c r="G625" s="2" t="s">
        <v>847</v>
      </c>
      <c r="H625" s="2" t="s">
        <v>61</v>
      </c>
      <c r="I625" s="44">
        <v>45267</v>
      </c>
      <c r="J625" s="133" t="s">
        <v>682</v>
      </c>
      <c r="K625" s="133" t="s">
        <v>62</v>
      </c>
      <c r="L625" s="161">
        <v>350</v>
      </c>
      <c r="M625" s="2" t="s">
        <v>1</v>
      </c>
      <c r="N625" s="2" t="s">
        <v>47</v>
      </c>
      <c r="O625" s="9">
        <v>15.084073058628899</v>
      </c>
      <c r="P625" s="9">
        <f t="shared" si="45"/>
        <v>35</v>
      </c>
      <c r="Q625" s="3" t="str">
        <f t="shared" si="46"/>
        <v>diciembre</v>
      </c>
      <c r="R625" s="2">
        <f t="shared" si="47"/>
        <v>2023</v>
      </c>
      <c r="S625" s="3" t="str">
        <f t="shared" si="48"/>
        <v>jueves</v>
      </c>
      <c r="T625" s="88">
        <f t="shared" si="49"/>
        <v>7</v>
      </c>
    </row>
    <row r="626" spans="1:20" ht="15.75" x14ac:dyDescent="0.25">
      <c r="A626" s="113">
        <v>625</v>
      </c>
      <c r="B626" s="4" t="s">
        <v>721</v>
      </c>
      <c r="C626" s="113">
        <v>33</v>
      </c>
      <c r="D626" s="2" t="s">
        <v>695</v>
      </c>
      <c r="E626" s="5" t="s">
        <v>922</v>
      </c>
      <c r="F626" s="171">
        <v>35484478</v>
      </c>
      <c r="G626" s="2" t="s">
        <v>843</v>
      </c>
      <c r="H626" s="2" t="s">
        <v>37</v>
      </c>
      <c r="I626" s="44">
        <v>45269</v>
      </c>
      <c r="J626" s="133" t="s">
        <v>692</v>
      </c>
      <c r="K626" s="133" t="s">
        <v>62</v>
      </c>
      <c r="L626" s="161">
        <v>350</v>
      </c>
      <c r="M626" s="2" t="s">
        <v>1197</v>
      </c>
      <c r="N626" s="2" t="s">
        <v>47</v>
      </c>
      <c r="O626" s="9">
        <v>15.0967987594293</v>
      </c>
      <c r="P626" s="9">
        <f t="shared" si="45"/>
        <v>35</v>
      </c>
      <c r="Q626" s="3" t="str">
        <f t="shared" si="46"/>
        <v>diciembre</v>
      </c>
      <c r="R626" s="2">
        <f t="shared" si="47"/>
        <v>2023</v>
      </c>
      <c r="S626" s="3" t="str">
        <f t="shared" si="48"/>
        <v>sabado</v>
      </c>
      <c r="T626" s="87">
        <f t="shared" si="49"/>
        <v>9</v>
      </c>
    </row>
    <row r="627" spans="1:20" ht="15.75" x14ac:dyDescent="0.25">
      <c r="A627" s="113">
        <v>626</v>
      </c>
      <c r="B627" s="4" t="s">
        <v>738</v>
      </c>
      <c r="C627" s="113">
        <v>52</v>
      </c>
      <c r="D627" s="2" t="s">
        <v>696</v>
      </c>
      <c r="E627" s="5" t="s">
        <v>946</v>
      </c>
      <c r="F627" s="171">
        <v>34780010</v>
      </c>
      <c r="G627" s="2" t="s">
        <v>834</v>
      </c>
      <c r="H627" s="2" t="s">
        <v>110</v>
      </c>
      <c r="I627" s="44">
        <v>45277</v>
      </c>
      <c r="J627" s="133" t="s">
        <v>690</v>
      </c>
      <c r="K627" s="133" t="s">
        <v>1203</v>
      </c>
      <c r="L627" s="161">
        <v>450</v>
      </c>
      <c r="M627" s="2" t="s">
        <v>3</v>
      </c>
      <c r="N627" s="2" t="s">
        <v>47</v>
      </c>
      <c r="O627" s="9">
        <v>15.1158873106298</v>
      </c>
      <c r="P627" s="9">
        <f t="shared" si="45"/>
        <v>45</v>
      </c>
      <c r="Q627" s="3" t="str">
        <f t="shared" si="46"/>
        <v>diciembre</v>
      </c>
      <c r="R627" s="2">
        <f t="shared" si="47"/>
        <v>2023</v>
      </c>
      <c r="S627" s="3" t="str">
        <f t="shared" si="48"/>
        <v>domingo</v>
      </c>
      <c r="T627" s="88">
        <f t="shared" si="49"/>
        <v>17</v>
      </c>
    </row>
    <row r="628" spans="1:20" ht="15.75" x14ac:dyDescent="0.25">
      <c r="A628" s="113">
        <v>627</v>
      </c>
      <c r="B628" s="4" t="s">
        <v>111</v>
      </c>
      <c r="C628" s="113">
        <v>27</v>
      </c>
      <c r="D628" s="2" t="s">
        <v>695</v>
      </c>
      <c r="E628" s="5" t="s">
        <v>947</v>
      </c>
      <c r="F628" s="171">
        <v>28565335</v>
      </c>
      <c r="G628" s="2" t="s">
        <v>841</v>
      </c>
      <c r="H628" s="2" t="s">
        <v>112</v>
      </c>
      <c r="I628" s="44">
        <v>45279</v>
      </c>
      <c r="J628" s="133" t="s">
        <v>782</v>
      </c>
      <c r="K628" s="133" t="s">
        <v>1203</v>
      </c>
      <c r="L628" s="161">
        <v>450</v>
      </c>
      <c r="M628" s="2" t="s">
        <v>1198</v>
      </c>
      <c r="N628" s="2" t="s">
        <v>47</v>
      </c>
      <c r="O628" s="9">
        <v>15.122250161029999</v>
      </c>
      <c r="P628" s="9">
        <f t="shared" si="45"/>
        <v>45</v>
      </c>
      <c r="Q628" s="3" t="str">
        <f t="shared" si="46"/>
        <v>diciembre</v>
      </c>
      <c r="R628" s="2">
        <f t="shared" si="47"/>
        <v>2023</v>
      </c>
      <c r="S628" s="3" t="str">
        <f t="shared" si="48"/>
        <v>martes</v>
      </c>
      <c r="T628" s="87">
        <f t="shared" si="49"/>
        <v>19</v>
      </c>
    </row>
    <row r="629" spans="1:20" ht="15.75" x14ac:dyDescent="0.25">
      <c r="A629" s="113">
        <v>628</v>
      </c>
      <c r="B629" s="4" t="s">
        <v>99</v>
      </c>
      <c r="C629" s="113">
        <v>31</v>
      </c>
      <c r="D629" s="2" t="s">
        <v>696</v>
      </c>
      <c r="E629" s="5" t="s">
        <v>941</v>
      </c>
      <c r="F629" s="171">
        <v>34388397</v>
      </c>
      <c r="G629" s="2" t="s">
        <v>846</v>
      </c>
      <c r="H629" s="2" t="s">
        <v>100</v>
      </c>
      <c r="I629" s="44">
        <v>45281</v>
      </c>
      <c r="J629" s="133" t="s">
        <v>683</v>
      </c>
      <c r="K629" s="133" t="s">
        <v>1203</v>
      </c>
      <c r="L629" s="161">
        <v>450</v>
      </c>
      <c r="M629" s="2" t="s">
        <v>5</v>
      </c>
      <c r="N629" s="2" t="s">
        <v>47</v>
      </c>
      <c r="O629" s="9">
        <v>15.1286130114302</v>
      </c>
      <c r="P629" s="9">
        <f t="shared" si="45"/>
        <v>45</v>
      </c>
      <c r="Q629" s="3" t="str">
        <f t="shared" si="46"/>
        <v>diciembre</v>
      </c>
      <c r="R629" s="2">
        <f t="shared" si="47"/>
        <v>2023</v>
      </c>
      <c r="S629" s="3" t="str">
        <f t="shared" si="48"/>
        <v>jueves</v>
      </c>
      <c r="T629" s="88">
        <f t="shared" si="49"/>
        <v>21</v>
      </c>
    </row>
    <row r="630" spans="1:20" ht="15.75" x14ac:dyDescent="0.25">
      <c r="A630" s="113">
        <v>629</v>
      </c>
      <c r="B630" s="4" t="s">
        <v>735</v>
      </c>
      <c r="C630" s="113">
        <v>29</v>
      </c>
      <c r="D630" s="2" t="s">
        <v>695</v>
      </c>
      <c r="E630" s="5" t="s">
        <v>942</v>
      </c>
      <c r="F630" s="171">
        <v>34400915</v>
      </c>
      <c r="G630" s="2" t="s">
        <v>840</v>
      </c>
      <c r="H630" s="2" t="s">
        <v>102</v>
      </c>
      <c r="I630" s="44">
        <v>45283</v>
      </c>
      <c r="J630" s="133" t="s">
        <v>691</v>
      </c>
      <c r="K630" s="133" t="s">
        <v>1203</v>
      </c>
      <c r="L630" s="161">
        <v>450</v>
      </c>
      <c r="M630" s="2" t="s">
        <v>1198</v>
      </c>
      <c r="N630" s="2" t="s">
        <v>47</v>
      </c>
      <c r="O630" s="9">
        <v>15.1349758618304</v>
      </c>
      <c r="P630" s="9">
        <f t="shared" si="45"/>
        <v>45</v>
      </c>
      <c r="Q630" s="3" t="str">
        <f t="shared" si="46"/>
        <v>diciembre</v>
      </c>
      <c r="R630" s="2">
        <f t="shared" si="47"/>
        <v>2023</v>
      </c>
      <c r="S630" s="3" t="str">
        <f t="shared" si="48"/>
        <v>sabado</v>
      </c>
      <c r="T630" s="87">
        <f t="shared" si="49"/>
        <v>23</v>
      </c>
    </row>
    <row r="631" spans="1:20" ht="15.75" x14ac:dyDescent="0.25">
      <c r="A631" s="113">
        <v>630</v>
      </c>
      <c r="B631" s="4" t="s">
        <v>740</v>
      </c>
      <c r="C631" s="113">
        <v>38</v>
      </c>
      <c r="D631" s="2" t="s">
        <v>695</v>
      </c>
      <c r="E631" s="5" t="s">
        <v>680</v>
      </c>
      <c r="F631" s="171">
        <v>29400151</v>
      </c>
      <c r="G631" s="2" t="s">
        <v>837</v>
      </c>
      <c r="H631" s="2" t="s">
        <v>119</v>
      </c>
      <c r="I631" s="44">
        <v>45287</v>
      </c>
      <c r="J631" s="133" t="s">
        <v>686</v>
      </c>
      <c r="K631" s="133" t="s">
        <v>1203</v>
      </c>
      <c r="L631" s="161">
        <v>450</v>
      </c>
      <c r="M631" s="2" t="s">
        <v>1</v>
      </c>
      <c r="N631" s="2" t="s">
        <v>47</v>
      </c>
      <c r="O631" s="9">
        <v>15.147701562630701</v>
      </c>
      <c r="P631" s="9">
        <f t="shared" si="45"/>
        <v>45</v>
      </c>
      <c r="Q631" s="3" t="str">
        <f t="shared" si="46"/>
        <v>diciembre</v>
      </c>
      <c r="R631" s="2">
        <f t="shared" si="47"/>
        <v>2023</v>
      </c>
      <c r="S631" s="3" t="str">
        <f t="shared" si="48"/>
        <v>miercoles</v>
      </c>
      <c r="T631" s="88">
        <f t="shared" si="49"/>
        <v>27</v>
      </c>
    </row>
    <row r="632" spans="1:20" ht="15.75" x14ac:dyDescent="0.25">
      <c r="A632" s="113">
        <v>631</v>
      </c>
      <c r="B632" s="4" t="s">
        <v>904</v>
      </c>
      <c r="C632" s="113">
        <v>30</v>
      </c>
      <c r="D632" s="2" t="s">
        <v>695</v>
      </c>
      <c r="E632" s="5" t="s">
        <v>913</v>
      </c>
      <c r="F632" s="171">
        <v>34678227</v>
      </c>
      <c r="G632" s="6" t="s">
        <v>815</v>
      </c>
      <c r="H632" s="2" t="s">
        <v>29</v>
      </c>
      <c r="I632" s="44">
        <v>45291</v>
      </c>
      <c r="J632" s="133" t="s">
        <v>713</v>
      </c>
      <c r="K632" s="133" t="s">
        <v>1203</v>
      </c>
      <c r="L632" s="161">
        <v>450</v>
      </c>
      <c r="M632" s="2" t="s">
        <v>1</v>
      </c>
      <c r="N632" s="2" t="s">
        <v>47</v>
      </c>
      <c r="O632" s="9">
        <v>15.160427263431099</v>
      </c>
      <c r="P632" s="9">
        <f t="shared" si="45"/>
        <v>45</v>
      </c>
      <c r="Q632" s="3" t="str">
        <f t="shared" si="46"/>
        <v>diciembre</v>
      </c>
      <c r="R632" s="2">
        <f t="shared" si="47"/>
        <v>2023</v>
      </c>
      <c r="S632" s="3" t="str">
        <f t="shared" si="48"/>
        <v>domingo</v>
      </c>
      <c r="T632" s="87">
        <f t="shared" si="49"/>
        <v>31</v>
      </c>
    </row>
    <row r="633" spans="1:20" ht="15.75" x14ac:dyDescent="0.25">
      <c r="A633" s="113">
        <v>632</v>
      </c>
      <c r="B633" s="4" t="s">
        <v>715</v>
      </c>
      <c r="C633" s="113">
        <v>42</v>
      </c>
      <c r="D633" s="2" t="s">
        <v>696</v>
      </c>
      <c r="E633" s="5" t="s">
        <v>915</v>
      </c>
      <c r="F633" s="171">
        <v>25043373</v>
      </c>
      <c r="G633" s="6" t="s">
        <v>816</v>
      </c>
      <c r="H633" s="2" t="s">
        <v>33</v>
      </c>
      <c r="I633" s="44">
        <v>45179</v>
      </c>
      <c r="J633" s="133" t="s">
        <v>689</v>
      </c>
      <c r="K633" s="133" t="s">
        <v>1203</v>
      </c>
      <c r="L633" s="161">
        <v>450</v>
      </c>
      <c r="M633" s="2" t="s">
        <v>1197</v>
      </c>
      <c r="N633" s="2" t="s">
        <v>47</v>
      </c>
      <c r="O633" s="9">
        <v>15.1731529642315</v>
      </c>
      <c r="P633" s="9">
        <f t="shared" si="45"/>
        <v>45</v>
      </c>
      <c r="Q633" s="3" t="str">
        <f t="shared" si="46"/>
        <v>septiembre</v>
      </c>
      <c r="R633" s="2">
        <f t="shared" si="47"/>
        <v>2023</v>
      </c>
      <c r="S633" s="3" t="str">
        <f t="shared" si="48"/>
        <v>domingo</v>
      </c>
      <c r="T633" s="88">
        <f t="shared" si="49"/>
        <v>10</v>
      </c>
    </row>
    <row r="634" spans="1:20" ht="15.75" x14ac:dyDescent="0.25">
      <c r="A634" s="113">
        <v>633</v>
      </c>
      <c r="B634" s="4" t="s">
        <v>720</v>
      </c>
      <c r="C634" s="113">
        <v>35</v>
      </c>
      <c r="D634" s="2" t="s">
        <v>695</v>
      </c>
      <c r="E634" s="5" t="s">
        <v>921</v>
      </c>
      <c r="F634" s="171">
        <v>30580610</v>
      </c>
      <c r="G634" s="2" t="s">
        <v>848</v>
      </c>
      <c r="H634" s="2" t="s">
        <v>35</v>
      </c>
      <c r="I634" s="44">
        <v>45185</v>
      </c>
      <c r="J634" s="133" t="s">
        <v>682</v>
      </c>
      <c r="K634" s="133" t="s">
        <v>1203</v>
      </c>
      <c r="L634" s="161">
        <v>450</v>
      </c>
      <c r="M634" s="2" t="s">
        <v>1</v>
      </c>
      <c r="N634" s="2" t="s">
        <v>47</v>
      </c>
      <c r="O634" s="9">
        <v>15.211330066632501</v>
      </c>
      <c r="P634" s="9">
        <f t="shared" si="45"/>
        <v>45</v>
      </c>
      <c r="Q634" s="3" t="str">
        <f t="shared" si="46"/>
        <v>septiembre</v>
      </c>
      <c r="R634" s="2">
        <f t="shared" si="47"/>
        <v>2023</v>
      </c>
      <c r="S634" s="3" t="str">
        <f t="shared" si="48"/>
        <v>sabado</v>
      </c>
      <c r="T634" s="87">
        <f t="shared" si="49"/>
        <v>16</v>
      </c>
    </row>
    <row r="635" spans="1:20" ht="15.75" x14ac:dyDescent="0.25">
      <c r="A635" s="113">
        <v>634</v>
      </c>
      <c r="B635" s="4" t="s">
        <v>722</v>
      </c>
      <c r="C635" s="113">
        <v>35</v>
      </c>
      <c r="D635" s="2" t="s">
        <v>696</v>
      </c>
      <c r="E635" s="5" t="s">
        <v>923</v>
      </c>
      <c r="F635" s="171">
        <v>32313302</v>
      </c>
      <c r="G635" s="2" t="s">
        <v>849</v>
      </c>
      <c r="H635" s="2" t="s">
        <v>67</v>
      </c>
      <c r="I635" s="44">
        <v>45189</v>
      </c>
      <c r="J635" s="133" t="s">
        <v>692</v>
      </c>
      <c r="K635" s="133" t="s">
        <v>1203</v>
      </c>
      <c r="L635" s="161">
        <v>450</v>
      </c>
      <c r="M635" s="2" t="s">
        <v>1197</v>
      </c>
      <c r="N635" s="2" t="s">
        <v>47</v>
      </c>
      <c r="O635" s="9">
        <v>15.224055767432899</v>
      </c>
      <c r="P635" s="9">
        <f t="shared" si="45"/>
        <v>45</v>
      </c>
      <c r="Q635" s="3" t="str">
        <f t="shared" si="46"/>
        <v>septiembre</v>
      </c>
      <c r="R635" s="2">
        <f t="shared" si="47"/>
        <v>2023</v>
      </c>
      <c r="S635" s="3" t="str">
        <f t="shared" si="48"/>
        <v>miercoles</v>
      </c>
      <c r="T635" s="88">
        <f t="shared" si="49"/>
        <v>20</v>
      </c>
    </row>
    <row r="636" spans="1:20" ht="15.75" x14ac:dyDescent="0.25">
      <c r="A636" s="113">
        <v>635</v>
      </c>
      <c r="B636" s="4" t="s">
        <v>71</v>
      </c>
      <c r="C636" s="113">
        <v>27</v>
      </c>
      <c r="D636" s="2" t="s">
        <v>695</v>
      </c>
      <c r="E636" s="5" t="s">
        <v>926</v>
      </c>
      <c r="F636" s="171">
        <v>34221613</v>
      </c>
      <c r="G636" s="2" t="s">
        <v>822</v>
      </c>
      <c r="H636" s="2" t="s">
        <v>72</v>
      </c>
      <c r="I636" s="44">
        <v>45195</v>
      </c>
      <c r="J636" s="133" t="s">
        <v>690</v>
      </c>
      <c r="K636" s="133" t="s">
        <v>1203</v>
      </c>
      <c r="L636" s="161">
        <v>450</v>
      </c>
      <c r="M636" s="2" t="s">
        <v>3</v>
      </c>
      <c r="N636" s="2" t="s">
        <v>47</v>
      </c>
      <c r="O636" s="9">
        <v>15.2431443186334</v>
      </c>
      <c r="P636" s="9">
        <f t="shared" si="45"/>
        <v>45</v>
      </c>
      <c r="Q636" s="3" t="str">
        <f t="shared" si="46"/>
        <v>septiembre</v>
      </c>
      <c r="R636" s="2">
        <f t="shared" si="47"/>
        <v>2023</v>
      </c>
      <c r="S636" s="3" t="str">
        <f t="shared" si="48"/>
        <v>martes</v>
      </c>
      <c r="T636" s="87">
        <f t="shared" si="49"/>
        <v>26</v>
      </c>
    </row>
    <row r="637" spans="1:20" ht="15.75" x14ac:dyDescent="0.25">
      <c r="A637" s="113">
        <v>636</v>
      </c>
      <c r="B637" s="4" t="s">
        <v>73</v>
      </c>
      <c r="C637" s="113">
        <v>31</v>
      </c>
      <c r="D637" s="2" t="s">
        <v>695</v>
      </c>
      <c r="E637" s="5" t="s">
        <v>927</v>
      </c>
      <c r="F637" s="171">
        <v>39111781</v>
      </c>
      <c r="G637" s="2" t="s">
        <v>844</v>
      </c>
      <c r="H637" s="2" t="s">
        <v>74</v>
      </c>
      <c r="I637" s="44">
        <v>45197</v>
      </c>
      <c r="J637" s="133" t="s">
        <v>782</v>
      </c>
      <c r="K637" s="133" t="s">
        <v>1203</v>
      </c>
      <c r="L637" s="161">
        <v>450</v>
      </c>
      <c r="M637" s="2" t="s">
        <v>1198</v>
      </c>
      <c r="N637" s="2" t="s">
        <v>47</v>
      </c>
      <c r="O637" s="9">
        <v>15.249507169033601</v>
      </c>
      <c r="P637" s="9">
        <f t="shared" si="45"/>
        <v>45</v>
      </c>
      <c r="Q637" s="3" t="str">
        <f t="shared" si="46"/>
        <v>septiembre</v>
      </c>
      <c r="R637" s="2">
        <f t="shared" si="47"/>
        <v>2023</v>
      </c>
      <c r="S637" s="3" t="str">
        <f t="shared" si="48"/>
        <v>jueves</v>
      </c>
      <c r="T637" s="88">
        <f t="shared" si="49"/>
        <v>28</v>
      </c>
    </row>
    <row r="638" spans="1:20" ht="15.75" x14ac:dyDescent="0.25">
      <c r="A638" s="113">
        <v>637</v>
      </c>
      <c r="B638" s="4" t="s">
        <v>725</v>
      </c>
      <c r="C638" s="113">
        <v>40</v>
      </c>
      <c r="D638" s="2" t="s">
        <v>696</v>
      </c>
      <c r="E638" s="5" t="s">
        <v>902</v>
      </c>
      <c r="F638" s="171">
        <v>32459086</v>
      </c>
      <c r="G638" s="2" t="s">
        <v>845</v>
      </c>
      <c r="H638" s="2" t="s">
        <v>76</v>
      </c>
      <c r="I638" s="44">
        <v>45199</v>
      </c>
      <c r="J638" s="133" t="s">
        <v>683</v>
      </c>
      <c r="K638" s="133" t="s">
        <v>1203</v>
      </c>
      <c r="L638" s="161">
        <v>450</v>
      </c>
      <c r="M638" s="2" t="s">
        <v>5</v>
      </c>
      <c r="N638" s="2" t="s">
        <v>47</v>
      </c>
      <c r="O638" s="9">
        <v>15.2558700194338</v>
      </c>
      <c r="P638" s="9">
        <f t="shared" si="45"/>
        <v>45</v>
      </c>
      <c r="Q638" s="3" t="str">
        <f t="shared" si="46"/>
        <v>septiembre</v>
      </c>
      <c r="R638" s="2">
        <f t="shared" si="47"/>
        <v>2023</v>
      </c>
      <c r="S638" s="3" t="str">
        <f t="shared" si="48"/>
        <v>sabado</v>
      </c>
      <c r="T638" s="87">
        <f t="shared" si="49"/>
        <v>30</v>
      </c>
    </row>
    <row r="639" spans="1:20" ht="15.75" x14ac:dyDescent="0.25">
      <c r="A639" s="113">
        <v>638</v>
      </c>
      <c r="B639" s="4" t="s">
        <v>726</v>
      </c>
      <c r="C639" s="113">
        <v>18</v>
      </c>
      <c r="D639" s="2" t="s">
        <v>696</v>
      </c>
      <c r="E639" s="5" t="s">
        <v>928</v>
      </c>
      <c r="F639" s="171">
        <v>26547859</v>
      </c>
      <c r="G639" s="2" t="s">
        <v>823</v>
      </c>
      <c r="H639" s="2" t="s">
        <v>78</v>
      </c>
      <c r="I639" s="44">
        <v>45213</v>
      </c>
      <c r="J639" s="133" t="s">
        <v>691</v>
      </c>
      <c r="K639" s="133" t="s">
        <v>1203</v>
      </c>
      <c r="L639" s="161">
        <v>450</v>
      </c>
      <c r="M639" s="2" t="s">
        <v>1198</v>
      </c>
      <c r="N639" s="2" t="s">
        <v>47</v>
      </c>
      <c r="O639" s="9">
        <v>15.262232869834</v>
      </c>
      <c r="P639" s="9">
        <f t="shared" si="45"/>
        <v>45</v>
      </c>
      <c r="Q639" s="3" t="str">
        <f t="shared" si="46"/>
        <v>octubre</v>
      </c>
      <c r="R639" s="2">
        <f t="shared" si="47"/>
        <v>2023</v>
      </c>
      <c r="S639" s="3" t="str">
        <f t="shared" si="48"/>
        <v>sabado</v>
      </c>
      <c r="T639" s="88">
        <f t="shared" si="49"/>
        <v>14</v>
      </c>
    </row>
    <row r="640" spans="1:20" ht="15.75" x14ac:dyDescent="0.25">
      <c r="A640" s="113">
        <v>639</v>
      </c>
      <c r="B640" s="4" t="s">
        <v>728</v>
      </c>
      <c r="C640" s="113">
        <v>38</v>
      </c>
      <c r="D640" s="2" t="s">
        <v>696</v>
      </c>
      <c r="E640" s="5" t="s">
        <v>930</v>
      </c>
      <c r="F640" s="171">
        <v>25972381</v>
      </c>
      <c r="G640" s="2" t="s">
        <v>825</v>
      </c>
      <c r="H640" s="2" t="s">
        <v>82</v>
      </c>
      <c r="I640" s="44">
        <v>45205</v>
      </c>
      <c r="J640" s="133" t="s">
        <v>686</v>
      </c>
      <c r="K640" s="133" t="s">
        <v>1202</v>
      </c>
      <c r="L640" s="161">
        <v>600</v>
      </c>
      <c r="M640" s="2" t="s">
        <v>1</v>
      </c>
      <c r="N640" s="2" t="s">
        <v>47</v>
      </c>
      <c r="O640" s="9">
        <v>15.274958570634301</v>
      </c>
      <c r="P640" s="9">
        <f t="shared" si="45"/>
        <v>60</v>
      </c>
      <c r="Q640" s="3" t="str">
        <f t="shared" si="46"/>
        <v>octubre</v>
      </c>
      <c r="R640" s="2">
        <f t="shared" si="47"/>
        <v>2023</v>
      </c>
      <c r="S640" s="3" t="str">
        <f t="shared" si="48"/>
        <v>viernes</v>
      </c>
      <c r="T640" s="87">
        <f t="shared" si="49"/>
        <v>6</v>
      </c>
    </row>
    <row r="641" spans="1:20" ht="15.75" x14ac:dyDescent="0.25">
      <c r="A641" s="113">
        <v>640</v>
      </c>
      <c r="B641" s="4" t="s">
        <v>730</v>
      </c>
      <c r="C641" s="113">
        <v>37</v>
      </c>
      <c r="D641" s="2" t="s">
        <v>695</v>
      </c>
      <c r="E641" s="5" t="s">
        <v>932</v>
      </c>
      <c r="F641" s="171">
        <v>30066435</v>
      </c>
      <c r="G641" s="2" t="s">
        <v>933</v>
      </c>
      <c r="H641" s="2" t="s">
        <v>86</v>
      </c>
      <c r="I641" s="44">
        <v>45209</v>
      </c>
      <c r="J641" s="133" t="s">
        <v>713</v>
      </c>
      <c r="K641" s="133" t="s">
        <v>1202</v>
      </c>
      <c r="L641" s="161">
        <v>600</v>
      </c>
      <c r="M641" s="2" t="s">
        <v>1</v>
      </c>
      <c r="N641" s="2" t="s">
        <v>47</v>
      </c>
      <c r="O641" s="9">
        <v>15.287684271434699</v>
      </c>
      <c r="P641" s="9">
        <f t="shared" si="45"/>
        <v>60</v>
      </c>
      <c r="Q641" s="3" t="str">
        <f t="shared" si="46"/>
        <v>octubre</v>
      </c>
      <c r="R641" s="2">
        <f t="shared" si="47"/>
        <v>2023</v>
      </c>
      <c r="S641" s="3" t="str">
        <f t="shared" si="48"/>
        <v>martes</v>
      </c>
      <c r="T641" s="88">
        <f t="shared" si="49"/>
        <v>10</v>
      </c>
    </row>
    <row r="642" spans="1:20" ht="15.75" x14ac:dyDescent="0.25">
      <c r="A642" s="113">
        <v>641</v>
      </c>
      <c r="B642" s="4" t="s">
        <v>719</v>
      </c>
      <c r="C642" s="113">
        <v>30</v>
      </c>
      <c r="D642" s="2" t="s">
        <v>696</v>
      </c>
      <c r="E642" s="5" t="s">
        <v>920</v>
      </c>
      <c r="F642" s="171">
        <v>27535017</v>
      </c>
      <c r="G642" s="2" t="s">
        <v>847</v>
      </c>
      <c r="H642" s="2" t="s">
        <v>61</v>
      </c>
      <c r="I642" s="44">
        <v>45213</v>
      </c>
      <c r="J642" s="133" t="s">
        <v>689</v>
      </c>
      <c r="K642" s="133" t="s">
        <v>1202</v>
      </c>
      <c r="L642" s="161">
        <v>600</v>
      </c>
      <c r="M642" s="2" t="s">
        <v>1197</v>
      </c>
      <c r="N642" s="2" t="s">
        <v>47</v>
      </c>
      <c r="O642" s="9">
        <v>15.3004099722351</v>
      </c>
      <c r="P642" s="9">
        <f t="shared" ref="P642:P705" si="50">L642*0.1</f>
        <v>60</v>
      </c>
      <c r="Q642" s="3" t="str">
        <f t="shared" ref="Q642:Q705" si="51">TEXT(I:I,"mmmm")</f>
        <v>octubre</v>
      </c>
      <c r="R642" s="2">
        <f t="shared" ref="R642:R705" si="52">YEAR(I642)</f>
        <v>2023</v>
      </c>
      <c r="S642" s="3" t="str">
        <f t="shared" ref="S642:S705" si="53">IF(I642&lt;&gt;"", SUBSTITUTE(SUBSTITUTE(SUBSTITUTE(SUBSTITUTE(SUBSTITUTE(TEXT(I642,"dddd"),"á","a"),"é","e"),"í","i"),"ó","o"),"ú","u"),"")</f>
        <v>sabado</v>
      </c>
      <c r="T642" s="87">
        <f t="shared" ref="T642:T705" si="54">DAY(I:I)</f>
        <v>14</v>
      </c>
    </row>
    <row r="643" spans="1:20" ht="15.75" x14ac:dyDescent="0.25">
      <c r="A643" s="113">
        <v>642</v>
      </c>
      <c r="B643" s="4" t="s">
        <v>99</v>
      </c>
      <c r="C643" s="113">
        <v>31</v>
      </c>
      <c r="D643" s="2" t="s">
        <v>696</v>
      </c>
      <c r="E643" s="5" t="s">
        <v>941</v>
      </c>
      <c r="F643" s="171">
        <v>34388397</v>
      </c>
      <c r="G643" s="2" t="s">
        <v>846</v>
      </c>
      <c r="H643" s="2" t="s">
        <v>100</v>
      </c>
      <c r="I643" s="44">
        <v>45225</v>
      </c>
      <c r="J643" s="133" t="s">
        <v>682</v>
      </c>
      <c r="K643" s="133" t="s">
        <v>1202</v>
      </c>
      <c r="L643" s="161">
        <v>600</v>
      </c>
      <c r="M643" s="2" t="s">
        <v>1</v>
      </c>
      <c r="N643" s="2" t="s">
        <v>47</v>
      </c>
      <c r="O643" s="9">
        <v>15.3385870746361</v>
      </c>
      <c r="P643" s="9">
        <f t="shared" si="50"/>
        <v>60</v>
      </c>
      <c r="Q643" s="3" t="str">
        <f t="shared" si="51"/>
        <v>octubre</v>
      </c>
      <c r="R643" s="2">
        <f t="shared" si="52"/>
        <v>2023</v>
      </c>
      <c r="S643" s="3" t="str">
        <f t="shared" si="53"/>
        <v>jueves</v>
      </c>
      <c r="T643" s="88">
        <f t="shared" si="54"/>
        <v>26</v>
      </c>
    </row>
    <row r="644" spans="1:20" ht="15.75" x14ac:dyDescent="0.25">
      <c r="A644" s="113">
        <v>643</v>
      </c>
      <c r="B644" s="4" t="s">
        <v>736</v>
      </c>
      <c r="C644" s="113">
        <v>18</v>
      </c>
      <c r="D644" s="2" t="s">
        <v>695</v>
      </c>
      <c r="E644" s="5" t="s">
        <v>943</v>
      </c>
      <c r="F644" s="171">
        <v>31816316</v>
      </c>
      <c r="G644" s="2" t="s">
        <v>853</v>
      </c>
      <c r="H644" s="2" t="s">
        <v>104</v>
      </c>
      <c r="I644" s="44">
        <v>45220</v>
      </c>
      <c r="J644" s="133" t="s">
        <v>692</v>
      </c>
      <c r="K644" s="133" t="s">
        <v>1202</v>
      </c>
      <c r="L644" s="161">
        <v>600</v>
      </c>
      <c r="M644" s="2" t="s">
        <v>1197</v>
      </c>
      <c r="N644" s="2" t="s">
        <v>47</v>
      </c>
      <c r="O644" s="9">
        <v>15.351312775436501</v>
      </c>
      <c r="P644" s="9">
        <f t="shared" si="50"/>
        <v>60</v>
      </c>
      <c r="Q644" s="3" t="str">
        <f t="shared" si="51"/>
        <v>octubre</v>
      </c>
      <c r="R644" s="2">
        <f t="shared" si="52"/>
        <v>2023</v>
      </c>
      <c r="S644" s="3" t="str">
        <f t="shared" si="53"/>
        <v>sabado</v>
      </c>
      <c r="T644" s="87">
        <f t="shared" si="54"/>
        <v>21</v>
      </c>
    </row>
    <row r="645" spans="1:20" ht="15.75" x14ac:dyDescent="0.25">
      <c r="A645" s="113">
        <v>644</v>
      </c>
      <c r="B645" s="4" t="s">
        <v>738</v>
      </c>
      <c r="C645" s="113">
        <v>52</v>
      </c>
      <c r="D645" s="2" t="s">
        <v>696</v>
      </c>
      <c r="E645" s="5" t="s">
        <v>946</v>
      </c>
      <c r="F645" s="171">
        <v>34780010</v>
      </c>
      <c r="G645" s="2" t="s">
        <v>834</v>
      </c>
      <c r="H645" s="2" t="s">
        <v>110</v>
      </c>
      <c r="I645" s="44">
        <v>45235</v>
      </c>
      <c r="J645" s="133" t="s">
        <v>690</v>
      </c>
      <c r="K645" s="133" t="s">
        <v>1202</v>
      </c>
      <c r="L645" s="161">
        <v>600</v>
      </c>
      <c r="M645" s="2" t="s">
        <v>3</v>
      </c>
      <c r="N645" s="2" t="s">
        <v>47</v>
      </c>
      <c r="O645" s="9">
        <v>15.370401326636999</v>
      </c>
      <c r="P645" s="9">
        <f t="shared" si="50"/>
        <v>60</v>
      </c>
      <c r="Q645" s="3" t="str">
        <f t="shared" si="51"/>
        <v>noviembre</v>
      </c>
      <c r="R645" s="2">
        <f t="shared" si="52"/>
        <v>2023</v>
      </c>
      <c r="S645" s="3" t="str">
        <f t="shared" si="53"/>
        <v>domingo</v>
      </c>
      <c r="T645" s="88">
        <f t="shared" si="54"/>
        <v>5</v>
      </c>
    </row>
    <row r="646" spans="1:20" ht="15.75" x14ac:dyDescent="0.25">
      <c r="A646" s="113">
        <v>645</v>
      </c>
      <c r="B646" s="4" t="s">
        <v>111</v>
      </c>
      <c r="C646" s="113">
        <v>27</v>
      </c>
      <c r="D646" s="2" t="s">
        <v>695</v>
      </c>
      <c r="E646" s="5" t="s">
        <v>947</v>
      </c>
      <c r="F646" s="171">
        <v>28565335</v>
      </c>
      <c r="G646" s="2" t="s">
        <v>841</v>
      </c>
      <c r="H646" s="2" t="s">
        <v>112</v>
      </c>
      <c r="I646" s="44">
        <v>45237</v>
      </c>
      <c r="J646" s="133" t="s">
        <v>782</v>
      </c>
      <c r="K646" s="133" t="s">
        <v>1202</v>
      </c>
      <c r="L646" s="161">
        <v>600</v>
      </c>
      <c r="M646" s="2" t="s">
        <v>1198</v>
      </c>
      <c r="N646" s="2" t="s">
        <v>47</v>
      </c>
      <c r="O646" s="9">
        <v>15.376764177037201</v>
      </c>
      <c r="P646" s="9">
        <f t="shared" si="50"/>
        <v>60</v>
      </c>
      <c r="Q646" s="3" t="str">
        <f t="shared" si="51"/>
        <v>noviembre</v>
      </c>
      <c r="R646" s="2">
        <f t="shared" si="52"/>
        <v>2023</v>
      </c>
      <c r="S646" s="3" t="str">
        <f t="shared" si="53"/>
        <v>martes</v>
      </c>
      <c r="T646" s="87">
        <f t="shared" si="54"/>
        <v>7</v>
      </c>
    </row>
    <row r="647" spans="1:20" ht="15.75" x14ac:dyDescent="0.25">
      <c r="A647" s="113">
        <v>646</v>
      </c>
      <c r="B647" s="4" t="s">
        <v>113</v>
      </c>
      <c r="C647" s="113">
        <v>18</v>
      </c>
      <c r="D647" s="2" t="s">
        <v>696</v>
      </c>
      <c r="E647" s="5" t="s">
        <v>948</v>
      </c>
      <c r="F647" s="171">
        <v>37472916</v>
      </c>
      <c r="G647" s="2" t="s">
        <v>842</v>
      </c>
      <c r="H647" s="2" t="s">
        <v>114</v>
      </c>
      <c r="I647" s="44">
        <v>45239</v>
      </c>
      <c r="J647" s="133" t="s">
        <v>683</v>
      </c>
      <c r="K647" s="133" t="s">
        <v>1202</v>
      </c>
      <c r="L647" s="161">
        <v>600</v>
      </c>
      <c r="M647" s="2" t="s">
        <v>5</v>
      </c>
      <c r="N647" s="2" t="s">
        <v>47</v>
      </c>
      <c r="O647" s="9">
        <v>15.3831270274374</v>
      </c>
      <c r="P647" s="9">
        <f t="shared" si="50"/>
        <v>60</v>
      </c>
      <c r="Q647" s="3" t="str">
        <f t="shared" si="51"/>
        <v>noviembre</v>
      </c>
      <c r="R647" s="2">
        <f t="shared" si="52"/>
        <v>2023</v>
      </c>
      <c r="S647" s="3" t="str">
        <f t="shared" si="53"/>
        <v>jueves</v>
      </c>
      <c r="T647" s="88">
        <f t="shared" si="54"/>
        <v>9</v>
      </c>
    </row>
    <row r="648" spans="1:20" ht="15.75" x14ac:dyDescent="0.25">
      <c r="A648" s="113">
        <v>647</v>
      </c>
      <c r="B648" s="4" t="s">
        <v>99</v>
      </c>
      <c r="C648" s="113">
        <v>31</v>
      </c>
      <c r="D648" s="2" t="s">
        <v>696</v>
      </c>
      <c r="E648" s="5" t="s">
        <v>941</v>
      </c>
      <c r="F648" s="171">
        <v>34388397</v>
      </c>
      <c r="G648" s="2" t="s">
        <v>846</v>
      </c>
      <c r="H648" s="2" t="s">
        <v>100</v>
      </c>
      <c r="I648" s="44">
        <v>45241</v>
      </c>
      <c r="J648" s="133" t="s">
        <v>691</v>
      </c>
      <c r="K648" s="133" t="s">
        <v>1202</v>
      </c>
      <c r="L648" s="161">
        <v>600</v>
      </c>
      <c r="M648" s="2" t="s">
        <v>1198</v>
      </c>
      <c r="N648" s="2" t="s">
        <v>47</v>
      </c>
      <c r="O648" s="9">
        <v>15.389489877837599</v>
      </c>
      <c r="P648" s="9">
        <f t="shared" si="50"/>
        <v>60</v>
      </c>
      <c r="Q648" s="3" t="str">
        <f t="shared" si="51"/>
        <v>noviembre</v>
      </c>
      <c r="R648" s="2">
        <f t="shared" si="52"/>
        <v>2023</v>
      </c>
      <c r="S648" s="3" t="str">
        <f t="shared" si="53"/>
        <v>sabado</v>
      </c>
      <c r="T648" s="87">
        <f t="shared" si="54"/>
        <v>11</v>
      </c>
    </row>
    <row r="649" spans="1:20" ht="15.75" x14ac:dyDescent="0.25">
      <c r="A649" s="113">
        <v>648</v>
      </c>
      <c r="B649" s="4" t="s">
        <v>740</v>
      </c>
      <c r="C649" s="113">
        <v>38</v>
      </c>
      <c r="D649" s="2" t="s">
        <v>695</v>
      </c>
      <c r="E649" s="5" t="s">
        <v>680</v>
      </c>
      <c r="F649" s="171">
        <v>29400151</v>
      </c>
      <c r="G649" s="2" t="s">
        <v>837</v>
      </c>
      <c r="H649" s="2" t="s">
        <v>119</v>
      </c>
      <c r="I649" s="44">
        <v>45245</v>
      </c>
      <c r="J649" s="133" t="s">
        <v>686</v>
      </c>
      <c r="K649" s="133" t="s">
        <v>1202</v>
      </c>
      <c r="L649" s="161">
        <v>600</v>
      </c>
      <c r="M649" s="2" t="s">
        <v>1</v>
      </c>
      <c r="N649" s="2" t="s">
        <v>47</v>
      </c>
      <c r="O649" s="9">
        <v>15.4022155786379</v>
      </c>
      <c r="P649" s="9">
        <f t="shared" si="50"/>
        <v>60</v>
      </c>
      <c r="Q649" s="3" t="str">
        <f t="shared" si="51"/>
        <v>noviembre</v>
      </c>
      <c r="R649" s="2">
        <f t="shared" si="52"/>
        <v>2023</v>
      </c>
      <c r="S649" s="3" t="str">
        <f t="shared" si="53"/>
        <v>miercoles</v>
      </c>
      <c r="T649" s="88">
        <f t="shared" si="54"/>
        <v>15</v>
      </c>
    </row>
    <row r="650" spans="1:20" ht="15.75" x14ac:dyDescent="0.25">
      <c r="A650" s="113">
        <v>649</v>
      </c>
      <c r="B650" s="4" t="s">
        <v>904</v>
      </c>
      <c r="C650" s="113">
        <v>30</v>
      </c>
      <c r="D650" s="2" t="s">
        <v>695</v>
      </c>
      <c r="E650" s="5" t="s">
        <v>913</v>
      </c>
      <c r="F650" s="171">
        <v>34678227</v>
      </c>
      <c r="G650" s="6" t="s">
        <v>815</v>
      </c>
      <c r="H650" s="2" t="s">
        <v>29</v>
      </c>
      <c r="I650" s="44">
        <v>45249</v>
      </c>
      <c r="J650" s="133" t="s">
        <v>713</v>
      </c>
      <c r="K650" s="133" t="s">
        <v>1202</v>
      </c>
      <c r="L650" s="161">
        <v>600</v>
      </c>
      <c r="M650" s="2" t="s">
        <v>1</v>
      </c>
      <c r="N650" s="2" t="s">
        <v>47</v>
      </c>
      <c r="O650" s="9">
        <v>15.414941279438301</v>
      </c>
      <c r="P650" s="9">
        <f t="shared" si="50"/>
        <v>60</v>
      </c>
      <c r="Q650" s="3" t="str">
        <f t="shared" si="51"/>
        <v>noviembre</v>
      </c>
      <c r="R650" s="2">
        <f t="shared" si="52"/>
        <v>2023</v>
      </c>
      <c r="S650" s="3" t="str">
        <f t="shared" si="53"/>
        <v>domingo</v>
      </c>
      <c r="T650" s="87">
        <f t="shared" si="54"/>
        <v>19</v>
      </c>
    </row>
    <row r="651" spans="1:20" ht="15.75" x14ac:dyDescent="0.25">
      <c r="A651" s="113">
        <v>650</v>
      </c>
      <c r="B651" s="4" t="s">
        <v>99</v>
      </c>
      <c r="C651" s="113">
        <v>31</v>
      </c>
      <c r="D651" s="2" t="s">
        <v>696</v>
      </c>
      <c r="E651" s="5" t="s">
        <v>941</v>
      </c>
      <c r="F651" s="171">
        <v>34388397</v>
      </c>
      <c r="G651" s="2" t="s">
        <v>846</v>
      </c>
      <c r="H651" s="2" t="s">
        <v>100</v>
      </c>
      <c r="I651" s="44">
        <v>45253</v>
      </c>
      <c r="J651" s="133" t="s">
        <v>689</v>
      </c>
      <c r="K651" s="133" t="s">
        <v>1202</v>
      </c>
      <c r="L651" s="161">
        <v>600</v>
      </c>
      <c r="M651" s="2" t="s">
        <v>1197</v>
      </c>
      <c r="N651" s="2" t="s">
        <v>47</v>
      </c>
      <c r="O651" s="9">
        <v>15.427666980238699</v>
      </c>
      <c r="P651" s="9">
        <f t="shared" si="50"/>
        <v>60</v>
      </c>
      <c r="Q651" s="3" t="str">
        <f t="shared" si="51"/>
        <v>noviembre</v>
      </c>
      <c r="R651" s="2">
        <f t="shared" si="52"/>
        <v>2023</v>
      </c>
      <c r="S651" s="3" t="str">
        <f t="shared" si="53"/>
        <v>jueves</v>
      </c>
      <c r="T651" s="88">
        <f t="shared" si="54"/>
        <v>23</v>
      </c>
    </row>
    <row r="652" spans="1:20" ht="15.75" x14ac:dyDescent="0.25">
      <c r="A652" s="113">
        <v>651</v>
      </c>
      <c r="B652" s="4" t="s">
        <v>721</v>
      </c>
      <c r="C652" s="113">
        <v>33</v>
      </c>
      <c r="D652" s="2" t="s">
        <v>695</v>
      </c>
      <c r="E652" s="5" t="s">
        <v>922</v>
      </c>
      <c r="F652" s="171">
        <v>35484478</v>
      </c>
      <c r="G652" s="2" t="s">
        <v>843</v>
      </c>
      <c r="H652" s="2" t="s">
        <v>37</v>
      </c>
      <c r="I652" s="44">
        <v>45265</v>
      </c>
      <c r="J652" s="133" t="s">
        <v>682</v>
      </c>
      <c r="K652" s="133" t="s">
        <v>1202</v>
      </c>
      <c r="L652" s="161">
        <v>600</v>
      </c>
      <c r="M652" s="2" t="s">
        <v>1</v>
      </c>
      <c r="N652" s="2" t="s">
        <v>47</v>
      </c>
      <c r="O652" s="9">
        <v>15.4658440826397</v>
      </c>
      <c r="P652" s="9">
        <f t="shared" si="50"/>
        <v>60</v>
      </c>
      <c r="Q652" s="3" t="str">
        <f t="shared" si="51"/>
        <v>diciembre</v>
      </c>
      <c r="R652" s="2">
        <f t="shared" si="52"/>
        <v>2023</v>
      </c>
      <c r="S652" s="3" t="str">
        <f t="shared" si="53"/>
        <v>martes</v>
      </c>
      <c r="T652" s="87">
        <f t="shared" si="54"/>
        <v>5</v>
      </c>
    </row>
    <row r="653" spans="1:20" ht="15.75" x14ac:dyDescent="0.25">
      <c r="A653" s="113">
        <v>652</v>
      </c>
      <c r="B653" s="4" t="s">
        <v>723</v>
      </c>
      <c r="C653" s="3">
        <v>37</v>
      </c>
      <c r="D653" s="2" t="s">
        <v>696</v>
      </c>
      <c r="E653" s="5" t="s">
        <v>653</v>
      </c>
      <c r="F653" s="171">
        <v>35887710</v>
      </c>
      <c r="G653" s="2" t="s">
        <v>821</v>
      </c>
      <c r="H653" s="2" t="s">
        <v>68</v>
      </c>
      <c r="I653" s="44">
        <v>45269</v>
      </c>
      <c r="J653" s="133" t="s">
        <v>690</v>
      </c>
      <c r="K653" s="133" t="s">
        <v>1202</v>
      </c>
      <c r="L653" s="161">
        <v>600</v>
      </c>
      <c r="M653" s="2" t="s">
        <v>3</v>
      </c>
      <c r="N653" s="2" t="s">
        <v>47</v>
      </c>
      <c r="O653" s="9">
        <v>15.478569783440101</v>
      </c>
      <c r="P653" s="9">
        <f t="shared" si="50"/>
        <v>60</v>
      </c>
      <c r="Q653" s="3" t="str">
        <f t="shared" si="51"/>
        <v>diciembre</v>
      </c>
      <c r="R653" s="2">
        <f t="shared" si="52"/>
        <v>2023</v>
      </c>
      <c r="S653" s="3" t="str">
        <f t="shared" si="53"/>
        <v>sabado</v>
      </c>
      <c r="T653" s="88">
        <f t="shared" si="54"/>
        <v>9</v>
      </c>
    </row>
    <row r="654" spans="1:20" ht="15.75" x14ac:dyDescent="0.25">
      <c r="A654" s="113">
        <v>653</v>
      </c>
      <c r="B654" s="4" t="s">
        <v>719</v>
      </c>
      <c r="C654" s="113">
        <v>30</v>
      </c>
      <c r="D654" s="2" t="s">
        <v>696</v>
      </c>
      <c r="E654" s="5" t="s">
        <v>920</v>
      </c>
      <c r="F654" s="171">
        <v>27535017</v>
      </c>
      <c r="G654" s="2" t="s">
        <v>847</v>
      </c>
      <c r="H654" s="2" t="s">
        <v>61</v>
      </c>
      <c r="I654" s="44">
        <v>45275</v>
      </c>
      <c r="J654" s="133" t="s">
        <v>691</v>
      </c>
      <c r="K654" s="133" t="s">
        <v>1202</v>
      </c>
      <c r="L654" s="161">
        <v>600</v>
      </c>
      <c r="M654" s="2" t="s">
        <v>1198</v>
      </c>
      <c r="N654" s="2" t="s">
        <v>47</v>
      </c>
      <c r="O654" s="9">
        <v>15.497658334640599</v>
      </c>
      <c r="P654" s="9">
        <f t="shared" si="50"/>
        <v>60</v>
      </c>
      <c r="Q654" s="3" t="str">
        <f t="shared" si="51"/>
        <v>diciembre</v>
      </c>
      <c r="R654" s="2">
        <f t="shared" si="52"/>
        <v>2023</v>
      </c>
      <c r="S654" s="3" t="str">
        <f t="shared" si="53"/>
        <v>viernes</v>
      </c>
      <c r="T654" s="87">
        <f t="shared" si="54"/>
        <v>15</v>
      </c>
    </row>
    <row r="655" spans="1:20" ht="15.75" x14ac:dyDescent="0.25">
      <c r="A655" s="113">
        <v>654</v>
      </c>
      <c r="B655" s="4" t="s">
        <v>720</v>
      </c>
      <c r="C655" s="113">
        <v>22</v>
      </c>
      <c r="D655" s="2" t="s">
        <v>695</v>
      </c>
      <c r="E655" s="5" t="s">
        <v>921</v>
      </c>
      <c r="F655" s="171">
        <v>30580610</v>
      </c>
      <c r="G655" s="2" t="s">
        <v>848</v>
      </c>
      <c r="H655" s="2" t="s">
        <v>35</v>
      </c>
      <c r="I655" s="44">
        <v>45277</v>
      </c>
      <c r="J655" s="133" t="s">
        <v>786</v>
      </c>
      <c r="K655" s="133" t="s">
        <v>1202</v>
      </c>
      <c r="L655" s="161">
        <v>600</v>
      </c>
      <c r="M655" s="2" t="s">
        <v>3</v>
      </c>
      <c r="N655" s="2" t="s">
        <v>47</v>
      </c>
      <c r="O655" s="10">
        <v>15.5040211850408</v>
      </c>
      <c r="P655" s="10">
        <f t="shared" si="50"/>
        <v>60</v>
      </c>
      <c r="Q655" s="3" t="str">
        <f t="shared" si="51"/>
        <v>diciembre</v>
      </c>
      <c r="R655" s="2">
        <f t="shared" si="52"/>
        <v>2023</v>
      </c>
      <c r="S655" s="3" t="str">
        <f t="shared" si="53"/>
        <v>domingo</v>
      </c>
      <c r="T655" s="88">
        <f t="shared" si="54"/>
        <v>17</v>
      </c>
    </row>
    <row r="656" spans="1:20" ht="15.75" x14ac:dyDescent="0.25">
      <c r="A656" s="113">
        <v>655</v>
      </c>
      <c r="B656" s="4" t="s">
        <v>721</v>
      </c>
      <c r="C656" s="113">
        <v>33</v>
      </c>
      <c r="D656" s="2" t="s">
        <v>695</v>
      </c>
      <c r="E656" s="5" t="s">
        <v>922</v>
      </c>
      <c r="F656" s="171">
        <v>35484478</v>
      </c>
      <c r="G656" s="2" t="s">
        <v>843</v>
      </c>
      <c r="H656" s="2" t="s">
        <v>37</v>
      </c>
      <c r="I656" s="44">
        <v>45279</v>
      </c>
      <c r="J656" s="133" t="s">
        <v>686</v>
      </c>
      <c r="K656" s="133" t="s">
        <v>1202</v>
      </c>
      <c r="L656" s="161">
        <v>600</v>
      </c>
      <c r="M656" s="2" t="s">
        <v>1</v>
      </c>
      <c r="N656" s="2" t="s">
        <v>47</v>
      </c>
      <c r="O656" s="9">
        <v>15.510384035441</v>
      </c>
      <c r="P656" s="9">
        <f t="shared" si="50"/>
        <v>60</v>
      </c>
      <c r="Q656" s="3" t="str">
        <f t="shared" si="51"/>
        <v>diciembre</v>
      </c>
      <c r="R656" s="2">
        <f t="shared" si="52"/>
        <v>2023</v>
      </c>
      <c r="S656" s="3" t="str">
        <f t="shared" si="53"/>
        <v>martes</v>
      </c>
      <c r="T656" s="87">
        <f t="shared" si="54"/>
        <v>19</v>
      </c>
    </row>
    <row r="657" spans="1:20" ht="15.75" x14ac:dyDescent="0.25">
      <c r="A657" s="113">
        <v>656</v>
      </c>
      <c r="B657" s="4" t="s">
        <v>722</v>
      </c>
      <c r="C657" s="113">
        <v>30</v>
      </c>
      <c r="D657" s="2" t="s">
        <v>696</v>
      </c>
      <c r="E657" s="5" t="s">
        <v>923</v>
      </c>
      <c r="F657" s="171">
        <v>32313302</v>
      </c>
      <c r="G657" s="2" t="s">
        <v>849</v>
      </c>
      <c r="H657" s="2" t="s">
        <v>67</v>
      </c>
      <c r="I657" s="44">
        <v>45281</v>
      </c>
      <c r="J657" s="133" t="s">
        <v>714</v>
      </c>
      <c r="K657" s="133" t="s">
        <v>1202</v>
      </c>
      <c r="L657" s="161">
        <v>600</v>
      </c>
      <c r="M657" s="2" t="s">
        <v>1198</v>
      </c>
      <c r="N657" s="2" t="s">
        <v>47</v>
      </c>
      <c r="O657" s="9">
        <v>15.516746885841201</v>
      </c>
      <c r="P657" s="9">
        <f t="shared" si="50"/>
        <v>60</v>
      </c>
      <c r="Q657" s="3" t="str">
        <f t="shared" si="51"/>
        <v>diciembre</v>
      </c>
      <c r="R657" s="2">
        <f t="shared" si="52"/>
        <v>2023</v>
      </c>
      <c r="S657" s="3" t="str">
        <f t="shared" si="53"/>
        <v>jueves</v>
      </c>
      <c r="T657" s="88">
        <f t="shared" si="54"/>
        <v>21</v>
      </c>
    </row>
    <row r="658" spans="1:20" ht="15.75" x14ac:dyDescent="0.25">
      <c r="A658" s="113">
        <v>657</v>
      </c>
      <c r="B658" s="4" t="s">
        <v>728</v>
      </c>
      <c r="C658" s="113">
        <v>33</v>
      </c>
      <c r="D658" s="2" t="s">
        <v>696</v>
      </c>
      <c r="E658" s="5" t="s">
        <v>930</v>
      </c>
      <c r="F658" s="171">
        <v>25972381</v>
      </c>
      <c r="G658" s="2" t="s">
        <v>825</v>
      </c>
      <c r="H658" s="2" t="s">
        <v>82</v>
      </c>
      <c r="I658" s="44">
        <v>45270</v>
      </c>
      <c r="J658" s="133" t="s">
        <v>690</v>
      </c>
      <c r="K658" s="133" t="s">
        <v>1202</v>
      </c>
      <c r="L658" s="161">
        <v>600</v>
      </c>
      <c r="M658" s="2" t="s">
        <v>3</v>
      </c>
      <c r="N658" s="2" t="s">
        <v>47</v>
      </c>
      <c r="O658" s="9">
        <v>15.5294725866415</v>
      </c>
      <c r="P658" s="9">
        <f t="shared" si="50"/>
        <v>60</v>
      </c>
      <c r="Q658" s="3" t="str">
        <f t="shared" si="51"/>
        <v>diciembre</v>
      </c>
      <c r="R658" s="2">
        <f t="shared" si="52"/>
        <v>2023</v>
      </c>
      <c r="S658" s="3" t="str">
        <f t="shared" si="53"/>
        <v>domingo</v>
      </c>
      <c r="T658" s="87">
        <f t="shared" si="54"/>
        <v>10</v>
      </c>
    </row>
    <row r="659" spans="1:20" ht="15.75" x14ac:dyDescent="0.25">
      <c r="A659" s="113">
        <v>658</v>
      </c>
      <c r="B659" s="4" t="s">
        <v>730</v>
      </c>
      <c r="C659" s="113">
        <v>37</v>
      </c>
      <c r="D659" s="2" t="s">
        <v>695</v>
      </c>
      <c r="E659" s="5" t="s">
        <v>932</v>
      </c>
      <c r="F659" s="171">
        <v>30066435</v>
      </c>
      <c r="G659" s="2" t="s">
        <v>933</v>
      </c>
      <c r="H659" s="2" t="s">
        <v>86</v>
      </c>
      <c r="I659" s="44">
        <v>45289</v>
      </c>
      <c r="J659" s="133" t="s">
        <v>683</v>
      </c>
      <c r="K659" s="133" t="s">
        <v>1201</v>
      </c>
      <c r="L659" s="161">
        <v>600</v>
      </c>
      <c r="M659" s="2" t="s">
        <v>5</v>
      </c>
      <c r="N659" s="2" t="s">
        <v>47</v>
      </c>
      <c r="O659" s="9">
        <v>15.5421982874419</v>
      </c>
      <c r="P659" s="9">
        <f t="shared" si="50"/>
        <v>60</v>
      </c>
      <c r="Q659" s="3" t="str">
        <f t="shared" si="51"/>
        <v>diciembre</v>
      </c>
      <c r="R659" s="2">
        <f t="shared" si="52"/>
        <v>2023</v>
      </c>
      <c r="S659" s="3" t="str">
        <f t="shared" si="53"/>
        <v>viernes</v>
      </c>
      <c r="T659" s="88">
        <f t="shared" si="54"/>
        <v>29</v>
      </c>
    </row>
    <row r="660" spans="1:20" ht="15.75" x14ac:dyDescent="0.25">
      <c r="A660" s="113">
        <v>659</v>
      </c>
      <c r="B660" s="4" t="s">
        <v>89</v>
      </c>
      <c r="C660" s="113">
        <v>28</v>
      </c>
      <c r="D660" s="2" t="s">
        <v>695</v>
      </c>
      <c r="E660" s="5" t="s">
        <v>935</v>
      </c>
      <c r="F660" s="171">
        <v>25649169</v>
      </c>
      <c r="G660" s="2" t="s">
        <v>828</v>
      </c>
      <c r="H660" s="2" t="s">
        <v>90</v>
      </c>
      <c r="I660" s="44">
        <v>45171</v>
      </c>
      <c r="J660" s="133" t="s">
        <v>786</v>
      </c>
      <c r="K660" s="133" t="s">
        <v>1201</v>
      </c>
      <c r="L660" s="161">
        <v>600</v>
      </c>
      <c r="M660" s="2" t="s">
        <v>3</v>
      </c>
      <c r="N660" s="2" t="s">
        <v>47</v>
      </c>
      <c r="O660" s="9">
        <v>15.554923988242299</v>
      </c>
      <c r="P660" s="9">
        <f t="shared" si="50"/>
        <v>60</v>
      </c>
      <c r="Q660" s="3" t="str">
        <f t="shared" si="51"/>
        <v>septiembre</v>
      </c>
      <c r="R660" s="2">
        <f t="shared" si="52"/>
        <v>2023</v>
      </c>
      <c r="S660" s="3" t="str">
        <f t="shared" si="53"/>
        <v>sabado</v>
      </c>
      <c r="T660" s="87">
        <f t="shared" si="54"/>
        <v>2</v>
      </c>
    </row>
    <row r="661" spans="1:20" ht="15.75" x14ac:dyDescent="0.25">
      <c r="A661" s="113">
        <v>660</v>
      </c>
      <c r="B661" s="4" t="s">
        <v>720</v>
      </c>
      <c r="C661" s="113">
        <v>44</v>
      </c>
      <c r="D661" s="2" t="s">
        <v>695</v>
      </c>
      <c r="E661" s="5" t="s">
        <v>921</v>
      </c>
      <c r="F661" s="171">
        <v>30580610</v>
      </c>
      <c r="G661" s="2" t="s">
        <v>848</v>
      </c>
      <c r="H661" s="2" t="s">
        <v>35</v>
      </c>
      <c r="I661" s="44">
        <v>45183</v>
      </c>
      <c r="J661" s="133" t="s">
        <v>683</v>
      </c>
      <c r="K661" s="133" t="s">
        <v>1201</v>
      </c>
      <c r="L661" s="161">
        <v>600</v>
      </c>
      <c r="M661" s="2" t="s">
        <v>5</v>
      </c>
      <c r="N661" s="2" t="s">
        <v>47</v>
      </c>
      <c r="O661" s="9">
        <v>15.5931010906433</v>
      </c>
      <c r="P661" s="9">
        <f t="shared" si="50"/>
        <v>60</v>
      </c>
      <c r="Q661" s="3" t="str">
        <f t="shared" si="51"/>
        <v>septiembre</v>
      </c>
      <c r="R661" s="2">
        <f t="shared" si="52"/>
        <v>2023</v>
      </c>
      <c r="S661" s="3" t="str">
        <f t="shared" si="53"/>
        <v>jueves</v>
      </c>
      <c r="T661" s="88">
        <f t="shared" si="54"/>
        <v>14</v>
      </c>
    </row>
    <row r="662" spans="1:20" ht="15.75" x14ac:dyDescent="0.25">
      <c r="A662" s="113">
        <v>661</v>
      </c>
      <c r="B662" s="4" t="s">
        <v>722</v>
      </c>
      <c r="C662" s="113">
        <v>18</v>
      </c>
      <c r="D662" s="2" t="s">
        <v>696</v>
      </c>
      <c r="E662" s="5" t="s">
        <v>923</v>
      </c>
      <c r="F662" s="171">
        <v>32313302</v>
      </c>
      <c r="G662" s="2" t="s">
        <v>849</v>
      </c>
      <c r="H662" s="2" t="s">
        <v>67</v>
      </c>
      <c r="I662" s="44">
        <v>45179</v>
      </c>
      <c r="J662" s="133" t="s">
        <v>786</v>
      </c>
      <c r="K662" s="133" t="s">
        <v>1201</v>
      </c>
      <c r="L662" s="161">
        <v>600</v>
      </c>
      <c r="M662" s="2" t="s">
        <v>3</v>
      </c>
      <c r="N662" s="2" t="s">
        <v>47</v>
      </c>
      <c r="O662" s="9">
        <v>15.6058267914437</v>
      </c>
      <c r="P662" s="9">
        <f t="shared" si="50"/>
        <v>60</v>
      </c>
      <c r="Q662" s="3" t="str">
        <f t="shared" si="51"/>
        <v>septiembre</v>
      </c>
      <c r="R662" s="2">
        <f t="shared" si="52"/>
        <v>2023</v>
      </c>
      <c r="S662" s="3" t="str">
        <f t="shared" si="53"/>
        <v>domingo</v>
      </c>
      <c r="T662" s="87">
        <f t="shared" si="54"/>
        <v>10</v>
      </c>
    </row>
    <row r="663" spans="1:20" ht="15.75" x14ac:dyDescent="0.25">
      <c r="A663" s="113">
        <v>662</v>
      </c>
      <c r="B663" s="4" t="s">
        <v>738</v>
      </c>
      <c r="C663" s="113">
        <v>52</v>
      </c>
      <c r="D663" s="2" t="s">
        <v>696</v>
      </c>
      <c r="E663" s="5" t="s">
        <v>946</v>
      </c>
      <c r="F663" s="171">
        <v>34780010</v>
      </c>
      <c r="G663" s="2" t="s">
        <v>834</v>
      </c>
      <c r="H663" s="2" t="s">
        <v>110</v>
      </c>
      <c r="I663" s="44">
        <v>45193</v>
      </c>
      <c r="J663" s="133" t="s">
        <v>713</v>
      </c>
      <c r="K663" s="133" t="s">
        <v>1201</v>
      </c>
      <c r="L663" s="161">
        <v>600</v>
      </c>
      <c r="M663" s="2" t="s">
        <v>1</v>
      </c>
      <c r="N663" s="2" t="s">
        <v>47</v>
      </c>
      <c r="O663" s="9">
        <v>15.6249153426443</v>
      </c>
      <c r="P663" s="9">
        <f t="shared" si="50"/>
        <v>60</v>
      </c>
      <c r="Q663" s="3" t="str">
        <f t="shared" si="51"/>
        <v>septiembre</v>
      </c>
      <c r="R663" s="2">
        <f t="shared" si="52"/>
        <v>2023</v>
      </c>
      <c r="S663" s="3" t="str">
        <f t="shared" si="53"/>
        <v>domingo</v>
      </c>
      <c r="T663" s="88">
        <f t="shared" si="54"/>
        <v>24</v>
      </c>
    </row>
    <row r="664" spans="1:20" ht="15.75" x14ac:dyDescent="0.25">
      <c r="A664" s="113">
        <v>663</v>
      </c>
      <c r="B664" s="4" t="s">
        <v>111</v>
      </c>
      <c r="C664" s="113">
        <v>27</v>
      </c>
      <c r="D664" s="2" t="s">
        <v>695</v>
      </c>
      <c r="E664" s="5" t="s">
        <v>947</v>
      </c>
      <c r="F664" s="171">
        <v>28565335</v>
      </c>
      <c r="G664" s="2" t="s">
        <v>841</v>
      </c>
      <c r="H664" s="2" t="s">
        <v>112</v>
      </c>
      <c r="I664" s="44">
        <v>45195</v>
      </c>
      <c r="J664" s="133" t="s">
        <v>690</v>
      </c>
      <c r="K664" s="133" t="s">
        <v>1201</v>
      </c>
      <c r="L664" s="161">
        <v>600</v>
      </c>
      <c r="M664" s="2" t="s">
        <v>3</v>
      </c>
      <c r="N664" s="2" t="s">
        <v>47</v>
      </c>
      <c r="O664" s="9">
        <v>15.6312781930444</v>
      </c>
      <c r="P664" s="9">
        <f t="shared" si="50"/>
        <v>60</v>
      </c>
      <c r="Q664" s="3" t="str">
        <f t="shared" si="51"/>
        <v>septiembre</v>
      </c>
      <c r="R664" s="2">
        <f t="shared" si="52"/>
        <v>2023</v>
      </c>
      <c r="S664" s="3" t="str">
        <f t="shared" si="53"/>
        <v>martes</v>
      </c>
      <c r="T664" s="87">
        <f t="shared" si="54"/>
        <v>26</v>
      </c>
    </row>
    <row r="665" spans="1:20" ht="15.75" x14ac:dyDescent="0.25">
      <c r="A665" s="113">
        <v>664</v>
      </c>
      <c r="B665" s="4" t="s">
        <v>113</v>
      </c>
      <c r="C665" s="113">
        <v>18</v>
      </c>
      <c r="D665" s="2" t="s">
        <v>696</v>
      </c>
      <c r="E665" s="5" t="s">
        <v>948</v>
      </c>
      <c r="F665" s="171">
        <v>37472916</v>
      </c>
      <c r="G665" s="2" t="s">
        <v>842</v>
      </c>
      <c r="H665" s="2" t="s">
        <v>114</v>
      </c>
      <c r="I665" s="44">
        <v>45197</v>
      </c>
      <c r="J665" s="133" t="s">
        <v>782</v>
      </c>
      <c r="K665" s="133" t="s">
        <v>1201</v>
      </c>
      <c r="L665" s="161">
        <v>600</v>
      </c>
      <c r="M665" s="2" t="s">
        <v>1198</v>
      </c>
      <c r="N665" s="2" t="s">
        <v>47</v>
      </c>
      <c r="O665" s="9">
        <v>15.637641043444599</v>
      </c>
      <c r="P665" s="9">
        <f t="shared" si="50"/>
        <v>60</v>
      </c>
      <c r="Q665" s="3" t="str">
        <f t="shared" si="51"/>
        <v>septiembre</v>
      </c>
      <c r="R665" s="2">
        <f t="shared" si="52"/>
        <v>2023</v>
      </c>
      <c r="S665" s="3" t="str">
        <f t="shared" si="53"/>
        <v>jueves</v>
      </c>
      <c r="T665" s="88">
        <f t="shared" si="54"/>
        <v>28</v>
      </c>
    </row>
    <row r="666" spans="1:20" ht="15.75" x14ac:dyDescent="0.25">
      <c r="A666" s="113">
        <v>665</v>
      </c>
      <c r="B666" s="4" t="s">
        <v>115</v>
      </c>
      <c r="C666" s="113">
        <v>29</v>
      </c>
      <c r="D666" s="2" t="s">
        <v>696</v>
      </c>
      <c r="E666" s="5" t="s">
        <v>949</v>
      </c>
      <c r="F666" s="171">
        <v>34107521</v>
      </c>
      <c r="G666" s="2" t="s">
        <v>835</v>
      </c>
      <c r="H666" s="2" t="s">
        <v>88</v>
      </c>
      <c r="I666" s="44">
        <v>45199</v>
      </c>
      <c r="J666" s="133" t="s">
        <v>683</v>
      </c>
      <c r="K666" s="133" t="s">
        <v>1201</v>
      </c>
      <c r="L666" s="161">
        <v>600</v>
      </c>
      <c r="M666" s="2" t="s">
        <v>5</v>
      </c>
      <c r="N666" s="2" t="s">
        <v>47</v>
      </c>
      <c r="O666" s="9">
        <v>15.644003893844801</v>
      </c>
      <c r="P666" s="9">
        <f t="shared" si="50"/>
        <v>60</v>
      </c>
      <c r="Q666" s="3" t="str">
        <f t="shared" si="51"/>
        <v>septiembre</v>
      </c>
      <c r="R666" s="2">
        <f t="shared" si="52"/>
        <v>2023</v>
      </c>
      <c r="S666" s="3" t="str">
        <f t="shared" si="53"/>
        <v>sabado</v>
      </c>
      <c r="T666" s="87">
        <f t="shared" si="54"/>
        <v>30</v>
      </c>
    </row>
    <row r="667" spans="1:20" ht="15.75" x14ac:dyDescent="0.25">
      <c r="A667" s="113">
        <v>666</v>
      </c>
      <c r="B667" s="4" t="s">
        <v>740</v>
      </c>
      <c r="C667" s="113">
        <v>38</v>
      </c>
      <c r="D667" s="2" t="s">
        <v>695</v>
      </c>
      <c r="E667" s="5" t="s">
        <v>680</v>
      </c>
      <c r="F667" s="171">
        <v>29400151</v>
      </c>
      <c r="G667" s="2" t="s">
        <v>837</v>
      </c>
      <c r="H667" s="2" t="s">
        <v>119</v>
      </c>
      <c r="I667" s="44">
        <v>45203</v>
      </c>
      <c r="J667" s="133" t="s">
        <v>786</v>
      </c>
      <c r="K667" s="133" t="s">
        <v>1201</v>
      </c>
      <c r="L667" s="161">
        <v>600</v>
      </c>
      <c r="M667" s="2" t="s">
        <v>3</v>
      </c>
      <c r="N667" s="2" t="s">
        <v>47</v>
      </c>
      <c r="O667" s="9">
        <v>15.656729594645199</v>
      </c>
      <c r="P667" s="9">
        <f t="shared" si="50"/>
        <v>60</v>
      </c>
      <c r="Q667" s="3" t="str">
        <f t="shared" si="51"/>
        <v>octubre</v>
      </c>
      <c r="R667" s="2">
        <f t="shared" si="52"/>
        <v>2023</v>
      </c>
      <c r="S667" s="3" t="str">
        <f t="shared" si="53"/>
        <v>miercoles</v>
      </c>
      <c r="T667" s="88">
        <f t="shared" si="54"/>
        <v>4</v>
      </c>
    </row>
    <row r="668" spans="1:20" ht="15.75" x14ac:dyDescent="0.25">
      <c r="A668" s="113">
        <v>667</v>
      </c>
      <c r="B668" s="4" t="s">
        <v>904</v>
      </c>
      <c r="C668" s="113">
        <v>30</v>
      </c>
      <c r="D668" s="2" t="s">
        <v>695</v>
      </c>
      <c r="E668" s="5" t="s">
        <v>913</v>
      </c>
      <c r="F668" s="171">
        <v>34678227</v>
      </c>
      <c r="G668" s="6" t="s">
        <v>815</v>
      </c>
      <c r="H668" s="2" t="s">
        <v>29</v>
      </c>
      <c r="I668" s="44">
        <v>45207</v>
      </c>
      <c r="J668" s="133" t="s">
        <v>714</v>
      </c>
      <c r="K668" s="133" t="s">
        <v>1201</v>
      </c>
      <c r="L668" s="161">
        <v>600</v>
      </c>
      <c r="M668" s="2" t="s">
        <v>1198</v>
      </c>
      <c r="N668" s="2" t="s">
        <v>47</v>
      </c>
      <c r="O668" s="9">
        <v>15.6694552954455</v>
      </c>
      <c r="P668" s="9">
        <f t="shared" si="50"/>
        <v>60</v>
      </c>
      <c r="Q668" s="3" t="str">
        <f t="shared" si="51"/>
        <v>octubre</v>
      </c>
      <c r="R668" s="2">
        <f t="shared" si="52"/>
        <v>2023</v>
      </c>
      <c r="S668" s="3" t="str">
        <f t="shared" si="53"/>
        <v>domingo</v>
      </c>
      <c r="T668" s="87">
        <f t="shared" si="54"/>
        <v>8</v>
      </c>
    </row>
    <row r="669" spans="1:20" ht="15.75" x14ac:dyDescent="0.25">
      <c r="A669" s="113">
        <v>668</v>
      </c>
      <c r="B669" s="4" t="s">
        <v>715</v>
      </c>
      <c r="C669" s="113">
        <v>42</v>
      </c>
      <c r="D669" s="2" t="s">
        <v>696</v>
      </c>
      <c r="E669" s="5" t="s">
        <v>915</v>
      </c>
      <c r="F669" s="171">
        <v>25043373</v>
      </c>
      <c r="G669" s="6" t="s">
        <v>816</v>
      </c>
      <c r="H669" s="2" t="s">
        <v>33</v>
      </c>
      <c r="I669" s="44">
        <v>45211</v>
      </c>
      <c r="J669" s="133" t="s">
        <v>786</v>
      </c>
      <c r="K669" s="133" t="s">
        <v>1201</v>
      </c>
      <c r="L669" s="161">
        <v>600</v>
      </c>
      <c r="M669" s="2" t="s">
        <v>3</v>
      </c>
      <c r="N669" s="2" t="s">
        <v>47</v>
      </c>
      <c r="O669" s="9">
        <v>15.682180996245901</v>
      </c>
      <c r="P669" s="9">
        <f t="shared" si="50"/>
        <v>60</v>
      </c>
      <c r="Q669" s="3" t="str">
        <f t="shared" si="51"/>
        <v>octubre</v>
      </c>
      <c r="R669" s="2">
        <f t="shared" si="52"/>
        <v>2023</v>
      </c>
      <c r="S669" s="3" t="str">
        <f t="shared" si="53"/>
        <v>jueves</v>
      </c>
      <c r="T669" s="88">
        <f t="shared" si="54"/>
        <v>12</v>
      </c>
    </row>
    <row r="670" spans="1:20" ht="15.75" x14ac:dyDescent="0.25">
      <c r="A670" s="113">
        <v>669</v>
      </c>
      <c r="B670" s="4" t="s">
        <v>720</v>
      </c>
      <c r="C670" s="113">
        <v>35</v>
      </c>
      <c r="D670" s="2" t="s">
        <v>695</v>
      </c>
      <c r="E670" s="5" t="s">
        <v>921</v>
      </c>
      <c r="F670" s="171">
        <v>30580610</v>
      </c>
      <c r="G670" s="2" t="s">
        <v>848</v>
      </c>
      <c r="H670" s="2" t="s">
        <v>35</v>
      </c>
      <c r="I670" s="44">
        <v>45223</v>
      </c>
      <c r="J670" s="133" t="s">
        <v>714</v>
      </c>
      <c r="K670" s="133" t="s">
        <v>1201</v>
      </c>
      <c r="L670" s="161">
        <v>600</v>
      </c>
      <c r="M670" s="2" t="s">
        <v>1198</v>
      </c>
      <c r="N670" s="2" t="s">
        <v>47</v>
      </c>
      <c r="O670" s="9">
        <v>15.720358098647001</v>
      </c>
      <c r="P670" s="9">
        <f t="shared" si="50"/>
        <v>60</v>
      </c>
      <c r="Q670" s="3" t="str">
        <f t="shared" si="51"/>
        <v>octubre</v>
      </c>
      <c r="R670" s="2">
        <f t="shared" si="52"/>
        <v>2023</v>
      </c>
      <c r="S670" s="3" t="str">
        <f t="shared" si="53"/>
        <v>martes</v>
      </c>
      <c r="T670" s="87">
        <f t="shared" si="54"/>
        <v>24</v>
      </c>
    </row>
    <row r="671" spans="1:20" ht="15.75" x14ac:dyDescent="0.25">
      <c r="A671" s="113">
        <v>670</v>
      </c>
      <c r="B671" s="4" t="s">
        <v>722</v>
      </c>
      <c r="C671" s="113">
        <v>35</v>
      </c>
      <c r="D671" s="2" t="s">
        <v>696</v>
      </c>
      <c r="E671" s="5" t="s">
        <v>923</v>
      </c>
      <c r="F671" s="171">
        <v>32313302</v>
      </c>
      <c r="G671" s="2" t="s">
        <v>849</v>
      </c>
      <c r="H671" s="2" t="s">
        <v>67</v>
      </c>
      <c r="I671" s="44">
        <v>45227</v>
      </c>
      <c r="J671" s="133" t="s">
        <v>786</v>
      </c>
      <c r="K671" s="133" t="s">
        <v>1201</v>
      </c>
      <c r="L671" s="161">
        <v>600</v>
      </c>
      <c r="M671" s="2" t="s">
        <v>3</v>
      </c>
      <c r="N671" s="2" t="s">
        <v>47</v>
      </c>
      <c r="O671" s="9">
        <v>15.7330837994473</v>
      </c>
      <c r="P671" s="9">
        <f t="shared" si="50"/>
        <v>60</v>
      </c>
      <c r="Q671" s="3" t="str">
        <f t="shared" si="51"/>
        <v>octubre</v>
      </c>
      <c r="R671" s="2">
        <f t="shared" si="52"/>
        <v>2023</v>
      </c>
      <c r="S671" s="3" t="str">
        <f t="shared" si="53"/>
        <v>sabado</v>
      </c>
      <c r="T671" s="88">
        <f t="shared" si="54"/>
        <v>28</v>
      </c>
    </row>
    <row r="672" spans="1:20" ht="15.75" x14ac:dyDescent="0.25">
      <c r="A672" s="113">
        <v>671</v>
      </c>
      <c r="B672" s="4" t="s">
        <v>71</v>
      </c>
      <c r="C672" s="113">
        <v>27</v>
      </c>
      <c r="D672" s="2" t="s">
        <v>695</v>
      </c>
      <c r="E672" s="5" t="s">
        <v>926</v>
      </c>
      <c r="F672" s="171">
        <v>34221613</v>
      </c>
      <c r="G672" s="2" t="s">
        <v>822</v>
      </c>
      <c r="H672" s="2" t="s">
        <v>72</v>
      </c>
      <c r="I672" s="44">
        <v>45233</v>
      </c>
      <c r="J672" s="133" t="s">
        <v>713</v>
      </c>
      <c r="K672" s="133" t="s">
        <v>1201</v>
      </c>
      <c r="L672" s="161">
        <v>600</v>
      </c>
      <c r="M672" s="2" t="s">
        <v>1</v>
      </c>
      <c r="N672" s="2" t="s">
        <v>47</v>
      </c>
      <c r="O672" s="9">
        <v>15.7521723506479</v>
      </c>
      <c r="P672" s="9">
        <f t="shared" si="50"/>
        <v>60</v>
      </c>
      <c r="Q672" s="3" t="str">
        <f t="shared" si="51"/>
        <v>noviembre</v>
      </c>
      <c r="R672" s="2">
        <f t="shared" si="52"/>
        <v>2023</v>
      </c>
      <c r="S672" s="3" t="str">
        <f t="shared" si="53"/>
        <v>viernes</v>
      </c>
      <c r="T672" s="87">
        <f t="shared" si="54"/>
        <v>3</v>
      </c>
    </row>
    <row r="673" spans="1:20" ht="15.75" x14ac:dyDescent="0.25">
      <c r="A673" s="113">
        <v>672</v>
      </c>
      <c r="B673" s="4" t="s">
        <v>73</v>
      </c>
      <c r="C673" s="113">
        <v>31</v>
      </c>
      <c r="D673" s="2" t="s">
        <v>695</v>
      </c>
      <c r="E673" s="5" t="s">
        <v>927</v>
      </c>
      <c r="F673" s="171">
        <v>39111781</v>
      </c>
      <c r="G673" s="2" t="s">
        <v>844</v>
      </c>
      <c r="H673" s="2" t="s">
        <v>74</v>
      </c>
      <c r="I673" s="44">
        <v>45235</v>
      </c>
      <c r="J673" s="133" t="s">
        <v>687</v>
      </c>
      <c r="K673" s="133" t="s">
        <v>1201</v>
      </c>
      <c r="L673" s="161">
        <v>600</v>
      </c>
      <c r="M673" s="2" t="s">
        <v>1</v>
      </c>
      <c r="N673" s="2" t="s">
        <v>47</v>
      </c>
      <c r="O673" s="9">
        <v>15.758535201048</v>
      </c>
      <c r="P673" s="9">
        <f t="shared" si="50"/>
        <v>60</v>
      </c>
      <c r="Q673" s="3" t="str">
        <f t="shared" si="51"/>
        <v>noviembre</v>
      </c>
      <c r="R673" s="2">
        <f t="shared" si="52"/>
        <v>2023</v>
      </c>
      <c r="S673" s="3" t="str">
        <f t="shared" si="53"/>
        <v>domingo</v>
      </c>
      <c r="T673" s="88">
        <f t="shared" si="54"/>
        <v>5</v>
      </c>
    </row>
    <row r="674" spans="1:20" ht="15.75" x14ac:dyDescent="0.25">
      <c r="A674" s="113">
        <v>673</v>
      </c>
      <c r="B674" s="4" t="s">
        <v>725</v>
      </c>
      <c r="C674" s="113">
        <v>40</v>
      </c>
      <c r="D674" s="2" t="s">
        <v>696</v>
      </c>
      <c r="E674" s="5" t="s">
        <v>902</v>
      </c>
      <c r="F674" s="171">
        <v>32459086</v>
      </c>
      <c r="G674" s="2" t="s">
        <v>845</v>
      </c>
      <c r="H674" s="2" t="s">
        <v>76</v>
      </c>
      <c r="I674" s="44">
        <v>45237</v>
      </c>
      <c r="J674" s="133" t="s">
        <v>785</v>
      </c>
      <c r="K674" s="133" t="s">
        <v>1201</v>
      </c>
      <c r="L674" s="161">
        <v>600</v>
      </c>
      <c r="M674" s="2" t="s">
        <v>3</v>
      </c>
      <c r="N674" s="2" t="s">
        <v>47</v>
      </c>
      <c r="O674" s="9">
        <v>15.764898051448199</v>
      </c>
      <c r="P674" s="9">
        <f t="shared" si="50"/>
        <v>60</v>
      </c>
      <c r="Q674" s="3" t="str">
        <f t="shared" si="51"/>
        <v>noviembre</v>
      </c>
      <c r="R674" s="2">
        <f t="shared" si="52"/>
        <v>2023</v>
      </c>
      <c r="S674" s="3" t="str">
        <f t="shared" si="53"/>
        <v>martes</v>
      </c>
      <c r="T674" s="87">
        <f t="shared" si="54"/>
        <v>7</v>
      </c>
    </row>
    <row r="675" spans="1:20" ht="15.75" x14ac:dyDescent="0.25">
      <c r="A675" s="113">
        <v>674</v>
      </c>
      <c r="B675" s="4" t="s">
        <v>726</v>
      </c>
      <c r="C675" s="113">
        <v>18</v>
      </c>
      <c r="D675" s="2" t="s">
        <v>696</v>
      </c>
      <c r="E675" s="5" t="s">
        <v>928</v>
      </c>
      <c r="F675" s="171">
        <v>26547859</v>
      </c>
      <c r="G675" s="2" t="s">
        <v>823</v>
      </c>
      <c r="H675" s="2" t="s">
        <v>78</v>
      </c>
      <c r="I675" s="44">
        <v>45239</v>
      </c>
      <c r="J675" s="133" t="s">
        <v>688</v>
      </c>
      <c r="K675" s="133" t="s">
        <v>1201</v>
      </c>
      <c r="L675" s="161">
        <v>600</v>
      </c>
      <c r="M675" s="2" t="s">
        <v>5</v>
      </c>
      <c r="N675" s="2" t="s">
        <v>47</v>
      </c>
      <c r="O675" s="9">
        <v>15.7712609018484</v>
      </c>
      <c r="P675" s="9">
        <f t="shared" si="50"/>
        <v>60</v>
      </c>
      <c r="Q675" s="3" t="str">
        <f t="shared" si="51"/>
        <v>noviembre</v>
      </c>
      <c r="R675" s="2">
        <f t="shared" si="52"/>
        <v>2023</v>
      </c>
      <c r="S675" s="3" t="str">
        <f t="shared" si="53"/>
        <v>jueves</v>
      </c>
      <c r="T675" s="88">
        <f t="shared" si="54"/>
        <v>9</v>
      </c>
    </row>
    <row r="676" spans="1:20" ht="15.75" x14ac:dyDescent="0.25">
      <c r="A676" s="113">
        <v>675</v>
      </c>
      <c r="B676" s="4" t="s">
        <v>728</v>
      </c>
      <c r="C676" s="113">
        <v>33</v>
      </c>
      <c r="D676" s="2" t="s">
        <v>696</v>
      </c>
      <c r="E676" s="5" t="s">
        <v>930</v>
      </c>
      <c r="F676" s="171">
        <v>25972381</v>
      </c>
      <c r="G676" s="2" t="s">
        <v>825</v>
      </c>
      <c r="H676" s="2" t="s">
        <v>82</v>
      </c>
      <c r="I676" s="44">
        <v>45248</v>
      </c>
      <c r="J676" s="133" t="s">
        <v>684</v>
      </c>
      <c r="K676" s="133" t="s">
        <v>1201</v>
      </c>
      <c r="L676" s="161">
        <v>600</v>
      </c>
      <c r="M676" s="2" t="s">
        <v>3</v>
      </c>
      <c r="N676" s="2" t="s">
        <v>47</v>
      </c>
      <c r="O676" s="9">
        <v>15.783986602648801</v>
      </c>
      <c r="P676" s="9">
        <f t="shared" si="50"/>
        <v>60</v>
      </c>
      <c r="Q676" s="3" t="str">
        <f t="shared" si="51"/>
        <v>noviembre</v>
      </c>
      <c r="R676" s="2">
        <f t="shared" si="52"/>
        <v>2023</v>
      </c>
      <c r="S676" s="3" t="str">
        <f t="shared" si="53"/>
        <v>sabado</v>
      </c>
      <c r="T676" s="87">
        <f t="shared" si="54"/>
        <v>18</v>
      </c>
    </row>
    <row r="677" spans="1:20" ht="15.75" x14ac:dyDescent="0.25">
      <c r="A677" s="113">
        <v>676</v>
      </c>
      <c r="B677" s="4" t="s">
        <v>730</v>
      </c>
      <c r="C677" s="113">
        <v>37</v>
      </c>
      <c r="D677" s="2" t="s">
        <v>695</v>
      </c>
      <c r="E677" s="5" t="s">
        <v>932</v>
      </c>
      <c r="F677" s="171">
        <v>30066435</v>
      </c>
      <c r="G677" s="2" t="s">
        <v>933</v>
      </c>
      <c r="H677" s="2" t="s">
        <v>86</v>
      </c>
      <c r="I677" s="44">
        <v>45247</v>
      </c>
      <c r="J677" s="133" t="s">
        <v>685</v>
      </c>
      <c r="K677" s="133" t="s">
        <v>1201</v>
      </c>
      <c r="L677" s="161">
        <v>600</v>
      </c>
      <c r="M677" s="2" t="s">
        <v>5</v>
      </c>
      <c r="N677" s="2" t="s">
        <v>47</v>
      </c>
      <c r="O677" s="9">
        <v>15.7967123034491</v>
      </c>
      <c r="P677" s="9">
        <f t="shared" si="50"/>
        <v>60</v>
      </c>
      <c r="Q677" s="3" t="str">
        <f t="shared" si="51"/>
        <v>noviembre</v>
      </c>
      <c r="R677" s="2">
        <f t="shared" si="52"/>
        <v>2023</v>
      </c>
      <c r="S677" s="3" t="str">
        <f t="shared" si="53"/>
        <v>viernes</v>
      </c>
      <c r="T677" s="88">
        <f t="shared" si="54"/>
        <v>17</v>
      </c>
    </row>
    <row r="678" spans="1:20" ht="15.75" x14ac:dyDescent="0.25">
      <c r="A678" s="113">
        <v>677</v>
      </c>
      <c r="B678" s="4" t="s">
        <v>89</v>
      </c>
      <c r="C678" s="113">
        <v>28</v>
      </c>
      <c r="D678" s="2" t="s">
        <v>695</v>
      </c>
      <c r="E678" s="5" t="s">
        <v>935</v>
      </c>
      <c r="F678" s="171">
        <v>25649169</v>
      </c>
      <c r="G678" s="2" t="s">
        <v>828</v>
      </c>
      <c r="H678" s="2" t="s">
        <v>90</v>
      </c>
      <c r="I678" s="44">
        <v>45251</v>
      </c>
      <c r="J678" s="133" t="s">
        <v>690</v>
      </c>
      <c r="K678" s="133" t="s">
        <v>1201</v>
      </c>
      <c r="L678" s="161">
        <v>600</v>
      </c>
      <c r="M678" s="2" t="s">
        <v>3</v>
      </c>
      <c r="N678" s="2" t="s">
        <v>47</v>
      </c>
      <c r="O678" s="9">
        <v>15.8094380042495</v>
      </c>
      <c r="P678" s="9">
        <f t="shared" si="50"/>
        <v>60</v>
      </c>
      <c r="Q678" s="3" t="str">
        <f t="shared" si="51"/>
        <v>noviembre</v>
      </c>
      <c r="R678" s="2">
        <f t="shared" si="52"/>
        <v>2023</v>
      </c>
      <c r="S678" s="3" t="str">
        <f t="shared" si="53"/>
        <v>martes</v>
      </c>
      <c r="T678" s="87">
        <f t="shared" si="54"/>
        <v>21</v>
      </c>
    </row>
    <row r="679" spans="1:20" ht="15.75" x14ac:dyDescent="0.25">
      <c r="A679" s="113">
        <v>678</v>
      </c>
      <c r="B679" s="4" t="s">
        <v>99</v>
      </c>
      <c r="C679" s="113">
        <v>31</v>
      </c>
      <c r="D679" s="2" t="s">
        <v>696</v>
      </c>
      <c r="E679" s="5" t="s">
        <v>941</v>
      </c>
      <c r="F679" s="171">
        <v>34388397</v>
      </c>
      <c r="G679" s="2" t="s">
        <v>846</v>
      </c>
      <c r="H679" s="2" t="s">
        <v>100</v>
      </c>
      <c r="I679" s="44">
        <v>45263</v>
      </c>
      <c r="J679" s="133" t="s">
        <v>714</v>
      </c>
      <c r="K679" s="133" t="s">
        <v>1201</v>
      </c>
      <c r="L679" s="161">
        <v>600</v>
      </c>
      <c r="M679" s="2" t="s">
        <v>1198</v>
      </c>
      <c r="N679" s="2" t="s">
        <v>47</v>
      </c>
      <c r="O679" s="9">
        <v>15.847615106650601</v>
      </c>
      <c r="P679" s="9">
        <f t="shared" si="50"/>
        <v>60</v>
      </c>
      <c r="Q679" s="3" t="str">
        <f t="shared" si="51"/>
        <v>diciembre</v>
      </c>
      <c r="R679" s="2">
        <f t="shared" si="52"/>
        <v>2023</v>
      </c>
      <c r="S679" s="3" t="str">
        <f t="shared" si="53"/>
        <v>domingo</v>
      </c>
      <c r="T679" s="88">
        <f t="shared" si="54"/>
        <v>3</v>
      </c>
    </row>
    <row r="680" spans="1:20" ht="15.75" x14ac:dyDescent="0.25">
      <c r="A680" s="113">
        <v>679</v>
      </c>
      <c r="B680" s="4" t="s">
        <v>736</v>
      </c>
      <c r="C680" s="113">
        <v>18</v>
      </c>
      <c r="D680" s="2" t="s">
        <v>695</v>
      </c>
      <c r="E680" s="5" t="s">
        <v>943</v>
      </c>
      <c r="F680" s="171">
        <v>31816316</v>
      </c>
      <c r="G680" s="2" t="s">
        <v>853</v>
      </c>
      <c r="H680" s="2" t="s">
        <v>104</v>
      </c>
      <c r="I680" s="44">
        <v>45267</v>
      </c>
      <c r="J680" s="133" t="s">
        <v>716</v>
      </c>
      <c r="K680" s="133" t="s">
        <v>1199</v>
      </c>
      <c r="L680" s="161">
        <v>640</v>
      </c>
      <c r="M680" s="2" t="s">
        <v>1197</v>
      </c>
      <c r="N680" s="2" t="s">
        <v>47</v>
      </c>
      <c r="O680" s="9">
        <v>15.8603408074509</v>
      </c>
      <c r="P680" s="9">
        <f t="shared" si="50"/>
        <v>64</v>
      </c>
      <c r="Q680" s="3" t="str">
        <f t="shared" si="51"/>
        <v>diciembre</v>
      </c>
      <c r="R680" s="2">
        <f t="shared" si="52"/>
        <v>2023</v>
      </c>
      <c r="S680" s="3" t="str">
        <f t="shared" si="53"/>
        <v>jueves</v>
      </c>
      <c r="T680" s="87">
        <f t="shared" si="54"/>
        <v>7</v>
      </c>
    </row>
    <row r="681" spans="1:20" ht="15.75" x14ac:dyDescent="0.25">
      <c r="A681" s="113">
        <v>680</v>
      </c>
      <c r="B681" s="4" t="s">
        <v>738</v>
      </c>
      <c r="C681" s="113">
        <v>52</v>
      </c>
      <c r="D681" s="2" t="s">
        <v>696</v>
      </c>
      <c r="E681" s="5" t="s">
        <v>946</v>
      </c>
      <c r="F681" s="171">
        <v>34780010</v>
      </c>
      <c r="G681" s="2" t="s">
        <v>834</v>
      </c>
      <c r="H681" s="2" t="s">
        <v>110</v>
      </c>
      <c r="I681" s="44">
        <v>45273</v>
      </c>
      <c r="J681" s="133" t="s">
        <v>717</v>
      </c>
      <c r="K681" s="133" t="s">
        <v>1199</v>
      </c>
      <c r="L681" s="161">
        <v>640</v>
      </c>
      <c r="M681" s="2" t="s">
        <v>5</v>
      </c>
      <c r="N681" s="2" t="s">
        <v>47</v>
      </c>
      <c r="O681" s="9">
        <v>15.8794293586515</v>
      </c>
      <c r="P681" s="9">
        <f t="shared" si="50"/>
        <v>64</v>
      </c>
      <c r="Q681" s="3" t="str">
        <f t="shared" si="51"/>
        <v>diciembre</v>
      </c>
      <c r="R681" s="2">
        <f t="shared" si="52"/>
        <v>2023</v>
      </c>
      <c r="S681" s="3" t="str">
        <f t="shared" si="53"/>
        <v>miercoles</v>
      </c>
      <c r="T681" s="88">
        <f t="shared" si="54"/>
        <v>13</v>
      </c>
    </row>
    <row r="682" spans="1:20" ht="15.75" x14ac:dyDescent="0.25">
      <c r="A682" s="113">
        <v>681</v>
      </c>
      <c r="B682" s="4" t="s">
        <v>719</v>
      </c>
      <c r="C682" s="113">
        <v>30</v>
      </c>
      <c r="D682" s="2" t="s">
        <v>696</v>
      </c>
      <c r="E682" s="5" t="s">
        <v>920</v>
      </c>
      <c r="F682" s="171">
        <v>27535017</v>
      </c>
      <c r="G682" s="2" t="s">
        <v>847</v>
      </c>
      <c r="H682" s="2" t="s">
        <v>61</v>
      </c>
      <c r="I682" s="44">
        <v>45275</v>
      </c>
      <c r="J682" s="133" t="s">
        <v>687</v>
      </c>
      <c r="K682" s="133" t="s">
        <v>1199</v>
      </c>
      <c r="L682" s="161">
        <v>640</v>
      </c>
      <c r="M682" s="2" t="s">
        <v>1</v>
      </c>
      <c r="N682" s="2" t="s">
        <v>47</v>
      </c>
      <c r="O682" s="9">
        <v>15.885792209051599</v>
      </c>
      <c r="P682" s="9">
        <f t="shared" si="50"/>
        <v>64</v>
      </c>
      <c r="Q682" s="3" t="str">
        <f t="shared" si="51"/>
        <v>diciembre</v>
      </c>
      <c r="R682" s="2">
        <f t="shared" si="52"/>
        <v>2023</v>
      </c>
      <c r="S682" s="3" t="str">
        <f t="shared" si="53"/>
        <v>viernes</v>
      </c>
      <c r="T682" s="87">
        <f t="shared" si="54"/>
        <v>15</v>
      </c>
    </row>
    <row r="683" spans="1:20" ht="15.75" x14ac:dyDescent="0.25">
      <c r="A683" s="113">
        <v>682</v>
      </c>
      <c r="B683" s="4" t="s">
        <v>720</v>
      </c>
      <c r="C683" s="113">
        <v>30</v>
      </c>
      <c r="D683" s="2" t="s">
        <v>695</v>
      </c>
      <c r="E683" s="5" t="s">
        <v>921</v>
      </c>
      <c r="F683" s="171">
        <v>30580610</v>
      </c>
      <c r="G683" s="2" t="s">
        <v>848</v>
      </c>
      <c r="H683" s="2" t="s">
        <v>35</v>
      </c>
      <c r="I683" s="44">
        <v>45277</v>
      </c>
      <c r="J683" s="133" t="s">
        <v>785</v>
      </c>
      <c r="K683" s="133" t="s">
        <v>1199</v>
      </c>
      <c r="L683" s="161">
        <v>640</v>
      </c>
      <c r="M683" s="2" t="s">
        <v>3</v>
      </c>
      <c r="N683" s="2" t="s">
        <v>47</v>
      </c>
      <c r="O683" s="9">
        <v>15.892155059451801</v>
      </c>
      <c r="P683" s="9">
        <f t="shared" si="50"/>
        <v>64</v>
      </c>
      <c r="Q683" s="3" t="str">
        <f t="shared" si="51"/>
        <v>diciembre</v>
      </c>
      <c r="R683" s="2">
        <f t="shared" si="52"/>
        <v>2023</v>
      </c>
      <c r="S683" s="3" t="str">
        <f t="shared" si="53"/>
        <v>domingo</v>
      </c>
      <c r="T683" s="88">
        <f t="shared" si="54"/>
        <v>17</v>
      </c>
    </row>
    <row r="684" spans="1:20" ht="15.75" x14ac:dyDescent="0.25">
      <c r="A684" s="113">
        <v>683</v>
      </c>
      <c r="B684" s="4" t="s">
        <v>721</v>
      </c>
      <c r="C684" s="113">
        <v>33</v>
      </c>
      <c r="D684" s="2" t="s">
        <v>695</v>
      </c>
      <c r="E684" s="5" t="s">
        <v>922</v>
      </c>
      <c r="F684" s="171">
        <v>35484478</v>
      </c>
      <c r="G684" s="2" t="s">
        <v>843</v>
      </c>
      <c r="H684" s="2" t="s">
        <v>37</v>
      </c>
      <c r="I684" s="44">
        <v>45279</v>
      </c>
      <c r="J684" s="133" t="s">
        <v>688</v>
      </c>
      <c r="K684" s="133" t="s">
        <v>1199</v>
      </c>
      <c r="L684" s="161">
        <v>640</v>
      </c>
      <c r="M684" s="2" t="s">
        <v>5</v>
      </c>
      <c r="N684" s="2" t="s">
        <v>47</v>
      </c>
      <c r="O684" s="9">
        <v>15.898517909852</v>
      </c>
      <c r="P684" s="9">
        <f t="shared" si="50"/>
        <v>64</v>
      </c>
      <c r="Q684" s="3" t="str">
        <f t="shared" si="51"/>
        <v>diciembre</v>
      </c>
      <c r="R684" s="2">
        <f t="shared" si="52"/>
        <v>2023</v>
      </c>
      <c r="S684" s="3" t="str">
        <f t="shared" si="53"/>
        <v>martes</v>
      </c>
      <c r="T684" s="87">
        <f t="shared" si="54"/>
        <v>19</v>
      </c>
    </row>
    <row r="685" spans="1:20" ht="15.75" x14ac:dyDescent="0.25">
      <c r="A685" s="113">
        <v>684</v>
      </c>
      <c r="B685" s="4" t="s">
        <v>723</v>
      </c>
      <c r="C685" s="113">
        <v>30</v>
      </c>
      <c r="D685" s="2" t="s">
        <v>696</v>
      </c>
      <c r="E685" s="5" t="s">
        <v>924</v>
      </c>
      <c r="F685" s="171">
        <v>35887710</v>
      </c>
      <c r="G685" s="2" t="s">
        <v>821</v>
      </c>
      <c r="H685" s="2" t="s">
        <v>68</v>
      </c>
      <c r="I685" s="44">
        <v>45283</v>
      </c>
      <c r="J685" s="133" t="s">
        <v>684</v>
      </c>
      <c r="K685" s="133" t="s">
        <v>1199</v>
      </c>
      <c r="L685" s="161">
        <v>640</v>
      </c>
      <c r="M685" s="2" t="s">
        <v>3</v>
      </c>
      <c r="N685" s="2" t="s">
        <v>47</v>
      </c>
      <c r="O685" s="9">
        <v>15.9112436106524</v>
      </c>
      <c r="P685" s="9">
        <f t="shared" si="50"/>
        <v>64</v>
      </c>
      <c r="Q685" s="3" t="str">
        <f t="shared" si="51"/>
        <v>diciembre</v>
      </c>
      <c r="R685" s="2">
        <f t="shared" si="52"/>
        <v>2023</v>
      </c>
      <c r="S685" s="3" t="str">
        <f t="shared" si="53"/>
        <v>sabado</v>
      </c>
      <c r="T685" s="88">
        <f t="shared" si="54"/>
        <v>23</v>
      </c>
    </row>
    <row r="686" spans="1:20" ht="15.75" x14ac:dyDescent="0.25">
      <c r="A686" s="113">
        <v>685</v>
      </c>
      <c r="B686" s="4" t="s">
        <v>739</v>
      </c>
      <c r="C686" s="113">
        <v>30</v>
      </c>
      <c r="D686" s="2" t="s">
        <v>695</v>
      </c>
      <c r="E686" s="5" t="s">
        <v>950</v>
      </c>
      <c r="F686" s="171">
        <v>26941122</v>
      </c>
      <c r="G686" s="2" t="s">
        <v>836</v>
      </c>
      <c r="H686" s="2" t="s">
        <v>117</v>
      </c>
      <c r="I686" s="44">
        <v>45287</v>
      </c>
      <c r="J686" s="133" t="s">
        <v>685</v>
      </c>
      <c r="K686" s="133" t="s">
        <v>1199</v>
      </c>
      <c r="L686" s="161">
        <v>640</v>
      </c>
      <c r="M686" s="2" t="s">
        <v>5</v>
      </c>
      <c r="N686" s="2" t="s">
        <v>47</v>
      </c>
      <c r="O686" s="9">
        <v>15.9239693114527</v>
      </c>
      <c r="P686" s="9">
        <f t="shared" si="50"/>
        <v>64</v>
      </c>
      <c r="Q686" s="3" t="str">
        <f t="shared" si="51"/>
        <v>diciembre</v>
      </c>
      <c r="R686" s="2">
        <f t="shared" si="52"/>
        <v>2023</v>
      </c>
      <c r="S686" s="3" t="str">
        <f t="shared" si="53"/>
        <v>miercoles</v>
      </c>
      <c r="T686" s="87">
        <f t="shared" si="54"/>
        <v>27</v>
      </c>
    </row>
    <row r="687" spans="1:20" ht="15.75" x14ac:dyDescent="0.25">
      <c r="A687" s="113">
        <v>686</v>
      </c>
      <c r="B687" s="4" t="s">
        <v>120</v>
      </c>
      <c r="C687" s="113">
        <v>30</v>
      </c>
      <c r="D687" s="2" t="s">
        <v>695</v>
      </c>
      <c r="E687" s="5" t="s">
        <v>901</v>
      </c>
      <c r="F687" s="171">
        <v>37381230</v>
      </c>
      <c r="G687" s="2" t="s">
        <v>838</v>
      </c>
      <c r="H687" s="2" t="s">
        <v>121</v>
      </c>
      <c r="I687" s="44">
        <v>45291</v>
      </c>
      <c r="J687" s="133" t="s">
        <v>690</v>
      </c>
      <c r="K687" s="133" t="s">
        <v>1199</v>
      </c>
      <c r="L687" s="161">
        <v>640</v>
      </c>
      <c r="M687" s="2" t="s">
        <v>3</v>
      </c>
      <c r="N687" s="2" t="s">
        <v>47</v>
      </c>
      <c r="O687" s="9">
        <v>15.9366950122531</v>
      </c>
      <c r="P687" s="9">
        <f t="shared" si="50"/>
        <v>64</v>
      </c>
      <c r="Q687" s="3" t="str">
        <f t="shared" si="51"/>
        <v>diciembre</v>
      </c>
      <c r="R687" s="2">
        <f t="shared" si="52"/>
        <v>2023</v>
      </c>
      <c r="S687" s="3" t="str">
        <f t="shared" si="53"/>
        <v>domingo</v>
      </c>
      <c r="T687" s="88">
        <f t="shared" si="54"/>
        <v>31</v>
      </c>
    </row>
    <row r="688" spans="1:20" ht="15.75" x14ac:dyDescent="0.25">
      <c r="A688" s="113">
        <v>687</v>
      </c>
      <c r="B688" s="4" t="s">
        <v>720</v>
      </c>
      <c r="C688" s="113">
        <v>30</v>
      </c>
      <c r="D688" s="2" t="s">
        <v>695</v>
      </c>
      <c r="E688" s="5" t="s">
        <v>921</v>
      </c>
      <c r="F688" s="171">
        <v>30580610</v>
      </c>
      <c r="G688" s="2" t="s">
        <v>848</v>
      </c>
      <c r="H688" s="2" t="s">
        <v>35</v>
      </c>
      <c r="I688" s="44">
        <v>45181</v>
      </c>
      <c r="J688" s="133" t="s">
        <v>714</v>
      </c>
      <c r="K688" s="133" t="s">
        <v>1199</v>
      </c>
      <c r="L688" s="161">
        <v>640</v>
      </c>
      <c r="M688" s="2" t="s">
        <v>1198</v>
      </c>
      <c r="N688" s="2" t="s">
        <v>47</v>
      </c>
      <c r="O688" s="9">
        <v>15.9748721146542</v>
      </c>
      <c r="P688" s="9">
        <f t="shared" si="50"/>
        <v>64</v>
      </c>
      <c r="Q688" s="3" t="str">
        <f t="shared" si="51"/>
        <v>septiembre</v>
      </c>
      <c r="R688" s="2">
        <f t="shared" si="52"/>
        <v>2023</v>
      </c>
      <c r="S688" s="3" t="str">
        <f t="shared" si="53"/>
        <v>martes</v>
      </c>
      <c r="T688" s="87">
        <f t="shared" si="54"/>
        <v>12</v>
      </c>
    </row>
    <row r="689" spans="1:20" ht="15.75" x14ac:dyDescent="0.25">
      <c r="A689" s="113">
        <v>688</v>
      </c>
      <c r="B689" s="4" t="s">
        <v>722</v>
      </c>
      <c r="C689" s="113">
        <v>30</v>
      </c>
      <c r="D689" s="2" t="s">
        <v>696</v>
      </c>
      <c r="E689" s="5" t="s">
        <v>923</v>
      </c>
      <c r="F689" s="171">
        <v>32313302</v>
      </c>
      <c r="G689" s="2" t="s">
        <v>849</v>
      </c>
      <c r="H689" s="2" t="s">
        <v>67</v>
      </c>
      <c r="I689" s="44">
        <v>45185</v>
      </c>
      <c r="J689" s="133" t="s">
        <v>716</v>
      </c>
      <c r="K689" s="133" t="s">
        <v>1199</v>
      </c>
      <c r="L689" s="161">
        <v>640</v>
      </c>
      <c r="M689" s="2" t="s">
        <v>1197</v>
      </c>
      <c r="N689" s="2" t="s">
        <v>47</v>
      </c>
      <c r="O689" s="9">
        <v>15.9875978154545</v>
      </c>
      <c r="P689" s="9">
        <f t="shared" si="50"/>
        <v>64</v>
      </c>
      <c r="Q689" s="3" t="str">
        <f t="shared" si="51"/>
        <v>septiembre</v>
      </c>
      <c r="R689" s="2">
        <f t="shared" si="52"/>
        <v>2023</v>
      </c>
      <c r="S689" s="3" t="str">
        <f t="shared" si="53"/>
        <v>sabado</v>
      </c>
      <c r="T689" s="88">
        <f t="shared" si="54"/>
        <v>16</v>
      </c>
    </row>
    <row r="690" spans="1:20" ht="15.75" x14ac:dyDescent="0.25">
      <c r="A690" s="113">
        <v>689</v>
      </c>
      <c r="B690" s="4" t="s">
        <v>71</v>
      </c>
      <c r="C690" s="113">
        <v>30</v>
      </c>
      <c r="D690" s="2" t="s">
        <v>695</v>
      </c>
      <c r="E690" s="5" t="s">
        <v>926</v>
      </c>
      <c r="F690" s="171">
        <v>34221613</v>
      </c>
      <c r="G690" s="2" t="s">
        <v>822</v>
      </c>
      <c r="H690" s="2" t="s">
        <v>72</v>
      </c>
      <c r="I690" s="44">
        <v>45191</v>
      </c>
      <c r="J690" s="133" t="s">
        <v>717</v>
      </c>
      <c r="K690" s="133" t="s">
        <v>1199</v>
      </c>
      <c r="L690" s="161">
        <v>640</v>
      </c>
      <c r="M690" s="2" t="s">
        <v>5</v>
      </c>
      <c r="N690" s="2" t="s">
        <v>47</v>
      </c>
      <c r="O690" s="9">
        <v>16.006686366655099</v>
      </c>
      <c r="P690" s="9">
        <f t="shared" si="50"/>
        <v>64</v>
      </c>
      <c r="Q690" s="3" t="str">
        <f t="shared" si="51"/>
        <v>septiembre</v>
      </c>
      <c r="R690" s="2">
        <f t="shared" si="52"/>
        <v>2023</v>
      </c>
      <c r="S690" s="3" t="str">
        <f t="shared" si="53"/>
        <v>viernes</v>
      </c>
      <c r="T690" s="87">
        <f t="shared" si="54"/>
        <v>22</v>
      </c>
    </row>
    <row r="691" spans="1:20" ht="15.75" x14ac:dyDescent="0.25">
      <c r="A691" s="113">
        <v>690</v>
      </c>
      <c r="B691" s="4" t="s">
        <v>722</v>
      </c>
      <c r="C691" s="113">
        <v>30</v>
      </c>
      <c r="D691" s="2" t="s">
        <v>696</v>
      </c>
      <c r="E691" s="5" t="s">
        <v>953</v>
      </c>
      <c r="F691" s="171">
        <v>32313302</v>
      </c>
      <c r="G691" s="2" t="s">
        <v>849</v>
      </c>
      <c r="H691" s="2" t="s">
        <v>67</v>
      </c>
      <c r="I691" s="44">
        <v>45227</v>
      </c>
      <c r="J691" s="133" t="s">
        <v>786</v>
      </c>
      <c r="K691" s="133" t="s">
        <v>1199</v>
      </c>
      <c r="L691" s="161">
        <v>640</v>
      </c>
      <c r="M691" s="2" t="s">
        <v>3</v>
      </c>
      <c r="N691" s="2" t="s">
        <v>47</v>
      </c>
      <c r="O691" s="9">
        <v>16.0130492170561</v>
      </c>
      <c r="P691" s="9">
        <f t="shared" si="50"/>
        <v>64</v>
      </c>
      <c r="Q691" s="3" t="str">
        <f t="shared" si="51"/>
        <v>octubre</v>
      </c>
      <c r="R691" s="2">
        <f t="shared" si="52"/>
        <v>2023</v>
      </c>
      <c r="S691" s="3" t="str">
        <f t="shared" si="53"/>
        <v>sabado</v>
      </c>
      <c r="T691" s="88">
        <f t="shared" si="54"/>
        <v>28</v>
      </c>
    </row>
    <row r="692" spans="1:20" ht="15.75" x14ac:dyDescent="0.25">
      <c r="A692" s="113">
        <v>691</v>
      </c>
      <c r="B692" s="4" t="s">
        <v>724</v>
      </c>
      <c r="C692" s="113">
        <v>30</v>
      </c>
      <c r="D692" s="2" t="s">
        <v>695</v>
      </c>
      <c r="E692" s="5" t="s">
        <v>955</v>
      </c>
      <c r="F692" s="171">
        <v>30079514</v>
      </c>
      <c r="G692" s="2" t="s">
        <v>850</v>
      </c>
      <c r="H692" s="2" t="s">
        <v>70</v>
      </c>
      <c r="I692" s="44">
        <v>45231</v>
      </c>
      <c r="J692" s="133" t="s">
        <v>714</v>
      </c>
      <c r="K692" s="133" t="s">
        <v>1199</v>
      </c>
      <c r="L692" s="161">
        <v>640</v>
      </c>
      <c r="M692" s="2" t="s">
        <v>1198</v>
      </c>
      <c r="N692" s="2" t="s">
        <v>47</v>
      </c>
      <c r="O692" s="9">
        <v>16.025774917856499</v>
      </c>
      <c r="P692" s="9">
        <f t="shared" si="50"/>
        <v>64</v>
      </c>
      <c r="Q692" s="3" t="str">
        <f t="shared" si="51"/>
        <v>noviembre</v>
      </c>
      <c r="R692" s="2">
        <f t="shared" si="52"/>
        <v>2023</v>
      </c>
      <c r="S692" s="3" t="str">
        <f t="shared" si="53"/>
        <v>miercoles</v>
      </c>
      <c r="T692" s="87">
        <f t="shared" si="54"/>
        <v>1</v>
      </c>
    </row>
    <row r="693" spans="1:20" ht="15.75" x14ac:dyDescent="0.25">
      <c r="A693" s="113">
        <v>692</v>
      </c>
      <c r="B693" s="4" t="s">
        <v>73</v>
      </c>
      <c r="C693" s="113">
        <v>31</v>
      </c>
      <c r="D693" s="2" t="s">
        <v>695</v>
      </c>
      <c r="E693" s="5" t="s">
        <v>957</v>
      </c>
      <c r="F693" s="171">
        <v>39111781</v>
      </c>
      <c r="G693" s="2" t="s">
        <v>844</v>
      </c>
      <c r="H693" s="2" t="s">
        <v>74</v>
      </c>
      <c r="I693" s="44">
        <v>45235</v>
      </c>
      <c r="J693" s="133" t="s">
        <v>687</v>
      </c>
      <c r="K693" s="133" t="s">
        <v>1199</v>
      </c>
      <c r="L693" s="161">
        <v>640</v>
      </c>
      <c r="M693" s="2" t="s">
        <v>1</v>
      </c>
      <c r="N693" s="2" t="s">
        <v>47</v>
      </c>
      <c r="O693" s="9">
        <v>16.038500618656901</v>
      </c>
      <c r="P693" s="9">
        <f t="shared" si="50"/>
        <v>64</v>
      </c>
      <c r="Q693" s="3" t="str">
        <f t="shared" si="51"/>
        <v>noviembre</v>
      </c>
      <c r="R693" s="2">
        <f t="shared" si="52"/>
        <v>2023</v>
      </c>
      <c r="S693" s="3" t="str">
        <f t="shared" si="53"/>
        <v>domingo</v>
      </c>
      <c r="T693" s="88">
        <f t="shared" si="54"/>
        <v>5</v>
      </c>
    </row>
    <row r="694" spans="1:20" ht="15.75" x14ac:dyDescent="0.25">
      <c r="A694" s="113">
        <v>693</v>
      </c>
      <c r="B694" s="4" t="s">
        <v>726</v>
      </c>
      <c r="C694" s="113">
        <v>18</v>
      </c>
      <c r="D694" s="2" t="s">
        <v>696</v>
      </c>
      <c r="E694" s="5" t="s">
        <v>959</v>
      </c>
      <c r="F694" s="171">
        <v>26547859</v>
      </c>
      <c r="G694" s="2" t="s">
        <v>823</v>
      </c>
      <c r="H694" s="2" t="s">
        <v>78</v>
      </c>
      <c r="I694" s="44">
        <v>45239</v>
      </c>
      <c r="J694" s="133" t="s">
        <v>688</v>
      </c>
      <c r="K694" s="133" t="s">
        <v>1199</v>
      </c>
      <c r="L694" s="161">
        <v>640</v>
      </c>
      <c r="M694" s="2" t="s">
        <v>5</v>
      </c>
      <c r="N694" s="2" t="s">
        <v>47</v>
      </c>
      <c r="O694" s="9">
        <v>16.051226319457299</v>
      </c>
      <c r="P694" s="9">
        <f t="shared" si="50"/>
        <v>64</v>
      </c>
      <c r="Q694" s="3" t="str">
        <f t="shared" si="51"/>
        <v>noviembre</v>
      </c>
      <c r="R694" s="2">
        <f t="shared" si="52"/>
        <v>2023</v>
      </c>
      <c r="S694" s="3" t="str">
        <f t="shared" si="53"/>
        <v>jueves</v>
      </c>
      <c r="T694" s="87">
        <f t="shared" si="54"/>
        <v>9</v>
      </c>
    </row>
    <row r="695" spans="1:20" ht="15.75" x14ac:dyDescent="0.25">
      <c r="A695" s="113">
        <v>694</v>
      </c>
      <c r="B695" s="4" t="s">
        <v>89</v>
      </c>
      <c r="C695" s="113">
        <v>28</v>
      </c>
      <c r="D695" s="2" t="s">
        <v>695</v>
      </c>
      <c r="E695" s="5" t="s">
        <v>965</v>
      </c>
      <c r="F695" s="171">
        <v>25649169</v>
      </c>
      <c r="G695" s="2" t="s">
        <v>828</v>
      </c>
      <c r="H695" s="2" t="s">
        <v>90</v>
      </c>
      <c r="I695" s="44">
        <v>45251</v>
      </c>
      <c r="J695" s="133" t="s">
        <v>690</v>
      </c>
      <c r="K695" s="133" t="s">
        <v>1199</v>
      </c>
      <c r="L695" s="161">
        <v>640</v>
      </c>
      <c r="M695" s="2" t="s">
        <v>3</v>
      </c>
      <c r="N695" s="2" t="s">
        <v>47</v>
      </c>
      <c r="O695" s="9">
        <v>16.089403421858499</v>
      </c>
      <c r="P695" s="9">
        <f t="shared" si="50"/>
        <v>64</v>
      </c>
      <c r="Q695" s="3" t="str">
        <f t="shared" si="51"/>
        <v>noviembre</v>
      </c>
      <c r="R695" s="2">
        <f t="shared" si="52"/>
        <v>2023</v>
      </c>
      <c r="S695" s="3" t="str">
        <f t="shared" si="53"/>
        <v>martes</v>
      </c>
      <c r="T695" s="88">
        <f t="shared" si="54"/>
        <v>21</v>
      </c>
    </row>
    <row r="696" spans="1:20" ht="15.75" x14ac:dyDescent="0.25">
      <c r="A696" s="113">
        <v>695</v>
      </c>
      <c r="B696" s="4" t="s">
        <v>732</v>
      </c>
      <c r="C696" s="113">
        <v>40</v>
      </c>
      <c r="D696" s="2" t="s">
        <v>696</v>
      </c>
      <c r="E696" s="5" t="s">
        <v>967</v>
      </c>
      <c r="F696" s="171">
        <v>33498175</v>
      </c>
      <c r="G696" s="2" t="s">
        <v>830</v>
      </c>
      <c r="H696" s="2" t="s">
        <v>61</v>
      </c>
      <c r="I696" s="44">
        <v>45255</v>
      </c>
      <c r="J696" s="133" t="s">
        <v>683</v>
      </c>
      <c r="K696" s="133" t="s">
        <v>1199</v>
      </c>
      <c r="L696" s="161">
        <v>640</v>
      </c>
      <c r="M696" s="2" t="s">
        <v>5</v>
      </c>
      <c r="N696" s="2" t="s">
        <v>47</v>
      </c>
      <c r="O696" s="9">
        <v>16.102129122658901</v>
      </c>
      <c r="P696" s="9">
        <f t="shared" si="50"/>
        <v>64</v>
      </c>
      <c r="Q696" s="3" t="str">
        <f t="shared" si="51"/>
        <v>noviembre</v>
      </c>
      <c r="R696" s="2">
        <f t="shared" si="52"/>
        <v>2023</v>
      </c>
      <c r="S696" s="3" t="str">
        <f t="shared" si="53"/>
        <v>sabado</v>
      </c>
      <c r="T696" s="87">
        <f t="shared" si="54"/>
        <v>25</v>
      </c>
    </row>
    <row r="697" spans="1:20" ht="15.75" x14ac:dyDescent="0.25">
      <c r="A697" s="113">
        <v>696</v>
      </c>
      <c r="B697" s="4" t="s">
        <v>734</v>
      </c>
      <c r="C697" s="113">
        <v>29</v>
      </c>
      <c r="D697" s="2" t="s">
        <v>696</v>
      </c>
      <c r="E697" s="5" t="s">
        <v>970</v>
      </c>
      <c r="F697" s="171">
        <v>36482004</v>
      </c>
      <c r="G697" s="2" t="s">
        <v>851</v>
      </c>
      <c r="H697" s="2" t="s">
        <v>98</v>
      </c>
      <c r="I697" s="44">
        <v>45261</v>
      </c>
      <c r="J697" s="133" t="s">
        <v>686</v>
      </c>
      <c r="K697" s="133" t="s">
        <v>1199</v>
      </c>
      <c r="L697" s="161">
        <v>640</v>
      </c>
      <c r="M697" s="2" t="s">
        <v>1</v>
      </c>
      <c r="N697" s="2" t="s">
        <v>47</v>
      </c>
      <c r="O697" s="9">
        <v>16.121217673859501</v>
      </c>
      <c r="P697" s="9">
        <f t="shared" si="50"/>
        <v>64</v>
      </c>
      <c r="Q697" s="3" t="str">
        <f t="shared" si="51"/>
        <v>diciembre</v>
      </c>
      <c r="R697" s="2">
        <f t="shared" si="52"/>
        <v>2023</v>
      </c>
      <c r="S697" s="3" t="str">
        <f t="shared" si="53"/>
        <v>viernes</v>
      </c>
      <c r="T697" s="88">
        <f t="shared" si="54"/>
        <v>1</v>
      </c>
    </row>
    <row r="698" spans="1:20" ht="15.75" x14ac:dyDescent="0.25">
      <c r="A698" s="113">
        <v>697</v>
      </c>
      <c r="B698" s="4" t="s">
        <v>99</v>
      </c>
      <c r="C698" s="113">
        <v>31</v>
      </c>
      <c r="D698" s="2" t="s">
        <v>696</v>
      </c>
      <c r="E698" s="5" t="s">
        <v>971</v>
      </c>
      <c r="F698" s="171">
        <v>34388397</v>
      </c>
      <c r="G698" s="2" t="s">
        <v>846</v>
      </c>
      <c r="H698" s="2" t="s">
        <v>100</v>
      </c>
      <c r="I698" s="44">
        <v>45263</v>
      </c>
      <c r="J698" s="133" t="s">
        <v>714</v>
      </c>
      <c r="K698" s="133" t="s">
        <v>1199</v>
      </c>
      <c r="L698" s="161">
        <v>640</v>
      </c>
      <c r="M698" s="2" t="s">
        <v>1198</v>
      </c>
      <c r="N698" s="2" t="s">
        <v>47</v>
      </c>
      <c r="O698" s="9">
        <v>16.127580524259699</v>
      </c>
      <c r="P698" s="9">
        <f t="shared" si="50"/>
        <v>64</v>
      </c>
      <c r="Q698" s="3" t="str">
        <f t="shared" si="51"/>
        <v>diciembre</v>
      </c>
      <c r="R698" s="2">
        <f t="shared" si="52"/>
        <v>2023</v>
      </c>
      <c r="S698" s="3" t="str">
        <f t="shared" si="53"/>
        <v>domingo</v>
      </c>
      <c r="T698" s="87">
        <f t="shared" si="54"/>
        <v>3</v>
      </c>
    </row>
    <row r="699" spans="1:20" ht="15.75" x14ac:dyDescent="0.25">
      <c r="A699" s="113">
        <v>698</v>
      </c>
      <c r="B699" s="4" t="s">
        <v>735</v>
      </c>
      <c r="C699" s="113">
        <v>29</v>
      </c>
      <c r="D699" s="2" t="s">
        <v>695</v>
      </c>
      <c r="E699" s="5" t="s">
        <v>972</v>
      </c>
      <c r="F699" s="171">
        <v>34400915</v>
      </c>
      <c r="G699" s="2" t="s">
        <v>840</v>
      </c>
      <c r="H699" s="2" t="s">
        <v>102</v>
      </c>
      <c r="I699" s="44">
        <v>45265</v>
      </c>
      <c r="J699" s="133" t="s">
        <v>713</v>
      </c>
      <c r="K699" s="133" t="s">
        <v>1199</v>
      </c>
      <c r="L699" s="161">
        <v>640</v>
      </c>
      <c r="M699" s="2" t="s">
        <v>1</v>
      </c>
      <c r="N699" s="2" t="s">
        <v>47</v>
      </c>
      <c r="O699" s="9">
        <v>16.1339433746599</v>
      </c>
      <c r="P699" s="9">
        <f t="shared" si="50"/>
        <v>64</v>
      </c>
      <c r="Q699" s="3" t="str">
        <f t="shared" si="51"/>
        <v>diciembre</v>
      </c>
      <c r="R699" s="2">
        <f t="shared" si="52"/>
        <v>2023</v>
      </c>
      <c r="S699" s="3" t="str">
        <f t="shared" si="53"/>
        <v>martes</v>
      </c>
      <c r="T699" s="88">
        <f t="shared" si="54"/>
        <v>5</v>
      </c>
    </row>
    <row r="700" spans="1:20" ht="15.75" x14ac:dyDescent="0.25">
      <c r="A700" s="113">
        <v>699</v>
      </c>
      <c r="B700" s="4" t="s">
        <v>736</v>
      </c>
      <c r="C700" s="113">
        <v>18</v>
      </c>
      <c r="D700" s="2" t="s">
        <v>695</v>
      </c>
      <c r="E700" s="5" t="s">
        <v>973</v>
      </c>
      <c r="F700" s="171">
        <v>31816316</v>
      </c>
      <c r="G700" s="2" t="s">
        <v>853</v>
      </c>
      <c r="H700" s="2" t="s">
        <v>104</v>
      </c>
      <c r="I700" s="44">
        <v>45267</v>
      </c>
      <c r="J700" s="133" t="s">
        <v>716</v>
      </c>
      <c r="K700" s="133" t="s">
        <v>1199</v>
      </c>
      <c r="L700" s="161">
        <v>640</v>
      </c>
      <c r="M700" s="2" t="s">
        <v>1197</v>
      </c>
      <c r="N700" s="2" t="s">
        <v>47</v>
      </c>
      <c r="O700" s="9">
        <v>16.140306225060101</v>
      </c>
      <c r="P700" s="9">
        <f t="shared" si="50"/>
        <v>64</v>
      </c>
      <c r="Q700" s="3" t="str">
        <f t="shared" si="51"/>
        <v>diciembre</v>
      </c>
      <c r="R700" s="2">
        <f t="shared" si="52"/>
        <v>2023</v>
      </c>
      <c r="S700" s="3" t="str">
        <f t="shared" si="53"/>
        <v>jueves</v>
      </c>
      <c r="T700" s="87">
        <f t="shared" si="54"/>
        <v>7</v>
      </c>
    </row>
    <row r="701" spans="1:20" ht="15.75" x14ac:dyDescent="0.25">
      <c r="A701" s="113">
        <v>700</v>
      </c>
      <c r="B701" s="4" t="s">
        <v>737</v>
      </c>
      <c r="C701" s="113">
        <v>40</v>
      </c>
      <c r="D701" s="2" t="s">
        <v>696</v>
      </c>
      <c r="E701" s="5" t="s">
        <v>975</v>
      </c>
      <c r="F701" s="171">
        <v>30442404</v>
      </c>
      <c r="G701" s="2" t="s">
        <v>852</v>
      </c>
      <c r="H701" s="2" t="s">
        <v>108</v>
      </c>
      <c r="I701" s="44">
        <v>45283</v>
      </c>
      <c r="J701" s="133" t="s">
        <v>783</v>
      </c>
      <c r="K701" s="133" t="s">
        <v>1199</v>
      </c>
      <c r="L701" s="161">
        <v>640</v>
      </c>
      <c r="M701" s="2" t="s">
        <v>1197</v>
      </c>
      <c r="N701" s="2" t="s">
        <v>47</v>
      </c>
      <c r="O701" s="9">
        <v>16.1530319258605</v>
      </c>
      <c r="P701" s="9">
        <f t="shared" si="50"/>
        <v>64</v>
      </c>
      <c r="Q701" s="3" t="str">
        <f t="shared" si="51"/>
        <v>diciembre</v>
      </c>
      <c r="R701" s="2">
        <f t="shared" si="52"/>
        <v>2023</v>
      </c>
      <c r="S701" s="3" t="str">
        <f t="shared" si="53"/>
        <v>sabado</v>
      </c>
      <c r="T701" s="88">
        <f t="shared" si="54"/>
        <v>23</v>
      </c>
    </row>
    <row r="702" spans="1:20" ht="15.75" x14ac:dyDescent="0.25">
      <c r="A702" s="113">
        <v>701</v>
      </c>
      <c r="B702" s="4" t="s">
        <v>719</v>
      </c>
      <c r="C702" s="113">
        <v>30</v>
      </c>
      <c r="D702" s="2" t="s">
        <v>696</v>
      </c>
      <c r="E702" s="5" t="s">
        <v>977</v>
      </c>
      <c r="F702" s="171">
        <v>27535017</v>
      </c>
      <c r="G702" s="2" t="s">
        <v>847</v>
      </c>
      <c r="H702" s="2" t="s">
        <v>61</v>
      </c>
      <c r="I702" s="44">
        <v>45275</v>
      </c>
      <c r="J702" s="133" t="s">
        <v>687</v>
      </c>
      <c r="K702" s="133" t="s">
        <v>1199</v>
      </c>
      <c r="L702" s="161">
        <v>640</v>
      </c>
      <c r="M702" s="2" t="s">
        <v>1</v>
      </c>
      <c r="N702" s="2" t="s">
        <v>47</v>
      </c>
      <c r="O702" s="9">
        <v>16.165757626660898</v>
      </c>
      <c r="P702" s="9">
        <f t="shared" si="50"/>
        <v>64</v>
      </c>
      <c r="Q702" s="3" t="str">
        <f t="shared" si="51"/>
        <v>diciembre</v>
      </c>
      <c r="R702" s="2">
        <f t="shared" si="52"/>
        <v>2023</v>
      </c>
      <c r="S702" s="3" t="str">
        <f t="shared" si="53"/>
        <v>viernes</v>
      </c>
      <c r="T702" s="87">
        <f t="shared" si="54"/>
        <v>15</v>
      </c>
    </row>
    <row r="703" spans="1:20" ht="15.75" x14ac:dyDescent="0.25">
      <c r="A703" s="113">
        <v>702</v>
      </c>
      <c r="B703" s="4" t="s">
        <v>721</v>
      </c>
      <c r="C703" s="113">
        <v>33</v>
      </c>
      <c r="D703" s="2" t="s">
        <v>695</v>
      </c>
      <c r="E703" s="5" t="s">
        <v>979</v>
      </c>
      <c r="F703" s="171">
        <v>35484478</v>
      </c>
      <c r="G703" s="2" t="s">
        <v>843</v>
      </c>
      <c r="H703" s="2" t="s">
        <v>37</v>
      </c>
      <c r="I703" s="44">
        <v>45279</v>
      </c>
      <c r="J703" s="133" t="s">
        <v>688</v>
      </c>
      <c r="K703" s="133" t="s">
        <v>1199</v>
      </c>
      <c r="L703" s="161">
        <v>640</v>
      </c>
      <c r="M703" s="2" t="s">
        <v>5</v>
      </c>
      <c r="N703" s="2" t="s">
        <v>47</v>
      </c>
      <c r="O703" s="9">
        <v>16.178483327461301</v>
      </c>
      <c r="P703" s="9">
        <f t="shared" si="50"/>
        <v>64</v>
      </c>
      <c r="Q703" s="3" t="str">
        <f t="shared" si="51"/>
        <v>diciembre</v>
      </c>
      <c r="R703" s="2">
        <f t="shared" si="52"/>
        <v>2023</v>
      </c>
      <c r="S703" s="3" t="str">
        <f t="shared" si="53"/>
        <v>martes</v>
      </c>
      <c r="T703" s="88">
        <f t="shared" si="54"/>
        <v>19</v>
      </c>
    </row>
    <row r="704" spans="1:20" ht="15.75" x14ac:dyDescent="0.25">
      <c r="A704" s="113">
        <v>703</v>
      </c>
      <c r="B704" s="4" t="s">
        <v>120</v>
      </c>
      <c r="C704" s="113">
        <v>29</v>
      </c>
      <c r="D704" s="2" t="s">
        <v>695</v>
      </c>
      <c r="E704" s="5" t="s">
        <v>982</v>
      </c>
      <c r="F704" s="171">
        <v>37381230</v>
      </c>
      <c r="G704" s="2" t="s">
        <v>838</v>
      </c>
      <c r="H704" s="2" t="s">
        <v>121</v>
      </c>
      <c r="I704" s="44">
        <v>45291</v>
      </c>
      <c r="J704" s="133" t="s">
        <v>690</v>
      </c>
      <c r="K704" s="133" t="s">
        <v>1200</v>
      </c>
      <c r="L704" s="160">
        <v>550</v>
      </c>
      <c r="M704" s="2" t="s">
        <v>3</v>
      </c>
      <c r="N704" s="2" t="s">
        <v>47</v>
      </c>
      <c r="O704" s="9">
        <v>16.2166604298625</v>
      </c>
      <c r="P704" s="9">
        <f t="shared" si="50"/>
        <v>55</v>
      </c>
      <c r="Q704" s="3" t="str">
        <f t="shared" si="51"/>
        <v>diciembre</v>
      </c>
      <c r="R704" s="2">
        <f t="shared" si="52"/>
        <v>2023</v>
      </c>
      <c r="S704" s="3" t="str">
        <f t="shared" si="53"/>
        <v>domingo</v>
      </c>
      <c r="T704" s="87">
        <f t="shared" si="54"/>
        <v>31</v>
      </c>
    </row>
    <row r="705" spans="1:20" ht="15.75" x14ac:dyDescent="0.25">
      <c r="A705" s="113">
        <v>704</v>
      </c>
      <c r="B705" s="4" t="s">
        <v>803</v>
      </c>
      <c r="C705" s="113">
        <v>38</v>
      </c>
      <c r="D705" s="2" t="s">
        <v>695</v>
      </c>
      <c r="E705" s="5" t="s">
        <v>984</v>
      </c>
      <c r="F705" s="171">
        <v>30652793</v>
      </c>
      <c r="G705" s="6" t="s">
        <v>818</v>
      </c>
      <c r="H705" s="2" t="s">
        <v>129</v>
      </c>
      <c r="I705" s="44">
        <v>45179</v>
      </c>
      <c r="J705" s="133" t="s">
        <v>683</v>
      </c>
      <c r="K705" s="133" t="s">
        <v>1200</v>
      </c>
      <c r="L705" s="160">
        <v>550</v>
      </c>
      <c r="M705" s="2" t="s">
        <v>5</v>
      </c>
      <c r="N705" s="2" t="s">
        <v>47</v>
      </c>
      <c r="O705" s="9">
        <v>16.2293861306628</v>
      </c>
      <c r="P705" s="9">
        <f t="shared" si="50"/>
        <v>55</v>
      </c>
      <c r="Q705" s="3" t="str">
        <f t="shared" si="51"/>
        <v>septiembre</v>
      </c>
      <c r="R705" s="2">
        <f t="shared" si="52"/>
        <v>2023</v>
      </c>
      <c r="S705" s="3" t="str">
        <f t="shared" si="53"/>
        <v>domingo</v>
      </c>
      <c r="T705" s="88">
        <f t="shared" si="54"/>
        <v>10</v>
      </c>
    </row>
    <row r="706" spans="1:20" ht="15.75" x14ac:dyDescent="0.25">
      <c r="A706" s="113">
        <v>705</v>
      </c>
      <c r="B706" s="4" t="s">
        <v>719</v>
      </c>
      <c r="C706" s="113">
        <v>30</v>
      </c>
      <c r="D706" s="2" t="s">
        <v>696</v>
      </c>
      <c r="E706" s="5" t="s">
        <v>977</v>
      </c>
      <c r="F706" s="171">
        <v>27535017</v>
      </c>
      <c r="G706" s="2" t="s">
        <v>847</v>
      </c>
      <c r="H706" s="2" t="s">
        <v>61</v>
      </c>
      <c r="I706" s="44">
        <v>45179</v>
      </c>
      <c r="J706" s="133" t="s">
        <v>686</v>
      </c>
      <c r="K706" s="133" t="s">
        <v>1200</v>
      </c>
      <c r="L706" s="160">
        <v>550</v>
      </c>
      <c r="M706" s="2" t="s">
        <v>1</v>
      </c>
      <c r="N706" s="2" t="s">
        <v>47</v>
      </c>
      <c r="O706" s="9">
        <v>16.248474681863399</v>
      </c>
      <c r="P706" s="9">
        <f t="shared" ref="P706:P769" si="55">L706*0.1</f>
        <v>55</v>
      </c>
      <c r="Q706" s="3" t="str">
        <f t="shared" ref="Q706:Q769" si="56">TEXT(I:I,"mmmm")</f>
        <v>septiembre</v>
      </c>
      <c r="R706" s="2">
        <f t="shared" ref="R706:R769" si="57">YEAR(I706)</f>
        <v>2023</v>
      </c>
      <c r="S706" s="3" t="str">
        <f t="shared" ref="S706:S769" si="58">IF(I706&lt;&gt;"", SUBSTITUTE(SUBSTITUTE(SUBSTITUTE(SUBSTITUTE(SUBSTITUTE(TEXT(I706,"dddd"),"á","a"),"é","e"),"í","i"),"ó","o"),"ú","u"),"")</f>
        <v>domingo</v>
      </c>
      <c r="T706" s="87">
        <f t="shared" ref="T706:T769" si="59">DAY(I:I)</f>
        <v>10</v>
      </c>
    </row>
    <row r="707" spans="1:20" ht="15.75" x14ac:dyDescent="0.25">
      <c r="A707" s="113">
        <v>706</v>
      </c>
      <c r="B707" s="4" t="s">
        <v>720</v>
      </c>
      <c r="C707" s="113">
        <v>30</v>
      </c>
      <c r="D707" s="2" t="s">
        <v>695</v>
      </c>
      <c r="E707" s="5" t="s">
        <v>978</v>
      </c>
      <c r="F707" s="171">
        <v>30580610</v>
      </c>
      <c r="G707" s="2" t="s">
        <v>848</v>
      </c>
      <c r="H707" s="2" t="s">
        <v>35</v>
      </c>
      <c r="I707" s="44">
        <v>45181</v>
      </c>
      <c r="J707" s="133" t="s">
        <v>714</v>
      </c>
      <c r="K707" s="133" t="s">
        <v>1200</v>
      </c>
      <c r="L707" s="160">
        <v>550</v>
      </c>
      <c r="M707" s="2" t="s">
        <v>1198</v>
      </c>
      <c r="N707" s="2" t="s">
        <v>47</v>
      </c>
      <c r="O707" s="9">
        <v>16.254837532263601</v>
      </c>
      <c r="P707" s="9">
        <f t="shared" si="55"/>
        <v>55</v>
      </c>
      <c r="Q707" s="3" t="str">
        <f t="shared" si="56"/>
        <v>septiembre</v>
      </c>
      <c r="R707" s="2">
        <f t="shared" si="57"/>
        <v>2023</v>
      </c>
      <c r="S707" s="3" t="str">
        <f t="shared" si="58"/>
        <v>martes</v>
      </c>
      <c r="T707" s="88">
        <f t="shared" si="59"/>
        <v>12</v>
      </c>
    </row>
    <row r="708" spans="1:20" ht="15.75" x14ac:dyDescent="0.25">
      <c r="A708" s="113">
        <v>707</v>
      </c>
      <c r="B708" s="4" t="s">
        <v>721</v>
      </c>
      <c r="C708" s="113">
        <v>33</v>
      </c>
      <c r="D708" s="2" t="s">
        <v>695</v>
      </c>
      <c r="E708" s="5" t="s">
        <v>979</v>
      </c>
      <c r="F708" s="171">
        <v>35484478</v>
      </c>
      <c r="G708" s="2" t="s">
        <v>843</v>
      </c>
      <c r="H708" s="2" t="s">
        <v>37</v>
      </c>
      <c r="I708" s="44">
        <v>45183</v>
      </c>
      <c r="J708" s="133" t="s">
        <v>713</v>
      </c>
      <c r="K708" s="133" t="s">
        <v>1200</v>
      </c>
      <c r="L708" s="160">
        <v>550</v>
      </c>
      <c r="M708" s="2" t="s">
        <v>1</v>
      </c>
      <c r="N708" s="2" t="s">
        <v>47</v>
      </c>
      <c r="O708" s="9">
        <v>16.261200382663802</v>
      </c>
      <c r="P708" s="9">
        <f t="shared" si="55"/>
        <v>55</v>
      </c>
      <c r="Q708" s="3" t="str">
        <f t="shared" si="56"/>
        <v>septiembre</v>
      </c>
      <c r="R708" s="2">
        <f t="shared" si="57"/>
        <v>2023</v>
      </c>
      <c r="S708" s="3" t="str">
        <f t="shared" si="58"/>
        <v>jueves</v>
      </c>
      <c r="T708" s="87">
        <f t="shared" si="59"/>
        <v>14</v>
      </c>
    </row>
    <row r="709" spans="1:20" ht="15.75" x14ac:dyDescent="0.25">
      <c r="A709" s="113">
        <v>708</v>
      </c>
      <c r="B709" s="4" t="s">
        <v>722</v>
      </c>
      <c r="C709" s="113">
        <v>52</v>
      </c>
      <c r="D709" s="2" t="s">
        <v>696</v>
      </c>
      <c r="E709" s="5" t="s">
        <v>953</v>
      </c>
      <c r="F709" s="171">
        <v>32313302</v>
      </c>
      <c r="G709" s="2" t="s">
        <v>849</v>
      </c>
      <c r="H709" s="2" t="s">
        <v>67</v>
      </c>
      <c r="I709" s="44">
        <v>45185</v>
      </c>
      <c r="J709" s="133" t="s">
        <v>716</v>
      </c>
      <c r="K709" s="133" t="s">
        <v>1200</v>
      </c>
      <c r="L709" s="160">
        <v>550</v>
      </c>
      <c r="M709" s="2" t="s">
        <v>1197</v>
      </c>
      <c r="N709" s="2" t="s">
        <v>47</v>
      </c>
      <c r="O709" s="9">
        <v>16.267563233063999</v>
      </c>
      <c r="P709" s="9">
        <f t="shared" si="55"/>
        <v>55</v>
      </c>
      <c r="Q709" s="3" t="str">
        <f t="shared" si="56"/>
        <v>septiembre</v>
      </c>
      <c r="R709" s="2">
        <f t="shared" si="57"/>
        <v>2023</v>
      </c>
      <c r="S709" s="3" t="str">
        <f t="shared" si="58"/>
        <v>sabado</v>
      </c>
      <c r="T709" s="88">
        <f t="shared" si="59"/>
        <v>16</v>
      </c>
    </row>
    <row r="710" spans="1:20" ht="15.75" x14ac:dyDescent="0.25">
      <c r="A710" s="113">
        <v>709</v>
      </c>
      <c r="B710" s="4" t="s">
        <v>724</v>
      </c>
      <c r="C710" s="113">
        <v>28</v>
      </c>
      <c r="D710" s="2" t="s">
        <v>695</v>
      </c>
      <c r="E710" s="5" t="s">
        <v>955</v>
      </c>
      <c r="F710" s="171">
        <v>30079514</v>
      </c>
      <c r="G710" s="2" t="s">
        <v>850</v>
      </c>
      <c r="H710" s="2" t="s">
        <v>70</v>
      </c>
      <c r="I710" s="44">
        <v>45189</v>
      </c>
      <c r="J710" s="133" t="s">
        <v>783</v>
      </c>
      <c r="K710" s="133" t="s">
        <v>1200</v>
      </c>
      <c r="L710" s="160">
        <v>550</v>
      </c>
      <c r="M710" s="2" t="s">
        <v>1197</v>
      </c>
      <c r="N710" s="2" t="s">
        <v>47</v>
      </c>
      <c r="O710" s="9">
        <v>16.280288933864401</v>
      </c>
      <c r="P710" s="9">
        <f t="shared" si="55"/>
        <v>55</v>
      </c>
      <c r="Q710" s="3" t="str">
        <f t="shared" si="56"/>
        <v>septiembre</v>
      </c>
      <c r="R710" s="2">
        <f t="shared" si="57"/>
        <v>2023</v>
      </c>
      <c r="S710" s="3" t="str">
        <f t="shared" si="58"/>
        <v>miercoles</v>
      </c>
      <c r="T710" s="87">
        <f t="shared" si="59"/>
        <v>20</v>
      </c>
    </row>
    <row r="711" spans="1:20" ht="15.75" x14ac:dyDescent="0.25">
      <c r="A711" s="113">
        <v>710</v>
      </c>
      <c r="B711" s="4" t="s">
        <v>722</v>
      </c>
      <c r="C711" s="113">
        <v>38</v>
      </c>
      <c r="D711" s="2" t="s">
        <v>696</v>
      </c>
      <c r="E711" s="5" t="s">
        <v>987</v>
      </c>
      <c r="F711" s="171">
        <v>32313302</v>
      </c>
      <c r="G711" s="2" t="s">
        <v>849</v>
      </c>
      <c r="H711" s="2" t="s">
        <v>67</v>
      </c>
      <c r="I711" s="44">
        <v>45227</v>
      </c>
      <c r="J711" s="133" t="s">
        <v>786</v>
      </c>
      <c r="K711" s="133" t="s">
        <v>1200</v>
      </c>
      <c r="L711" s="160">
        <v>550</v>
      </c>
      <c r="M711" s="2" t="s">
        <v>3</v>
      </c>
      <c r="N711" s="2" t="s">
        <v>47</v>
      </c>
      <c r="O711" s="9">
        <v>16.2930146346648</v>
      </c>
      <c r="P711" s="9">
        <f t="shared" si="55"/>
        <v>55</v>
      </c>
      <c r="Q711" s="3" t="str">
        <f t="shared" si="56"/>
        <v>octubre</v>
      </c>
      <c r="R711" s="2">
        <f t="shared" si="57"/>
        <v>2023</v>
      </c>
      <c r="S711" s="3" t="str">
        <f t="shared" si="58"/>
        <v>sabado</v>
      </c>
      <c r="T711" s="88">
        <f t="shared" si="59"/>
        <v>28</v>
      </c>
    </row>
    <row r="712" spans="1:20" ht="15.75" x14ac:dyDescent="0.25">
      <c r="A712" s="113">
        <v>711</v>
      </c>
      <c r="B712" s="4" t="s">
        <v>724</v>
      </c>
      <c r="C712" s="113">
        <v>35</v>
      </c>
      <c r="D712" s="2" t="s">
        <v>695</v>
      </c>
      <c r="E712" s="5" t="s">
        <v>989</v>
      </c>
      <c r="F712" s="171">
        <v>30079514</v>
      </c>
      <c r="G712" s="2" t="s">
        <v>850</v>
      </c>
      <c r="H712" s="2" t="s">
        <v>70</v>
      </c>
      <c r="I712" s="44">
        <v>45231</v>
      </c>
      <c r="J712" s="133" t="s">
        <v>714</v>
      </c>
      <c r="K712" s="133" t="s">
        <v>1200</v>
      </c>
      <c r="L712" s="160">
        <v>550</v>
      </c>
      <c r="M712" s="2" t="s">
        <v>1198</v>
      </c>
      <c r="N712" s="2" t="s">
        <v>47</v>
      </c>
      <c r="O712" s="9">
        <v>16.305740335465199</v>
      </c>
      <c r="P712" s="9">
        <f t="shared" si="55"/>
        <v>55</v>
      </c>
      <c r="Q712" s="3" t="str">
        <f t="shared" si="56"/>
        <v>noviembre</v>
      </c>
      <c r="R712" s="2">
        <f t="shared" si="57"/>
        <v>2023</v>
      </c>
      <c r="S712" s="3" t="str">
        <f t="shared" si="58"/>
        <v>miercoles</v>
      </c>
      <c r="T712" s="87">
        <f t="shared" si="59"/>
        <v>1</v>
      </c>
    </row>
    <row r="713" spans="1:20" ht="15.75" x14ac:dyDescent="0.25">
      <c r="A713" s="113">
        <v>712</v>
      </c>
      <c r="B713" s="4" t="s">
        <v>728</v>
      </c>
      <c r="C713" s="113">
        <v>22</v>
      </c>
      <c r="D713" s="2" t="s">
        <v>696</v>
      </c>
      <c r="E713" s="5" t="s">
        <v>995</v>
      </c>
      <c r="F713" s="171">
        <v>25972381</v>
      </c>
      <c r="G713" s="2" t="s">
        <v>825</v>
      </c>
      <c r="H713" s="2" t="s">
        <v>82</v>
      </c>
      <c r="I713" s="44">
        <v>45248</v>
      </c>
      <c r="J713" s="133" t="s">
        <v>684</v>
      </c>
      <c r="K713" s="133" t="s">
        <v>1200</v>
      </c>
      <c r="L713" s="160">
        <v>550</v>
      </c>
      <c r="M713" s="2" t="s">
        <v>3</v>
      </c>
      <c r="N713" s="2" t="s">
        <v>47</v>
      </c>
      <c r="O713" s="9">
        <v>16.343917437866399</v>
      </c>
      <c r="P713" s="9">
        <f t="shared" si="55"/>
        <v>55</v>
      </c>
      <c r="Q713" s="3" t="str">
        <f t="shared" si="56"/>
        <v>noviembre</v>
      </c>
      <c r="R713" s="2">
        <f t="shared" si="57"/>
        <v>2023</v>
      </c>
      <c r="S713" s="3" t="str">
        <f t="shared" si="58"/>
        <v>sabado</v>
      </c>
      <c r="T713" s="88">
        <f t="shared" si="59"/>
        <v>18</v>
      </c>
    </row>
    <row r="714" spans="1:20" ht="15.75" x14ac:dyDescent="0.25">
      <c r="A714" s="113">
        <v>713</v>
      </c>
      <c r="B714" s="4" t="s">
        <v>730</v>
      </c>
      <c r="C714" s="113">
        <v>28</v>
      </c>
      <c r="D714" s="2" t="s">
        <v>695</v>
      </c>
      <c r="E714" s="5" t="s">
        <v>997</v>
      </c>
      <c r="F714" s="171">
        <v>30066435</v>
      </c>
      <c r="G714" s="2" t="s">
        <v>933</v>
      </c>
      <c r="H714" s="2" t="s">
        <v>86</v>
      </c>
      <c r="I714" s="44">
        <v>45247</v>
      </c>
      <c r="J714" s="133" t="s">
        <v>685</v>
      </c>
      <c r="K714" s="133" t="s">
        <v>1200</v>
      </c>
      <c r="L714" s="160">
        <v>550</v>
      </c>
      <c r="M714" s="2" t="s">
        <v>5</v>
      </c>
      <c r="N714" s="2" t="s">
        <v>47</v>
      </c>
      <c r="O714" s="9">
        <v>16.356643138666801</v>
      </c>
      <c r="P714" s="9">
        <f t="shared" si="55"/>
        <v>55</v>
      </c>
      <c r="Q714" s="3" t="str">
        <f t="shared" si="56"/>
        <v>noviembre</v>
      </c>
      <c r="R714" s="2">
        <f t="shared" si="57"/>
        <v>2023</v>
      </c>
      <c r="S714" s="3" t="str">
        <f t="shared" si="58"/>
        <v>viernes</v>
      </c>
      <c r="T714" s="87">
        <f t="shared" si="59"/>
        <v>17</v>
      </c>
    </row>
    <row r="715" spans="1:20" ht="15.75" x14ac:dyDescent="0.25">
      <c r="A715" s="113">
        <v>714</v>
      </c>
      <c r="B715" s="4" t="s">
        <v>91</v>
      </c>
      <c r="C715" s="113">
        <v>35</v>
      </c>
      <c r="D715" s="2" t="s">
        <v>696</v>
      </c>
      <c r="E715" s="5" t="s">
        <v>1000</v>
      </c>
      <c r="F715" s="171">
        <v>26673605</v>
      </c>
      <c r="G715" s="2" t="s">
        <v>829</v>
      </c>
      <c r="H715" s="2" t="s">
        <v>92</v>
      </c>
      <c r="I715" s="44">
        <v>45253</v>
      </c>
      <c r="J715" s="133" t="s">
        <v>782</v>
      </c>
      <c r="K715" s="133" t="s">
        <v>1200</v>
      </c>
      <c r="L715" s="160">
        <v>550</v>
      </c>
      <c r="M715" s="2" t="s">
        <v>1198</v>
      </c>
      <c r="N715" s="2" t="s">
        <v>47</v>
      </c>
      <c r="O715" s="9">
        <v>16.375731689867401</v>
      </c>
      <c r="P715" s="9">
        <f t="shared" si="55"/>
        <v>55</v>
      </c>
      <c r="Q715" s="3" t="str">
        <f t="shared" si="56"/>
        <v>noviembre</v>
      </c>
      <c r="R715" s="2">
        <f t="shared" si="57"/>
        <v>2023</v>
      </c>
      <c r="S715" s="3" t="str">
        <f t="shared" si="58"/>
        <v>jueves</v>
      </c>
      <c r="T715" s="88">
        <f t="shared" si="59"/>
        <v>23</v>
      </c>
    </row>
    <row r="716" spans="1:20" ht="15.75" x14ac:dyDescent="0.25">
      <c r="A716" s="113">
        <v>715</v>
      </c>
      <c r="B716" s="4" t="s">
        <v>732</v>
      </c>
      <c r="C716" s="113">
        <v>40</v>
      </c>
      <c r="D716" s="2" t="s">
        <v>696</v>
      </c>
      <c r="E716" s="5" t="s">
        <v>1001</v>
      </c>
      <c r="F716" s="171">
        <v>33498175</v>
      </c>
      <c r="G716" s="2" t="s">
        <v>830</v>
      </c>
      <c r="H716" s="2" t="s">
        <v>61</v>
      </c>
      <c r="I716" s="44">
        <v>45255</v>
      </c>
      <c r="J716" s="133" t="s">
        <v>683</v>
      </c>
      <c r="K716" s="133" t="s">
        <v>1200</v>
      </c>
      <c r="L716" s="160">
        <v>550</v>
      </c>
      <c r="M716" s="2" t="s">
        <v>5</v>
      </c>
      <c r="N716" s="2" t="s">
        <v>47</v>
      </c>
      <c r="O716" s="9">
        <v>16.382094540267602</v>
      </c>
      <c r="P716" s="9">
        <f t="shared" si="55"/>
        <v>55</v>
      </c>
      <c r="Q716" s="3" t="str">
        <f t="shared" si="56"/>
        <v>noviembre</v>
      </c>
      <c r="R716" s="2">
        <f t="shared" si="57"/>
        <v>2023</v>
      </c>
      <c r="S716" s="3" t="str">
        <f t="shared" si="58"/>
        <v>sabado</v>
      </c>
      <c r="T716" s="87">
        <f t="shared" si="59"/>
        <v>25</v>
      </c>
    </row>
    <row r="717" spans="1:20" ht="15.75" x14ac:dyDescent="0.25">
      <c r="A717" s="113">
        <v>716</v>
      </c>
      <c r="B717" s="4" t="s">
        <v>94</v>
      </c>
      <c r="C717" s="113">
        <v>34</v>
      </c>
      <c r="D717" s="2" t="s">
        <v>695</v>
      </c>
      <c r="E717" s="5" t="s">
        <v>1002</v>
      </c>
      <c r="F717" s="171">
        <v>32537563</v>
      </c>
      <c r="G717" s="2" t="s">
        <v>831</v>
      </c>
      <c r="H717" s="2" t="s">
        <v>74</v>
      </c>
      <c r="I717" s="44">
        <v>45248</v>
      </c>
      <c r="J717" s="133" t="s">
        <v>691</v>
      </c>
      <c r="K717" s="133" t="s">
        <v>1200</v>
      </c>
      <c r="L717" s="160">
        <v>550</v>
      </c>
      <c r="M717" s="2" t="s">
        <v>1198</v>
      </c>
      <c r="N717" s="2" t="s">
        <v>47</v>
      </c>
      <c r="O717" s="9">
        <v>16.388457390667799</v>
      </c>
      <c r="P717" s="9">
        <f t="shared" si="55"/>
        <v>55</v>
      </c>
      <c r="Q717" s="3" t="str">
        <f t="shared" si="56"/>
        <v>noviembre</v>
      </c>
      <c r="R717" s="2">
        <f t="shared" si="57"/>
        <v>2023</v>
      </c>
      <c r="S717" s="3" t="str">
        <f t="shared" si="58"/>
        <v>sabado</v>
      </c>
      <c r="T717" s="88">
        <f t="shared" si="59"/>
        <v>18</v>
      </c>
    </row>
    <row r="718" spans="1:20" ht="15.75" x14ac:dyDescent="0.25">
      <c r="A718" s="113">
        <v>717</v>
      </c>
      <c r="B718" s="4" t="s">
        <v>733</v>
      </c>
      <c r="C718" s="113">
        <v>28</v>
      </c>
      <c r="D718" s="2" t="s">
        <v>695</v>
      </c>
      <c r="E718" s="5" t="s">
        <v>1003</v>
      </c>
      <c r="F718" s="171">
        <v>39704517</v>
      </c>
      <c r="G718" s="2" t="s">
        <v>832</v>
      </c>
      <c r="H718" s="2" t="s">
        <v>96</v>
      </c>
      <c r="I718" s="44">
        <v>45259</v>
      </c>
      <c r="J718" s="133" t="s">
        <v>786</v>
      </c>
      <c r="K718" s="133" t="s">
        <v>1200</v>
      </c>
      <c r="L718" s="160">
        <v>550</v>
      </c>
      <c r="M718" s="2" t="s">
        <v>3</v>
      </c>
      <c r="N718" s="2" t="s">
        <v>47</v>
      </c>
      <c r="O718" s="9">
        <v>16.394820241068</v>
      </c>
      <c r="P718" s="9">
        <f t="shared" si="55"/>
        <v>55</v>
      </c>
      <c r="Q718" s="3" t="str">
        <f t="shared" si="56"/>
        <v>noviembre</v>
      </c>
      <c r="R718" s="2">
        <f t="shared" si="57"/>
        <v>2023</v>
      </c>
      <c r="S718" s="3" t="str">
        <f t="shared" si="58"/>
        <v>miercoles</v>
      </c>
      <c r="T718" s="87">
        <f t="shared" si="59"/>
        <v>29</v>
      </c>
    </row>
    <row r="719" spans="1:20" ht="15.75" x14ac:dyDescent="0.25">
      <c r="A719" s="113">
        <v>718</v>
      </c>
      <c r="B719" s="4" t="s">
        <v>99</v>
      </c>
      <c r="C719" s="113">
        <v>31</v>
      </c>
      <c r="D719" s="2" t="s">
        <v>696</v>
      </c>
      <c r="E719" s="5" t="s">
        <v>1005</v>
      </c>
      <c r="F719" s="171">
        <v>34388397</v>
      </c>
      <c r="G719" s="2" t="s">
        <v>846</v>
      </c>
      <c r="H719" s="2" t="s">
        <v>100</v>
      </c>
      <c r="I719" s="44">
        <v>45263</v>
      </c>
      <c r="J719" s="133" t="s">
        <v>714</v>
      </c>
      <c r="K719" s="133" t="s">
        <v>1200</v>
      </c>
      <c r="L719" s="160">
        <v>550</v>
      </c>
      <c r="M719" s="2" t="s">
        <v>1198</v>
      </c>
      <c r="N719" s="2" t="s">
        <v>47</v>
      </c>
      <c r="O719" s="9">
        <v>16.407545941868399</v>
      </c>
      <c r="P719" s="9">
        <f t="shared" si="55"/>
        <v>55</v>
      </c>
      <c r="Q719" s="3" t="str">
        <f t="shared" si="56"/>
        <v>diciembre</v>
      </c>
      <c r="R719" s="2">
        <f t="shared" si="57"/>
        <v>2023</v>
      </c>
      <c r="S719" s="3" t="str">
        <f t="shared" si="58"/>
        <v>domingo</v>
      </c>
      <c r="T719" s="88">
        <f t="shared" si="59"/>
        <v>3</v>
      </c>
    </row>
    <row r="720" spans="1:20" ht="15.75" x14ac:dyDescent="0.25">
      <c r="A720" s="113">
        <v>719</v>
      </c>
      <c r="B720" s="4" t="s">
        <v>736</v>
      </c>
      <c r="C720" s="113">
        <v>18</v>
      </c>
      <c r="D720" s="2" t="s">
        <v>695</v>
      </c>
      <c r="E720" s="5" t="s">
        <v>1007</v>
      </c>
      <c r="F720" s="171">
        <v>31816316</v>
      </c>
      <c r="G720" s="2" t="s">
        <v>853</v>
      </c>
      <c r="H720" s="2" t="s">
        <v>104</v>
      </c>
      <c r="I720" s="44">
        <v>45267</v>
      </c>
      <c r="J720" s="133" t="s">
        <v>716</v>
      </c>
      <c r="K720" s="133" t="s">
        <v>1200</v>
      </c>
      <c r="L720" s="160">
        <v>550</v>
      </c>
      <c r="M720" s="2" t="s">
        <v>1197</v>
      </c>
      <c r="N720" s="2" t="s">
        <v>47</v>
      </c>
      <c r="O720" s="9">
        <v>16.420271642668801</v>
      </c>
      <c r="P720" s="9">
        <f t="shared" si="55"/>
        <v>55</v>
      </c>
      <c r="Q720" s="3" t="str">
        <f t="shared" si="56"/>
        <v>diciembre</v>
      </c>
      <c r="R720" s="2">
        <f t="shared" si="57"/>
        <v>2023</v>
      </c>
      <c r="S720" s="3" t="str">
        <f t="shared" si="58"/>
        <v>jueves</v>
      </c>
      <c r="T720" s="87">
        <f t="shared" si="59"/>
        <v>7</v>
      </c>
    </row>
    <row r="721" spans="1:20" ht="15.75" x14ac:dyDescent="0.25">
      <c r="A721" s="113">
        <v>720</v>
      </c>
      <c r="B721" s="4" t="s">
        <v>737</v>
      </c>
      <c r="C721" s="113">
        <v>44</v>
      </c>
      <c r="D721" s="2" t="s">
        <v>696</v>
      </c>
      <c r="E721" s="5" t="s">
        <v>1009</v>
      </c>
      <c r="F721" s="171">
        <v>30442404</v>
      </c>
      <c r="G721" s="2" t="s">
        <v>852</v>
      </c>
      <c r="H721" s="2" t="s">
        <v>108</v>
      </c>
      <c r="I721" s="44">
        <v>45283</v>
      </c>
      <c r="J721" s="133" t="s">
        <v>783</v>
      </c>
      <c r="K721" s="133" t="s">
        <v>1200</v>
      </c>
      <c r="L721" s="160">
        <v>550</v>
      </c>
      <c r="M721" s="2" t="s">
        <v>1197</v>
      </c>
      <c r="N721" s="2" t="s">
        <v>47</v>
      </c>
      <c r="O721" s="9">
        <v>16.4329973434692</v>
      </c>
      <c r="P721" s="9">
        <f t="shared" si="55"/>
        <v>55</v>
      </c>
      <c r="Q721" s="3" t="str">
        <f t="shared" si="56"/>
        <v>diciembre</v>
      </c>
      <c r="R721" s="2">
        <f t="shared" si="57"/>
        <v>2023</v>
      </c>
      <c r="S721" s="3" t="str">
        <f t="shared" si="58"/>
        <v>sabado</v>
      </c>
      <c r="T721" s="88">
        <f t="shared" si="59"/>
        <v>23</v>
      </c>
    </row>
    <row r="722" spans="1:20" ht="15.75" x14ac:dyDescent="0.25">
      <c r="A722" s="113">
        <v>721</v>
      </c>
      <c r="B722" s="4" t="s">
        <v>723</v>
      </c>
      <c r="C722" s="3">
        <v>37</v>
      </c>
      <c r="D722" s="2" t="s">
        <v>696</v>
      </c>
      <c r="E722" s="5" t="s">
        <v>988</v>
      </c>
      <c r="F722" s="171">
        <v>35887710</v>
      </c>
      <c r="G722" s="2" t="s">
        <v>821</v>
      </c>
      <c r="H722" s="2" t="s">
        <v>68</v>
      </c>
      <c r="I722" s="44">
        <v>45283</v>
      </c>
      <c r="J722" s="133" t="s">
        <v>684</v>
      </c>
      <c r="K722" s="133" t="s">
        <v>1200</v>
      </c>
      <c r="L722" s="160">
        <v>550</v>
      </c>
      <c r="M722" s="2" t="s">
        <v>3</v>
      </c>
      <c r="N722" s="2" t="s">
        <v>47</v>
      </c>
      <c r="O722" s="9">
        <v>16.4711744458704</v>
      </c>
      <c r="P722" s="9">
        <f t="shared" si="55"/>
        <v>55</v>
      </c>
      <c r="Q722" s="3" t="str">
        <f t="shared" si="56"/>
        <v>diciembre</v>
      </c>
      <c r="R722" s="2">
        <f t="shared" si="57"/>
        <v>2023</v>
      </c>
      <c r="S722" s="3" t="str">
        <f t="shared" si="58"/>
        <v>sabado</v>
      </c>
      <c r="T722" s="87">
        <f t="shared" si="59"/>
        <v>23</v>
      </c>
    </row>
    <row r="723" spans="1:20" ht="15.75" x14ac:dyDescent="0.25">
      <c r="A723" s="113">
        <v>722</v>
      </c>
      <c r="B723" s="4" t="s">
        <v>739</v>
      </c>
      <c r="C723" s="113">
        <v>29</v>
      </c>
      <c r="D723" s="2" t="s">
        <v>695</v>
      </c>
      <c r="E723" s="5" t="s">
        <v>1015</v>
      </c>
      <c r="F723" s="171">
        <v>26941122</v>
      </c>
      <c r="G723" s="2" t="s">
        <v>836</v>
      </c>
      <c r="H723" s="2" t="s">
        <v>117</v>
      </c>
      <c r="I723" s="44">
        <v>45287</v>
      </c>
      <c r="J723" s="133" t="s">
        <v>685</v>
      </c>
      <c r="K723" s="133" t="s">
        <v>1200</v>
      </c>
      <c r="L723" s="160">
        <v>550</v>
      </c>
      <c r="M723" s="2" t="s">
        <v>5</v>
      </c>
      <c r="N723" s="2" t="s">
        <v>47</v>
      </c>
      <c r="O723" s="9">
        <v>16.483900146670798</v>
      </c>
      <c r="P723" s="9">
        <f t="shared" si="55"/>
        <v>55</v>
      </c>
      <c r="Q723" s="3" t="str">
        <f t="shared" si="56"/>
        <v>diciembre</v>
      </c>
      <c r="R723" s="2">
        <f t="shared" si="57"/>
        <v>2023</v>
      </c>
      <c r="S723" s="3" t="str">
        <f t="shared" si="58"/>
        <v>miercoles</v>
      </c>
      <c r="T723" s="88">
        <f t="shared" si="59"/>
        <v>27</v>
      </c>
    </row>
    <row r="724" spans="1:20" ht="15.75" x14ac:dyDescent="0.25">
      <c r="A724" s="113">
        <v>723</v>
      </c>
      <c r="B724" s="4" t="s">
        <v>716</v>
      </c>
      <c r="C724" s="113">
        <v>18</v>
      </c>
      <c r="D724" s="2" t="s">
        <v>695</v>
      </c>
      <c r="E724" s="5" t="s">
        <v>1017</v>
      </c>
      <c r="F724" s="171">
        <v>33459367</v>
      </c>
      <c r="G724" s="6" t="s">
        <v>817</v>
      </c>
      <c r="H724" s="2" t="s">
        <v>35</v>
      </c>
      <c r="I724" s="44">
        <v>45171</v>
      </c>
      <c r="J724" s="133" t="s">
        <v>782</v>
      </c>
      <c r="K724" s="133" t="s">
        <v>1200</v>
      </c>
      <c r="L724" s="160">
        <v>550</v>
      </c>
      <c r="M724" s="2" t="s">
        <v>1198</v>
      </c>
      <c r="N724" s="2" t="s">
        <v>47</v>
      </c>
      <c r="O724" s="9">
        <v>16.502988697871402</v>
      </c>
      <c r="P724" s="9">
        <f t="shared" si="55"/>
        <v>55</v>
      </c>
      <c r="Q724" s="3" t="str">
        <f t="shared" si="56"/>
        <v>septiembre</v>
      </c>
      <c r="R724" s="2">
        <f t="shared" si="57"/>
        <v>2023</v>
      </c>
      <c r="S724" s="3" t="str">
        <f t="shared" si="58"/>
        <v>sabado</v>
      </c>
      <c r="T724" s="87">
        <f t="shared" si="59"/>
        <v>2</v>
      </c>
    </row>
    <row r="725" spans="1:20" ht="15.75" x14ac:dyDescent="0.25">
      <c r="A725" s="113">
        <v>724</v>
      </c>
      <c r="B725" s="4" t="s">
        <v>803</v>
      </c>
      <c r="C725" s="113">
        <v>38</v>
      </c>
      <c r="D725" s="2" t="s">
        <v>695</v>
      </c>
      <c r="E725" s="5" t="s">
        <v>1018</v>
      </c>
      <c r="F725" s="171">
        <v>30652793</v>
      </c>
      <c r="G725" s="6" t="s">
        <v>818</v>
      </c>
      <c r="H725" s="2" t="s">
        <v>129</v>
      </c>
      <c r="I725" s="44">
        <v>45179</v>
      </c>
      <c r="J725" s="133" t="s">
        <v>683</v>
      </c>
      <c r="K725" s="133" t="s">
        <v>62</v>
      </c>
      <c r="L725" s="161">
        <v>350</v>
      </c>
      <c r="M725" s="2" t="s">
        <v>5</v>
      </c>
      <c r="N725" s="2" t="s">
        <v>47</v>
      </c>
      <c r="O725" s="9">
        <v>16.509351548271599</v>
      </c>
      <c r="P725" s="9">
        <f t="shared" si="55"/>
        <v>35</v>
      </c>
      <c r="Q725" s="3" t="str">
        <f t="shared" si="56"/>
        <v>septiembre</v>
      </c>
      <c r="R725" s="2">
        <f t="shared" si="57"/>
        <v>2023</v>
      </c>
      <c r="S725" s="3" t="str">
        <f t="shared" si="58"/>
        <v>domingo</v>
      </c>
      <c r="T725" s="88">
        <f t="shared" si="59"/>
        <v>10</v>
      </c>
    </row>
    <row r="726" spans="1:20" ht="15.75" x14ac:dyDescent="0.25">
      <c r="A726" s="113">
        <v>725</v>
      </c>
      <c r="B726" s="4" t="s">
        <v>905</v>
      </c>
      <c r="C726" s="113">
        <v>22</v>
      </c>
      <c r="D726" s="2" t="s">
        <v>695</v>
      </c>
      <c r="E726" s="5" t="s">
        <v>1019</v>
      </c>
      <c r="F726" s="171">
        <v>27137293</v>
      </c>
      <c r="G726" s="2" t="s">
        <v>819</v>
      </c>
      <c r="H726" s="2" t="s">
        <v>39</v>
      </c>
      <c r="I726" s="44">
        <v>45175</v>
      </c>
      <c r="J726" s="133" t="s">
        <v>691</v>
      </c>
      <c r="K726" s="133" t="s">
        <v>62</v>
      </c>
      <c r="L726" s="161">
        <v>350</v>
      </c>
      <c r="M726" s="2" t="s">
        <v>1198</v>
      </c>
      <c r="N726" s="2" t="s">
        <v>47</v>
      </c>
      <c r="O726" s="9">
        <v>16.5157143986718</v>
      </c>
      <c r="P726" s="9">
        <f t="shared" si="55"/>
        <v>35</v>
      </c>
      <c r="Q726" s="3" t="str">
        <f t="shared" si="56"/>
        <v>septiembre</v>
      </c>
      <c r="R726" s="2">
        <f t="shared" si="57"/>
        <v>2023</v>
      </c>
      <c r="S726" s="3" t="str">
        <f t="shared" si="58"/>
        <v>miercoles</v>
      </c>
      <c r="T726" s="87">
        <f t="shared" si="59"/>
        <v>6</v>
      </c>
    </row>
    <row r="727" spans="1:20" ht="15.75" x14ac:dyDescent="0.25">
      <c r="A727" s="113">
        <v>726</v>
      </c>
      <c r="B727" s="4" t="s">
        <v>718</v>
      </c>
      <c r="C727" s="113">
        <v>32</v>
      </c>
      <c r="D727" s="2" t="s">
        <v>696</v>
      </c>
      <c r="E727" s="5" t="s">
        <v>1020</v>
      </c>
      <c r="F727" s="171">
        <v>34294909</v>
      </c>
      <c r="G727" s="2" t="s">
        <v>820</v>
      </c>
      <c r="H727" s="2" t="s">
        <v>59</v>
      </c>
      <c r="I727" s="44">
        <v>45177</v>
      </c>
      <c r="J727" s="133" t="s">
        <v>786</v>
      </c>
      <c r="K727" s="133" t="s">
        <v>62</v>
      </c>
      <c r="L727" s="161">
        <v>350</v>
      </c>
      <c r="M727" s="2" t="s">
        <v>3</v>
      </c>
      <c r="N727" s="2" t="s">
        <v>47</v>
      </c>
      <c r="O727" s="9">
        <v>16.522077249072002</v>
      </c>
      <c r="P727" s="9">
        <f t="shared" si="55"/>
        <v>35</v>
      </c>
      <c r="Q727" s="3" t="str">
        <f t="shared" si="56"/>
        <v>septiembre</v>
      </c>
      <c r="R727" s="2">
        <f t="shared" si="57"/>
        <v>2023</v>
      </c>
      <c r="S727" s="3" t="str">
        <f t="shared" si="58"/>
        <v>viernes</v>
      </c>
      <c r="T727" s="88">
        <f t="shared" si="59"/>
        <v>8</v>
      </c>
    </row>
    <row r="728" spans="1:20" ht="15.75" x14ac:dyDescent="0.25">
      <c r="A728" s="113">
        <v>727</v>
      </c>
      <c r="B728" s="4" t="s">
        <v>720</v>
      </c>
      <c r="C728" s="113">
        <v>30</v>
      </c>
      <c r="D728" s="2" t="s">
        <v>695</v>
      </c>
      <c r="E728" s="5" t="s">
        <v>1012</v>
      </c>
      <c r="F728" s="171">
        <v>30580610</v>
      </c>
      <c r="G728" s="2" t="s">
        <v>848</v>
      </c>
      <c r="H728" s="2" t="s">
        <v>35</v>
      </c>
      <c r="I728" s="44">
        <v>45181</v>
      </c>
      <c r="J728" s="133" t="s">
        <v>714</v>
      </c>
      <c r="K728" s="133" t="s">
        <v>62</v>
      </c>
      <c r="L728" s="161">
        <v>350</v>
      </c>
      <c r="M728" s="2" t="s">
        <v>1198</v>
      </c>
      <c r="N728" s="2" t="s">
        <v>47</v>
      </c>
      <c r="O728" s="9">
        <v>16.5348029498724</v>
      </c>
      <c r="P728" s="9">
        <f t="shared" si="55"/>
        <v>35</v>
      </c>
      <c r="Q728" s="3" t="str">
        <f t="shared" si="56"/>
        <v>septiembre</v>
      </c>
      <c r="R728" s="2">
        <f t="shared" si="57"/>
        <v>2023</v>
      </c>
      <c r="S728" s="3" t="str">
        <f t="shared" si="58"/>
        <v>martes</v>
      </c>
      <c r="T728" s="87">
        <f t="shared" si="59"/>
        <v>12</v>
      </c>
    </row>
    <row r="729" spans="1:20" ht="15.75" x14ac:dyDescent="0.25">
      <c r="A729" s="113">
        <v>728</v>
      </c>
      <c r="B729" s="4" t="s">
        <v>722</v>
      </c>
      <c r="C729" s="113">
        <v>35</v>
      </c>
      <c r="D729" s="2" t="s">
        <v>696</v>
      </c>
      <c r="E729" s="5" t="s">
        <v>987</v>
      </c>
      <c r="F729" s="171">
        <v>32313302</v>
      </c>
      <c r="G729" s="2" t="s">
        <v>849</v>
      </c>
      <c r="H729" s="2" t="s">
        <v>67</v>
      </c>
      <c r="I729" s="44">
        <v>45185</v>
      </c>
      <c r="J729" s="133" t="s">
        <v>716</v>
      </c>
      <c r="K729" s="133" t="s">
        <v>62</v>
      </c>
      <c r="L729" s="161">
        <v>350</v>
      </c>
      <c r="M729" s="2" t="s">
        <v>1197</v>
      </c>
      <c r="N729" s="2" t="s">
        <v>47</v>
      </c>
      <c r="O729" s="9">
        <v>16.547528650672799</v>
      </c>
      <c r="P729" s="9">
        <f t="shared" si="55"/>
        <v>35</v>
      </c>
      <c r="Q729" s="3" t="str">
        <f t="shared" si="56"/>
        <v>septiembre</v>
      </c>
      <c r="R729" s="2">
        <f t="shared" si="57"/>
        <v>2023</v>
      </c>
      <c r="S729" s="3" t="str">
        <f t="shared" si="58"/>
        <v>sabado</v>
      </c>
      <c r="T729" s="88">
        <f t="shared" si="59"/>
        <v>16</v>
      </c>
    </row>
    <row r="730" spans="1:20" ht="15.75" x14ac:dyDescent="0.25">
      <c r="A730" s="113">
        <v>729</v>
      </c>
      <c r="B730" s="4" t="s">
        <v>724</v>
      </c>
      <c r="C730" s="113">
        <v>35</v>
      </c>
      <c r="D730" s="2" t="s">
        <v>695</v>
      </c>
      <c r="E730" s="5" t="s">
        <v>989</v>
      </c>
      <c r="F730" s="171">
        <v>30079514</v>
      </c>
      <c r="G730" s="2" t="s">
        <v>850</v>
      </c>
      <c r="H730" s="2" t="s">
        <v>70</v>
      </c>
      <c r="I730" s="44">
        <v>45189</v>
      </c>
      <c r="J730" s="133" t="s">
        <v>783</v>
      </c>
      <c r="K730" s="133" t="s">
        <v>62</v>
      </c>
      <c r="L730" s="161">
        <v>350</v>
      </c>
      <c r="M730" s="2" t="s">
        <v>1197</v>
      </c>
      <c r="N730" s="2" t="s">
        <v>47</v>
      </c>
      <c r="O730" s="9">
        <v>16.560254351473201</v>
      </c>
      <c r="P730" s="9">
        <f t="shared" si="55"/>
        <v>35</v>
      </c>
      <c r="Q730" s="3" t="str">
        <f t="shared" si="56"/>
        <v>septiembre</v>
      </c>
      <c r="R730" s="2">
        <f t="shared" si="57"/>
        <v>2023</v>
      </c>
      <c r="S730" s="3" t="str">
        <f t="shared" si="58"/>
        <v>miercoles</v>
      </c>
      <c r="T730" s="87">
        <f t="shared" si="59"/>
        <v>20</v>
      </c>
    </row>
    <row r="731" spans="1:20" ht="15.75" x14ac:dyDescent="0.25">
      <c r="A731" s="113">
        <v>730</v>
      </c>
      <c r="B731" s="4" t="s">
        <v>73</v>
      </c>
      <c r="C731" s="113">
        <v>31</v>
      </c>
      <c r="D731" s="2" t="s">
        <v>695</v>
      </c>
      <c r="E731" s="5" t="s">
        <v>1025</v>
      </c>
      <c r="F731" s="171">
        <v>39111781</v>
      </c>
      <c r="G731" s="2" t="s">
        <v>844</v>
      </c>
      <c r="H731" s="2" t="s">
        <v>74</v>
      </c>
      <c r="I731" s="44">
        <v>45235</v>
      </c>
      <c r="J731" s="133" t="s">
        <v>687</v>
      </c>
      <c r="K731" s="133" t="s">
        <v>62</v>
      </c>
      <c r="L731" s="161">
        <v>350</v>
      </c>
      <c r="M731" s="2" t="s">
        <v>1</v>
      </c>
      <c r="N731" s="2" t="s">
        <v>47</v>
      </c>
      <c r="O731" s="9">
        <v>16.598431453874401</v>
      </c>
      <c r="P731" s="9">
        <f t="shared" si="55"/>
        <v>35</v>
      </c>
      <c r="Q731" s="3" t="str">
        <f t="shared" si="56"/>
        <v>noviembre</v>
      </c>
      <c r="R731" s="2">
        <f t="shared" si="57"/>
        <v>2023</v>
      </c>
      <c r="S731" s="3" t="str">
        <f t="shared" si="58"/>
        <v>domingo</v>
      </c>
      <c r="T731" s="88">
        <f t="shared" si="59"/>
        <v>5</v>
      </c>
    </row>
    <row r="732" spans="1:20" ht="15.75" x14ac:dyDescent="0.25">
      <c r="A732" s="113">
        <v>731</v>
      </c>
      <c r="B732" s="4" t="s">
        <v>726</v>
      </c>
      <c r="C732" s="113">
        <v>18</v>
      </c>
      <c r="D732" s="2" t="s">
        <v>696</v>
      </c>
      <c r="E732" s="5" t="s">
        <v>1027</v>
      </c>
      <c r="F732" s="171">
        <v>26547859</v>
      </c>
      <c r="G732" s="2" t="s">
        <v>823</v>
      </c>
      <c r="H732" s="2" t="s">
        <v>78</v>
      </c>
      <c r="I732" s="44">
        <v>45239</v>
      </c>
      <c r="J732" s="133" t="s">
        <v>688</v>
      </c>
      <c r="K732" s="133" t="s">
        <v>62</v>
      </c>
      <c r="L732" s="161">
        <v>350</v>
      </c>
      <c r="M732" s="2" t="s">
        <v>5</v>
      </c>
      <c r="N732" s="2" t="s">
        <v>47</v>
      </c>
      <c r="O732" s="9">
        <v>16.6111571546748</v>
      </c>
      <c r="P732" s="9">
        <f t="shared" si="55"/>
        <v>35</v>
      </c>
      <c r="Q732" s="3" t="str">
        <f t="shared" si="56"/>
        <v>noviembre</v>
      </c>
      <c r="R732" s="2">
        <f t="shared" si="57"/>
        <v>2023</v>
      </c>
      <c r="S732" s="3" t="str">
        <f t="shared" si="58"/>
        <v>jueves</v>
      </c>
      <c r="T732" s="87">
        <f t="shared" si="59"/>
        <v>9</v>
      </c>
    </row>
    <row r="733" spans="1:20" ht="15.75" x14ac:dyDescent="0.25">
      <c r="A733" s="113">
        <v>732</v>
      </c>
      <c r="B733" s="4" t="s">
        <v>729</v>
      </c>
      <c r="C733" s="113">
        <v>44</v>
      </c>
      <c r="D733" s="2" t="s">
        <v>696</v>
      </c>
      <c r="E733" s="5" t="s">
        <v>1030</v>
      </c>
      <c r="F733" s="171">
        <v>39810617</v>
      </c>
      <c r="G733" s="2" t="s">
        <v>826</v>
      </c>
      <c r="H733" s="2" t="s">
        <v>84</v>
      </c>
      <c r="I733" s="44">
        <v>45245</v>
      </c>
      <c r="J733" s="133" t="s">
        <v>692</v>
      </c>
      <c r="K733" s="133" t="s">
        <v>62</v>
      </c>
      <c r="L733" s="161">
        <v>350</v>
      </c>
      <c r="M733" s="2" t="s">
        <v>1197</v>
      </c>
      <c r="N733" s="2" t="s">
        <v>47</v>
      </c>
      <c r="O733" s="9">
        <v>16.630245705875399</v>
      </c>
      <c r="P733" s="9">
        <f t="shared" si="55"/>
        <v>35</v>
      </c>
      <c r="Q733" s="3" t="str">
        <f t="shared" si="56"/>
        <v>noviembre</v>
      </c>
      <c r="R733" s="2">
        <f t="shared" si="57"/>
        <v>2023</v>
      </c>
      <c r="S733" s="3" t="str">
        <f t="shared" si="58"/>
        <v>miercoles</v>
      </c>
      <c r="T733" s="88">
        <f t="shared" si="59"/>
        <v>15</v>
      </c>
    </row>
    <row r="734" spans="1:20" ht="15.75" x14ac:dyDescent="0.25">
      <c r="A734" s="113">
        <v>733</v>
      </c>
      <c r="B734" s="4" t="s">
        <v>730</v>
      </c>
      <c r="C734" s="113">
        <v>37</v>
      </c>
      <c r="D734" s="2" t="s">
        <v>695</v>
      </c>
      <c r="E734" s="5" t="s">
        <v>1031</v>
      </c>
      <c r="F734" s="171">
        <v>30066435</v>
      </c>
      <c r="G734" s="2" t="s">
        <v>933</v>
      </c>
      <c r="H734" s="2" t="s">
        <v>86</v>
      </c>
      <c r="I734" s="44">
        <v>45247</v>
      </c>
      <c r="J734" s="133" t="s">
        <v>685</v>
      </c>
      <c r="K734" s="133" t="s">
        <v>62</v>
      </c>
      <c r="L734" s="161">
        <v>350</v>
      </c>
      <c r="M734" s="2" t="s">
        <v>5</v>
      </c>
      <c r="N734" s="2" t="s">
        <v>47</v>
      </c>
      <c r="O734" s="9">
        <v>16.636608556275601</v>
      </c>
      <c r="P734" s="9">
        <f t="shared" si="55"/>
        <v>35</v>
      </c>
      <c r="Q734" s="3" t="str">
        <f t="shared" si="56"/>
        <v>noviembre</v>
      </c>
      <c r="R734" s="2">
        <f t="shared" si="57"/>
        <v>2023</v>
      </c>
      <c r="S734" s="3" t="str">
        <f t="shared" si="58"/>
        <v>viernes</v>
      </c>
      <c r="T734" s="87">
        <f t="shared" si="59"/>
        <v>17</v>
      </c>
    </row>
    <row r="735" spans="1:20" ht="15.75" x14ac:dyDescent="0.25">
      <c r="A735" s="113">
        <v>734</v>
      </c>
      <c r="B735" s="4" t="s">
        <v>731</v>
      </c>
      <c r="C735" s="113">
        <v>34</v>
      </c>
      <c r="D735" s="2" t="s">
        <v>695</v>
      </c>
      <c r="E735" s="5" t="s">
        <v>1032</v>
      </c>
      <c r="F735" s="171">
        <v>33175773</v>
      </c>
      <c r="G735" s="2" t="s">
        <v>827</v>
      </c>
      <c r="H735" s="2" t="s">
        <v>88</v>
      </c>
      <c r="I735" s="44">
        <v>45249</v>
      </c>
      <c r="J735" s="133" t="s">
        <v>784</v>
      </c>
      <c r="K735" s="133" t="s">
        <v>62</v>
      </c>
      <c r="L735" s="161">
        <v>350</v>
      </c>
      <c r="M735" s="2" t="s">
        <v>1198</v>
      </c>
      <c r="N735" s="2" t="s">
        <v>47</v>
      </c>
      <c r="O735" s="9">
        <v>16.642971406675802</v>
      </c>
      <c r="P735" s="9">
        <f t="shared" si="55"/>
        <v>35</v>
      </c>
      <c r="Q735" s="3" t="str">
        <f t="shared" si="56"/>
        <v>noviembre</v>
      </c>
      <c r="R735" s="2">
        <f t="shared" si="57"/>
        <v>2023</v>
      </c>
      <c r="S735" s="3" t="str">
        <f t="shared" si="58"/>
        <v>domingo</v>
      </c>
      <c r="T735" s="88">
        <f t="shared" si="59"/>
        <v>19</v>
      </c>
    </row>
    <row r="736" spans="1:20" ht="15.75" x14ac:dyDescent="0.25">
      <c r="A736" s="113">
        <v>735</v>
      </c>
      <c r="B736" s="4" t="s">
        <v>89</v>
      </c>
      <c r="C736" s="113">
        <v>28</v>
      </c>
      <c r="D736" s="2" t="s">
        <v>695</v>
      </c>
      <c r="E736" s="5" t="s">
        <v>1033</v>
      </c>
      <c r="F736" s="171">
        <v>25649169</v>
      </c>
      <c r="G736" s="2" t="s">
        <v>828</v>
      </c>
      <c r="H736" s="2" t="s">
        <v>90</v>
      </c>
      <c r="I736" s="44">
        <v>45251</v>
      </c>
      <c r="J736" s="133" t="s">
        <v>690</v>
      </c>
      <c r="K736" s="133" t="s">
        <v>62</v>
      </c>
      <c r="L736" s="161">
        <v>350</v>
      </c>
      <c r="M736" s="2" t="s">
        <v>3</v>
      </c>
      <c r="N736" s="2" t="s">
        <v>47</v>
      </c>
      <c r="O736" s="9">
        <v>16.649334257075999</v>
      </c>
      <c r="P736" s="9">
        <f t="shared" si="55"/>
        <v>35</v>
      </c>
      <c r="Q736" s="3" t="str">
        <f t="shared" si="56"/>
        <v>noviembre</v>
      </c>
      <c r="R736" s="2">
        <f t="shared" si="57"/>
        <v>2023</v>
      </c>
      <c r="S736" s="3" t="str">
        <f t="shared" si="58"/>
        <v>martes</v>
      </c>
      <c r="T736" s="87">
        <f t="shared" si="59"/>
        <v>21</v>
      </c>
    </row>
    <row r="737" spans="1:20" ht="15.75" x14ac:dyDescent="0.25">
      <c r="A737" s="113">
        <v>736</v>
      </c>
      <c r="B737" s="4" t="s">
        <v>732</v>
      </c>
      <c r="C737" s="113">
        <v>40</v>
      </c>
      <c r="D737" s="2" t="s">
        <v>696</v>
      </c>
      <c r="E737" s="5" t="s">
        <v>1035</v>
      </c>
      <c r="F737" s="171">
        <v>33498175</v>
      </c>
      <c r="G737" s="2" t="s">
        <v>830</v>
      </c>
      <c r="H737" s="2" t="s">
        <v>61</v>
      </c>
      <c r="I737" s="44">
        <v>45255</v>
      </c>
      <c r="J737" s="133" t="s">
        <v>683</v>
      </c>
      <c r="K737" s="133" t="s">
        <v>62</v>
      </c>
      <c r="L737" s="161">
        <v>350</v>
      </c>
      <c r="M737" s="2" t="s">
        <v>5</v>
      </c>
      <c r="N737" s="2" t="s">
        <v>47</v>
      </c>
      <c r="O737" s="9">
        <v>16.662059957876401</v>
      </c>
      <c r="P737" s="9">
        <f t="shared" si="55"/>
        <v>35</v>
      </c>
      <c r="Q737" s="3" t="str">
        <f t="shared" si="56"/>
        <v>noviembre</v>
      </c>
      <c r="R737" s="2">
        <f t="shared" si="57"/>
        <v>2023</v>
      </c>
      <c r="S737" s="3" t="str">
        <f t="shared" si="58"/>
        <v>sabado</v>
      </c>
      <c r="T737" s="88">
        <f t="shared" si="59"/>
        <v>25</v>
      </c>
    </row>
    <row r="738" spans="1:20" ht="15.75" x14ac:dyDescent="0.25">
      <c r="A738" s="113">
        <v>737</v>
      </c>
      <c r="B738" s="4" t="s">
        <v>733</v>
      </c>
      <c r="C738" s="113">
        <v>28</v>
      </c>
      <c r="D738" s="2" t="s">
        <v>695</v>
      </c>
      <c r="E738" s="5" t="s">
        <v>1037</v>
      </c>
      <c r="F738" s="171">
        <v>39704517</v>
      </c>
      <c r="G738" s="2" t="s">
        <v>832</v>
      </c>
      <c r="H738" s="2" t="s">
        <v>96</v>
      </c>
      <c r="I738" s="44">
        <v>45259</v>
      </c>
      <c r="J738" s="133" t="s">
        <v>786</v>
      </c>
      <c r="K738" s="133" t="s">
        <v>62</v>
      </c>
      <c r="L738" s="161">
        <v>350</v>
      </c>
      <c r="M738" s="2" t="s">
        <v>3</v>
      </c>
      <c r="N738" s="2" t="s">
        <v>47</v>
      </c>
      <c r="O738" s="9">
        <v>16.6747856586768</v>
      </c>
      <c r="P738" s="9">
        <f t="shared" si="55"/>
        <v>35</v>
      </c>
      <c r="Q738" s="3" t="str">
        <f t="shared" si="56"/>
        <v>noviembre</v>
      </c>
      <c r="R738" s="2">
        <f t="shared" si="57"/>
        <v>2023</v>
      </c>
      <c r="S738" s="3" t="str">
        <f t="shared" si="58"/>
        <v>miercoles</v>
      </c>
      <c r="T738" s="87">
        <f t="shared" si="59"/>
        <v>29</v>
      </c>
    </row>
    <row r="739" spans="1:20" ht="15.75" x14ac:dyDescent="0.25">
      <c r="A739" s="113">
        <v>738</v>
      </c>
      <c r="B739" s="4" t="s">
        <v>99</v>
      </c>
      <c r="C739" s="113">
        <v>31</v>
      </c>
      <c r="D739" s="2" t="s">
        <v>696</v>
      </c>
      <c r="E739" s="5" t="s">
        <v>1039</v>
      </c>
      <c r="F739" s="171">
        <v>34388397</v>
      </c>
      <c r="G739" s="2" t="s">
        <v>846</v>
      </c>
      <c r="H739" s="2" t="s">
        <v>100</v>
      </c>
      <c r="I739" s="44">
        <v>45263</v>
      </c>
      <c r="J739" s="133" t="s">
        <v>714</v>
      </c>
      <c r="K739" s="133" t="s">
        <v>62</v>
      </c>
      <c r="L739" s="161">
        <v>350</v>
      </c>
      <c r="M739" s="2" t="s">
        <v>1198</v>
      </c>
      <c r="N739" s="2" t="s">
        <v>47</v>
      </c>
      <c r="O739" s="9">
        <v>16.687511359477199</v>
      </c>
      <c r="P739" s="9">
        <f t="shared" si="55"/>
        <v>35</v>
      </c>
      <c r="Q739" s="3" t="str">
        <f t="shared" si="56"/>
        <v>diciembre</v>
      </c>
      <c r="R739" s="2">
        <f t="shared" si="57"/>
        <v>2023</v>
      </c>
      <c r="S739" s="3" t="str">
        <f t="shared" si="58"/>
        <v>domingo</v>
      </c>
      <c r="T739" s="88">
        <f t="shared" si="59"/>
        <v>3</v>
      </c>
    </row>
    <row r="740" spans="1:20" ht="15.75" x14ac:dyDescent="0.25">
      <c r="A740" s="113">
        <v>739</v>
      </c>
      <c r="B740" s="4" t="s">
        <v>719</v>
      </c>
      <c r="C740" s="113">
        <v>30</v>
      </c>
      <c r="D740" s="2" t="s">
        <v>696</v>
      </c>
      <c r="E740" s="5" t="s">
        <v>1045</v>
      </c>
      <c r="F740" s="171">
        <v>27535017</v>
      </c>
      <c r="G740" s="2" t="s">
        <v>847</v>
      </c>
      <c r="H740" s="2" t="s">
        <v>61</v>
      </c>
      <c r="I740" s="44">
        <v>45275</v>
      </c>
      <c r="J740" s="133" t="s">
        <v>687</v>
      </c>
      <c r="K740" s="133" t="s">
        <v>62</v>
      </c>
      <c r="L740" s="161">
        <v>350</v>
      </c>
      <c r="M740" s="2" t="s">
        <v>1</v>
      </c>
      <c r="N740" s="2" t="s">
        <v>47</v>
      </c>
      <c r="O740" s="9">
        <v>16.725688461878399</v>
      </c>
      <c r="P740" s="9">
        <f t="shared" si="55"/>
        <v>35</v>
      </c>
      <c r="Q740" s="3" t="str">
        <f t="shared" si="56"/>
        <v>diciembre</v>
      </c>
      <c r="R740" s="2">
        <f t="shared" si="57"/>
        <v>2023</v>
      </c>
      <c r="S740" s="3" t="str">
        <f t="shared" si="58"/>
        <v>viernes</v>
      </c>
      <c r="T740" s="87">
        <f t="shared" si="59"/>
        <v>15</v>
      </c>
    </row>
    <row r="741" spans="1:20" ht="15.75" x14ac:dyDescent="0.25">
      <c r="A741" s="113">
        <v>740</v>
      </c>
      <c r="B741" s="4" t="s">
        <v>721</v>
      </c>
      <c r="C741" s="113">
        <v>33</v>
      </c>
      <c r="D741" s="2" t="s">
        <v>695</v>
      </c>
      <c r="E741" s="5" t="s">
        <v>1047</v>
      </c>
      <c r="F741" s="171">
        <v>35484478</v>
      </c>
      <c r="G741" s="2" t="s">
        <v>843</v>
      </c>
      <c r="H741" s="2" t="s">
        <v>37</v>
      </c>
      <c r="I741" s="44">
        <v>45279</v>
      </c>
      <c r="J741" s="133" t="s">
        <v>688</v>
      </c>
      <c r="K741" s="133" t="s">
        <v>62</v>
      </c>
      <c r="L741" s="161">
        <v>350</v>
      </c>
      <c r="M741" s="2" t="s">
        <v>5</v>
      </c>
      <c r="N741" s="2" t="s">
        <v>47</v>
      </c>
      <c r="O741" s="9">
        <v>16.738414162678801</v>
      </c>
      <c r="P741" s="9">
        <f t="shared" si="55"/>
        <v>35</v>
      </c>
      <c r="Q741" s="3" t="str">
        <f t="shared" si="56"/>
        <v>diciembre</v>
      </c>
      <c r="R741" s="2">
        <f t="shared" si="57"/>
        <v>2023</v>
      </c>
      <c r="S741" s="3" t="str">
        <f t="shared" si="58"/>
        <v>martes</v>
      </c>
      <c r="T741" s="88">
        <f t="shared" si="59"/>
        <v>19</v>
      </c>
    </row>
    <row r="742" spans="1:20" ht="15.75" x14ac:dyDescent="0.25">
      <c r="A742" s="113">
        <v>741</v>
      </c>
      <c r="B742" s="4" t="s">
        <v>115</v>
      </c>
      <c r="C742" s="113">
        <v>18</v>
      </c>
      <c r="D742" s="2" t="s">
        <v>696</v>
      </c>
      <c r="E742" s="5" t="s">
        <v>1048</v>
      </c>
      <c r="F742" s="171">
        <v>34107521</v>
      </c>
      <c r="G742" s="2" t="s">
        <v>835</v>
      </c>
      <c r="H742" s="2" t="s">
        <v>88</v>
      </c>
      <c r="I742" s="44">
        <v>45283</v>
      </c>
      <c r="J742" s="133" t="s">
        <v>692</v>
      </c>
      <c r="K742" s="133" t="s">
        <v>62</v>
      </c>
      <c r="L742" s="161">
        <v>350</v>
      </c>
      <c r="M742" s="2" t="s">
        <v>1197</v>
      </c>
      <c r="N742" s="2" t="s">
        <v>47</v>
      </c>
      <c r="O742" s="9">
        <v>16.757502713879401</v>
      </c>
      <c r="P742" s="9">
        <f t="shared" si="55"/>
        <v>35</v>
      </c>
      <c r="Q742" s="3" t="str">
        <f t="shared" si="56"/>
        <v>diciembre</v>
      </c>
      <c r="R742" s="2">
        <f t="shared" si="57"/>
        <v>2023</v>
      </c>
      <c r="S742" s="3" t="str">
        <f t="shared" si="58"/>
        <v>sabado</v>
      </c>
      <c r="T742" s="87">
        <f t="shared" si="59"/>
        <v>23</v>
      </c>
    </row>
    <row r="743" spans="1:20" ht="15.75" x14ac:dyDescent="0.25">
      <c r="A743" s="113">
        <v>742</v>
      </c>
      <c r="B743" s="4" t="s">
        <v>739</v>
      </c>
      <c r="C743" s="113">
        <v>30</v>
      </c>
      <c r="D743" s="2" t="s">
        <v>695</v>
      </c>
      <c r="E743" s="5" t="s">
        <v>1049</v>
      </c>
      <c r="F743" s="171">
        <v>26941122</v>
      </c>
      <c r="G743" s="2" t="s">
        <v>836</v>
      </c>
      <c r="H743" s="2" t="s">
        <v>117</v>
      </c>
      <c r="I743" s="44">
        <v>45287</v>
      </c>
      <c r="J743" s="133" t="s">
        <v>685</v>
      </c>
      <c r="K743" s="133" t="s">
        <v>62</v>
      </c>
      <c r="L743" s="161">
        <v>350</v>
      </c>
      <c r="M743" s="2" t="s">
        <v>5</v>
      </c>
      <c r="N743" s="2" t="s">
        <v>47</v>
      </c>
      <c r="O743" s="9">
        <v>16.763865564279602</v>
      </c>
      <c r="P743" s="9">
        <f t="shared" si="55"/>
        <v>35</v>
      </c>
      <c r="Q743" s="3" t="str">
        <f t="shared" si="56"/>
        <v>diciembre</v>
      </c>
      <c r="R743" s="2">
        <f t="shared" si="57"/>
        <v>2023</v>
      </c>
      <c r="S743" s="3" t="str">
        <f t="shared" si="58"/>
        <v>miercoles</v>
      </c>
      <c r="T743" s="88">
        <f t="shared" si="59"/>
        <v>27</v>
      </c>
    </row>
    <row r="744" spans="1:20" ht="15.75" x14ac:dyDescent="0.25">
      <c r="A744" s="113">
        <v>743</v>
      </c>
      <c r="B744" s="4" t="s">
        <v>740</v>
      </c>
      <c r="C744" s="113">
        <v>38</v>
      </c>
      <c r="D744" s="2" t="s">
        <v>695</v>
      </c>
      <c r="E744" s="5" t="s">
        <v>680</v>
      </c>
      <c r="F744" s="171">
        <v>29400151</v>
      </c>
      <c r="G744" s="2" t="s">
        <v>837</v>
      </c>
      <c r="H744" s="2" t="s">
        <v>119</v>
      </c>
      <c r="I744" s="44">
        <v>45289</v>
      </c>
      <c r="J744" s="133" t="s">
        <v>784</v>
      </c>
      <c r="K744" s="133" t="s">
        <v>1203</v>
      </c>
      <c r="L744" s="161">
        <v>450</v>
      </c>
      <c r="M744" s="2" t="s">
        <v>1198</v>
      </c>
      <c r="N744" s="2" t="s">
        <v>47</v>
      </c>
      <c r="O744" s="9">
        <v>16.770228414679799</v>
      </c>
      <c r="P744" s="9">
        <f t="shared" si="55"/>
        <v>45</v>
      </c>
      <c r="Q744" s="3" t="str">
        <f t="shared" si="56"/>
        <v>diciembre</v>
      </c>
      <c r="R744" s="2">
        <f t="shared" si="57"/>
        <v>2023</v>
      </c>
      <c r="S744" s="3" t="str">
        <f t="shared" si="58"/>
        <v>viernes</v>
      </c>
      <c r="T744" s="87">
        <f t="shared" si="59"/>
        <v>29</v>
      </c>
    </row>
    <row r="745" spans="1:20" ht="15.75" x14ac:dyDescent="0.25">
      <c r="A745" s="113">
        <v>744</v>
      </c>
      <c r="B745" s="4" t="s">
        <v>120</v>
      </c>
      <c r="C745" s="113">
        <v>52</v>
      </c>
      <c r="D745" s="2" t="s">
        <v>695</v>
      </c>
      <c r="E745" s="5" t="s">
        <v>1050</v>
      </c>
      <c r="F745" s="171">
        <v>37381230</v>
      </c>
      <c r="G745" s="2" t="s">
        <v>838</v>
      </c>
      <c r="H745" s="2" t="s">
        <v>121</v>
      </c>
      <c r="I745" s="44">
        <v>45291</v>
      </c>
      <c r="J745" s="133" t="s">
        <v>690</v>
      </c>
      <c r="K745" s="133" t="s">
        <v>1203</v>
      </c>
      <c r="L745" s="161">
        <v>450</v>
      </c>
      <c r="M745" s="2" t="s">
        <v>3</v>
      </c>
      <c r="N745" s="2" t="s">
        <v>47</v>
      </c>
      <c r="O745" s="9">
        <v>16.77659126508</v>
      </c>
      <c r="P745" s="9">
        <f t="shared" si="55"/>
        <v>45</v>
      </c>
      <c r="Q745" s="3" t="str">
        <f t="shared" si="56"/>
        <v>diciembre</v>
      </c>
      <c r="R745" s="2">
        <f t="shared" si="57"/>
        <v>2023</v>
      </c>
      <c r="S745" s="3" t="str">
        <f t="shared" si="58"/>
        <v>domingo</v>
      </c>
      <c r="T745" s="88">
        <f t="shared" si="59"/>
        <v>31</v>
      </c>
    </row>
    <row r="746" spans="1:20" ht="15.75" x14ac:dyDescent="0.25">
      <c r="A746" s="113">
        <v>745</v>
      </c>
      <c r="B746" s="4" t="s">
        <v>803</v>
      </c>
      <c r="C746" s="113">
        <v>38</v>
      </c>
      <c r="D746" s="2" t="s">
        <v>695</v>
      </c>
      <c r="E746" s="5" t="s">
        <v>1052</v>
      </c>
      <c r="F746" s="171">
        <v>30652793</v>
      </c>
      <c r="G746" s="6" t="s">
        <v>818</v>
      </c>
      <c r="H746" s="2" t="s">
        <v>129</v>
      </c>
      <c r="I746" s="44">
        <v>45179</v>
      </c>
      <c r="J746" s="133" t="s">
        <v>683</v>
      </c>
      <c r="K746" s="133" t="s">
        <v>1203</v>
      </c>
      <c r="L746" s="161">
        <v>450</v>
      </c>
      <c r="M746" s="2" t="s">
        <v>5</v>
      </c>
      <c r="N746" s="2" t="s">
        <v>47</v>
      </c>
      <c r="O746" s="9">
        <v>16.789316965880399</v>
      </c>
      <c r="P746" s="9">
        <f t="shared" si="55"/>
        <v>45</v>
      </c>
      <c r="Q746" s="3" t="str">
        <f t="shared" si="56"/>
        <v>septiembre</v>
      </c>
      <c r="R746" s="2">
        <f t="shared" si="57"/>
        <v>2023</v>
      </c>
      <c r="S746" s="3" t="str">
        <f t="shared" si="58"/>
        <v>domingo</v>
      </c>
      <c r="T746" s="87">
        <f t="shared" si="59"/>
        <v>10</v>
      </c>
    </row>
    <row r="747" spans="1:20" ht="15.75" x14ac:dyDescent="0.25">
      <c r="A747" s="113">
        <v>746</v>
      </c>
      <c r="B747" s="4" t="s">
        <v>718</v>
      </c>
      <c r="C747" s="113">
        <v>32</v>
      </c>
      <c r="D747" s="2" t="s">
        <v>696</v>
      </c>
      <c r="E747" s="5" t="s">
        <v>1054</v>
      </c>
      <c r="F747" s="171">
        <v>34294909</v>
      </c>
      <c r="G747" s="2" t="s">
        <v>820</v>
      </c>
      <c r="H747" s="2" t="s">
        <v>59</v>
      </c>
      <c r="I747" s="44">
        <v>45177</v>
      </c>
      <c r="J747" s="133" t="s">
        <v>786</v>
      </c>
      <c r="K747" s="133" t="s">
        <v>1203</v>
      </c>
      <c r="L747" s="161">
        <v>450</v>
      </c>
      <c r="M747" s="2" t="s">
        <v>3</v>
      </c>
      <c r="N747" s="2" t="s">
        <v>47</v>
      </c>
      <c r="O747" s="9">
        <v>16.802042666680801</v>
      </c>
      <c r="P747" s="9">
        <f t="shared" si="55"/>
        <v>45</v>
      </c>
      <c r="Q747" s="3" t="str">
        <f t="shared" si="56"/>
        <v>septiembre</v>
      </c>
      <c r="R747" s="2">
        <f t="shared" si="57"/>
        <v>2023</v>
      </c>
      <c r="S747" s="3" t="str">
        <f t="shared" si="58"/>
        <v>viernes</v>
      </c>
      <c r="T747" s="88">
        <f t="shared" si="59"/>
        <v>8</v>
      </c>
    </row>
    <row r="748" spans="1:20" ht="15.75" x14ac:dyDescent="0.25">
      <c r="A748" s="113">
        <v>747</v>
      </c>
      <c r="B748" s="4" t="s">
        <v>720</v>
      </c>
      <c r="C748" s="113">
        <v>35</v>
      </c>
      <c r="D748" s="2" t="s">
        <v>695</v>
      </c>
      <c r="E748" s="5" t="s">
        <v>1046</v>
      </c>
      <c r="F748" s="171">
        <v>30580610</v>
      </c>
      <c r="G748" s="2" t="s">
        <v>848</v>
      </c>
      <c r="H748" s="2" t="s">
        <v>35</v>
      </c>
      <c r="I748" s="44">
        <v>45181</v>
      </c>
      <c r="J748" s="133" t="s">
        <v>714</v>
      </c>
      <c r="K748" s="133" t="s">
        <v>1203</v>
      </c>
      <c r="L748" s="161">
        <v>450</v>
      </c>
      <c r="M748" s="2" t="s">
        <v>1198</v>
      </c>
      <c r="N748" s="2" t="s">
        <v>47</v>
      </c>
      <c r="O748" s="9">
        <v>16.8147683674812</v>
      </c>
      <c r="P748" s="9">
        <f t="shared" si="55"/>
        <v>45</v>
      </c>
      <c r="Q748" s="3" t="str">
        <f t="shared" si="56"/>
        <v>septiembre</v>
      </c>
      <c r="R748" s="2">
        <f t="shared" si="57"/>
        <v>2023</v>
      </c>
      <c r="S748" s="3" t="str">
        <f t="shared" si="58"/>
        <v>martes</v>
      </c>
      <c r="T748" s="87">
        <f t="shared" si="59"/>
        <v>12</v>
      </c>
    </row>
    <row r="749" spans="1:20" ht="15.75" x14ac:dyDescent="0.25">
      <c r="A749" s="113">
        <v>748</v>
      </c>
      <c r="B749" s="4" t="s">
        <v>722</v>
      </c>
      <c r="C749" s="113">
        <v>22</v>
      </c>
      <c r="D749" s="2" t="s">
        <v>696</v>
      </c>
      <c r="E749" s="5" t="s">
        <v>1055</v>
      </c>
      <c r="F749" s="171">
        <v>32313302</v>
      </c>
      <c r="G749" s="2" t="s">
        <v>849</v>
      </c>
      <c r="H749" s="2" t="s">
        <v>67</v>
      </c>
      <c r="I749" s="44">
        <v>45227</v>
      </c>
      <c r="J749" s="133" t="s">
        <v>786</v>
      </c>
      <c r="K749" s="133" t="s">
        <v>1203</v>
      </c>
      <c r="L749" s="161">
        <v>450</v>
      </c>
      <c r="M749" s="2" t="s">
        <v>3</v>
      </c>
      <c r="N749" s="2" t="s">
        <v>47</v>
      </c>
      <c r="O749" s="9">
        <v>16.8529454698824</v>
      </c>
      <c r="P749" s="9">
        <f t="shared" si="55"/>
        <v>45</v>
      </c>
      <c r="Q749" s="3" t="str">
        <f t="shared" si="56"/>
        <v>octubre</v>
      </c>
      <c r="R749" s="2">
        <f t="shared" si="57"/>
        <v>2023</v>
      </c>
      <c r="S749" s="3" t="str">
        <f t="shared" si="58"/>
        <v>sabado</v>
      </c>
      <c r="T749" s="88">
        <f t="shared" si="59"/>
        <v>28</v>
      </c>
    </row>
    <row r="750" spans="1:20" ht="15.75" x14ac:dyDescent="0.25">
      <c r="A750" s="113">
        <v>749</v>
      </c>
      <c r="B750" s="4" t="s">
        <v>724</v>
      </c>
      <c r="C750" s="113">
        <v>30</v>
      </c>
      <c r="D750" s="2" t="s">
        <v>695</v>
      </c>
      <c r="E750" s="5" t="s">
        <v>1057</v>
      </c>
      <c r="F750" s="171">
        <v>30079514</v>
      </c>
      <c r="G750" s="2" t="s">
        <v>850</v>
      </c>
      <c r="H750" s="2" t="s">
        <v>70</v>
      </c>
      <c r="I750" s="44">
        <v>45231</v>
      </c>
      <c r="J750" s="133" t="s">
        <v>714</v>
      </c>
      <c r="K750" s="133" t="s">
        <v>1203</v>
      </c>
      <c r="L750" s="161">
        <v>450</v>
      </c>
      <c r="M750" s="2" t="s">
        <v>1198</v>
      </c>
      <c r="N750" s="2" t="s">
        <v>47</v>
      </c>
      <c r="O750" s="9">
        <v>16.865671170682798</v>
      </c>
      <c r="P750" s="9">
        <f t="shared" si="55"/>
        <v>45</v>
      </c>
      <c r="Q750" s="3" t="str">
        <f t="shared" si="56"/>
        <v>noviembre</v>
      </c>
      <c r="R750" s="2">
        <f t="shared" si="57"/>
        <v>2023</v>
      </c>
      <c r="S750" s="3" t="str">
        <f t="shared" si="58"/>
        <v>miercoles</v>
      </c>
      <c r="T750" s="87">
        <f t="shared" si="59"/>
        <v>1</v>
      </c>
    </row>
    <row r="751" spans="1:20" ht="15.75" x14ac:dyDescent="0.25">
      <c r="A751" s="113">
        <v>750</v>
      </c>
      <c r="B751" s="4" t="s">
        <v>725</v>
      </c>
      <c r="C751" s="113">
        <v>40</v>
      </c>
      <c r="D751" s="2" t="s">
        <v>696</v>
      </c>
      <c r="E751" s="5" t="s">
        <v>1060</v>
      </c>
      <c r="F751" s="171">
        <v>32459086</v>
      </c>
      <c r="G751" s="2" t="s">
        <v>845</v>
      </c>
      <c r="H751" s="2" t="s">
        <v>76</v>
      </c>
      <c r="I751" s="44">
        <v>45237</v>
      </c>
      <c r="J751" s="133" t="s">
        <v>785</v>
      </c>
      <c r="K751" s="133" t="s">
        <v>1203</v>
      </c>
      <c r="L751" s="161">
        <v>450</v>
      </c>
      <c r="M751" s="2" t="s">
        <v>3</v>
      </c>
      <c r="N751" s="2" t="s">
        <v>47</v>
      </c>
      <c r="O751" s="9">
        <v>16.884759721883398</v>
      </c>
      <c r="P751" s="9">
        <f t="shared" si="55"/>
        <v>45</v>
      </c>
      <c r="Q751" s="3" t="str">
        <f t="shared" si="56"/>
        <v>noviembre</v>
      </c>
      <c r="R751" s="2">
        <f t="shared" si="57"/>
        <v>2023</v>
      </c>
      <c r="S751" s="3" t="str">
        <f t="shared" si="58"/>
        <v>martes</v>
      </c>
      <c r="T751" s="88">
        <f t="shared" si="59"/>
        <v>7</v>
      </c>
    </row>
    <row r="752" spans="1:20" ht="15.75" x14ac:dyDescent="0.25">
      <c r="A752" s="113">
        <v>751</v>
      </c>
      <c r="B752" s="4" t="s">
        <v>726</v>
      </c>
      <c r="C752" s="113">
        <v>18</v>
      </c>
      <c r="D752" s="2" t="s">
        <v>696</v>
      </c>
      <c r="E752" s="5" t="s">
        <v>1061</v>
      </c>
      <c r="F752" s="171">
        <v>26547859</v>
      </c>
      <c r="G752" s="2" t="s">
        <v>823</v>
      </c>
      <c r="H752" s="2" t="s">
        <v>78</v>
      </c>
      <c r="I752" s="44">
        <v>45239</v>
      </c>
      <c r="J752" s="133" t="s">
        <v>688</v>
      </c>
      <c r="K752" s="133" t="s">
        <v>1203</v>
      </c>
      <c r="L752" s="161">
        <v>450</v>
      </c>
      <c r="M752" s="2" t="s">
        <v>5</v>
      </c>
      <c r="N752" s="2" t="s">
        <v>47</v>
      </c>
      <c r="O752" s="9">
        <v>16.891122572283599</v>
      </c>
      <c r="P752" s="9">
        <f t="shared" si="55"/>
        <v>45</v>
      </c>
      <c r="Q752" s="3" t="str">
        <f t="shared" si="56"/>
        <v>noviembre</v>
      </c>
      <c r="R752" s="2">
        <f t="shared" si="57"/>
        <v>2023</v>
      </c>
      <c r="S752" s="3" t="str">
        <f t="shared" si="58"/>
        <v>jueves</v>
      </c>
      <c r="T752" s="87">
        <f t="shared" si="59"/>
        <v>9</v>
      </c>
    </row>
    <row r="753" spans="1:20" ht="15.75" x14ac:dyDescent="0.25">
      <c r="A753" s="113">
        <v>752</v>
      </c>
      <c r="B753" s="4" t="s">
        <v>727</v>
      </c>
      <c r="C753" s="113">
        <v>28</v>
      </c>
      <c r="D753" s="2" t="s">
        <v>695</v>
      </c>
      <c r="E753" s="5" t="s">
        <v>1062</v>
      </c>
      <c r="F753" s="171">
        <v>27707752</v>
      </c>
      <c r="G753" s="2" t="s">
        <v>824</v>
      </c>
      <c r="H753" s="2" t="s">
        <v>80</v>
      </c>
      <c r="I753" s="44">
        <v>45241</v>
      </c>
      <c r="J753" s="133" t="s">
        <v>682</v>
      </c>
      <c r="K753" s="133" t="s">
        <v>1203</v>
      </c>
      <c r="L753" s="161">
        <v>450</v>
      </c>
      <c r="M753" s="2" t="s">
        <v>1</v>
      </c>
      <c r="N753" s="2" t="s">
        <v>47</v>
      </c>
      <c r="O753" s="9">
        <v>16.8974854226838</v>
      </c>
      <c r="P753" s="9">
        <f t="shared" si="55"/>
        <v>45</v>
      </c>
      <c r="Q753" s="3" t="str">
        <f t="shared" si="56"/>
        <v>noviembre</v>
      </c>
      <c r="R753" s="2">
        <f t="shared" si="57"/>
        <v>2023</v>
      </c>
      <c r="S753" s="3" t="str">
        <f t="shared" si="58"/>
        <v>sabado</v>
      </c>
      <c r="T753" s="88">
        <f t="shared" si="59"/>
        <v>11</v>
      </c>
    </row>
    <row r="754" spans="1:20" ht="15.75" x14ac:dyDescent="0.25">
      <c r="A754" s="113">
        <v>753</v>
      </c>
      <c r="B754" s="4" t="s">
        <v>728</v>
      </c>
      <c r="C754" s="113">
        <v>27</v>
      </c>
      <c r="D754" s="2" t="s">
        <v>696</v>
      </c>
      <c r="E754" s="5" t="s">
        <v>1063</v>
      </c>
      <c r="F754" s="171">
        <v>25972381</v>
      </c>
      <c r="G754" s="2" t="s">
        <v>825</v>
      </c>
      <c r="H754" s="2" t="s">
        <v>82</v>
      </c>
      <c r="I754" s="44">
        <v>45248</v>
      </c>
      <c r="J754" s="133" t="s">
        <v>684</v>
      </c>
      <c r="K754" s="133" t="s">
        <v>1203</v>
      </c>
      <c r="L754" s="161">
        <v>450</v>
      </c>
      <c r="M754" s="2" t="s">
        <v>3</v>
      </c>
      <c r="N754" s="2" t="s">
        <v>47</v>
      </c>
      <c r="O754" s="9">
        <v>16.903848273084002</v>
      </c>
      <c r="P754" s="9">
        <f t="shared" si="55"/>
        <v>45</v>
      </c>
      <c r="Q754" s="3" t="str">
        <f t="shared" si="56"/>
        <v>noviembre</v>
      </c>
      <c r="R754" s="2">
        <f t="shared" si="57"/>
        <v>2023</v>
      </c>
      <c r="S754" s="3" t="str">
        <f t="shared" si="58"/>
        <v>sabado</v>
      </c>
      <c r="T754" s="87">
        <f t="shared" si="59"/>
        <v>18</v>
      </c>
    </row>
    <row r="755" spans="1:20" ht="15.75" x14ac:dyDescent="0.25">
      <c r="A755" s="113">
        <v>754</v>
      </c>
      <c r="B755" s="4" t="s">
        <v>730</v>
      </c>
      <c r="C755" s="113">
        <v>40</v>
      </c>
      <c r="D755" s="2" t="s">
        <v>695</v>
      </c>
      <c r="E755" s="5" t="s">
        <v>1065</v>
      </c>
      <c r="F755" s="171">
        <v>30066435</v>
      </c>
      <c r="G755" s="2" t="s">
        <v>933</v>
      </c>
      <c r="H755" s="2" t="s">
        <v>86</v>
      </c>
      <c r="I755" s="44">
        <v>45247</v>
      </c>
      <c r="J755" s="133" t="s">
        <v>685</v>
      </c>
      <c r="K755" s="133" t="s">
        <v>1203</v>
      </c>
      <c r="L755" s="161">
        <v>450</v>
      </c>
      <c r="M755" s="2" t="s">
        <v>5</v>
      </c>
      <c r="N755" s="2" t="s">
        <v>47</v>
      </c>
      <c r="O755" s="9">
        <v>16.9165739738844</v>
      </c>
      <c r="P755" s="9">
        <f t="shared" si="55"/>
        <v>45</v>
      </c>
      <c r="Q755" s="3" t="str">
        <f t="shared" si="56"/>
        <v>noviembre</v>
      </c>
      <c r="R755" s="2">
        <f t="shared" si="57"/>
        <v>2023</v>
      </c>
      <c r="S755" s="3" t="str">
        <f t="shared" si="58"/>
        <v>viernes</v>
      </c>
      <c r="T755" s="88">
        <f t="shared" si="59"/>
        <v>17</v>
      </c>
    </row>
    <row r="756" spans="1:20" ht="15.75" x14ac:dyDescent="0.25">
      <c r="A756" s="113">
        <v>755</v>
      </c>
      <c r="B756" s="4" t="s">
        <v>89</v>
      </c>
      <c r="C756" s="113">
        <v>28</v>
      </c>
      <c r="D756" s="2" t="s">
        <v>695</v>
      </c>
      <c r="E756" s="5" t="s">
        <v>1067</v>
      </c>
      <c r="F756" s="171">
        <v>25649169</v>
      </c>
      <c r="G756" s="2" t="s">
        <v>828</v>
      </c>
      <c r="H756" s="2" t="s">
        <v>90</v>
      </c>
      <c r="I756" s="44">
        <v>45251</v>
      </c>
      <c r="J756" s="133" t="s">
        <v>690</v>
      </c>
      <c r="K756" s="133" t="s">
        <v>1203</v>
      </c>
      <c r="L756" s="161">
        <v>450</v>
      </c>
      <c r="M756" s="2" t="s">
        <v>3</v>
      </c>
      <c r="N756" s="2" t="s">
        <v>47</v>
      </c>
      <c r="O756" s="9">
        <v>16.929299674684799</v>
      </c>
      <c r="P756" s="9">
        <f t="shared" si="55"/>
        <v>45</v>
      </c>
      <c r="Q756" s="3" t="str">
        <f t="shared" si="56"/>
        <v>noviembre</v>
      </c>
      <c r="R756" s="2">
        <f t="shared" si="57"/>
        <v>2023</v>
      </c>
      <c r="S756" s="3" t="str">
        <f t="shared" si="58"/>
        <v>martes</v>
      </c>
      <c r="T756" s="87">
        <f t="shared" si="59"/>
        <v>21</v>
      </c>
    </row>
    <row r="757" spans="1:20" ht="15.75" x14ac:dyDescent="0.25">
      <c r="A757" s="113">
        <v>756</v>
      </c>
      <c r="B757" s="4" t="s">
        <v>732</v>
      </c>
      <c r="C757" s="113">
        <v>40</v>
      </c>
      <c r="D757" s="2" t="s">
        <v>696</v>
      </c>
      <c r="E757" s="5" t="s">
        <v>1069</v>
      </c>
      <c r="F757" s="171">
        <v>33498175</v>
      </c>
      <c r="G757" s="2" t="s">
        <v>830</v>
      </c>
      <c r="H757" s="2" t="s">
        <v>61</v>
      </c>
      <c r="I757" s="44">
        <v>45255</v>
      </c>
      <c r="J757" s="133" t="s">
        <v>683</v>
      </c>
      <c r="K757" s="133" t="s">
        <v>1202</v>
      </c>
      <c r="L757" s="161">
        <v>600</v>
      </c>
      <c r="M757" s="2" t="s">
        <v>5</v>
      </c>
      <c r="N757" s="2" t="s">
        <v>47</v>
      </c>
      <c r="O757" s="9">
        <v>16.942025375485201</v>
      </c>
      <c r="P757" s="9">
        <f t="shared" si="55"/>
        <v>60</v>
      </c>
      <c r="Q757" s="3" t="str">
        <f t="shared" si="56"/>
        <v>noviembre</v>
      </c>
      <c r="R757" s="2">
        <f t="shared" si="57"/>
        <v>2023</v>
      </c>
      <c r="S757" s="3" t="str">
        <f t="shared" si="58"/>
        <v>sabado</v>
      </c>
      <c r="T757" s="88">
        <f t="shared" si="59"/>
        <v>25</v>
      </c>
    </row>
    <row r="758" spans="1:20" ht="15.75" x14ac:dyDescent="0.25">
      <c r="A758" s="113">
        <v>757</v>
      </c>
      <c r="B758" s="4" t="s">
        <v>736</v>
      </c>
      <c r="C758" s="113">
        <v>18</v>
      </c>
      <c r="D758" s="2" t="s">
        <v>695</v>
      </c>
      <c r="E758" s="5" t="s">
        <v>1075</v>
      </c>
      <c r="F758" s="171">
        <v>31816316</v>
      </c>
      <c r="G758" s="2" t="s">
        <v>853</v>
      </c>
      <c r="H758" s="2" t="s">
        <v>104</v>
      </c>
      <c r="I758" s="44">
        <v>45267</v>
      </c>
      <c r="J758" s="133" t="s">
        <v>716</v>
      </c>
      <c r="K758" s="133" t="s">
        <v>1202</v>
      </c>
      <c r="L758" s="161">
        <v>600</v>
      </c>
      <c r="M758" s="2" t="s">
        <v>1197</v>
      </c>
      <c r="N758" s="2" t="s">
        <v>47</v>
      </c>
      <c r="O758" s="9">
        <v>16.980202477886401</v>
      </c>
      <c r="P758" s="9">
        <f t="shared" si="55"/>
        <v>60</v>
      </c>
      <c r="Q758" s="3" t="str">
        <f t="shared" si="56"/>
        <v>diciembre</v>
      </c>
      <c r="R758" s="2">
        <f t="shared" si="57"/>
        <v>2023</v>
      </c>
      <c r="S758" s="3" t="str">
        <f t="shared" si="58"/>
        <v>jueves</v>
      </c>
      <c r="T758" s="87">
        <f t="shared" si="59"/>
        <v>7</v>
      </c>
    </row>
    <row r="759" spans="1:20" ht="15.75" x14ac:dyDescent="0.25">
      <c r="A759" s="113">
        <v>758</v>
      </c>
      <c r="B759" s="4" t="s">
        <v>737</v>
      </c>
      <c r="C759" s="113">
        <v>29</v>
      </c>
      <c r="D759" s="2" t="s">
        <v>696</v>
      </c>
      <c r="E759" s="5" t="s">
        <v>1077</v>
      </c>
      <c r="F759" s="171">
        <v>30442404</v>
      </c>
      <c r="G759" s="2" t="s">
        <v>852</v>
      </c>
      <c r="H759" s="2" t="s">
        <v>108</v>
      </c>
      <c r="I759" s="44">
        <v>45283</v>
      </c>
      <c r="J759" s="133" t="s">
        <v>783</v>
      </c>
      <c r="K759" s="133" t="s">
        <v>1202</v>
      </c>
      <c r="L759" s="161">
        <v>600</v>
      </c>
      <c r="M759" s="2" t="s">
        <v>1197</v>
      </c>
      <c r="N759" s="2" t="s">
        <v>47</v>
      </c>
      <c r="O759" s="9">
        <v>16.9929281786868</v>
      </c>
      <c r="P759" s="9">
        <f t="shared" si="55"/>
        <v>60</v>
      </c>
      <c r="Q759" s="3" t="str">
        <f t="shared" si="56"/>
        <v>diciembre</v>
      </c>
      <c r="R759" s="2">
        <f t="shared" si="57"/>
        <v>2023</v>
      </c>
      <c r="S759" s="3" t="str">
        <f t="shared" si="58"/>
        <v>sabado</v>
      </c>
      <c r="T759" s="88">
        <f t="shared" si="59"/>
        <v>23</v>
      </c>
    </row>
    <row r="760" spans="1:20" ht="15.75" x14ac:dyDescent="0.25">
      <c r="A760" s="113">
        <v>759</v>
      </c>
      <c r="B760" s="4" t="s">
        <v>720</v>
      </c>
      <c r="C760" s="113">
        <v>18</v>
      </c>
      <c r="D760" s="2" t="s">
        <v>695</v>
      </c>
      <c r="E760" s="5" t="s">
        <v>1080</v>
      </c>
      <c r="F760" s="171">
        <v>30580610</v>
      </c>
      <c r="G760" s="2" t="s">
        <v>848</v>
      </c>
      <c r="H760" s="2" t="s">
        <v>35</v>
      </c>
      <c r="I760" s="44">
        <v>45277</v>
      </c>
      <c r="J760" s="133" t="s">
        <v>785</v>
      </c>
      <c r="K760" s="133" t="s">
        <v>1202</v>
      </c>
      <c r="L760" s="161">
        <v>600</v>
      </c>
      <c r="M760" s="2" t="s">
        <v>3</v>
      </c>
      <c r="N760" s="2" t="s">
        <v>47</v>
      </c>
      <c r="O760" s="9">
        <v>17.012016729887399</v>
      </c>
      <c r="P760" s="9">
        <f t="shared" si="55"/>
        <v>60</v>
      </c>
      <c r="Q760" s="3" t="str">
        <f t="shared" si="56"/>
        <v>diciembre</v>
      </c>
      <c r="R760" s="2">
        <f t="shared" si="57"/>
        <v>2023</v>
      </c>
      <c r="S760" s="3" t="str">
        <f t="shared" si="58"/>
        <v>domingo</v>
      </c>
      <c r="T760" s="87">
        <f t="shared" si="59"/>
        <v>17</v>
      </c>
    </row>
    <row r="761" spans="1:20" ht="15.75" x14ac:dyDescent="0.25">
      <c r="A761" s="113">
        <v>760</v>
      </c>
      <c r="B761" s="4" t="s">
        <v>721</v>
      </c>
      <c r="C761" s="113">
        <v>33</v>
      </c>
      <c r="D761" s="2" t="s">
        <v>695</v>
      </c>
      <c r="E761" s="5" t="s">
        <v>1081</v>
      </c>
      <c r="F761" s="171">
        <v>35484478</v>
      </c>
      <c r="G761" s="2" t="s">
        <v>843</v>
      </c>
      <c r="H761" s="2" t="s">
        <v>37</v>
      </c>
      <c r="I761" s="44">
        <v>45279</v>
      </c>
      <c r="J761" s="133" t="s">
        <v>688</v>
      </c>
      <c r="K761" s="133" t="s">
        <v>1202</v>
      </c>
      <c r="L761" s="161">
        <v>600</v>
      </c>
      <c r="M761" s="2" t="s">
        <v>5</v>
      </c>
      <c r="N761" s="2" t="s">
        <v>47</v>
      </c>
      <c r="O761" s="9">
        <v>17.018379580287601</v>
      </c>
      <c r="P761" s="9">
        <f t="shared" si="55"/>
        <v>60</v>
      </c>
      <c r="Q761" s="3" t="str">
        <f t="shared" si="56"/>
        <v>diciembre</v>
      </c>
      <c r="R761" s="2">
        <f t="shared" si="57"/>
        <v>2023</v>
      </c>
      <c r="S761" s="3" t="str">
        <f t="shared" si="58"/>
        <v>martes</v>
      </c>
      <c r="T761" s="88">
        <f t="shared" si="59"/>
        <v>19</v>
      </c>
    </row>
    <row r="762" spans="1:20" ht="15.75" x14ac:dyDescent="0.25">
      <c r="A762" s="113">
        <v>761</v>
      </c>
      <c r="B762" s="4" t="s">
        <v>722</v>
      </c>
      <c r="C762" s="113">
        <v>32</v>
      </c>
      <c r="D762" s="2" t="s">
        <v>696</v>
      </c>
      <c r="E762" s="5" t="s">
        <v>1055</v>
      </c>
      <c r="F762" s="171">
        <v>32313302</v>
      </c>
      <c r="G762" s="2" t="s">
        <v>849</v>
      </c>
      <c r="H762" s="2" t="s">
        <v>67</v>
      </c>
      <c r="I762" s="44">
        <v>45281</v>
      </c>
      <c r="J762" s="133" t="s">
        <v>682</v>
      </c>
      <c r="K762" s="133" t="s">
        <v>1202</v>
      </c>
      <c r="L762" s="161">
        <v>600</v>
      </c>
      <c r="M762" s="2" t="s">
        <v>1</v>
      </c>
      <c r="N762" s="2" t="s">
        <v>47</v>
      </c>
      <c r="O762" s="9">
        <v>17.024742430687802</v>
      </c>
      <c r="P762" s="9">
        <f t="shared" si="55"/>
        <v>60</v>
      </c>
      <c r="Q762" s="3" t="str">
        <f t="shared" si="56"/>
        <v>diciembre</v>
      </c>
      <c r="R762" s="2">
        <f t="shared" si="57"/>
        <v>2023</v>
      </c>
      <c r="S762" s="3" t="str">
        <f t="shared" si="58"/>
        <v>jueves</v>
      </c>
      <c r="T762" s="87">
        <f t="shared" si="59"/>
        <v>21</v>
      </c>
    </row>
    <row r="763" spans="1:20" ht="15.75" x14ac:dyDescent="0.25">
      <c r="A763" s="113">
        <v>762</v>
      </c>
      <c r="B763" s="4" t="s">
        <v>723</v>
      </c>
      <c r="C763" s="3">
        <v>37</v>
      </c>
      <c r="D763" s="2" t="s">
        <v>696</v>
      </c>
      <c r="E763" s="5" t="s">
        <v>1056</v>
      </c>
      <c r="F763" s="171">
        <v>35887710</v>
      </c>
      <c r="G763" s="2" t="s">
        <v>821</v>
      </c>
      <c r="H763" s="2" t="s">
        <v>68</v>
      </c>
      <c r="I763" s="44">
        <v>45283</v>
      </c>
      <c r="J763" s="133" t="s">
        <v>684</v>
      </c>
      <c r="K763" s="133" t="s">
        <v>1202</v>
      </c>
      <c r="L763" s="161">
        <v>600</v>
      </c>
      <c r="M763" s="2" t="s">
        <v>3</v>
      </c>
      <c r="N763" s="2" t="s">
        <v>47</v>
      </c>
      <c r="O763" s="9">
        <v>17.031105281087999</v>
      </c>
      <c r="P763" s="9">
        <f t="shared" si="55"/>
        <v>60</v>
      </c>
      <c r="Q763" s="3" t="str">
        <f t="shared" si="56"/>
        <v>diciembre</v>
      </c>
      <c r="R763" s="2">
        <f t="shared" si="57"/>
        <v>2023</v>
      </c>
      <c r="S763" s="3" t="str">
        <f t="shared" si="58"/>
        <v>sabado</v>
      </c>
      <c r="T763" s="88">
        <f t="shared" si="59"/>
        <v>23</v>
      </c>
    </row>
    <row r="764" spans="1:20" ht="15.75" x14ac:dyDescent="0.25">
      <c r="A764" s="113">
        <v>763</v>
      </c>
      <c r="B764" s="4" t="s">
        <v>739</v>
      </c>
      <c r="C764" s="113">
        <v>27</v>
      </c>
      <c r="D764" s="2" t="s">
        <v>695</v>
      </c>
      <c r="E764" s="5" t="s">
        <v>1083</v>
      </c>
      <c r="F764" s="171">
        <v>26941122</v>
      </c>
      <c r="G764" s="2" t="s">
        <v>836</v>
      </c>
      <c r="H764" s="2" t="s">
        <v>117</v>
      </c>
      <c r="I764" s="44">
        <v>45287</v>
      </c>
      <c r="J764" s="133" t="s">
        <v>685</v>
      </c>
      <c r="K764" s="133" t="s">
        <v>1202</v>
      </c>
      <c r="L764" s="161">
        <v>600</v>
      </c>
      <c r="M764" s="2" t="s">
        <v>5</v>
      </c>
      <c r="N764" s="2" t="s">
        <v>47</v>
      </c>
      <c r="O764" s="9">
        <v>17.043830981888402</v>
      </c>
      <c r="P764" s="9">
        <f t="shared" si="55"/>
        <v>60</v>
      </c>
      <c r="Q764" s="3" t="str">
        <f t="shared" si="56"/>
        <v>diciembre</v>
      </c>
      <c r="R764" s="2">
        <f t="shared" si="57"/>
        <v>2023</v>
      </c>
      <c r="S764" s="3" t="str">
        <f t="shared" si="58"/>
        <v>miercoles</v>
      </c>
      <c r="T764" s="87">
        <f t="shared" si="59"/>
        <v>27</v>
      </c>
    </row>
    <row r="765" spans="1:20" ht="15.75" x14ac:dyDescent="0.25">
      <c r="A765" s="113">
        <v>764</v>
      </c>
      <c r="B765" s="4" t="s">
        <v>120</v>
      </c>
      <c r="C765" s="113">
        <v>30</v>
      </c>
      <c r="D765" s="2" t="s">
        <v>695</v>
      </c>
      <c r="E765" s="5" t="s">
        <v>1084</v>
      </c>
      <c r="F765" s="171">
        <v>37381230</v>
      </c>
      <c r="G765" s="2" t="s">
        <v>838</v>
      </c>
      <c r="H765" s="2" t="s">
        <v>121</v>
      </c>
      <c r="I765" s="44">
        <v>45291</v>
      </c>
      <c r="J765" s="133" t="s">
        <v>690</v>
      </c>
      <c r="K765" s="133" t="s">
        <v>1202</v>
      </c>
      <c r="L765" s="161">
        <v>600</v>
      </c>
      <c r="M765" s="2" t="s">
        <v>3</v>
      </c>
      <c r="N765" s="2" t="s">
        <v>47</v>
      </c>
      <c r="O765" s="9">
        <v>17.0565566826888</v>
      </c>
      <c r="P765" s="9">
        <f t="shared" si="55"/>
        <v>60</v>
      </c>
      <c r="Q765" s="3" t="str">
        <f t="shared" si="56"/>
        <v>diciembre</v>
      </c>
      <c r="R765" s="2">
        <f t="shared" si="57"/>
        <v>2023</v>
      </c>
      <c r="S765" s="3" t="str">
        <f t="shared" si="58"/>
        <v>domingo</v>
      </c>
      <c r="T765" s="88">
        <f t="shared" si="59"/>
        <v>31</v>
      </c>
    </row>
    <row r="766" spans="1:20" ht="15.75" x14ac:dyDescent="0.25">
      <c r="A766" s="113">
        <v>765</v>
      </c>
      <c r="B766" s="4" t="s">
        <v>803</v>
      </c>
      <c r="C766" s="113">
        <v>38</v>
      </c>
      <c r="D766" s="2" t="s">
        <v>695</v>
      </c>
      <c r="E766" s="5" t="s">
        <v>1086</v>
      </c>
      <c r="F766" s="171">
        <v>30652793</v>
      </c>
      <c r="G766" s="6" t="s">
        <v>818</v>
      </c>
      <c r="H766" s="2" t="s">
        <v>129</v>
      </c>
      <c r="I766" s="44">
        <v>45179</v>
      </c>
      <c r="J766" s="133" t="s">
        <v>683</v>
      </c>
      <c r="K766" s="133" t="s">
        <v>1202</v>
      </c>
      <c r="L766" s="161">
        <v>600</v>
      </c>
      <c r="M766" s="2" t="s">
        <v>5</v>
      </c>
      <c r="N766" s="2" t="s">
        <v>47</v>
      </c>
      <c r="O766" s="9">
        <v>17.069282383489199</v>
      </c>
      <c r="P766" s="9">
        <f t="shared" si="55"/>
        <v>60</v>
      </c>
      <c r="Q766" s="3" t="str">
        <f t="shared" si="56"/>
        <v>septiembre</v>
      </c>
      <c r="R766" s="2">
        <f t="shared" si="57"/>
        <v>2023</v>
      </c>
      <c r="S766" s="3" t="str">
        <f t="shared" si="58"/>
        <v>domingo</v>
      </c>
      <c r="T766" s="87">
        <f t="shared" si="59"/>
        <v>10</v>
      </c>
    </row>
    <row r="767" spans="1:20" ht="15.75" x14ac:dyDescent="0.25">
      <c r="A767" s="113">
        <v>766</v>
      </c>
      <c r="B767" s="4" t="s">
        <v>722</v>
      </c>
      <c r="C767" s="113">
        <v>39.6666666666667</v>
      </c>
      <c r="D767" s="2" t="s">
        <v>696</v>
      </c>
      <c r="E767" s="5" t="s">
        <v>1055</v>
      </c>
      <c r="F767" s="171">
        <v>32313302</v>
      </c>
      <c r="G767" s="2" t="s">
        <v>849</v>
      </c>
      <c r="H767" s="2" t="s">
        <v>67</v>
      </c>
      <c r="I767" s="44">
        <v>45185</v>
      </c>
      <c r="J767" s="133" t="s">
        <v>716</v>
      </c>
      <c r="K767" s="133" t="s">
        <v>1202</v>
      </c>
      <c r="L767" s="161">
        <v>600</v>
      </c>
      <c r="M767" s="2" t="s">
        <v>1197</v>
      </c>
      <c r="N767" s="2" t="s">
        <v>47</v>
      </c>
      <c r="O767" s="9">
        <v>17.107459485890399</v>
      </c>
      <c r="P767" s="9">
        <f t="shared" si="55"/>
        <v>60</v>
      </c>
      <c r="Q767" s="3" t="str">
        <f t="shared" si="56"/>
        <v>septiembre</v>
      </c>
      <c r="R767" s="2">
        <f t="shared" si="57"/>
        <v>2023</v>
      </c>
      <c r="S767" s="3" t="str">
        <f t="shared" si="58"/>
        <v>sabado</v>
      </c>
      <c r="T767" s="88">
        <f t="shared" si="59"/>
        <v>16</v>
      </c>
    </row>
    <row r="768" spans="1:20" ht="15.75" x14ac:dyDescent="0.25">
      <c r="A768" s="113">
        <v>767</v>
      </c>
      <c r="B768" s="4" t="s">
        <v>724</v>
      </c>
      <c r="C768" s="113">
        <v>41.6666666666667</v>
      </c>
      <c r="D768" s="2" t="s">
        <v>695</v>
      </c>
      <c r="E768" s="5" t="s">
        <v>1057</v>
      </c>
      <c r="F768" s="171">
        <v>30079514</v>
      </c>
      <c r="G768" s="2" t="s">
        <v>850</v>
      </c>
      <c r="H768" s="2" t="s">
        <v>70</v>
      </c>
      <c r="I768" s="44">
        <v>45189</v>
      </c>
      <c r="J768" s="133" t="s">
        <v>783</v>
      </c>
      <c r="K768" s="133" t="s">
        <v>1202</v>
      </c>
      <c r="L768" s="161">
        <v>600</v>
      </c>
      <c r="M768" s="2" t="s">
        <v>1197</v>
      </c>
      <c r="N768" s="2" t="s">
        <v>47</v>
      </c>
      <c r="O768" s="9">
        <v>17.120185186690801</v>
      </c>
      <c r="P768" s="9">
        <f t="shared" si="55"/>
        <v>60</v>
      </c>
      <c r="Q768" s="3" t="str">
        <f t="shared" si="56"/>
        <v>septiembre</v>
      </c>
      <c r="R768" s="2">
        <f t="shared" si="57"/>
        <v>2023</v>
      </c>
      <c r="S768" s="3" t="str">
        <f t="shared" si="58"/>
        <v>miercoles</v>
      </c>
      <c r="T768" s="87">
        <f t="shared" si="59"/>
        <v>20</v>
      </c>
    </row>
    <row r="769" spans="1:20" ht="15.75" x14ac:dyDescent="0.25">
      <c r="A769" s="113">
        <v>768</v>
      </c>
      <c r="B769" s="4" t="s">
        <v>723</v>
      </c>
      <c r="C769" s="3">
        <v>37</v>
      </c>
      <c r="D769" s="2" t="s">
        <v>696</v>
      </c>
      <c r="E769" s="5" t="s">
        <v>1090</v>
      </c>
      <c r="F769" s="171">
        <v>35887710</v>
      </c>
      <c r="G769" s="2" t="s">
        <v>821</v>
      </c>
      <c r="H769" s="2" t="s">
        <v>68</v>
      </c>
      <c r="I769" s="44">
        <v>45220</v>
      </c>
      <c r="J769" s="133" t="s">
        <v>686</v>
      </c>
      <c r="K769" s="133" t="s">
        <v>1202</v>
      </c>
      <c r="L769" s="161">
        <v>600</v>
      </c>
      <c r="M769" s="2" t="s">
        <v>1</v>
      </c>
      <c r="N769" s="2" t="s">
        <v>47</v>
      </c>
      <c r="O769" s="9">
        <v>17.139273737891401</v>
      </c>
      <c r="P769" s="9">
        <f t="shared" si="55"/>
        <v>60</v>
      </c>
      <c r="Q769" s="3" t="str">
        <f t="shared" si="56"/>
        <v>octubre</v>
      </c>
      <c r="R769" s="2">
        <f t="shared" si="57"/>
        <v>2023</v>
      </c>
      <c r="S769" s="3" t="str">
        <f t="shared" si="58"/>
        <v>sabado</v>
      </c>
      <c r="T769" s="88">
        <f t="shared" si="59"/>
        <v>21</v>
      </c>
    </row>
    <row r="770" spans="1:20" ht="15.75" x14ac:dyDescent="0.25">
      <c r="A770" s="113">
        <v>769</v>
      </c>
      <c r="B770" s="4" t="s">
        <v>724</v>
      </c>
      <c r="C770" s="113">
        <v>38</v>
      </c>
      <c r="D770" s="2" t="s">
        <v>695</v>
      </c>
      <c r="E770" s="5" t="s">
        <v>1091</v>
      </c>
      <c r="F770" s="171">
        <v>30079514</v>
      </c>
      <c r="G770" s="2" t="s">
        <v>850</v>
      </c>
      <c r="H770" s="2" t="s">
        <v>70</v>
      </c>
      <c r="I770" s="44">
        <v>45231</v>
      </c>
      <c r="J770" s="133" t="s">
        <v>714</v>
      </c>
      <c r="K770" s="133" t="s">
        <v>1202</v>
      </c>
      <c r="L770" s="161">
        <v>600</v>
      </c>
      <c r="M770" s="2" t="s">
        <v>1198</v>
      </c>
      <c r="N770" s="2" t="s">
        <v>47</v>
      </c>
      <c r="O770" s="9">
        <v>17.145636588291602</v>
      </c>
      <c r="P770" s="9">
        <f t="shared" ref="P770:P833" si="60">L770*0.1</f>
        <v>60</v>
      </c>
      <c r="Q770" s="3" t="str">
        <f t="shared" ref="Q770:Q833" si="61">TEXT(I:I,"mmmm")</f>
        <v>noviembre</v>
      </c>
      <c r="R770" s="2">
        <f t="shared" ref="R770:R833" si="62">YEAR(I770)</f>
        <v>2023</v>
      </c>
      <c r="S770" s="3" t="str">
        <f t="shared" ref="S770:S833" si="63">IF(I770&lt;&gt;"", SUBSTITUTE(SUBSTITUTE(SUBSTITUTE(SUBSTITUTE(SUBSTITUTE(TEXT(I770,"dddd"),"á","a"),"é","e"),"í","i"),"ó","o"),"ú","u"),"")</f>
        <v>miercoles</v>
      </c>
      <c r="T770" s="87">
        <f t="shared" ref="T770:T833" si="64">DAY(I:I)</f>
        <v>1</v>
      </c>
    </row>
    <row r="771" spans="1:20" ht="15.75" x14ac:dyDescent="0.25">
      <c r="A771" s="113">
        <v>770</v>
      </c>
      <c r="B771" s="4" t="s">
        <v>71</v>
      </c>
      <c r="C771" s="113">
        <v>27</v>
      </c>
      <c r="D771" s="2" t="s">
        <v>695</v>
      </c>
      <c r="E771" s="5" t="s">
        <v>1092</v>
      </c>
      <c r="F771" s="171">
        <v>34221613</v>
      </c>
      <c r="G771" s="2" t="s">
        <v>822</v>
      </c>
      <c r="H771" s="2" t="s">
        <v>72</v>
      </c>
      <c r="I771" s="44">
        <v>45233</v>
      </c>
      <c r="J771" s="133" t="s">
        <v>713</v>
      </c>
      <c r="K771" s="133" t="s">
        <v>1202</v>
      </c>
      <c r="L771" s="161">
        <v>600</v>
      </c>
      <c r="M771" s="2" t="s">
        <v>1</v>
      </c>
      <c r="N771" s="2" t="s">
        <v>47</v>
      </c>
      <c r="O771" s="9">
        <v>17.1519994386917</v>
      </c>
      <c r="P771" s="9">
        <f t="shared" si="60"/>
        <v>60</v>
      </c>
      <c r="Q771" s="3" t="str">
        <f t="shared" si="61"/>
        <v>noviembre</v>
      </c>
      <c r="R771" s="2">
        <f t="shared" si="62"/>
        <v>2023</v>
      </c>
      <c r="S771" s="3" t="str">
        <f t="shared" si="63"/>
        <v>viernes</v>
      </c>
      <c r="T771" s="88">
        <f t="shared" si="64"/>
        <v>3</v>
      </c>
    </row>
    <row r="772" spans="1:20" ht="15.75" x14ac:dyDescent="0.25">
      <c r="A772" s="113">
        <v>771</v>
      </c>
      <c r="B772" s="4" t="s">
        <v>73</v>
      </c>
      <c r="C772" s="113">
        <v>31</v>
      </c>
      <c r="D772" s="2" t="s">
        <v>695</v>
      </c>
      <c r="E772" s="5" t="s">
        <v>1093</v>
      </c>
      <c r="F772" s="171">
        <v>39111781</v>
      </c>
      <c r="G772" s="2" t="s">
        <v>844</v>
      </c>
      <c r="H772" s="2" t="s">
        <v>74</v>
      </c>
      <c r="I772" s="44">
        <v>45235</v>
      </c>
      <c r="J772" s="133" t="s">
        <v>687</v>
      </c>
      <c r="K772" s="133" t="s">
        <v>1202</v>
      </c>
      <c r="L772" s="161">
        <v>600</v>
      </c>
      <c r="M772" s="2" t="s">
        <v>1</v>
      </c>
      <c r="N772" s="2" t="s">
        <v>47</v>
      </c>
      <c r="O772" s="9">
        <v>17.158362289092</v>
      </c>
      <c r="P772" s="9">
        <f t="shared" si="60"/>
        <v>60</v>
      </c>
      <c r="Q772" s="3" t="str">
        <f t="shared" si="61"/>
        <v>noviembre</v>
      </c>
      <c r="R772" s="2">
        <f t="shared" si="62"/>
        <v>2023</v>
      </c>
      <c r="S772" s="3" t="str">
        <f t="shared" si="63"/>
        <v>domingo</v>
      </c>
      <c r="T772" s="87">
        <f t="shared" si="64"/>
        <v>5</v>
      </c>
    </row>
    <row r="773" spans="1:20" ht="15.75" x14ac:dyDescent="0.25">
      <c r="A773" s="113">
        <v>772</v>
      </c>
      <c r="B773" s="4" t="s">
        <v>726</v>
      </c>
      <c r="C773" s="113">
        <v>18</v>
      </c>
      <c r="D773" s="2" t="s">
        <v>696</v>
      </c>
      <c r="E773" s="5" t="s">
        <v>1095</v>
      </c>
      <c r="F773" s="171">
        <v>26547859</v>
      </c>
      <c r="G773" s="2" t="s">
        <v>823</v>
      </c>
      <c r="H773" s="2" t="s">
        <v>78</v>
      </c>
      <c r="I773" s="44">
        <v>45239</v>
      </c>
      <c r="J773" s="133" t="s">
        <v>688</v>
      </c>
      <c r="K773" s="133" t="s">
        <v>1202</v>
      </c>
      <c r="L773" s="161">
        <v>600</v>
      </c>
      <c r="M773" s="2" t="s">
        <v>5</v>
      </c>
      <c r="N773" s="2" t="s">
        <v>47</v>
      </c>
      <c r="O773" s="9">
        <v>17.1710879898923</v>
      </c>
      <c r="P773" s="9">
        <f t="shared" si="60"/>
        <v>60</v>
      </c>
      <c r="Q773" s="3" t="str">
        <f t="shared" si="61"/>
        <v>noviembre</v>
      </c>
      <c r="R773" s="2">
        <f t="shared" si="62"/>
        <v>2023</v>
      </c>
      <c r="S773" s="3" t="str">
        <f t="shared" si="63"/>
        <v>jueves</v>
      </c>
      <c r="T773" s="88">
        <f t="shared" si="64"/>
        <v>9</v>
      </c>
    </row>
    <row r="774" spans="1:20" ht="15.75" x14ac:dyDescent="0.25">
      <c r="A774" s="113">
        <v>773</v>
      </c>
      <c r="B774" s="4" t="s">
        <v>728</v>
      </c>
      <c r="C774" s="113">
        <v>40</v>
      </c>
      <c r="D774" s="2" t="s">
        <v>696</v>
      </c>
      <c r="E774" s="5" t="s">
        <v>1097</v>
      </c>
      <c r="F774" s="171">
        <v>25972381</v>
      </c>
      <c r="G774" s="2" t="s">
        <v>825</v>
      </c>
      <c r="H774" s="2" t="s">
        <v>82</v>
      </c>
      <c r="I774" s="44">
        <v>45248</v>
      </c>
      <c r="J774" s="133" t="s">
        <v>684</v>
      </c>
      <c r="K774" s="133" t="s">
        <v>1202</v>
      </c>
      <c r="L774" s="161">
        <v>600</v>
      </c>
      <c r="M774" s="2" t="s">
        <v>3</v>
      </c>
      <c r="N774" s="2" t="s">
        <v>47</v>
      </c>
      <c r="O774" s="9">
        <v>17.183813690692801</v>
      </c>
      <c r="P774" s="9">
        <f t="shared" si="60"/>
        <v>60</v>
      </c>
      <c r="Q774" s="3" t="str">
        <f t="shared" si="61"/>
        <v>noviembre</v>
      </c>
      <c r="R774" s="2">
        <f t="shared" si="62"/>
        <v>2023</v>
      </c>
      <c r="S774" s="3" t="str">
        <f t="shared" si="63"/>
        <v>sabado</v>
      </c>
      <c r="T774" s="87">
        <f t="shared" si="64"/>
        <v>18</v>
      </c>
    </row>
    <row r="775" spans="1:20" ht="15.75" x14ac:dyDescent="0.25">
      <c r="A775" s="113">
        <v>774</v>
      </c>
      <c r="B775" s="4" t="s">
        <v>730</v>
      </c>
      <c r="C775" s="113">
        <v>22</v>
      </c>
      <c r="D775" s="2" t="s">
        <v>695</v>
      </c>
      <c r="E775" s="5" t="s">
        <v>1099</v>
      </c>
      <c r="F775" s="171">
        <v>30066435</v>
      </c>
      <c r="G775" s="2" t="s">
        <v>933</v>
      </c>
      <c r="H775" s="2" t="s">
        <v>86</v>
      </c>
      <c r="I775" s="44">
        <v>45247</v>
      </c>
      <c r="J775" s="133" t="s">
        <v>685</v>
      </c>
      <c r="K775" s="133" t="s">
        <v>1202</v>
      </c>
      <c r="L775" s="161">
        <v>600</v>
      </c>
      <c r="M775" s="2" t="s">
        <v>5</v>
      </c>
      <c r="N775" s="2" t="s">
        <v>47</v>
      </c>
      <c r="O775" s="9">
        <v>17.1965393914932</v>
      </c>
      <c r="P775" s="9">
        <f t="shared" si="60"/>
        <v>60</v>
      </c>
      <c r="Q775" s="3" t="str">
        <f t="shared" si="61"/>
        <v>noviembre</v>
      </c>
      <c r="R775" s="2">
        <f t="shared" si="62"/>
        <v>2023</v>
      </c>
      <c r="S775" s="3" t="str">
        <f t="shared" si="63"/>
        <v>viernes</v>
      </c>
      <c r="T775" s="88">
        <f t="shared" si="64"/>
        <v>17</v>
      </c>
    </row>
    <row r="776" spans="1:20" ht="15.75" x14ac:dyDescent="0.25">
      <c r="A776" s="113">
        <v>775</v>
      </c>
      <c r="B776" s="4" t="s">
        <v>733</v>
      </c>
      <c r="C776" s="113">
        <v>28</v>
      </c>
      <c r="D776" s="2" t="s">
        <v>695</v>
      </c>
      <c r="E776" s="5" t="s">
        <v>1105</v>
      </c>
      <c r="F776" s="171">
        <v>39704517</v>
      </c>
      <c r="G776" s="2" t="s">
        <v>832</v>
      </c>
      <c r="H776" s="2" t="s">
        <v>96</v>
      </c>
      <c r="I776" s="44">
        <v>45259</v>
      </c>
      <c r="J776" s="133" t="s">
        <v>786</v>
      </c>
      <c r="K776" s="133" t="s">
        <v>1201</v>
      </c>
      <c r="L776" s="161">
        <v>600</v>
      </c>
      <c r="M776" s="2" t="s">
        <v>3</v>
      </c>
      <c r="N776" s="2" t="s">
        <v>47</v>
      </c>
      <c r="O776" s="9">
        <v>17.2347164938944</v>
      </c>
      <c r="P776" s="9">
        <f t="shared" si="60"/>
        <v>60</v>
      </c>
      <c r="Q776" s="3" t="str">
        <f t="shared" si="61"/>
        <v>noviembre</v>
      </c>
      <c r="R776" s="2">
        <f t="shared" si="62"/>
        <v>2023</v>
      </c>
      <c r="S776" s="3" t="str">
        <f t="shared" si="63"/>
        <v>miercoles</v>
      </c>
      <c r="T776" s="87">
        <f t="shared" si="64"/>
        <v>29</v>
      </c>
    </row>
    <row r="777" spans="1:20" ht="15.75" x14ac:dyDescent="0.25">
      <c r="A777" s="113">
        <v>776</v>
      </c>
      <c r="B777" s="4" t="s">
        <v>99</v>
      </c>
      <c r="C777" s="113">
        <v>31</v>
      </c>
      <c r="D777" s="2" t="s">
        <v>696</v>
      </c>
      <c r="E777" s="5" t="s">
        <v>1107</v>
      </c>
      <c r="F777" s="171">
        <v>34388397</v>
      </c>
      <c r="G777" s="2" t="s">
        <v>846</v>
      </c>
      <c r="H777" s="2" t="s">
        <v>100</v>
      </c>
      <c r="I777" s="44">
        <v>45263</v>
      </c>
      <c r="J777" s="133" t="s">
        <v>714</v>
      </c>
      <c r="K777" s="133" t="s">
        <v>1201</v>
      </c>
      <c r="L777" s="161">
        <v>600</v>
      </c>
      <c r="M777" s="2" t="s">
        <v>1198</v>
      </c>
      <c r="N777" s="2" t="s">
        <v>47</v>
      </c>
      <c r="O777" s="9">
        <v>17.247442194694699</v>
      </c>
      <c r="P777" s="9">
        <f t="shared" si="60"/>
        <v>60</v>
      </c>
      <c r="Q777" s="3" t="str">
        <f t="shared" si="61"/>
        <v>diciembre</v>
      </c>
      <c r="R777" s="2">
        <f t="shared" si="62"/>
        <v>2023</v>
      </c>
      <c r="S777" s="3" t="str">
        <f t="shared" si="63"/>
        <v>domingo</v>
      </c>
      <c r="T777" s="88">
        <f t="shared" si="64"/>
        <v>3</v>
      </c>
    </row>
    <row r="778" spans="1:20" ht="15.75" x14ac:dyDescent="0.25">
      <c r="A778" s="113">
        <v>777</v>
      </c>
      <c r="B778" s="4" t="s">
        <v>802</v>
      </c>
      <c r="C778" s="113">
        <v>30</v>
      </c>
      <c r="D778" s="2" t="s">
        <v>695</v>
      </c>
      <c r="E778" s="5" t="s">
        <v>1110</v>
      </c>
      <c r="F778" s="171">
        <v>27186697</v>
      </c>
      <c r="G778" s="2" t="s">
        <v>833</v>
      </c>
      <c r="H778" s="2" t="s">
        <v>70</v>
      </c>
      <c r="I778" s="44">
        <v>45269</v>
      </c>
      <c r="J778" s="133" t="s">
        <v>689</v>
      </c>
      <c r="K778" s="133" t="s">
        <v>1201</v>
      </c>
      <c r="L778" s="161">
        <v>600</v>
      </c>
      <c r="M778" s="2" t="s">
        <v>1197</v>
      </c>
      <c r="N778" s="2" t="s">
        <v>47</v>
      </c>
      <c r="O778" s="9">
        <v>17.266530745895299</v>
      </c>
      <c r="P778" s="9">
        <f t="shared" si="60"/>
        <v>60</v>
      </c>
      <c r="Q778" s="3" t="str">
        <f t="shared" si="61"/>
        <v>diciembre</v>
      </c>
      <c r="R778" s="2">
        <f t="shared" si="62"/>
        <v>2023</v>
      </c>
      <c r="S778" s="3" t="str">
        <f t="shared" si="63"/>
        <v>sabado</v>
      </c>
      <c r="T778" s="87">
        <f t="shared" si="64"/>
        <v>9</v>
      </c>
    </row>
    <row r="779" spans="1:20" ht="15.75" x14ac:dyDescent="0.25">
      <c r="A779" s="113">
        <v>778</v>
      </c>
      <c r="B779" s="4" t="s">
        <v>737</v>
      </c>
      <c r="C779" s="113">
        <v>28</v>
      </c>
      <c r="D779" s="2" t="s">
        <v>696</v>
      </c>
      <c r="E779" s="5" t="s">
        <v>1111</v>
      </c>
      <c r="F779" s="171">
        <v>30442404</v>
      </c>
      <c r="G779" s="2" t="s">
        <v>852</v>
      </c>
      <c r="H779" s="2" t="s">
        <v>108</v>
      </c>
      <c r="I779" s="44">
        <v>45283</v>
      </c>
      <c r="J779" s="133" t="s">
        <v>783</v>
      </c>
      <c r="K779" s="133" t="s">
        <v>1201</v>
      </c>
      <c r="L779" s="161">
        <v>600</v>
      </c>
      <c r="M779" s="2" t="s">
        <v>1197</v>
      </c>
      <c r="N779" s="2" t="s">
        <v>47</v>
      </c>
      <c r="O779" s="9">
        <v>17.2728935962955</v>
      </c>
      <c r="P779" s="9">
        <f t="shared" si="60"/>
        <v>60</v>
      </c>
      <c r="Q779" s="3" t="str">
        <f t="shared" si="61"/>
        <v>diciembre</v>
      </c>
      <c r="R779" s="2">
        <f t="shared" si="62"/>
        <v>2023</v>
      </c>
      <c r="S779" s="3" t="str">
        <f t="shared" si="63"/>
        <v>sabado</v>
      </c>
      <c r="T779" s="88">
        <f t="shared" si="64"/>
        <v>23</v>
      </c>
    </row>
    <row r="780" spans="1:20" ht="15.75" x14ac:dyDescent="0.25">
      <c r="A780" s="113">
        <v>779</v>
      </c>
      <c r="B780" s="4" t="s">
        <v>738</v>
      </c>
      <c r="C780" s="113">
        <v>52</v>
      </c>
      <c r="D780" s="2" t="s">
        <v>696</v>
      </c>
      <c r="E780" s="5" t="s">
        <v>1112</v>
      </c>
      <c r="F780" s="171">
        <v>34780010</v>
      </c>
      <c r="G780" s="2" t="s">
        <v>834</v>
      </c>
      <c r="H780" s="2" t="s">
        <v>110</v>
      </c>
      <c r="I780" s="44">
        <v>45273</v>
      </c>
      <c r="J780" s="133" t="s">
        <v>717</v>
      </c>
      <c r="K780" s="133" t="s">
        <v>1201</v>
      </c>
      <c r="L780" s="161">
        <v>600</v>
      </c>
      <c r="M780" s="2" t="s">
        <v>5</v>
      </c>
      <c r="N780" s="2" t="s">
        <v>47</v>
      </c>
      <c r="O780" s="9">
        <v>17.279256446695701</v>
      </c>
      <c r="P780" s="9">
        <f t="shared" si="60"/>
        <v>60</v>
      </c>
      <c r="Q780" s="3" t="str">
        <f t="shared" si="61"/>
        <v>diciembre</v>
      </c>
      <c r="R780" s="2">
        <f t="shared" si="62"/>
        <v>2023</v>
      </c>
      <c r="S780" s="3" t="str">
        <f t="shared" si="63"/>
        <v>miercoles</v>
      </c>
      <c r="T780" s="87">
        <f t="shared" si="64"/>
        <v>13</v>
      </c>
    </row>
    <row r="781" spans="1:20" ht="15.75" x14ac:dyDescent="0.25">
      <c r="A781" s="113">
        <v>780</v>
      </c>
      <c r="B781" s="4" t="s">
        <v>719</v>
      </c>
      <c r="C781" s="113">
        <v>30</v>
      </c>
      <c r="D781" s="2" t="s">
        <v>696</v>
      </c>
      <c r="E781" s="5" t="s">
        <v>1113</v>
      </c>
      <c r="F781" s="171">
        <v>27535017</v>
      </c>
      <c r="G781" s="2" t="s">
        <v>847</v>
      </c>
      <c r="H781" s="2" t="s">
        <v>61</v>
      </c>
      <c r="I781" s="44">
        <v>45275</v>
      </c>
      <c r="J781" s="133" t="s">
        <v>687</v>
      </c>
      <c r="K781" s="133" t="s">
        <v>1201</v>
      </c>
      <c r="L781" s="161">
        <v>600</v>
      </c>
      <c r="M781" s="2" t="s">
        <v>1</v>
      </c>
      <c r="N781" s="2" t="s">
        <v>47</v>
      </c>
      <c r="O781" s="9">
        <v>17.285619297095899</v>
      </c>
      <c r="P781" s="9">
        <f t="shared" si="60"/>
        <v>60</v>
      </c>
      <c r="Q781" s="3" t="str">
        <f t="shared" si="61"/>
        <v>diciembre</v>
      </c>
      <c r="R781" s="2">
        <f t="shared" si="62"/>
        <v>2023</v>
      </c>
      <c r="S781" s="3" t="str">
        <f t="shared" si="63"/>
        <v>viernes</v>
      </c>
      <c r="T781" s="88">
        <f t="shared" si="64"/>
        <v>15</v>
      </c>
    </row>
    <row r="782" spans="1:20" ht="15.75" x14ac:dyDescent="0.25">
      <c r="A782" s="113">
        <v>781</v>
      </c>
      <c r="B782" s="4" t="s">
        <v>721</v>
      </c>
      <c r="C782" s="113">
        <v>33</v>
      </c>
      <c r="D782" s="2" t="s">
        <v>695</v>
      </c>
      <c r="E782" s="5" t="s">
        <v>1115</v>
      </c>
      <c r="F782" s="171">
        <v>35484478</v>
      </c>
      <c r="G782" s="2" t="s">
        <v>843</v>
      </c>
      <c r="H782" s="2" t="s">
        <v>37</v>
      </c>
      <c r="I782" s="44">
        <v>45279</v>
      </c>
      <c r="J782" s="133" t="s">
        <v>688</v>
      </c>
      <c r="K782" s="133" t="s">
        <v>1201</v>
      </c>
      <c r="L782" s="161">
        <v>600</v>
      </c>
      <c r="M782" s="2" t="s">
        <v>5</v>
      </c>
      <c r="N782" s="2" t="s">
        <v>47</v>
      </c>
      <c r="O782" s="9">
        <v>17.298344997896301</v>
      </c>
      <c r="P782" s="9">
        <f t="shared" si="60"/>
        <v>60</v>
      </c>
      <c r="Q782" s="3" t="str">
        <f t="shared" si="61"/>
        <v>diciembre</v>
      </c>
      <c r="R782" s="2">
        <f t="shared" si="62"/>
        <v>2023</v>
      </c>
      <c r="S782" s="3" t="str">
        <f t="shared" si="63"/>
        <v>martes</v>
      </c>
      <c r="T782" s="87">
        <f t="shared" si="64"/>
        <v>19</v>
      </c>
    </row>
    <row r="783" spans="1:20" ht="15.75" x14ac:dyDescent="0.25">
      <c r="A783" s="113">
        <v>782</v>
      </c>
      <c r="B783" s="4" t="s">
        <v>723</v>
      </c>
      <c r="C783" s="3">
        <v>37</v>
      </c>
      <c r="D783" s="2" t="s">
        <v>696</v>
      </c>
      <c r="E783" s="5" t="s">
        <v>1090</v>
      </c>
      <c r="F783" s="171">
        <v>35887710</v>
      </c>
      <c r="G783" s="2" t="s">
        <v>821</v>
      </c>
      <c r="H783" s="2" t="s">
        <v>68</v>
      </c>
      <c r="I783" s="44">
        <v>45283</v>
      </c>
      <c r="J783" s="133" t="s">
        <v>684</v>
      </c>
      <c r="K783" s="133" t="s">
        <v>1201</v>
      </c>
      <c r="L783" s="161">
        <v>600</v>
      </c>
      <c r="M783" s="2" t="s">
        <v>3</v>
      </c>
      <c r="N783" s="2" t="s">
        <v>47</v>
      </c>
      <c r="O783" s="9">
        <v>17.3110706986967</v>
      </c>
      <c r="P783" s="9">
        <f t="shared" si="60"/>
        <v>60</v>
      </c>
      <c r="Q783" s="3" t="str">
        <f t="shared" si="61"/>
        <v>diciembre</v>
      </c>
      <c r="R783" s="2">
        <f t="shared" si="62"/>
        <v>2023</v>
      </c>
      <c r="S783" s="3" t="str">
        <f t="shared" si="63"/>
        <v>sabado</v>
      </c>
      <c r="T783" s="88">
        <f t="shared" si="64"/>
        <v>23</v>
      </c>
    </row>
    <row r="784" spans="1:20" ht="15.75" x14ac:dyDescent="0.25">
      <c r="A784" s="113">
        <v>783</v>
      </c>
      <c r="B784" s="4" t="s">
        <v>739</v>
      </c>
      <c r="C784" s="113">
        <v>29</v>
      </c>
      <c r="D784" s="2" t="s">
        <v>695</v>
      </c>
      <c r="E784" s="5" t="s">
        <v>1117</v>
      </c>
      <c r="F784" s="171">
        <v>26941122</v>
      </c>
      <c r="G784" s="2" t="s">
        <v>836</v>
      </c>
      <c r="H784" s="2" t="s">
        <v>117</v>
      </c>
      <c r="I784" s="44">
        <v>45287</v>
      </c>
      <c r="J784" s="133" t="s">
        <v>685</v>
      </c>
      <c r="K784" s="133" t="s">
        <v>1201</v>
      </c>
      <c r="L784" s="161">
        <v>600</v>
      </c>
      <c r="M784" s="2" t="s">
        <v>5</v>
      </c>
      <c r="N784" s="2" t="s">
        <v>47</v>
      </c>
      <c r="O784" s="9">
        <v>17.323796399497098</v>
      </c>
      <c r="P784" s="9">
        <f t="shared" si="60"/>
        <v>60</v>
      </c>
      <c r="Q784" s="3" t="str">
        <f t="shared" si="61"/>
        <v>diciembre</v>
      </c>
      <c r="R784" s="2">
        <f t="shared" si="62"/>
        <v>2023</v>
      </c>
      <c r="S784" s="3" t="str">
        <f t="shared" si="63"/>
        <v>miercoles</v>
      </c>
      <c r="T784" s="87">
        <f t="shared" si="64"/>
        <v>27</v>
      </c>
    </row>
    <row r="785" spans="1:20" ht="15.75" x14ac:dyDescent="0.25">
      <c r="A785" s="113">
        <v>784</v>
      </c>
      <c r="B785" s="4" t="s">
        <v>718</v>
      </c>
      <c r="C785" s="113">
        <v>32</v>
      </c>
      <c r="D785" s="2" t="s">
        <v>696</v>
      </c>
      <c r="E785" s="5" t="s">
        <v>1122</v>
      </c>
      <c r="F785" s="171">
        <v>34294909</v>
      </c>
      <c r="G785" s="2" t="s">
        <v>820</v>
      </c>
      <c r="H785" s="2" t="s">
        <v>59</v>
      </c>
      <c r="I785" s="44">
        <v>45177</v>
      </c>
      <c r="J785" s="133" t="s">
        <v>786</v>
      </c>
      <c r="K785" s="133" t="s">
        <v>1201</v>
      </c>
      <c r="L785" s="161">
        <v>600</v>
      </c>
      <c r="M785" s="2" t="s">
        <v>3</v>
      </c>
      <c r="N785" s="2" t="s">
        <v>47</v>
      </c>
      <c r="O785" s="9">
        <v>17.361973501898301</v>
      </c>
      <c r="P785" s="9">
        <f t="shared" si="60"/>
        <v>60</v>
      </c>
      <c r="Q785" s="3" t="str">
        <f t="shared" si="61"/>
        <v>septiembre</v>
      </c>
      <c r="R785" s="2">
        <f t="shared" si="62"/>
        <v>2023</v>
      </c>
      <c r="S785" s="3" t="str">
        <f t="shared" si="63"/>
        <v>viernes</v>
      </c>
      <c r="T785" s="88">
        <f t="shared" si="64"/>
        <v>8</v>
      </c>
    </row>
    <row r="786" spans="1:20" ht="15.75" x14ac:dyDescent="0.25">
      <c r="A786" s="113">
        <v>785</v>
      </c>
      <c r="B786" s="4" t="s">
        <v>720</v>
      </c>
      <c r="C786" s="113">
        <v>52</v>
      </c>
      <c r="D786" s="2" t="s">
        <v>695</v>
      </c>
      <c r="E786" s="5" t="s">
        <v>1114</v>
      </c>
      <c r="F786" s="171">
        <v>30580610</v>
      </c>
      <c r="G786" s="2" t="s">
        <v>848</v>
      </c>
      <c r="H786" s="2" t="s">
        <v>35</v>
      </c>
      <c r="I786" s="44">
        <v>45181</v>
      </c>
      <c r="J786" s="133" t="s">
        <v>714</v>
      </c>
      <c r="K786" s="133" t="s">
        <v>1201</v>
      </c>
      <c r="L786" s="161">
        <v>600</v>
      </c>
      <c r="M786" s="2" t="s">
        <v>1198</v>
      </c>
      <c r="N786" s="2" t="s">
        <v>47</v>
      </c>
      <c r="O786" s="9">
        <v>17.3746992026987</v>
      </c>
      <c r="P786" s="9">
        <f t="shared" si="60"/>
        <v>60</v>
      </c>
      <c r="Q786" s="3" t="str">
        <f t="shared" si="61"/>
        <v>septiembre</v>
      </c>
      <c r="R786" s="2">
        <f t="shared" si="62"/>
        <v>2023</v>
      </c>
      <c r="S786" s="3" t="str">
        <f t="shared" si="63"/>
        <v>martes</v>
      </c>
      <c r="T786" s="87">
        <f t="shared" si="64"/>
        <v>12</v>
      </c>
    </row>
    <row r="787" spans="1:20" ht="15.75" x14ac:dyDescent="0.25">
      <c r="A787" s="113">
        <v>786</v>
      </c>
      <c r="B787" s="4" t="s">
        <v>723</v>
      </c>
      <c r="C787" s="3">
        <v>37</v>
      </c>
      <c r="D787" s="2" t="s">
        <v>696</v>
      </c>
      <c r="E787" s="5" t="s">
        <v>1090</v>
      </c>
      <c r="F787" s="171">
        <v>35887710</v>
      </c>
      <c r="G787" s="2" t="s">
        <v>821</v>
      </c>
      <c r="H787" s="2" t="s">
        <v>68</v>
      </c>
      <c r="I787" s="44">
        <v>45179</v>
      </c>
      <c r="J787" s="133" t="s">
        <v>689</v>
      </c>
      <c r="K787" s="133" t="s">
        <v>1201</v>
      </c>
      <c r="L787" s="161">
        <v>600</v>
      </c>
      <c r="M787" s="2" t="s">
        <v>1197</v>
      </c>
      <c r="N787" s="2" t="s">
        <v>47</v>
      </c>
      <c r="O787" s="9">
        <v>17.3937877538993</v>
      </c>
      <c r="P787" s="9">
        <f t="shared" si="60"/>
        <v>60</v>
      </c>
      <c r="Q787" s="3" t="str">
        <f t="shared" si="61"/>
        <v>septiembre</v>
      </c>
      <c r="R787" s="2">
        <f t="shared" si="62"/>
        <v>2023</v>
      </c>
      <c r="S787" s="3" t="str">
        <f t="shared" si="63"/>
        <v>domingo</v>
      </c>
      <c r="T787" s="88">
        <f t="shared" si="64"/>
        <v>10</v>
      </c>
    </row>
    <row r="788" spans="1:20" ht="15.75" x14ac:dyDescent="0.25">
      <c r="A788" s="113">
        <v>787</v>
      </c>
      <c r="B788" s="4" t="s">
        <v>724</v>
      </c>
      <c r="C788" s="113">
        <v>35</v>
      </c>
      <c r="D788" s="2" t="s">
        <v>695</v>
      </c>
      <c r="E788" s="5" t="s">
        <v>1091</v>
      </c>
      <c r="F788" s="171">
        <v>30079514</v>
      </c>
      <c r="G788" s="2" t="s">
        <v>850</v>
      </c>
      <c r="H788" s="2" t="s">
        <v>70</v>
      </c>
      <c r="I788" s="44">
        <v>45189</v>
      </c>
      <c r="J788" s="133" t="s">
        <v>783</v>
      </c>
      <c r="K788" s="133" t="s">
        <v>1201</v>
      </c>
      <c r="L788" s="161">
        <v>600</v>
      </c>
      <c r="M788" s="2" t="s">
        <v>1197</v>
      </c>
      <c r="N788" s="2" t="s">
        <v>47</v>
      </c>
      <c r="O788" s="9">
        <v>17.400150604299501</v>
      </c>
      <c r="P788" s="9">
        <f t="shared" si="60"/>
        <v>60</v>
      </c>
      <c r="Q788" s="3" t="str">
        <f t="shared" si="61"/>
        <v>septiembre</v>
      </c>
      <c r="R788" s="2">
        <f t="shared" si="62"/>
        <v>2023</v>
      </c>
      <c r="S788" s="3" t="str">
        <f t="shared" si="63"/>
        <v>miercoles</v>
      </c>
      <c r="T788" s="87">
        <f t="shared" si="64"/>
        <v>20</v>
      </c>
    </row>
    <row r="789" spans="1:20" ht="15.75" x14ac:dyDescent="0.25">
      <c r="A789" s="113">
        <v>788</v>
      </c>
      <c r="B789" s="4" t="s">
        <v>71</v>
      </c>
      <c r="C789" s="113">
        <v>27</v>
      </c>
      <c r="D789" s="2" t="s">
        <v>695</v>
      </c>
      <c r="E789" s="5" t="s">
        <v>1092</v>
      </c>
      <c r="F789" s="171">
        <v>34221613</v>
      </c>
      <c r="G789" s="2" t="s">
        <v>822</v>
      </c>
      <c r="H789" s="2" t="s">
        <v>72</v>
      </c>
      <c r="I789" s="44">
        <v>45191</v>
      </c>
      <c r="J789" s="133" t="s">
        <v>717</v>
      </c>
      <c r="K789" s="133" t="s">
        <v>1201</v>
      </c>
      <c r="L789" s="161">
        <v>600</v>
      </c>
      <c r="M789" s="2" t="s">
        <v>5</v>
      </c>
      <c r="N789" s="2" t="s">
        <v>47</v>
      </c>
      <c r="O789" s="9">
        <v>17.406513454699699</v>
      </c>
      <c r="P789" s="9">
        <f t="shared" si="60"/>
        <v>60</v>
      </c>
      <c r="Q789" s="3" t="str">
        <f t="shared" si="61"/>
        <v>septiembre</v>
      </c>
      <c r="R789" s="2">
        <f t="shared" si="62"/>
        <v>2023</v>
      </c>
      <c r="S789" s="3" t="str">
        <f t="shared" si="63"/>
        <v>viernes</v>
      </c>
      <c r="T789" s="88">
        <f t="shared" si="64"/>
        <v>22</v>
      </c>
    </row>
    <row r="790" spans="1:20" ht="15.75" x14ac:dyDescent="0.25">
      <c r="A790" s="113">
        <v>789</v>
      </c>
      <c r="B790" s="4" t="s">
        <v>722</v>
      </c>
      <c r="C790" s="113">
        <v>35</v>
      </c>
      <c r="D790" s="2" t="s">
        <v>696</v>
      </c>
      <c r="E790" s="5" t="s">
        <v>1123</v>
      </c>
      <c r="F790" s="171">
        <v>32313302</v>
      </c>
      <c r="G790" s="2" t="s">
        <v>849</v>
      </c>
      <c r="H790" s="2" t="s">
        <v>67</v>
      </c>
      <c r="I790" s="44">
        <v>45227</v>
      </c>
      <c r="J790" s="133" t="s">
        <v>786</v>
      </c>
      <c r="K790" s="133" t="s">
        <v>1201</v>
      </c>
      <c r="L790" s="161">
        <v>600</v>
      </c>
      <c r="M790" s="2" t="s">
        <v>3</v>
      </c>
      <c r="N790" s="2" t="s">
        <v>47</v>
      </c>
      <c r="O790" s="9">
        <v>17.4128763050999</v>
      </c>
      <c r="P790" s="9">
        <f t="shared" si="60"/>
        <v>60</v>
      </c>
      <c r="Q790" s="3" t="str">
        <f t="shared" si="61"/>
        <v>octubre</v>
      </c>
      <c r="R790" s="2">
        <f t="shared" si="62"/>
        <v>2023</v>
      </c>
      <c r="S790" s="3" t="str">
        <f t="shared" si="63"/>
        <v>sabado</v>
      </c>
      <c r="T790" s="87">
        <f t="shared" si="64"/>
        <v>28</v>
      </c>
    </row>
    <row r="791" spans="1:20" ht="15.75" x14ac:dyDescent="0.25">
      <c r="A791" s="113">
        <v>790</v>
      </c>
      <c r="B791" s="4" t="s">
        <v>724</v>
      </c>
      <c r="C791" s="113">
        <v>35</v>
      </c>
      <c r="D791" s="2" t="s">
        <v>695</v>
      </c>
      <c r="E791" s="5" t="s">
        <v>1125</v>
      </c>
      <c r="F791" s="171">
        <v>30079514</v>
      </c>
      <c r="G791" s="2" t="s">
        <v>850</v>
      </c>
      <c r="H791" s="2" t="s">
        <v>70</v>
      </c>
      <c r="I791" s="44">
        <v>45231</v>
      </c>
      <c r="J791" s="133" t="s">
        <v>714</v>
      </c>
      <c r="K791" s="133" t="s">
        <v>1201</v>
      </c>
      <c r="L791" s="161">
        <v>600</v>
      </c>
      <c r="M791" s="2" t="s">
        <v>1198</v>
      </c>
      <c r="N791" s="2" t="s">
        <v>47</v>
      </c>
      <c r="O791" s="9">
        <v>17.425602005900299</v>
      </c>
      <c r="P791" s="9">
        <f t="shared" si="60"/>
        <v>60</v>
      </c>
      <c r="Q791" s="3" t="str">
        <f t="shared" si="61"/>
        <v>noviembre</v>
      </c>
      <c r="R791" s="2">
        <f t="shared" si="62"/>
        <v>2023</v>
      </c>
      <c r="S791" s="3" t="str">
        <f t="shared" si="63"/>
        <v>miercoles</v>
      </c>
      <c r="T791" s="88">
        <f t="shared" si="64"/>
        <v>1</v>
      </c>
    </row>
    <row r="792" spans="1:20" ht="15.75" x14ac:dyDescent="0.25">
      <c r="A792" s="113">
        <v>791</v>
      </c>
      <c r="B792" s="4" t="s">
        <v>73</v>
      </c>
      <c r="C792" s="113">
        <v>31</v>
      </c>
      <c r="D792" s="2" t="s">
        <v>695</v>
      </c>
      <c r="E792" s="5" t="s">
        <v>1127</v>
      </c>
      <c r="F792" s="171">
        <v>39111781</v>
      </c>
      <c r="G792" s="2" t="s">
        <v>844</v>
      </c>
      <c r="H792" s="2" t="s">
        <v>74</v>
      </c>
      <c r="I792" s="44">
        <v>45235</v>
      </c>
      <c r="J792" s="133" t="s">
        <v>687</v>
      </c>
      <c r="K792" s="133" t="s">
        <v>1201</v>
      </c>
      <c r="L792" s="161">
        <v>600</v>
      </c>
      <c r="M792" s="2" t="s">
        <v>1</v>
      </c>
      <c r="N792" s="2" t="s">
        <v>47</v>
      </c>
      <c r="O792" s="9">
        <v>17.438327706700701</v>
      </c>
      <c r="P792" s="9">
        <f t="shared" si="60"/>
        <v>60</v>
      </c>
      <c r="Q792" s="3" t="str">
        <f t="shared" si="61"/>
        <v>noviembre</v>
      </c>
      <c r="R792" s="2">
        <f t="shared" si="62"/>
        <v>2023</v>
      </c>
      <c r="S792" s="3" t="str">
        <f t="shared" si="63"/>
        <v>domingo</v>
      </c>
      <c r="T792" s="87">
        <f t="shared" si="64"/>
        <v>5</v>
      </c>
    </row>
    <row r="793" spans="1:20" ht="15.75" x14ac:dyDescent="0.25">
      <c r="A793" s="113">
        <v>792</v>
      </c>
      <c r="B793" s="4" t="s">
        <v>726</v>
      </c>
      <c r="C793" s="113">
        <v>18</v>
      </c>
      <c r="D793" s="2" t="s">
        <v>696</v>
      </c>
      <c r="E793" s="5" t="s">
        <v>1129</v>
      </c>
      <c r="F793" s="171">
        <v>26547859</v>
      </c>
      <c r="G793" s="2" t="s">
        <v>823</v>
      </c>
      <c r="H793" s="2" t="s">
        <v>78</v>
      </c>
      <c r="I793" s="44">
        <v>45239</v>
      </c>
      <c r="J793" s="133" t="s">
        <v>688</v>
      </c>
      <c r="K793" s="133" t="s">
        <v>1201</v>
      </c>
      <c r="L793" s="161">
        <v>600</v>
      </c>
      <c r="M793" s="2" t="s">
        <v>5</v>
      </c>
      <c r="N793" s="2" t="s">
        <v>47</v>
      </c>
      <c r="O793" s="9">
        <v>17.451053407501099</v>
      </c>
      <c r="P793" s="9">
        <f t="shared" si="60"/>
        <v>60</v>
      </c>
      <c r="Q793" s="3" t="str">
        <f t="shared" si="61"/>
        <v>noviembre</v>
      </c>
      <c r="R793" s="2">
        <f t="shared" si="62"/>
        <v>2023</v>
      </c>
      <c r="S793" s="3" t="str">
        <f t="shared" si="63"/>
        <v>jueves</v>
      </c>
      <c r="T793" s="88">
        <f t="shared" si="64"/>
        <v>9</v>
      </c>
    </row>
    <row r="794" spans="1:20" ht="15.75" x14ac:dyDescent="0.25">
      <c r="A794" s="113">
        <v>793</v>
      </c>
      <c r="B794" s="4" t="s">
        <v>89</v>
      </c>
      <c r="C794" s="113">
        <v>28</v>
      </c>
      <c r="D794" s="2" t="s">
        <v>695</v>
      </c>
      <c r="E794" s="5" t="s">
        <v>1135</v>
      </c>
      <c r="F794" s="171">
        <v>25649169</v>
      </c>
      <c r="G794" s="2" t="s">
        <v>828</v>
      </c>
      <c r="H794" s="2" t="s">
        <v>90</v>
      </c>
      <c r="I794" s="44">
        <v>45251</v>
      </c>
      <c r="J794" s="133" t="s">
        <v>690</v>
      </c>
      <c r="K794" s="133" t="s">
        <v>1201</v>
      </c>
      <c r="L794" s="161">
        <v>600</v>
      </c>
      <c r="M794" s="2" t="s">
        <v>3</v>
      </c>
      <c r="N794" s="2" t="s">
        <v>47</v>
      </c>
      <c r="O794" s="9">
        <v>17.489230509902299</v>
      </c>
      <c r="P794" s="9">
        <f t="shared" si="60"/>
        <v>60</v>
      </c>
      <c r="Q794" s="3" t="str">
        <f t="shared" si="61"/>
        <v>noviembre</v>
      </c>
      <c r="R794" s="2">
        <f t="shared" si="62"/>
        <v>2023</v>
      </c>
      <c r="S794" s="3" t="str">
        <f t="shared" si="63"/>
        <v>martes</v>
      </c>
      <c r="T794" s="87">
        <f t="shared" si="64"/>
        <v>21</v>
      </c>
    </row>
    <row r="795" spans="1:20" ht="15.75" x14ac:dyDescent="0.25">
      <c r="A795" s="113">
        <v>794</v>
      </c>
      <c r="B795" s="4" t="s">
        <v>732</v>
      </c>
      <c r="C795" s="113">
        <v>40</v>
      </c>
      <c r="D795" s="2" t="s">
        <v>696</v>
      </c>
      <c r="E795" s="5" t="s">
        <v>1137</v>
      </c>
      <c r="F795" s="171">
        <v>33498175</v>
      </c>
      <c r="G795" s="2" t="s">
        <v>830</v>
      </c>
      <c r="H795" s="2" t="s">
        <v>61</v>
      </c>
      <c r="I795" s="44">
        <v>45255</v>
      </c>
      <c r="J795" s="133" t="s">
        <v>683</v>
      </c>
      <c r="K795" s="133" t="s">
        <v>1201</v>
      </c>
      <c r="L795" s="161">
        <v>600</v>
      </c>
      <c r="M795" s="2" t="s">
        <v>5</v>
      </c>
      <c r="N795" s="2" t="s">
        <v>47</v>
      </c>
      <c r="O795" s="9">
        <v>17.501956210702701</v>
      </c>
      <c r="P795" s="9">
        <f t="shared" si="60"/>
        <v>60</v>
      </c>
      <c r="Q795" s="3" t="str">
        <f t="shared" si="61"/>
        <v>noviembre</v>
      </c>
      <c r="R795" s="2">
        <f t="shared" si="62"/>
        <v>2023</v>
      </c>
      <c r="S795" s="3" t="str">
        <f t="shared" si="63"/>
        <v>sabado</v>
      </c>
      <c r="T795" s="88">
        <f t="shared" si="64"/>
        <v>25</v>
      </c>
    </row>
    <row r="796" spans="1:20" ht="15.75" x14ac:dyDescent="0.25">
      <c r="A796" s="113">
        <v>795</v>
      </c>
      <c r="B796" s="4" t="s">
        <v>734</v>
      </c>
      <c r="C796" s="113">
        <v>29</v>
      </c>
      <c r="D796" s="2" t="s">
        <v>696</v>
      </c>
      <c r="E796" s="5" t="s">
        <v>1140</v>
      </c>
      <c r="F796" s="171">
        <v>36482004</v>
      </c>
      <c r="G796" s="2" t="s">
        <v>851</v>
      </c>
      <c r="H796" s="2" t="s">
        <v>98</v>
      </c>
      <c r="I796" s="44">
        <v>45261</v>
      </c>
      <c r="J796" s="133" t="s">
        <v>686</v>
      </c>
      <c r="K796" s="133" t="s">
        <v>1201</v>
      </c>
      <c r="L796" s="161">
        <v>600</v>
      </c>
      <c r="M796" s="2" t="s">
        <v>1</v>
      </c>
      <c r="N796" s="2" t="s">
        <v>47</v>
      </c>
      <c r="O796" s="9">
        <v>17.521044761903301</v>
      </c>
      <c r="P796" s="9">
        <f t="shared" si="60"/>
        <v>60</v>
      </c>
      <c r="Q796" s="3" t="str">
        <f t="shared" si="61"/>
        <v>diciembre</v>
      </c>
      <c r="R796" s="2">
        <f t="shared" si="62"/>
        <v>2023</v>
      </c>
      <c r="S796" s="3" t="str">
        <f t="shared" si="63"/>
        <v>viernes</v>
      </c>
      <c r="T796" s="87">
        <f t="shared" si="64"/>
        <v>1</v>
      </c>
    </row>
    <row r="797" spans="1:20" ht="15.75" x14ac:dyDescent="0.25">
      <c r="A797" s="113">
        <v>796</v>
      </c>
      <c r="B797" s="4" t="s">
        <v>99</v>
      </c>
      <c r="C797" s="113">
        <v>31</v>
      </c>
      <c r="D797" s="2" t="s">
        <v>696</v>
      </c>
      <c r="E797" s="5" t="s">
        <v>1141</v>
      </c>
      <c r="F797" s="171">
        <v>34388397</v>
      </c>
      <c r="G797" s="2" t="s">
        <v>846</v>
      </c>
      <c r="H797" s="2" t="s">
        <v>100</v>
      </c>
      <c r="I797" s="44">
        <v>45263</v>
      </c>
      <c r="J797" s="133" t="s">
        <v>714</v>
      </c>
      <c r="K797" s="133" t="s">
        <v>1199</v>
      </c>
      <c r="L797" s="161">
        <v>640</v>
      </c>
      <c r="M797" s="2" t="s">
        <v>1198</v>
      </c>
      <c r="N797" s="2" t="s">
        <v>47</v>
      </c>
      <c r="O797" s="9">
        <v>17.527407612303499</v>
      </c>
      <c r="P797" s="9">
        <f t="shared" si="60"/>
        <v>64</v>
      </c>
      <c r="Q797" s="3" t="str">
        <f t="shared" si="61"/>
        <v>diciembre</v>
      </c>
      <c r="R797" s="2">
        <f t="shared" si="62"/>
        <v>2023</v>
      </c>
      <c r="S797" s="3" t="str">
        <f t="shared" si="63"/>
        <v>domingo</v>
      </c>
      <c r="T797" s="88">
        <f t="shared" si="64"/>
        <v>3</v>
      </c>
    </row>
    <row r="798" spans="1:20" ht="15.75" x14ac:dyDescent="0.25">
      <c r="A798" s="113">
        <v>797</v>
      </c>
      <c r="B798" s="4" t="s">
        <v>735</v>
      </c>
      <c r="C798" s="113">
        <v>29</v>
      </c>
      <c r="D798" s="2" t="s">
        <v>695</v>
      </c>
      <c r="E798" s="5" t="s">
        <v>1142</v>
      </c>
      <c r="F798" s="171">
        <v>34400915</v>
      </c>
      <c r="G798" s="2" t="s">
        <v>840</v>
      </c>
      <c r="H798" s="2" t="s">
        <v>102</v>
      </c>
      <c r="I798" s="44">
        <v>45265</v>
      </c>
      <c r="J798" s="133" t="s">
        <v>713</v>
      </c>
      <c r="K798" s="133" t="s">
        <v>1199</v>
      </c>
      <c r="L798" s="161">
        <v>640</v>
      </c>
      <c r="M798" s="2" t="s">
        <v>1</v>
      </c>
      <c r="N798" s="2" t="s">
        <v>47</v>
      </c>
      <c r="O798" s="9">
        <v>17.5337704627037</v>
      </c>
      <c r="P798" s="9">
        <f t="shared" si="60"/>
        <v>64</v>
      </c>
      <c r="Q798" s="3" t="str">
        <f t="shared" si="61"/>
        <v>diciembre</v>
      </c>
      <c r="R798" s="2">
        <f t="shared" si="62"/>
        <v>2023</v>
      </c>
      <c r="S798" s="3" t="str">
        <f t="shared" si="63"/>
        <v>martes</v>
      </c>
      <c r="T798" s="87">
        <f t="shared" si="64"/>
        <v>5</v>
      </c>
    </row>
    <row r="799" spans="1:20" ht="15.75" x14ac:dyDescent="0.25">
      <c r="A799" s="113">
        <v>798</v>
      </c>
      <c r="B799" s="4" t="s">
        <v>736</v>
      </c>
      <c r="C799" s="113">
        <v>18</v>
      </c>
      <c r="D799" s="2" t="s">
        <v>695</v>
      </c>
      <c r="E799" s="5" t="s">
        <v>1143</v>
      </c>
      <c r="F799" s="171">
        <v>31816316</v>
      </c>
      <c r="G799" s="2" t="s">
        <v>853</v>
      </c>
      <c r="H799" s="2" t="s">
        <v>104</v>
      </c>
      <c r="I799" s="44">
        <v>45267</v>
      </c>
      <c r="J799" s="133" t="s">
        <v>716</v>
      </c>
      <c r="K799" s="133" t="s">
        <v>1199</v>
      </c>
      <c r="L799" s="161">
        <v>640</v>
      </c>
      <c r="M799" s="2" t="s">
        <v>1197</v>
      </c>
      <c r="N799" s="2" t="s">
        <v>47</v>
      </c>
      <c r="O799" s="9">
        <v>17.540133313103901</v>
      </c>
      <c r="P799" s="9">
        <f t="shared" si="60"/>
        <v>64</v>
      </c>
      <c r="Q799" s="3" t="str">
        <f t="shared" si="61"/>
        <v>diciembre</v>
      </c>
      <c r="R799" s="2">
        <f t="shared" si="62"/>
        <v>2023</v>
      </c>
      <c r="S799" s="3" t="str">
        <f t="shared" si="63"/>
        <v>jueves</v>
      </c>
      <c r="T799" s="88">
        <f t="shared" si="64"/>
        <v>7</v>
      </c>
    </row>
    <row r="800" spans="1:20" ht="15.75" x14ac:dyDescent="0.25">
      <c r="A800" s="113">
        <v>799</v>
      </c>
      <c r="B800" s="4" t="s">
        <v>737</v>
      </c>
      <c r="C800" s="113">
        <v>18</v>
      </c>
      <c r="D800" s="2" t="s">
        <v>696</v>
      </c>
      <c r="E800" s="5" t="s">
        <v>1145</v>
      </c>
      <c r="F800" s="171">
        <v>30442404</v>
      </c>
      <c r="G800" s="2" t="s">
        <v>852</v>
      </c>
      <c r="H800" s="2" t="s">
        <v>108</v>
      </c>
      <c r="I800" s="44">
        <v>45283</v>
      </c>
      <c r="J800" s="133" t="s">
        <v>783</v>
      </c>
      <c r="K800" s="133" t="s">
        <v>1199</v>
      </c>
      <c r="L800" s="161">
        <v>640</v>
      </c>
      <c r="M800" s="2" t="s">
        <v>1197</v>
      </c>
      <c r="N800" s="2" t="s">
        <v>47</v>
      </c>
      <c r="O800" s="9">
        <v>17.5528590139043</v>
      </c>
      <c r="P800" s="9">
        <f t="shared" si="60"/>
        <v>64</v>
      </c>
      <c r="Q800" s="3" t="str">
        <f t="shared" si="61"/>
        <v>diciembre</v>
      </c>
      <c r="R800" s="2">
        <f t="shared" si="62"/>
        <v>2023</v>
      </c>
      <c r="S800" s="3" t="str">
        <f t="shared" si="63"/>
        <v>sabado</v>
      </c>
      <c r="T800" s="87">
        <f t="shared" si="64"/>
        <v>23</v>
      </c>
    </row>
    <row r="801" spans="1:20" ht="15.75" x14ac:dyDescent="0.25">
      <c r="A801" s="113">
        <v>800</v>
      </c>
      <c r="B801" s="4" t="s">
        <v>719</v>
      </c>
      <c r="C801" s="113">
        <v>30</v>
      </c>
      <c r="D801" s="2" t="s">
        <v>696</v>
      </c>
      <c r="E801" s="5" t="s">
        <v>1147</v>
      </c>
      <c r="F801" s="171">
        <v>27535017</v>
      </c>
      <c r="G801" s="2" t="s">
        <v>847</v>
      </c>
      <c r="H801" s="2" t="s">
        <v>61</v>
      </c>
      <c r="I801" s="44">
        <v>45275</v>
      </c>
      <c r="J801" s="133" t="s">
        <v>687</v>
      </c>
      <c r="K801" s="133" t="s">
        <v>1199</v>
      </c>
      <c r="L801" s="161">
        <v>640</v>
      </c>
      <c r="M801" s="2" t="s">
        <v>1</v>
      </c>
      <c r="N801" s="2" t="s">
        <v>47</v>
      </c>
      <c r="O801" s="9">
        <v>17.565584714704698</v>
      </c>
      <c r="P801" s="9">
        <f t="shared" si="60"/>
        <v>64</v>
      </c>
      <c r="Q801" s="3" t="str">
        <f t="shared" si="61"/>
        <v>diciembre</v>
      </c>
      <c r="R801" s="2">
        <f t="shared" si="62"/>
        <v>2023</v>
      </c>
      <c r="S801" s="3" t="str">
        <f t="shared" si="63"/>
        <v>viernes</v>
      </c>
      <c r="T801" s="88">
        <f t="shared" si="64"/>
        <v>15</v>
      </c>
    </row>
    <row r="802" spans="1:20" ht="15.75" x14ac:dyDescent="0.25">
      <c r="A802" s="113">
        <v>801</v>
      </c>
      <c r="B802" s="4" t="s">
        <v>721</v>
      </c>
      <c r="C802" s="113">
        <v>33</v>
      </c>
      <c r="D802" s="2" t="s">
        <v>695</v>
      </c>
      <c r="E802" s="5" t="s">
        <v>1149</v>
      </c>
      <c r="F802" s="171">
        <v>35484478</v>
      </c>
      <c r="G802" s="2" t="s">
        <v>843</v>
      </c>
      <c r="H802" s="2" t="s">
        <v>37</v>
      </c>
      <c r="I802" s="44">
        <v>45279</v>
      </c>
      <c r="J802" s="133" t="s">
        <v>688</v>
      </c>
      <c r="K802" s="133" t="s">
        <v>1199</v>
      </c>
      <c r="L802" s="161">
        <v>640</v>
      </c>
      <c r="M802" s="2" t="s">
        <v>5</v>
      </c>
      <c r="N802" s="2" t="s">
        <v>47</v>
      </c>
      <c r="O802" s="9">
        <v>17.578310415505101</v>
      </c>
      <c r="P802" s="9">
        <f t="shared" si="60"/>
        <v>64</v>
      </c>
      <c r="Q802" s="3" t="str">
        <f t="shared" si="61"/>
        <v>diciembre</v>
      </c>
      <c r="R802" s="2">
        <f t="shared" si="62"/>
        <v>2023</v>
      </c>
      <c r="S802" s="3" t="str">
        <f t="shared" si="63"/>
        <v>martes</v>
      </c>
      <c r="T802" s="87">
        <f t="shared" si="64"/>
        <v>19</v>
      </c>
    </row>
    <row r="803" spans="1:20" ht="15.75" x14ac:dyDescent="0.25">
      <c r="A803" s="113">
        <v>802</v>
      </c>
      <c r="B803" s="4" t="s">
        <v>120</v>
      </c>
      <c r="C803" s="113">
        <v>30</v>
      </c>
      <c r="D803" s="2" t="s">
        <v>695</v>
      </c>
      <c r="E803" s="5" t="s">
        <v>1152</v>
      </c>
      <c r="F803" s="171">
        <v>37381230</v>
      </c>
      <c r="G803" s="2" t="s">
        <v>838</v>
      </c>
      <c r="H803" s="2" t="s">
        <v>121</v>
      </c>
      <c r="I803" s="44">
        <v>45291</v>
      </c>
      <c r="J803" s="133" t="s">
        <v>690</v>
      </c>
      <c r="K803" s="133" t="s">
        <v>1199</v>
      </c>
      <c r="L803" s="161">
        <v>640</v>
      </c>
      <c r="M803" s="2" t="s">
        <v>3</v>
      </c>
      <c r="N803" s="2" t="s">
        <v>47</v>
      </c>
      <c r="O803" s="9">
        <v>17.6164875179063</v>
      </c>
      <c r="P803" s="9">
        <f t="shared" si="60"/>
        <v>64</v>
      </c>
      <c r="Q803" s="3" t="str">
        <f t="shared" si="61"/>
        <v>diciembre</v>
      </c>
      <c r="R803" s="2">
        <f t="shared" si="62"/>
        <v>2023</v>
      </c>
      <c r="S803" s="3" t="str">
        <f t="shared" si="63"/>
        <v>domingo</v>
      </c>
      <c r="T803" s="88">
        <f t="shared" si="64"/>
        <v>31</v>
      </c>
    </row>
    <row r="804" spans="1:20" ht="15.75" x14ac:dyDescent="0.25">
      <c r="A804" s="113">
        <v>803</v>
      </c>
      <c r="B804" s="4" t="s">
        <v>803</v>
      </c>
      <c r="C804" s="113">
        <v>38</v>
      </c>
      <c r="D804" s="2" t="s">
        <v>695</v>
      </c>
      <c r="E804" s="5" t="s">
        <v>1154</v>
      </c>
      <c r="F804" s="171">
        <v>30652793</v>
      </c>
      <c r="G804" s="6" t="s">
        <v>818</v>
      </c>
      <c r="H804" s="2" t="s">
        <v>129</v>
      </c>
      <c r="I804" s="44">
        <v>45179</v>
      </c>
      <c r="J804" s="133" t="s">
        <v>683</v>
      </c>
      <c r="K804" s="133" t="s">
        <v>1199</v>
      </c>
      <c r="L804" s="161">
        <v>640</v>
      </c>
      <c r="M804" s="2" t="s">
        <v>5</v>
      </c>
      <c r="N804" s="2" t="s">
        <v>47</v>
      </c>
      <c r="O804" s="9">
        <v>17.629213218706699</v>
      </c>
      <c r="P804" s="9">
        <f t="shared" si="60"/>
        <v>64</v>
      </c>
      <c r="Q804" s="3" t="str">
        <f t="shared" si="61"/>
        <v>septiembre</v>
      </c>
      <c r="R804" s="2">
        <f t="shared" si="62"/>
        <v>2023</v>
      </c>
      <c r="S804" s="3" t="str">
        <f t="shared" si="63"/>
        <v>domingo</v>
      </c>
      <c r="T804" s="87">
        <f t="shared" si="64"/>
        <v>10</v>
      </c>
    </row>
    <row r="805" spans="1:20" ht="15.75" x14ac:dyDescent="0.25">
      <c r="A805" s="113">
        <v>804</v>
      </c>
      <c r="B805" s="4" t="s">
        <v>719</v>
      </c>
      <c r="C805" s="113">
        <v>30</v>
      </c>
      <c r="D805" s="2" t="s">
        <v>696</v>
      </c>
      <c r="E805" s="5" t="s">
        <v>1147</v>
      </c>
      <c r="F805" s="171">
        <v>27535017</v>
      </c>
      <c r="G805" s="2" t="s">
        <v>847</v>
      </c>
      <c r="H805" s="2" t="s">
        <v>61</v>
      </c>
      <c r="I805" s="44">
        <v>45179</v>
      </c>
      <c r="J805" s="133" t="s">
        <v>686</v>
      </c>
      <c r="K805" s="133" t="s">
        <v>1199</v>
      </c>
      <c r="L805" s="161">
        <v>640</v>
      </c>
      <c r="M805" s="2" t="s">
        <v>1</v>
      </c>
      <c r="N805" s="2" t="s">
        <v>47</v>
      </c>
      <c r="O805" s="9">
        <v>17.648301769907299</v>
      </c>
      <c r="P805" s="9">
        <f t="shared" si="60"/>
        <v>64</v>
      </c>
      <c r="Q805" s="3" t="str">
        <f t="shared" si="61"/>
        <v>septiembre</v>
      </c>
      <c r="R805" s="2">
        <f t="shared" si="62"/>
        <v>2023</v>
      </c>
      <c r="S805" s="3" t="str">
        <f t="shared" si="63"/>
        <v>domingo</v>
      </c>
      <c r="T805" s="88">
        <f t="shared" si="64"/>
        <v>10</v>
      </c>
    </row>
    <row r="806" spans="1:20" ht="15.75" x14ac:dyDescent="0.25">
      <c r="A806" s="113">
        <v>805</v>
      </c>
      <c r="B806" s="4" t="s">
        <v>720</v>
      </c>
      <c r="C806" s="113">
        <v>30</v>
      </c>
      <c r="D806" s="2" t="s">
        <v>695</v>
      </c>
      <c r="E806" s="5" t="s">
        <v>1148</v>
      </c>
      <c r="F806" s="171">
        <v>30580610</v>
      </c>
      <c r="G806" s="2" t="s">
        <v>848</v>
      </c>
      <c r="H806" s="2" t="s">
        <v>35</v>
      </c>
      <c r="I806" s="44">
        <v>45181</v>
      </c>
      <c r="J806" s="133" t="s">
        <v>714</v>
      </c>
      <c r="K806" s="133" t="s">
        <v>1199</v>
      </c>
      <c r="L806" s="161">
        <v>640</v>
      </c>
      <c r="M806" s="2" t="s">
        <v>1198</v>
      </c>
      <c r="N806" s="2" t="s">
        <v>47</v>
      </c>
      <c r="O806" s="9">
        <v>17.6546646203075</v>
      </c>
      <c r="P806" s="9">
        <f t="shared" si="60"/>
        <v>64</v>
      </c>
      <c r="Q806" s="3" t="str">
        <f t="shared" si="61"/>
        <v>septiembre</v>
      </c>
      <c r="R806" s="2">
        <f t="shared" si="62"/>
        <v>2023</v>
      </c>
      <c r="S806" s="3" t="str">
        <f t="shared" si="63"/>
        <v>martes</v>
      </c>
      <c r="T806" s="87">
        <f t="shared" si="64"/>
        <v>12</v>
      </c>
    </row>
    <row r="807" spans="1:20" ht="15.75" x14ac:dyDescent="0.25">
      <c r="A807" s="113">
        <v>806</v>
      </c>
      <c r="B807" s="4" t="s">
        <v>722</v>
      </c>
      <c r="C807" s="113">
        <v>35</v>
      </c>
      <c r="D807" s="2" t="s">
        <v>696</v>
      </c>
      <c r="E807" s="5" t="s">
        <v>1123</v>
      </c>
      <c r="F807" s="171">
        <v>32313302</v>
      </c>
      <c r="G807" s="2" t="s">
        <v>849</v>
      </c>
      <c r="H807" s="2" t="s">
        <v>67</v>
      </c>
      <c r="I807" s="44">
        <v>45185</v>
      </c>
      <c r="J807" s="133" t="s">
        <v>716</v>
      </c>
      <c r="K807" s="133" t="s">
        <v>1199</v>
      </c>
      <c r="L807" s="161">
        <v>640</v>
      </c>
      <c r="M807" s="2" t="s">
        <v>1197</v>
      </c>
      <c r="N807" s="2" t="s">
        <v>47</v>
      </c>
      <c r="O807" s="9">
        <v>17.667390321107899</v>
      </c>
      <c r="P807" s="9">
        <f t="shared" si="60"/>
        <v>64</v>
      </c>
      <c r="Q807" s="3" t="str">
        <f t="shared" si="61"/>
        <v>septiembre</v>
      </c>
      <c r="R807" s="2">
        <f t="shared" si="62"/>
        <v>2023</v>
      </c>
      <c r="S807" s="3" t="str">
        <f t="shared" si="63"/>
        <v>sabado</v>
      </c>
      <c r="T807" s="88">
        <f t="shared" si="64"/>
        <v>16</v>
      </c>
    </row>
    <row r="808" spans="1:20" ht="15.75" x14ac:dyDescent="0.25">
      <c r="A808" s="113">
        <v>807</v>
      </c>
      <c r="B808" s="4" t="s">
        <v>724</v>
      </c>
      <c r="C808" s="113">
        <v>35</v>
      </c>
      <c r="D808" s="2" t="s">
        <v>695</v>
      </c>
      <c r="E808" s="5" t="s">
        <v>1125</v>
      </c>
      <c r="F808" s="171">
        <v>30079514</v>
      </c>
      <c r="G808" s="2" t="s">
        <v>850</v>
      </c>
      <c r="H808" s="2" t="s">
        <v>70</v>
      </c>
      <c r="I808" s="44">
        <v>45189</v>
      </c>
      <c r="J808" s="133" t="s">
        <v>783</v>
      </c>
      <c r="K808" s="133" t="s">
        <v>1199</v>
      </c>
      <c r="L808" s="161">
        <v>640</v>
      </c>
      <c r="M808" s="2" t="s">
        <v>1197</v>
      </c>
      <c r="N808" s="2" t="s">
        <v>47</v>
      </c>
      <c r="O808" s="9">
        <v>17.680116021908301</v>
      </c>
      <c r="P808" s="9">
        <f t="shared" si="60"/>
        <v>64</v>
      </c>
      <c r="Q808" s="3" t="str">
        <f t="shared" si="61"/>
        <v>septiembre</v>
      </c>
      <c r="R808" s="2">
        <f t="shared" si="62"/>
        <v>2023</v>
      </c>
      <c r="S808" s="3" t="str">
        <f t="shared" si="63"/>
        <v>miercoles</v>
      </c>
      <c r="T808" s="87">
        <f t="shared" si="64"/>
        <v>20</v>
      </c>
    </row>
    <row r="809" spans="1:20" ht="15.75" x14ac:dyDescent="0.25">
      <c r="A809" s="113">
        <v>808</v>
      </c>
      <c r="B809" s="4" t="s">
        <v>722</v>
      </c>
      <c r="C809" s="113">
        <v>40</v>
      </c>
      <c r="D809" s="2" t="s">
        <v>696</v>
      </c>
      <c r="E809" s="5" t="s">
        <v>1157</v>
      </c>
      <c r="F809" s="171">
        <v>32313302</v>
      </c>
      <c r="G809" s="2" t="s">
        <v>849</v>
      </c>
      <c r="H809" s="2" t="s">
        <v>67</v>
      </c>
      <c r="I809" s="44">
        <v>45227</v>
      </c>
      <c r="J809" s="133" t="s">
        <v>786</v>
      </c>
      <c r="K809" s="133" t="s">
        <v>1199</v>
      </c>
      <c r="L809" s="161">
        <v>640</v>
      </c>
      <c r="M809" s="2" t="s">
        <v>3</v>
      </c>
      <c r="N809" s="2" t="s">
        <v>47</v>
      </c>
      <c r="O809" s="9">
        <v>17.6928417227087</v>
      </c>
      <c r="P809" s="9">
        <f t="shared" si="60"/>
        <v>64</v>
      </c>
      <c r="Q809" s="3" t="str">
        <f t="shared" si="61"/>
        <v>octubre</v>
      </c>
      <c r="R809" s="2">
        <f t="shared" si="62"/>
        <v>2023</v>
      </c>
      <c r="S809" s="3" t="str">
        <f t="shared" si="63"/>
        <v>sabado</v>
      </c>
      <c r="T809" s="88">
        <f t="shared" si="64"/>
        <v>28</v>
      </c>
    </row>
    <row r="810" spans="1:20" ht="15.75" x14ac:dyDescent="0.25">
      <c r="A810" s="113">
        <v>809</v>
      </c>
      <c r="B810" s="4" t="s">
        <v>726</v>
      </c>
      <c r="C810" s="113">
        <v>18</v>
      </c>
      <c r="D810" s="2" t="s">
        <v>696</v>
      </c>
      <c r="E810" s="5" t="s">
        <v>1163</v>
      </c>
      <c r="F810" s="171">
        <v>26547859</v>
      </c>
      <c r="G810" s="2" t="s">
        <v>823</v>
      </c>
      <c r="H810" s="2" t="s">
        <v>78</v>
      </c>
      <c r="I810" s="44">
        <v>45239</v>
      </c>
      <c r="J810" s="133" t="s">
        <v>688</v>
      </c>
      <c r="K810" s="133" t="s">
        <v>1199</v>
      </c>
      <c r="L810" s="161">
        <v>640</v>
      </c>
      <c r="M810" s="2" t="s">
        <v>5</v>
      </c>
      <c r="N810" s="2" t="s">
        <v>47</v>
      </c>
      <c r="O810" s="9">
        <v>17.731018825109899</v>
      </c>
      <c r="P810" s="9">
        <f t="shared" si="60"/>
        <v>64</v>
      </c>
      <c r="Q810" s="3" t="str">
        <f t="shared" si="61"/>
        <v>noviembre</v>
      </c>
      <c r="R810" s="2">
        <f t="shared" si="62"/>
        <v>2023</v>
      </c>
      <c r="S810" s="3" t="str">
        <f t="shared" si="63"/>
        <v>jueves</v>
      </c>
      <c r="T810" s="87">
        <f t="shared" si="64"/>
        <v>9</v>
      </c>
    </row>
    <row r="811" spans="1:20" ht="15.75" x14ac:dyDescent="0.25">
      <c r="A811" s="113">
        <v>810</v>
      </c>
      <c r="B811" s="4" t="s">
        <v>728</v>
      </c>
      <c r="C811" s="113">
        <v>37</v>
      </c>
      <c r="D811" s="2" t="s">
        <v>696</v>
      </c>
      <c r="E811" s="5" t="s">
        <v>1165</v>
      </c>
      <c r="F811" s="171">
        <v>25972381</v>
      </c>
      <c r="G811" s="2" t="s">
        <v>825</v>
      </c>
      <c r="H811" s="2" t="s">
        <v>82</v>
      </c>
      <c r="I811" s="44">
        <v>45248</v>
      </c>
      <c r="J811" s="133" t="s">
        <v>684</v>
      </c>
      <c r="K811" s="133" t="s">
        <v>1199</v>
      </c>
      <c r="L811" s="161">
        <v>640</v>
      </c>
      <c r="M811" s="2" t="s">
        <v>3</v>
      </c>
      <c r="N811" s="2" t="s">
        <v>47</v>
      </c>
      <c r="O811" s="9">
        <v>17.743744525910301</v>
      </c>
      <c r="P811" s="9">
        <f t="shared" si="60"/>
        <v>64</v>
      </c>
      <c r="Q811" s="3" t="str">
        <f t="shared" si="61"/>
        <v>noviembre</v>
      </c>
      <c r="R811" s="2">
        <f t="shared" si="62"/>
        <v>2023</v>
      </c>
      <c r="S811" s="3" t="str">
        <f t="shared" si="63"/>
        <v>sabado</v>
      </c>
      <c r="T811" s="88">
        <f t="shared" si="64"/>
        <v>18</v>
      </c>
    </row>
    <row r="812" spans="1:20" ht="15.75" x14ac:dyDescent="0.25">
      <c r="A812" s="113">
        <v>811</v>
      </c>
      <c r="B812" s="4" t="s">
        <v>731</v>
      </c>
      <c r="C812" s="113">
        <v>31</v>
      </c>
      <c r="D812" s="2" t="s">
        <v>695</v>
      </c>
      <c r="E812" s="5" t="s">
        <v>1168</v>
      </c>
      <c r="F812" s="171">
        <v>33175773</v>
      </c>
      <c r="G812" s="2" t="s">
        <v>827</v>
      </c>
      <c r="H812" s="2" t="s">
        <v>88</v>
      </c>
      <c r="I812" s="44">
        <v>45249</v>
      </c>
      <c r="J812" s="133" t="s">
        <v>784</v>
      </c>
      <c r="K812" s="133" t="s">
        <v>1199</v>
      </c>
      <c r="L812" s="161">
        <v>640</v>
      </c>
      <c r="M812" s="2" t="s">
        <v>1198</v>
      </c>
      <c r="N812" s="2" t="s">
        <v>47</v>
      </c>
      <c r="O812" s="9">
        <v>17.762833077110901</v>
      </c>
      <c r="P812" s="9">
        <f t="shared" si="60"/>
        <v>64</v>
      </c>
      <c r="Q812" s="3" t="str">
        <f t="shared" si="61"/>
        <v>noviembre</v>
      </c>
      <c r="R812" s="2">
        <f t="shared" si="62"/>
        <v>2023</v>
      </c>
      <c r="S812" s="3" t="str">
        <f t="shared" si="63"/>
        <v>domingo</v>
      </c>
      <c r="T812" s="87">
        <f t="shared" si="64"/>
        <v>19</v>
      </c>
    </row>
    <row r="813" spans="1:20" ht="15.75" x14ac:dyDescent="0.25">
      <c r="A813" s="113">
        <v>812</v>
      </c>
      <c r="B813" s="4" t="s">
        <v>89</v>
      </c>
      <c r="C813" s="113">
        <v>28</v>
      </c>
      <c r="D813" s="2" t="s">
        <v>695</v>
      </c>
      <c r="E813" s="5" t="s">
        <v>1169</v>
      </c>
      <c r="F813" s="171">
        <v>25649169</v>
      </c>
      <c r="G813" s="2" t="s">
        <v>828</v>
      </c>
      <c r="H813" s="2" t="s">
        <v>90</v>
      </c>
      <c r="I813" s="44">
        <v>45251</v>
      </c>
      <c r="J813" s="133" t="s">
        <v>690</v>
      </c>
      <c r="K813" s="133" t="s">
        <v>1199</v>
      </c>
      <c r="L813" s="161">
        <v>640</v>
      </c>
      <c r="M813" s="2" t="s">
        <v>3</v>
      </c>
      <c r="N813" s="2" t="s">
        <v>47</v>
      </c>
      <c r="O813" s="9">
        <v>17.769195927511099</v>
      </c>
      <c r="P813" s="9">
        <f t="shared" si="60"/>
        <v>64</v>
      </c>
      <c r="Q813" s="3" t="str">
        <f t="shared" si="61"/>
        <v>noviembre</v>
      </c>
      <c r="R813" s="2">
        <f t="shared" si="62"/>
        <v>2023</v>
      </c>
      <c r="S813" s="3" t="str">
        <f t="shared" si="63"/>
        <v>martes</v>
      </c>
      <c r="T813" s="88">
        <f t="shared" si="64"/>
        <v>21</v>
      </c>
    </row>
    <row r="814" spans="1:20" ht="15.75" x14ac:dyDescent="0.25">
      <c r="A814" s="113">
        <v>813</v>
      </c>
      <c r="B814" s="4" t="s">
        <v>732</v>
      </c>
      <c r="C814" s="113">
        <v>40</v>
      </c>
      <c r="D814" s="2" t="s">
        <v>696</v>
      </c>
      <c r="E814" s="5" t="s">
        <v>1171</v>
      </c>
      <c r="F814" s="171">
        <v>33498175</v>
      </c>
      <c r="G814" s="2" t="s">
        <v>830</v>
      </c>
      <c r="H814" s="2" t="s">
        <v>61</v>
      </c>
      <c r="I814" s="44">
        <v>45255</v>
      </c>
      <c r="J814" s="133" t="s">
        <v>683</v>
      </c>
      <c r="K814" s="133" t="s">
        <v>1199</v>
      </c>
      <c r="L814" s="161">
        <v>640</v>
      </c>
      <c r="M814" s="2" t="s">
        <v>5</v>
      </c>
      <c r="N814" s="2" t="s">
        <v>47</v>
      </c>
      <c r="O814" s="9">
        <v>17.781921628311501</v>
      </c>
      <c r="P814" s="9">
        <f t="shared" si="60"/>
        <v>64</v>
      </c>
      <c r="Q814" s="3" t="str">
        <f t="shared" si="61"/>
        <v>noviembre</v>
      </c>
      <c r="R814" s="2">
        <f t="shared" si="62"/>
        <v>2023</v>
      </c>
      <c r="S814" s="3" t="str">
        <f t="shared" si="63"/>
        <v>sabado</v>
      </c>
      <c r="T814" s="87">
        <f t="shared" si="64"/>
        <v>25</v>
      </c>
    </row>
    <row r="815" spans="1:20" ht="15.75" x14ac:dyDescent="0.25">
      <c r="A815" s="113">
        <v>814</v>
      </c>
      <c r="B815" s="4" t="s">
        <v>733</v>
      </c>
      <c r="C815" s="113">
        <v>28</v>
      </c>
      <c r="D815" s="2" t="s">
        <v>695</v>
      </c>
      <c r="E815" s="5" t="s">
        <v>1173</v>
      </c>
      <c r="F815" s="171">
        <v>39704517</v>
      </c>
      <c r="G815" s="2" t="s">
        <v>832</v>
      </c>
      <c r="H815" s="2" t="s">
        <v>96</v>
      </c>
      <c r="I815" s="44">
        <v>45259</v>
      </c>
      <c r="J815" s="133" t="s">
        <v>786</v>
      </c>
      <c r="K815" s="133" t="s">
        <v>1199</v>
      </c>
      <c r="L815" s="161">
        <v>640</v>
      </c>
      <c r="M815" s="2" t="s">
        <v>3</v>
      </c>
      <c r="N815" s="2" t="s">
        <v>47</v>
      </c>
      <c r="O815" s="9">
        <v>17.7946473291119</v>
      </c>
      <c r="P815" s="9">
        <f t="shared" si="60"/>
        <v>64</v>
      </c>
      <c r="Q815" s="3" t="str">
        <f t="shared" si="61"/>
        <v>noviembre</v>
      </c>
      <c r="R815" s="2">
        <f t="shared" si="62"/>
        <v>2023</v>
      </c>
      <c r="S815" s="3" t="str">
        <f t="shared" si="63"/>
        <v>miercoles</v>
      </c>
      <c r="T815" s="88">
        <f t="shared" si="64"/>
        <v>29</v>
      </c>
    </row>
    <row r="816" spans="1:20" ht="15.75" x14ac:dyDescent="0.25">
      <c r="A816" s="113">
        <v>815</v>
      </c>
      <c r="B816" s="4" t="s">
        <v>99</v>
      </c>
      <c r="C816" s="113">
        <v>31</v>
      </c>
      <c r="D816" s="2" t="s">
        <v>696</v>
      </c>
      <c r="E816" s="5" t="s">
        <v>1175</v>
      </c>
      <c r="F816" s="171">
        <v>34388397</v>
      </c>
      <c r="G816" s="2" t="s">
        <v>846</v>
      </c>
      <c r="H816" s="2" t="s">
        <v>100</v>
      </c>
      <c r="I816" s="44">
        <v>45263</v>
      </c>
      <c r="J816" s="133" t="s">
        <v>714</v>
      </c>
      <c r="K816" s="133" t="s">
        <v>1199</v>
      </c>
      <c r="L816" s="161">
        <v>640</v>
      </c>
      <c r="M816" s="2" t="s">
        <v>1198</v>
      </c>
      <c r="N816" s="2" t="s">
        <v>47</v>
      </c>
      <c r="O816" s="9">
        <v>17.807373029912299</v>
      </c>
      <c r="P816" s="9">
        <f t="shared" si="60"/>
        <v>64</v>
      </c>
      <c r="Q816" s="3" t="str">
        <f t="shared" si="61"/>
        <v>diciembre</v>
      </c>
      <c r="R816" s="2">
        <f t="shared" si="62"/>
        <v>2023</v>
      </c>
      <c r="S816" s="3" t="str">
        <f t="shared" si="63"/>
        <v>domingo</v>
      </c>
      <c r="T816" s="87">
        <f t="shared" si="64"/>
        <v>3</v>
      </c>
    </row>
    <row r="817" spans="1:20" ht="15.75" x14ac:dyDescent="0.25">
      <c r="A817" s="113">
        <v>816</v>
      </c>
      <c r="B817" s="4" t="s">
        <v>719</v>
      </c>
      <c r="C817" s="113">
        <v>30</v>
      </c>
      <c r="D817" s="2" t="s">
        <v>696</v>
      </c>
      <c r="E817" s="5" t="s">
        <v>1181</v>
      </c>
      <c r="F817" s="171">
        <v>27535017</v>
      </c>
      <c r="G817" s="2" t="s">
        <v>847</v>
      </c>
      <c r="H817" s="2" t="s">
        <v>61</v>
      </c>
      <c r="I817" s="44">
        <v>45275</v>
      </c>
      <c r="J817" s="133" t="s">
        <v>687</v>
      </c>
      <c r="K817" s="133" t="s">
        <v>1199</v>
      </c>
      <c r="L817" s="161">
        <v>640</v>
      </c>
      <c r="M817" s="2" t="s">
        <v>1</v>
      </c>
      <c r="N817" s="2" t="s">
        <v>47</v>
      </c>
      <c r="O817" s="9">
        <v>17.845550132313502</v>
      </c>
      <c r="P817" s="9">
        <f t="shared" si="60"/>
        <v>64</v>
      </c>
      <c r="Q817" s="3" t="str">
        <f t="shared" si="61"/>
        <v>diciembre</v>
      </c>
      <c r="R817" s="2">
        <f t="shared" si="62"/>
        <v>2023</v>
      </c>
      <c r="S817" s="3" t="str">
        <f t="shared" si="63"/>
        <v>viernes</v>
      </c>
      <c r="T817" s="88">
        <f t="shared" si="64"/>
        <v>15</v>
      </c>
    </row>
    <row r="818" spans="1:20" ht="15.75" x14ac:dyDescent="0.25">
      <c r="A818" s="113">
        <v>817</v>
      </c>
      <c r="B818" s="4" t="s">
        <v>721</v>
      </c>
      <c r="C818" s="113">
        <v>33</v>
      </c>
      <c r="D818" s="2" t="s">
        <v>695</v>
      </c>
      <c r="E818" s="5" t="s">
        <v>1183</v>
      </c>
      <c r="F818" s="171">
        <v>35484478</v>
      </c>
      <c r="G818" s="2" t="s">
        <v>843</v>
      </c>
      <c r="H818" s="2" t="s">
        <v>37</v>
      </c>
      <c r="I818" s="44">
        <v>45279</v>
      </c>
      <c r="J818" s="133" t="s">
        <v>688</v>
      </c>
      <c r="K818" s="133" t="s">
        <v>1199</v>
      </c>
      <c r="L818" s="161">
        <v>640</v>
      </c>
      <c r="M818" s="2" t="s">
        <v>5</v>
      </c>
      <c r="N818" s="2" t="s">
        <v>47</v>
      </c>
      <c r="O818" s="9">
        <v>17.8582758331139</v>
      </c>
      <c r="P818" s="9">
        <f t="shared" si="60"/>
        <v>64</v>
      </c>
      <c r="Q818" s="3" t="str">
        <f t="shared" si="61"/>
        <v>diciembre</v>
      </c>
      <c r="R818" s="2">
        <f t="shared" si="62"/>
        <v>2023</v>
      </c>
      <c r="S818" s="3" t="str">
        <f t="shared" si="63"/>
        <v>martes</v>
      </c>
      <c r="T818" s="87">
        <f t="shared" si="64"/>
        <v>19</v>
      </c>
    </row>
    <row r="819" spans="1:20" ht="15.75" x14ac:dyDescent="0.25">
      <c r="A819" s="113">
        <v>818</v>
      </c>
      <c r="B819" s="4" t="s">
        <v>115</v>
      </c>
      <c r="C819" s="113">
        <v>32</v>
      </c>
      <c r="D819" s="2" t="s">
        <v>696</v>
      </c>
      <c r="E819" s="5" t="s">
        <v>1184</v>
      </c>
      <c r="F819" s="171">
        <v>34107521</v>
      </c>
      <c r="G819" s="2" t="s">
        <v>835</v>
      </c>
      <c r="H819" s="2" t="s">
        <v>88</v>
      </c>
      <c r="I819" s="44">
        <v>45283</v>
      </c>
      <c r="J819" s="133" t="s">
        <v>692</v>
      </c>
      <c r="K819" s="133" t="s">
        <v>1199</v>
      </c>
      <c r="L819" s="161">
        <v>640</v>
      </c>
      <c r="M819" s="2" t="s">
        <v>1197</v>
      </c>
      <c r="N819" s="2" t="s">
        <v>47</v>
      </c>
      <c r="O819" s="9">
        <v>17.8773643843145</v>
      </c>
      <c r="P819" s="9">
        <f t="shared" si="60"/>
        <v>64</v>
      </c>
      <c r="Q819" s="3" t="str">
        <f t="shared" si="61"/>
        <v>diciembre</v>
      </c>
      <c r="R819" s="2">
        <f t="shared" si="62"/>
        <v>2023</v>
      </c>
      <c r="S819" s="3" t="str">
        <f t="shared" si="63"/>
        <v>sabado</v>
      </c>
      <c r="T819" s="88">
        <f t="shared" si="64"/>
        <v>23</v>
      </c>
    </row>
    <row r="820" spans="1:20" ht="15.75" x14ac:dyDescent="0.25">
      <c r="A820" s="113">
        <v>819</v>
      </c>
      <c r="B820" s="4" t="s">
        <v>739</v>
      </c>
      <c r="C820" s="113">
        <v>52</v>
      </c>
      <c r="D820" s="2" t="s">
        <v>695</v>
      </c>
      <c r="E820" s="5" t="s">
        <v>1185</v>
      </c>
      <c r="F820" s="171">
        <v>26941122</v>
      </c>
      <c r="G820" s="2" t="s">
        <v>836</v>
      </c>
      <c r="H820" s="2" t="s">
        <v>117</v>
      </c>
      <c r="I820" s="44">
        <v>45287</v>
      </c>
      <c r="J820" s="133" t="s">
        <v>685</v>
      </c>
      <c r="K820" s="133" t="s">
        <v>1199</v>
      </c>
      <c r="L820" s="161">
        <v>640</v>
      </c>
      <c r="M820" s="2" t="s">
        <v>5</v>
      </c>
      <c r="N820" s="2" t="s">
        <v>47</v>
      </c>
      <c r="O820" s="9">
        <v>17.883727234714701</v>
      </c>
      <c r="P820" s="9">
        <f t="shared" si="60"/>
        <v>64</v>
      </c>
      <c r="Q820" s="3" t="str">
        <f t="shared" si="61"/>
        <v>diciembre</v>
      </c>
      <c r="R820" s="2">
        <f t="shared" si="62"/>
        <v>2023</v>
      </c>
      <c r="S820" s="3" t="str">
        <f t="shared" si="63"/>
        <v>miercoles</v>
      </c>
      <c r="T820" s="87">
        <f t="shared" si="64"/>
        <v>27</v>
      </c>
    </row>
    <row r="821" spans="1:20" ht="15.75" x14ac:dyDescent="0.25">
      <c r="A821" s="113">
        <v>820</v>
      </c>
      <c r="B821" s="4" t="s">
        <v>718</v>
      </c>
      <c r="C821" s="113">
        <v>32</v>
      </c>
      <c r="D821" s="2" t="s">
        <v>696</v>
      </c>
      <c r="E821" s="5" t="s">
        <v>1190</v>
      </c>
      <c r="F821" s="171">
        <v>34294909</v>
      </c>
      <c r="G821" s="2" t="s">
        <v>820</v>
      </c>
      <c r="H821" s="2" t="s">
        <v>59</v>
      </c>
      <c r="I821" s="44">
        <v>45177</v>
      </c>
      <c r="J821" s="133" t="s">
        <v>786</v>
      </c>
      <c r="K821" s="133" t="s">
        <v>1200</v>
      </c>
      <c r="L821" s="160">
        <v>550</v>
      </c>
      <c r="M821" s="2" t="s">
        <v>3</v>
      </c>
      <c r="N821" s="2" t="s">
        <v>47</v>
      </c>
      <c r="O821" s="9">
        <v>17.921904337115901</v>
      </c>
      <c r="P821" s="9">
        <f t="shared" si="60"/>
        <v>55</v>
      </c>
      <c r="Q821" s="3" t="str">
        <f t="shared" si="61"/>
        <v>septiembre</v>
      </c>
      <c r="R821" s="2">
        <f t="shared" si="62"/>
        <v>2023</v>
      </c>
      <c r="S821" s="3" t="str">
        <f t="shared" si="63"/>
        <v>viernes</v>
      </c>
      <c r="T821" s="88">
        <f t="shared" si="64"/>
        <v>8</v>
      </c>
    </row>
    <row r="822" spans="1:20" ht="15.75" x14ac:dyDescent="0.25">
      <c r="A822" s="113">
        <v>821</v>
      </c>
      <c r="B822" s="4" t="s">
        <v>720</v>
      </c>
      <c r="C822" s="113">
        <v>30</v>
      </c>
      <c r="D822" s="2" t="s">
        <v>695</v>
      </c>
      <c r="E822" s="5" t="s">
        <v>1182</v>
      </c>
      <c r="F822" s="171">
        <v>30580610</v>
      </c>
      <c r="G822" s="2" t="s">
        <v>848</v>
      </c>
      <c r="H822" s="2" t="s">
        <v>35</v>
      </c>
      <c r="I822" s="44">
        <v>45181</v>
      </c>
      <c r="J822" s="133" t="s">
        <v>714</v>
      </c>
      <c r="K822" s="133" t="s">
        <v>1200</v>
      </c>
      <c r="L822" s="160">
        <v>550</v>
      </c>
      <c r="M822" s="2" t="s">
        <v>1198</v>
      </c>
      <c r="N822" s="2" t="s">
        <v>47</v>
      </c>
      <c r="O822" s="9">
        <v>17.9346300379163</v>
      </c>
      <c r="P822" s="9">
        <f t="shared" si="60"/>
        <v>55</v>
      </c>
      <c r="Q822" s="3" t="str">
        <f t="shared" si="61"/>
        <v>septiembre</v>
      </c>
      <c r="R822" s="2">
        <f t="shared" si="62"/>
        <v>2023</v>
      </c>
      <c r="S822" s="3" t="str">
        <f t="shared" si="63"/>
        <v>martes</v>
      </c>
      <c r="T822" s="87">
        <f t="shared" si="64"/>
        <v>12</v>
      </c>
    </row>
    <row r="823" spans="1:20" ht="15.75" x14ac:dyDescent="0.25">
      <c r="A823" s="113">
        <v>822</v>
      </c>
      <c r="B823" s="4" t="s">
        <v>723</v>
      </c>
      <c r="C823" s="3">
        <v>37</v>
      </c>
      <c r="D823" s="2" t="s">
        <v>696</v>
      </c>
      <c r="E823" s="5" t="s">
        <v>1158</v>
      </c>
      <c r="F823" s="171">
        <v>35887710</v>
      </c>
      <c r="G823" s="2" t="s">
        <v>821</v>
      </c>
      <c r="H823" s="2" t="s">
        <v>68</v>
      </c>
      <c r="I823" s="44">
        <v>45179</v>
      </c>
      <c r="J823" s="133" t="s">
        <v>689</v>
      </c>
      <c r="K823" s="133" t="s">
        <v>1200</v>
      </c>
      <c r="L823" s="160">
        <v>550</v>
      </c>
      <c r="M823" s="2" t="s">
        <v>1197</v>
      </c>
      <c r="N823" s="2" t="s">
        <v>47</v>
      </c>
      <c r="O823" s="9">
        <v>17.9537185891169</v>
      </c>
      <c r="P823" s="9">
        <f t="shared" si="60"/>
        <v>55</v>
      </c>
      <c r="Q823" s="3" t="str">
        <f t="shared" si="61"/>
        <v>septiembre</v>
      </c>
      <c r="R823" s="2">
        <f t="shared" si="62"/>
        <v>2023</v>
      </c>
      <c r="S823" s="3" t="str">
        <f t="shared" si="63"/>
        <v>domingo</v>
      </c>
      <c r="T823" s="88">
        <f t="shared" si="64"/>
        <v>10</v>
      </c>
    </row>
    <row r="824" spans="1:20" ht="15.75" x14ac:dyDescent="0.25">
      <c r="A824" s="113">
        <v>823</v>
      </c>
      <c r="B824" s="4" t="s">
        <v>724</v>
      </c>
      <c r="C824" s="113">
        <v>39.6666666666667</v>
      </c>
      <c r="D824" s="2" t="s">
        <v>695</v>
      </c>
      <c r="E824" s="5" t="s">
        <v>1159</v>
      </c>
      <c r="F824" s="171">
        <v>30079514</v>
      </c>
      <c r="G824" s="2" t="s">
        <v>850</v>
      </c>
      <c r="H824" s="2" t="s">
        <v>70</v>
      </c>
      <c r="I824" s="44">
        <v>45189</v>
      </c>
      <c r="J824" s="133" t="s">
        <v>783</v>
      </c>
      <c r="K824" s="133" t="s">
        <v>1200</v>
      </c>
      <c r="L824" s="160">
        <v>550</v>
      </c>
      <c r="M824" s="2" t="s">
        <v>1197</v>
      </c>
      <c r="N824" s="2" t="s">
        <v>47</v>
      </c>
      <c r="O824" s="9">
        <v>17.960081439517101</v>
      </c>
      <c r="P824" s="9">
        <f t="shared" si="60"/>
        <v>55</v>
      </c>
      <c r="Q824" s="3" t="str">
        <f t="shared" si="61"/>
        <v>septiembre</v>
      </c>
      <c r="R824" s="2">
        <f t="shared" si="62"/>
        <v>2023</v>
      </c>
      <c r="S824" s="3" t="str">
        <f t="shared" si="63"/>
        <v>miercoles</v>
      </c>
      <c r="T824" s="87">
        <f t="shared" si="64"/>
        <v>20</v>
      </c>
    </row>
    <row r="825" spans="1:20" ht="15.75" x14ac:dyDescent="0.25">
      <c r="A825" s="113">
        <v>824</v>
      </c>
      <c r="B825" s="4" t="s">
        <v>722</v>
      </c>
      <c r="C825" s="113">
        <v>41.6666666666667</v>
      </c>
      <c r="D825" s="2" t="s">
        <v>696</v>
      </c>
      <c r="E825" s="5" t="s">
        <v>1191</v>
      </c>
      <c r="F825" s="171">
        <v>32313302</v>
      </c>
      <c r="G825" s="2" t="s">
        <v>849</v>
      </c>
      <c r="H825" s="2" t="s">
        <v>67</v>
      </c>
      <c r="I825" s="44">
        <v>45227</v>
      </c>
      <c r="J825" s="133" t="s">
        <v>786</v>
      </c>
      <c r="K825" s="133" t="s">
        <v>1200</v>
      </c>
      <c r="L825" s="160">
        <v>550</v>
      </c>
      <c r="M825" s="2" t="s">
        <v>3</v>
      </c>
      <c r="N825" s="2" t="s">
        <v>47</v>
      </c>
      <c r="O825" s="9">
        <v>17.972807140317499</v>
      </c>
      <c r="P825" s="9">
        <f t="shared" si="60"/>
        <v>55</v>
      </c>
      <c r="Q825" s="3" t="str">
        <f t="shared" si="61"/>
        <v>octubre</v>
      </c>
      <c r="R825" s="2">
        <f t="shared" si="62"/>
        <v>2023</v>
      </c>
      <c r="S825" s="3" t="str">
        <f t="shared" si="63"/>
        <v>sabado</v>
      </c>
      <c r="T825" s="88">
        <f t="shared" si="64"/>
        <v>28</v>
      </c>
    </row>
    <row r="826" spans="1:20" ht="15.75" x14ac:dyDescent="0.25">
      <c r="A826" s="113">
        <v>825</v>
      </c>
      <c r="B826" s="4" t="s">
        <v>723</v>
      </c>
      <c r="C826" s="3">
        <v>37</v>
      </c>
      <c r="D826" s="2" t="s">
        <v>696</v>
      </c>
      <c r="E826" s="5" t="s">
        <v>1192</v>
      </c>
      <c r="F826" s="171">
        <v>35887710</v>
      </c>
      <c r="G826" s="2" t="s">
        <v>821</v>
      </c>
      <c r="H826" s="2" t="s">
        <v>68</v>
      </c>
      <c r="I826" s="44">
        <v>45220</v>
      </c>
      <c r="J826" s="133" t="s">
        <v>686</v>
      </c>
      <c r="K826" s="133" t="s">
        <v>1200</v>
      </c>
      <c r="L826" s="160">
        <v>550</v>
      </c>
      <c r="M826" s="2" t="s">
        <v>1</v>
      </c>
      <c r="N826" s="2" t="s">
        <v>47</v>
      </c>
      <c r="O826" s="9">
        <v>17.979169990717701</v>
      </c>
      <c r="P826" s="9">
        <f t="shared" si="60"/>
        <v>55</v>
      </c>
      <c r="Q826" s="3" t="str">
        <f t="shared" si="61"/>
        <v>octubre</v>
      </c>
      <c r="R826" s="2">
        <f t="shared" si="62"/>
        <v>2023</v>
      </c>
      <c r="S826" s="3" t="str">
        <f t="shared" si="63"/>
        <v>sabado</v>
      </c>
      <c r="T826" s="87">
        <f t="shared" si="64"/>
        <v>21</v>
      </c>
    </row>
    <row r="827" spans="1:20" ht="15.75" x14ac:dyDescent="0.25">
      <c r="A827" s="113">
        <v>826</v>
      </c>
      <c r="B827" s="4" t="s">
        <v>904</v>
      </c>
      <c r="C827" s="113">
        <v>38</v>
      </c>
      <c r="D827" s="2" t="s">
        <v>695</v>
      </c>
      <c r="E827" s="5" t="s">
        <v>642</v>
      </c>
      <c r="F827" s="171">
        <v>34678227</v>
      </c>
      <c r="G827" s="6" t="s">
        <v>815</v>
      </c>
      <c r="H827" s="2" t="s">
        <v>29</v>
      </c>
      <c r="I827" s="44">
        <v>45172</v>
      </c>
      <c r="J827" s="133" t="s">
        <v>687</v>
      </c>
      <c r="K827" s="133" t="s">
        <v>1200</v>
      </c>
      <c r="L827" s="160">
        <v>550</v>
      </c>
      <c r="M827" s="2" t="s">
        <v>1</v>
      </c>
      <c r="N827" s="2" t="s">
        <v>45</v>
      </c>
      <c r="O827" s="9">
        <v>10</v>
      </c>
      <c r="P827" s="9">
        <f t="shared" si="60"/>
        <v>55</v>
      </c>
      <c r="Q827" s="2" t="str">
        <f t="shared" si="61"/>
        <v>septiembre</v>
      </c>
      <c r="R827" s="2">
        <f t="shared" si="62"/>
        <v>2023</v>
      </c>
      <c r="S827" s="3" t="str">
        <f t="shared" si="63"/>
        <v>domingo</v>
      </c>
      <c r="T827" s="88">
        <f t="shared" si="64"/>
        <v>3</v>
      </c>
    </row>
    <row r="828" spans="1:20" ht="15.75" x14ac:dyDescent="0.25">
      <c r="A828" s="113">
        <v>827</v>
      </c>
      <c r="B828" s="4" t="s">
        <v>715</v>
      </c>
      <c r="C828" s="113">
        <v>42</v>
      </c>
      <c r="D828" s="2" t="s">
        <v>696</v>
      </c>
      <c r="E828" s="5" t="s">
        <v>644</v>
      </c>
      <c r="F828" s="171">
        <v>25043373</v>
      </c>
      <c r="G828" s="6" t="s">
        <v>816</v>
      </c>
      <c r="H828" s="2" t="s">
        <v>33</v>
      </c>
      <c r="I828" s="44">
        <v>45179</v>
      </c>
      <c r="J828" s="133" t="s">
        <v>688</v>
      </c>
      <c r="K828" s="133" t="s">
        <v>1200</v>
      </c>
      <c r="L828" s="160">
        <v>550</v>
      </c>
      <c r="M828" s="2" t="s">
        <v>5</v>
      </c>
      <c r="N828" s="2" t="s">
        <v>45</v>
      </c>
      <c r="O828" s="9">
        <v>15</v>
      </c>
      <c r="P828" s="9">
        <f t="shared" si="60"/>
        <v>55</v>
      </c>
      <c r="Q828" s="2" t="str">
        <f t="shared" si="61"/>
        <v>septiembre</v>
      </c>
      <c r="R828" s="2">
        <f t="shared" si="62"/>
        <v>2023</v>
      </c>
      <c r="S828" s="3" t="str">
        <f t="shared" si="63"/>
        <v>domingo</v>
      </c>
      <c r="T828" s="87">
        <f t="shared" si="64"/>
        <v>10</v>
      </c>
    </row>
    <row r="829" spans="1:20" ht="15.75" x14ac:dyDescent="0.25">
      <c r="A829" s="113">
        <v>828</v>
      </c>
      <c r="B829" s="4" t="s">
        <v>803</v>
      </c>
      <c r="C829" s="113">
        <v>38</v>
      </c>
      <c r="D829" s="2" t="s">
        <v>695</v>
      </c>
      <c r="E829" s="5" t="s">
        <v>646</v>
      </c>
      <c r="F829" s="171">
        <v>30652793</v>
      </c>
      <c r="G829" s="6" t="s">
        <v>818</v>
      </c>
      <c r="H829" s="2" t="s">
        <v>129</v>
      </c>
      <c r="I829" s="44">
        <v>45172</v>
      </c>
      <c r="J829" s="133" t="s">
        <v>684</v>
      </c>
      <c r="K829" s="133" t="s">
        <v>1200</v>
      </c>
      <c r="L829" s="160">
        <v>550</v>
      </c>
      <c r="M829" s="2" t="s">
        <v>3</v>
      </c>
      <c r="N829" s="2" t="s">
        <v>45</v>
      </c>
      <c r="O829" s="9">
        <v>12</v>
      </c>
      <c r="P829" s="9">
        <f t="shared" si="60"/>
        <v>55</v>
      </c>
      <c r="Q829" s="2" t="str">
        <f t="shared" si="61"/>
        <v>septiembre</v>
      </c>
      <c r="R829" s="2">
        <f t="shared" si="62"/>
        <v>2023</v>
      </c>
      <c r="S829" s="3" t="str">
        <f t="shared" si="63"/>
        <v>domingo</v>
      </c>
      <c r="T829" s="88">
        <f t="shared" si="64"/>
        <v>3</v>
      </c>
    </row>
    <row r="830" spans="1:20" ht="15.75" x14ac:dyDescent="0.25">
      <c r="A830" s="113">
        <v>829</v>
      </c>
      <c r="B830" s="4" t="s">
        <v>718</v>
      </c>
      <c r="C830" s="113">
        <v>32</v>
      </c>
      <c r="D830" s="2" t="s">
        <v>696</v>
      </c>
      <c r="E830" s="5" t="s">
        <v>648</v>
      </c>
      <c r="F830" s="171">
        <v>34294909</v>
      </c>
      <c r="G830" s="2" t="s">
        <v>820</v>
      </c>
      <c r="H830" s="2" t="s">
        <v>59</v>
      </c>
      <c r="I830" s="44">
        <v>45172</v>
      </c>
      <c r="J830" s="133" t="s">
        <v>685</v>
      </c>
      <c r="K830" s="133" t="s">
        <v>1200</v>
      </c>
      <c r="L830" s="160">
        <v>550</v>
      </c>
      <c r="M830" s="2" t="s">
        <v>5</v>
      </c>
      <c r="N830" s="2" t="s">
        <v>45</v>
      </c>
      <c r="O830" s="9">
        <v>10</v>
      </c>
      <c r="P830" s="9">
        <f t="shared" si="60"/>
        <v>55</v>
      </c>
      <c r="Q830" s="2" t="str">
        <f t="shared" si="61"/>
        <v>septiembre</v>
      </c>
      <c r="R830" s="2">
        <f t="shared" si="62"/>
        <v>2023</v>
      </c>
      <c r="S830" s="3" t="str">
        <f t="shared" si="63"/>
        <v>domingo</v>
      </c>
      <c r="T830" s="87">
        <f t="shared" si="64"/>
        <v>3</v>
      </c>
    </row>
    <row r="831" spans="1:20" ht="15.75" x14ac:dyDescent="0.25">
      <c r="A831" s="113">
        <v>830</v>
      </c>
      <c r="B831" s="4" t="s">
        <v>719</v>
      </c>
      <c r="C831" s="113">
        <v>30</v>
      </c>
      <c r="D831" s="2" t="s">
        <v>696</v>
      </c>
      <c r="E831" s="5" t="s">
        <v>649</v>
      </c>
      <c r="F831" s="171">
        <v>27535017</v>
      </c>
      <c r="G831" s="2" t="s">
        <v>847</v>
      </c>
      <c r="H831" s="2" t="s">
        <v>61</v>
      </c>
      <c r="I831" s="44">
        <v>45172</v>
      </c>
      <c r="J831" s="133" t="s">
        <v>784</v>
      </c>
      <c r="K831" s="133" t="s">
        <v>1200</v>
      </c>
      <c r="L831" s="160">
        <v>550</v>
      </c>
      <c r="M831" s="2" t="s">
        <v>1198</v>
      </c>
      <c r="N831" s="2" t="s">
        <v>45</v>
      </c>
      <c r="O831" s="9">
        <v>5</v>
      </c>
      <c r="P831" s="9">
        <f t="shared" si="60"/>
        <v>55</v>
      </c>
      <c r="Q831" s="2" t="str">
        <f t="shared" si="61"/>
        <v>septiembre</v>
      </c>
      <c r="R831" s="2">
        <f t="shared" si="62"/>
        <v>2023</v>
      </c>
      <c r="S831" s="3" t="str">
        <f t="shared" si="63"/>
        <v>domingo</v>
      </c>
      <c r="T831" s="88">
        <f t="shared" si="64"/>
        <v>3</v>
      </c>
    </row>
    <row r="832" spans="1:20" ht="15.75" x14ac:dyDescent="0.25">
      <c r="A832" s="113">
        <v>831</v>
      </c>
      <c r="B832" s="4" t="s">
        <v>720</v>
      </c>
      <c r="C832" s="113">
        <v>29</v>
      </c>
      <c r="D832" s="2" t="s">
        <v>695</v>
      </c>
      <c r="E832" s="5" t="s">
        <v>650</v>
      </c>
      <c r="F832" s="171">
        <v>30580610</v>
      </c>
      <c r="G832" s="2" t="s">
        <v>848</v>
      </c>
      <c r="H832" s="2" t="s">
        <v>35</v>
      </c>
      <c r="I832" s="44">
        <v>45197</v>
      </c>
      <c r="J832" s="133" t="s">
        <v>690</v>
      </c>
      <c r="K832" s="133" t="s">
        <v>1200</v>
      </c>
      <c r="L832" s="160">
        <v>550</v>
      </c>
      <c r="M832" s="2" t="s">
        <v>3</v>
      </c>
      <c r="N832" s="2" t="s">
        <v>45</v>
      </c>
      <c r="O832" s="9">
        <v>12</v>
      </c>
      <c r="P832" s="9">
        <f t="shared" si="60"/>
        <v>55</v>
      </c>
      <c r="Q832" s="2" t="str">
        <f t="shared" si="61"/>
        <v>septiembre</v>
      </c>
      <c r="R832" s="2">
        <f t="shared" si="62"/>
        <v>2023</v>
      </c>
      <c r="S832" s="3" t="str">
        <f t="shared" si="63"/>
        <v>jueves</v>
      </c>
      <c r="T832" s="87">
        <f t="shared" si="64"/>
        <v>28</v>
      </c>
    </row>
    <row r="833" spans="1:20" ht="15.75" x14ac:dyDescent="0.25">
      <c r="A833" s="113">
        <v>832</v>
      </c>
      <c r="B833" s="4" t="s">
        <v>721</v>
      </c>
      <c r="C833" s="113">
        <v>33</v>
      </c>
      <c r="D833" s="2" t="s">
        <v>695</v>
      </c>
      <c r="E833" s="5" t="s">
        <v>651</v>
      </c>
      <c r="F833" s="171">
        <v>35484478</v>
      </c>
      <c r="G833" s="2" t="s">
        <v>843</v>
      </c>
      <c r="H833" s="2" t="s">
        <v>37</v>
      </c>
      <c r="I833" s="44">
        <v>45199</v>
      </c>
      <c r="J833" s="133" t="s">
        <v>782</v>
      </c>
      <c r="K833" s="133" t="s">
        <v>1200</v>
      </c>
      <c r="L833" s="160">
        <v>550</v>
      </c>
      <c r="M833" s="2" t="s">
        <v>1198</v>
      </c>
      <c r="N833" s="2" t="s">
        <v>45</v>
      </c>
      <c r="O833" s="9">
        <v>8</v>
      </c>
      <c r="P833" s="9">
        <f t="shared" si="60"/>
        <v>55</v>
      </c>
      <c r="Q833" s="2" t="str">
        <f t="shared" si="61"/>
        <v>septiembre</v>
      </c>
      <c r="R833" s="2">
        <f t="shared" si="62"/>
        <v>2023</v>
      </c>
      <c r="S833" s="3" t="str">
        <f t="shared" si="63"/>
        <v>sabado</v>
      </c>
      <c r="T833" s="88">
        <f t="shared" si="64"/>
        <v>30</v>
      </c>
    </row>
    <row r="834" spans="1:20" ht="15.75" x14ac:dyDescent="0.25">
      <c r="A834" s="113">
        <v>833</v>
      </c>
      <c r="B834" s="4" t="s">
        <v>722</v>
      </c>
      <c r="C834" s="113">
        <v>20</v>
      </c>
      <c r="D834" s="2" t="s">
        <v>696</v>
      </c>
      <c r="E834" s="5" t="s">
        <v>652</v>
      </c>
      <c r="F834" s="171">
        <v>32313302</v>
      </c>
      <c r="G834" s="2" t="s">
        <v>849</v>
      </c>
      <c r="H834" s="2" t="s">
        <v>67</v>
      </c>
      <c r="I834" s="44">
        <v>45202</v>
      </c>
      <c r="J834" s="133" t="s">
        <v>683</v>
      </c>
      <c r="K834" s="133" t="s">
        <v>1200</v>
      </c>
      <c r="L834" s="160">
        <v>550</v>
      </c>
      <c r="M834" s="2" t="s">
        <v>5</v>
      </c>
      <c r="N834" s="2" t="s">
        <v>45</v>
      </c>
      <c r="O834" s="9">
        <v>5</v>
      </c>
      <c r="P834" s="9">
        <f t="shared" ref="P834:P897" si="65">L834*0.1</f>
        <v>55</v>
      </c>
      <c r="Q834" s="2" t="str">
        <f t="shared" ref="Q834:Q897" si="66">TEXT(I:I,"mmmm")</f>
        <v>octubre</v>
      </c>
      <c r="R834" s="2">
        <f t="shared" ref="R834:R897" si="67">YEAR(I834)</f>
        <v>2023</v>
      </c>
      <c r="S834" s="3" t="str">
        <f t="shared" ref="S834:S897" si="68">IF(I834&lt;&gt;"", SUBSTITUTE(SUBSTITUTE(SUBSTITUTE(SUBSTITUTE(SUBSTITUTE(TEXT(I834,"dddd"),"á","a"),"é","e"),"í","i"),"ó","o"),"ú","u"),"")</f>
        <v>martes</v>
      </c>
      <c r="T834" s="87">
        <f t="shared" ref="T834:T897" si="69">DAY(I:I)</f>
        <v>3</v>
      </c>
    </row>
    <row r="835" spans="1:20" ht="15.75" x14ac:dyDescent="0.25">
      <c r="A835" s="113">
        <v>834</v>
      </c>
      <c r="B835" s="4" t="s">
        <v>724</v>
      </c>
      <c r="C835" s="113">
        <v>34</v>
      </c>
      <c r="D835" s="2" t="s">
        <v>695</v>
      </c>
      <c r="E835" s="5" t="s">
        <v>654</v>
      </c>
      <c r="F835" s="171">
        <v>30079514</v>
      </c>
      <c r="G835" s="2" t="s">
        <v>850</v>
      </c>
      <c r="H835" s="2" t="s">
        <v>70</v>
      </c>
      <c r="I835" s="44">
        <v>45209</v>
      </c>
      <c r="J835" s="133" t="s">
        <v>786</v>
      </c>
      <c r="K835" s="133" t="s">
        <v>1200</v>
      </c>
      <c r="L835" s="160">
        <v>550</v>
      </c>
      <c r="M835" s="2" t="s">
        <v>3</v>
      </c>
      <c r="N835" s="2" t="s">
        <v>45</v>
      </c>
      <c r="O835" s="9">
        <v>10</v>
      </c>
      <c r="P835" s="9">
        <f t="shared" si="65"/>
        <v>55</v>
      </c>
      <c r="Q835" s="2" t="str">
        <f t="shared" si="66"/>
        <v>octubre</v>
      </c>
      <c r="R835" s="2">
        <f t="shared" si="67"/>
        <v>2023</v>
      </c>
      <c r="S835" s="3" t="str">
        <f t="shared" si="68"/>
        <v>martes</v>
      </c>
      <c r="T835" s="88">
        <f t="shared" si="69"/>
        <v>10</v>
      </c>
    </row>
    <row r="836" spans="1:20" ht="15.75" x14ac:dyDescent="0.25">
      <c r="A836" s="113">
        <v>835</v>
      </c>
      <c r="B836" s="4" t="s">
        <v>73</v>
      </c>
      <c r="C836" s="113">
        <v>31</v>
      </c>
      <c r="D836" s="2" t="s">
        <v>695</v>
      </c>
      <c r="E836" s="5" t="s">
        <v>656</v>
      </c>
      <c r="F836" s="171">
        <v>39111781</v>
      </c>
      <c r="G836" s="2" t="s">
        <v>844</v>
      </c>
      <c r="H836" s="2" t="s">
        <v>74</v>
      </c>
      <c r="I836" s="44">
        <v>45214</v>
      </c>
      <c r="J836" s="133" t="s">
        <v>714</v>
      </c>
      <c r="K836" s="133" t="s">
        <v>1200</v>
      </c>
      <c r="L836" s="160">
        <v>550</v>
      </c>
      <c r="M836" s="2" t="s">
        <v>1198</v>
      </c>
      <c r="N836" s="2" t="s">
        <v>45</v>
      </c>
      <c r="O836" s="9">
        <v>15</v>
      </c>
      <c r="P836" s="9">
        <f t="shared" si="65"/>
        <v>55</v>
      </c>
      <c r="Q836" s="2" t="str">
        <f t="shared" si="66"/>
        <v>octubre</v>
      </c>
      <c r="R836" s="2">
        <f t="shared" si="67"/>
        <v>2023</v>
      </c>
      <c r="S836" s="3" t="str">
        <f t="shared" si="68"/>
        <v>domingo</v>
      </c>
      <c r="T836" s="87">
        <f t="shared" si="69"/>
        <v>15</v>
      </c>
    </row>
    <row r="837" spans="1:20" ht="15.75" x14ac:dyDescent="0.25">
      <c r="A837" s="113">
        <v>836</v>
      </c>
      <c r="B837" s="4" t="s">
        <v>725</v>
      </c>
      <c r="C837" s="113">
        <v>40</v>
      </c>
      <c r="D837" s="2" t="s">
        <v>696</v>
      </c>
      <c r="E837" s="5" t="s">
        <v>657</v>
      </c>
      <c r="F837" s="171">
        <v>32459086</v>
      </c>
      <c r="G837" s="2" t="s">
        <v>845</v>
      </c>
      <c r="H837" s="2" t="s">
        <v>76</v>
      </c>
      <c r="I837" s="44">
        <v>45219</v>
      </c>
      <c r="J837" s="133" t="s">
        <v>713</v>
      </c>
      <c r="K837" s="133" t="s">
        <v>1200</v>
      </c>
      <c r="L837" s="160">
        <v>550</v>
      </c>
      <c r="M837" s="2" t="s">
        <v>1</v>
      </c>
      <c r="N837" s="2" t="s">
        <v>45</v>
      </c>
      <c r="O837" s="9">
        <v>0</v>
      </c>
      <c r="P837" s="9">
        <f t="shared" si="65"/>
        <v>55</v>
      </c>
      <c r="Q837" s="2" t="str">
        <f t="shared" si="66"/>
        <v>octubre</v>
      </c>
      <c r="R837" s="2">
        <f t="shared" si="67"/>
        <v>2023</v>
      </c>
      <c r="S837" s="3" t="str">
        <f t="shared" si="68"/>
        <v>viernes</v>
      </c>
      <c r="T837" s="88">
        <f t="shared" si="69"/>
        <v>20</v>
      </c>
    </row>
    <row r="838" spans="1:20" ht="15.75" x14ac:dyDescent="0.25">
      <c r="A838" s="113">
        <v>837</v>
      </c>
      <c r="B838" s="4" t="s">
        <v>730</v>
      </c>
      <c r="C838" s="113">
        <v>27</v>
      </c>
      <c r="D838" s="2" t="s">
        <v>695</v>
      </c>
      <c r="E838" s="5" t="s">
        <v>662</v>
      </c>
      <c r="F838" s="171">
        <v>30066435</v>
      </c>
      <c r="G838" s="2" t="s">
        <v>933</v>
      </c>
      <c r="H838" s="2" t="s">
        <v>86</v>
      </c>
      <c r="I838" s="44">
        <v>45233</v>
      </c>
      <c r="J838" s="133" t="s">
        <v>687</v>
      </c>
      <c r="K838" s="133" t="s">
        <v>1200</v>
      </c>
      <c r="L838" s="160">
        <v>550</v>
      </c>
      <c r="M838" s="2" t="s">
        <v>1</v>
      </c>
      <c r="N838" s="2" t="s">
        <v>45</v>
      </c>
      <c r="O838" s="9">
        <v>0</v>
      </c>
      <c r="P838" s="9">
        <f t="shared" si="65"/>
        <v>55</v>
      </c>
      <c r="Q838" s="2" t="str">
        <f t="shared" si="66"/>
        <v>noviembre</v>
      </c>
      <c r="R838" s="2">
        <f t="shared" si="67"/>
        <v>2023</v>
      </c>
      <c r="S838" s="3" t="str">
        <f t="shared" si="68"/>
        <v>viernes</v>
      </c>
      <c r="T838" s="87">
        <f t="shared" si="69"/>
        <v>3</v>
      </c>
    </row>
    <row r="839" spans="1:20" ht="15.75" x14ac:dyDescent="0.25">
      <c r="A839" s="113">
        <v>838</v>
      </c>
      <c r="B839" s="4" t="s">
        <v>89</v>
      </c>
      <c r="C839" s="113">
        <v>28</v>
      </c>
      <c r="D839" s="2" t="s">
        <v>695</v>
      </c>
      <c r="E839" s="5" t="s">
        <v>664</v>
      </c>
      <c r="F839" s="171">
        <v>25649169</v>
      </c>
      <c r="G839" s="2" t="s">
        <v>828</v>
      </c>
      <c r="H839" s="2" t="s">
        <v>90</v>
      </c>
      <c r="I839" s="44">
        <v>45240</v>
      </c>
      <c r="J839" s="133" t="s">
        <v>688</v>
      </c>
      <c r="K839" s="133" t="s">
        <v>1200</v>
      </c>
      <c r="L839" s="160">
        <v>550</v>
      </c>
      <c r="M839" s="2" t="s">
        <v>5</v>
      </c>
      <c r="N839" s="2" t="s">
        <v>45</v>
      </c>
      <c r="O839" s="9">
        <v>10</v>
      </c>
      <c r="P839" s="9">
        <f t="shared" si="65"/>
        <v>55</v>
      </c>
      <c r="Q839" s="2" t="str">
        <f t="shared" si="66"/>
        <v>noviembre</v>
      </c>
      <c r="R839" s="2">
        <f t="shared" si="67"/>
        <v>2023</v>
      </c>
      <c r="S839" s="3" t="str">
        <f t="shared" si="68"/>
        <v>viernes</v>
      </c>
      <c r="T839" s="88">
        <f t="shared" si="69"/>
        <v>10</v>
      </c>
    </row>
    <row r="840" spans="1:20" ht="15.75" x14ac:dyDescent="0.25">
      <c r="A840" s="113">
        <v>839</v>
      </c>
      <c r="B840" s="4" t="s">
        <v>732</v>
      </c>
      <c r="C840" s="113">
        <v>40</v>
      </c>
      <c r="D840" s="2" t="s">
        <v>696</v>
      </c>
      <c r="E840" s="5" t="s">
        <v>666</v>
      </c>
      <c r="F840" s="171">
        <v>33498175</v>
      </c>
      <c r="G840" s="2" t="s">
        <v>830</v>
      </c>
      <c r="H840" s="2" t="s">
        <v>61</v>
      </c>
      <c r="I840" s="44">
        <v>45245</v>
      </c>
      <c r="J840" s="133" t="s">
        <v>684</v>
      </c>
      <c r="K840" s="133" t="s">
        <v>1200</v>
      </c>
      <c r="L840" s="160">
        <v>550</v>
      </c>
      <c r="M840" s="2" t="s">
        <v>3</v>
      </c>
      <c r="N840" s="2" t="s">
        <v>45</v>
      </c>
      <c r="O840" s="9">
        <v>0</v>
      </c>
      <c r="P840" s="9">
        <f t="shared" si="65"/>
        <v>55</v>
      </c>
      <c r="Q840" s="2" t="str">
        <f t="shared" si="66"/>
        <v>noviembre</v>
      </c>
      <c r="R840" s="2">
        <f t="shared" si="67"/>
        <v>2023</v>
      </c>
      <c r="S840" s="3" t="str">
        <f t="shared" si="68"/>
        <v>miercoles</v>
      </c>
      <c r="T840" s="87">
        <f t="shared" si="69"/>
        <v>15</v>
      </c>
    </row>
    <row r="841" spans="1:20" ht="15.75" x14ac:dyDescent="0.25">
      <c r="A841" s="113">
        <v>840</v>
      </c>
      <c r="B841" s="4" t="s">
        <v>733</v>
      </c>
      <c r="C841" s="113">
        <v>28</v>
      </c>
      <c r="D841" s="2" t="s">
        <v>695</v>
      </c>
      <c r="E841" s="5" t="s">
        <v>668</v>
      </c>
      <c r="F841" s="171">
        <v>39704517</v>
      </c>
      <c r="G841" s="2" t="s">
        <v>832</v>
      </c>
      <c r="H841" s="2" t="s">
        <v>96</v>
      </c>
      <c r="I841" s="44">
        <v>45253</v>
      </c>
      <c r="J841" s="133" t="s">
        <v>685</v>
      </c>
      <c r="K841" s="133" t="s">
        <v>1200</v>
      </c>
      <c r="L841" s="160">
        <v>550</v>
      </c>
      <c r="M841" s="2" t="s">
        <v>5</v>
      </c>
      <c r="N841" s="2" t="s">
        <v>45</v>
      </c>
      <c r="O841" s="9">
        <v>10</v>
      </c>
      <c r="P841" s="9">
        <f t="shared" si="65"/>
        <v>55</v>
      </c>
      <c r="Q841" s="2" t="str">
        <f t="shared" si="66"/>
        <v>noviembre</v>
      </c>
      <c r="R841" s="2">
        <f t="shared" si="67"/>
        <v>2023</v>
      </c>
      <c r="S841" s="3" t="str">
        <f t="shared" si="68"/>
        <v>jueves</v>
      </c>
      <c r="T841" s="88">
        <f t="shared" si="69"/>
        <v>23</v>
      </c>
    </row>
    <row r="842" spans="1:20" ht="15.75" x14ac:dyDescent="0.25">
      <c r="A842" s="113">
        <v>841</v>
      </c>
      <c r="B842" s="4" t="s">
        <v>734</v>
      </c>
      <c r="C842" s="113">
        <v>29</v>
      </c>
      <c r="D842" s="2" t="s">
        <v>696</v>
      </c>
      <c r="E842" s="5" t="s">
        <v>669</v>
      </c>
      <c r="F842" s="171">
        <v>36482004</v>
      </c>
      <c r="G842" s="2" t="s">
        <v>851</v>
      </c>
      <c r="H842" s="2" t="s">
        <v>98</v>
      </c>
      <c r="I842" s="44">
        <v>45255</v>
      </c>
      <c r="J842" s="133" t="s">
        <v>784</v>
      </c>
      <c r="K842" s="133" t="s">
        <v>62</v>
      </c>
      <c r="L842" s="161">
        <v>350</v>
      </c>
      <c r="M842" s="2" t="s">
        <v>1198</v>
      </c>
      <c r="N842" s="2" t="s">
        <v>45</v>
      </c>
      <c r="O842" s="9">
        <v>5</v>
      </c>
      <c r="P842" s="9">
        <f t="shared" si="65"/>
        <v>35</v>
      </c>
      <c r="Q842" s="2" t="str">
        <f t="shared" si="66"/>
        <v>noviembre</v>
      </c>
      <c r="R842" s="2">
        <f t="shared" si="67"/>
        <v>2023</v>
      </c>
      <c r="S842" s="3" t="str">
        <f t="shared" si="68"/>
        <v>sabado</v>
      </c>
      <c r="T842" s="87">
        <f t="shared" si="69"/>
        <v>25</v>
      </c>
    </row>
    <row r="843" spans="1:20" ht="15.75" x14ac:dyDescent="0.25">
      <c r="A843" s="113">
        <v>842</v>
      </c>
      <c r="B843" s="4" t="s">
        <v>99</v>
      </c>
      <c r="C843" s="113">
        <v>31</v>
      </c>
      <c r="D843" s="2" t="s">
        <v>696</v>
      </c>
      <c r="E843" s="5" t="s">
        <v>670</v>
      </c>
      <c r="F843" s="171">
        <v>34388397</v>
      </c>
      <c r="G843" s="2" t="s">
        <v>846</v>
      </c>
      <c r="H843" s="2" t="s">
        <v>100</v>
      </c>
      <c r="I843" s="44">
        <v>45258</v>
      </c>
      <c r="J843" s="133" t="s">
        <v>690</v>
      </c>
      <c r="K843" s="133" t="s">
        <v>62</v>
      </c>
      <c r="L843" s="161">
        <v>350</v>
      </c>
      <c r="M843" s="2" t="s">
        <v>3</v>
      </c>
      <c r="N843" s="2" t="s">
        <v>45</v>
      </c>
      <c r="O843" s="9">
        <v>15</v>
      </c>
      <c r="P843" s="9">
        <f t="shared" si="65"/>
        <v>35</v>
      </c>
      <c r="Q843" s="2" t="str">
        <f t="shared" si="66"/>
        <v>noviembre</v>
      </c>
      <c r="R843" s="2">
        <f t="shared" si="67"/>
        <v>2023</v>
      </c>
      <c r="S843" s="3" t="str">
        <f t="shared" si="68"/>
        <v>martes</v>
      </c>
      <c r="T843" s="88">
        <f t="shared" si="69"/>
        <v>28</v>
      </c>
    </row>
    <row r="844" spans="1:20" ht="15.75" x14ac:dyDescent="0.25">
      <c r="A844" s="113">
        <v>843</v>
      </c>
      <c r="B844" s="4" t="s">
        <v>735</v>
      </c>
      <c r="C844" s="113">
        <v>29</v>
      </c>
      <c r="D844" s="2" t="s">
        <v>695</v>
      </c>
      <c r="E844" s="5" t="s">
        <v>671</v>
      </c>
      <c r="F844" s="171">
        <v>34400915</v>
      </c>
      <c r="G844" s="2" t="s">
        <v>840</v>
      </c>
      <c r="H844" s="2" t="s">
        <v>102</v>
      </c>
      <c r="I844" s="44">
        <v>45260</v>
      </c>
      <c r="J844" s="133" t="s">
        <v>782</v>
      </c>
      <c r="K844" s="133" t="s">
        <v>62</v>
      </c>
      <c r="L844" s="161">
        <v>350</v>
      </c>
      <c r="M844" s="2" t="s">
        <v>1198</v>
      </c>
      <c r="N844" s="2" t="s">
        <v>45</v>
      </c>
      <c r="O844" s="9">
        <v>0</v>
      </c>
      <c r="P844" s="9">
        <f t="shared" si="65"/>
        <v>35</v>
      </c>
      <c r="Q844" s="2" t="str">
        <f t="shared" si="66"/>
        <v>noviembre</v>
      </c>
      <c r="R844" s="2">
        <f t="shared" si="67"/>
        <v>2023</v>
      </c>
      <c r="S844" s="3" t="str">
        <f t="shared" si="68"/>
        <v>jueves</v>
      </c>
      <c r="T844" s="87">
        <f t="shared" si="69"/>
        <v>30</v>
      </c>
    </row>
    <row r="845" spans="1:20" ht="15.75" x14ac:dyDescent="0.25">
      <c r="A845" s="113">
        <v>844</v>
      </c>
      <c r="B845" s="4" t="s">
        <v>736</v>
      </c>
      <c r="C845" s="113">
        <v>18</v>
      </c>
      <c r="D845" s="2" t="s">
        <v>695</v>
      </c>
      <c r="E845" s="5" t="s">
        <v>672</v>
      </c>
      <c r="F845" s="171">
        <v>31816316</v>
      </c>
      <c r="G845" s="2" t="s">
        <v>853</v>
      </c>
      <c r="H845" s="2" t="s">
        <v>104</v>
      </c>
      <c r="I845" s="44">
        <v>45263</v>
      </c>
      <c r="J845" s="133" t="s">
        <v>683</v>
      </c>
      <c r="K845" s="133" t="s">
        <v>62</v>
      </c>
      <c r="L845" s="161">
        <v>350</v>
      </c>
      <c r="M845" s="2" t="s">
        <v>5</v>
      </c>
      <c r="N845" s="2" t="s">
        <v>45</v>
      </c>
      <c r="O845" s="9">
        <v>8</v>
      </c>
      <c r="P845" s="9">
        <f t="shared" si="65"/>
        <v>35</v>
      </c>
      <c r="Q845" s="2" t="str">
        <f t="shared" si="66"/>
        <v>diciembre</v>
      </c>
      <c r="R845" s="2">
        <f t="shared" si="67"/>
        <v>2023</v>
      </c>
      <c r="S845" s="3" t="str">
        <f t="shared" si="68"/>
        <v>domingo</v>
      </c>
      <c r="T845" s="88">
        <f t="shared" si="69"/>
        <v>3</v>
      </c>
    </row>
    <row r="846" spans="1:20" ht="15.75" x14ac:dyDescent="0.25">
      <c r="A846" s="113">
        <v>845</v>
      </c>
      <c r="B846" s="4" t="s">
        <v>737</v>
      </c>
      <c r="C846" s="113">
        <v>32</v>
      </c>
      <c r="D846" s="2" t="s">
        <v>696</v>
      </c>
      <c r="E846" s="5" t="s">
        <v>674</v>
      </c>
      <c r="F846" s="171">
        <v>30442404</v>
      </c>
      <c r="G846" s="2" t="s">
        <v>852</v>
      </c>
      <c r="H846" s="2" t="s">
        <v>108</v>
      </c>
      <c r="I846" s="44">
        <v>45270</v>
      </c>
      <c r="J846" s="133" t="s">
        <v>786</v>
      </c>
      <c r="K846" s="133" t="s">
        <v>62</v>
      </c>
      <c r="L846" s="161">
        <v>350</v>
      </c>
      <c r="M846" s="2" t="s">
        <v>3</v>
      </c>
      <c r="N846" s="2" t="s">
        <v>45</v>
      </c>
      <c r="O846" s="9">
        <v>5</v>
      </c>
      <c r="P846" s="9">
        <f t="shared" si="65"/>
        <v>35</v>
      </c>
      <c r="Q846" s="2" t="str">
        <f t="shared" si="66"/>
        <v>diciembre</v>
      </c>
      <c r="R846" s="2">
        <f t="shared" si="67"/>
        <v>2023</v>
      </c>
      <c r="S846" s="3" t="str">
        <f t="shared" si="68"/>
        <v>domingo</v>
      </c>
      <c r="T846" s="87">
        <f t="shared" si="69"/>
        <v>10</v>
      </c>
    </row>
    <row r="847" spans="1:20" ht="15.75" x14ac:dyDescent="0.25">
      <c r="A847" s="113">
        <v>846</v>
      </c>
      <c r="B847" s="4" t="s">
        <v>111</v>
      </c>
      <c r="C847" s="113">
        <v>27</v>
      </c>
      <c r="D847" s="2" t="s">
        <v>695</v>
      </c>
      <c r="E847" s="5" t="s">
        <v>676</v>
      </c>
      <c r="F847" s="171">
        <v>28565335</v>
      </c>
      <c r="G847" s="2" t="s">
        <v>841</v>
      </c>
      <c r="H847" s="2" t="s">
        <v>112</v>
      </c>
      <c r="I847" s="44">
        <v>45275</v>
      </c>
      <c r="J847" s="133" t="s">
        <v>714</v>
      </c>
      <c r="K847" s="133" t="s">
        <v>62</v>
      </c>
      <c r="L847" s="161">
        <v>350</v>
      </c>
      <c r="M847" s="2" t="s">
        <v>1198</v>
      </c>
      <c r="N847" s="2" t="s">
        <v>45</v>
      </c>
      <c r="O847" s="9">
        <v>0</v>
      </c>
      <c r="P847" s="9">
        <f t="shared" si="65"/>
        <v>35</v>
      </c>
      <c r="Q847" s="2" t="str">
        <f t="shared" si="66"/>
        <v>diciembre</v>
      </c>
      <c r="R847" s="2">
        <f t="shared" si="67"/>
        <v>2023</v>
      </c>
      <c r="S847" s="3" t="str">
        <f t="shared" si="68"/>
        <v>viernes</v>
      </c>
      <c r="T847" s="88">
        <f t="shared" si="69"/>
        <v>15</v>
      </c>
    </row>
    <row r="848" spans="1:20" ht="15.75" x14ac:dyDescent="0.25">
      <c r="A848" s="113">
        <v>847</v>
      </c>
      <c r="B848" s="4" t="s">
        <v>113</v>
      </c>
      <c r="C848" s="113">
        <v>27</v>
      </c>
      <c r="D848" s="2" t="s">
        <v>696</v>
      </c>
      <c r="E848" s="5" t="s">
        <v>677</v>
      </c>
      <c r="F848" s="171">
        <v>37472916</v>
      </c>
      <c r="G848" s="2" t="s">
        <v>842</v>
      </c>
      <c r="H848" s="2" t="s">
        <v>114</v>
      </c>
      <c r="I848" s="44">
        <v>45280</v>
      </c>
      <c r="J848" s="133" t="s">
        <v>713</v>
      </c>
      <c r="K848" s="133" t="s">
        <v>62</v>
      </c>
      <c r="L848" s="161">
        <v>350</v>
      </c>
      <c r="M848" s="2" t="s">
        <v>1</v>
      </c>
      <c r="N848" s="2" t="s">
        <v>45</v>
      </c>
      <c r="O848" s="9">
        <v>8</v>
      </c>
      <c r="P848" s="9">
        <f t="shared" si="65"/>
        <v>35</v>
      </c>
      <c r="Q848" s="2" t="str">
        <f t="shared" si="66"/>
        <v>diciembre</v>
      </c>
      <c r="R848" s="2">
        <f t="shared" si="67"/>
        <v>2023</v>
      </c>
      <c r="S848" s="3" t="str">
        <f t="shared" si="68"/>
        <v>miercoles</v>
      </c>
      <c r="T848" s="87">
        <f t="shared" si="69"/>
        <v>20</v>
      </c>
    </row>
    <row r="849" spans="1:20" ht="15.75" x14ac:dyDescent="0.25">
      <c r="A849" s="113">
        <v>848</v>
      </c>
      <c r="B849" s="4" t="s">
        <v>904</v>
      </c>
      <c r="C849" s="113">
        <v>38</v>
      </c>
      <c r="D849" s="2" t="s">
        <v>695</v>
      </c>
      <c r="E849" s="5" t="s">
        <v>642</v>
      </c>
      <c r="F849" s="171">
        <v>34678227</v>
      </c>
      <c r="G849" s="6" t="s">
        <v>815</v>
      </c>
      <c r="H849" s="2" t="s">
        <v>29</v>
      </c>
      <c r="I849" s="44">
        <v>45171</v>
      </c>
      <c r="J849" s="133" t="s">
        <v>687</v>
      </c>
      <c r="K849" s="133" t="s">
        <v>62</v>
      </c>
      <c r="L849" s="161">
        <v>350</v>
      </c>
      <c r="M849" s="2" t="s">
        <v>1</v>
      </c>
      <c r="N849" s="2" t="s">
        <v>45</v>
      </c>
      <c r="O849" s="9">
        <v>8</v>
      </c>
      <c r="P849" s="9">
        <f t="shared" si="65"/>
        <v>35</v>
      </c>
      <c r="Q849" s="2" t="str">
        <f t="shared" si="66"/>
        <v>septiembre</v>
      </c>
      <c r="R849" s="2">
        <f t="shared" si="67"/>
        <v>2023</v>
      </c>
      <c r="S849" s="3" t="str">
        <f t="shared" si="68"/>
        <v>sabado</v>
      </c>
      <c r="T849" s="88">
        <f t="shared" si="69"/>
        <v>2</v>
      </c>
    </row>
    <row r="850" spans="1:20" ht="15.75" x14ac:dyDescent="0.25">
      <c r="A850" s="113">
        <v>849</v>
      </c>
      <c r="B850" s="4" t="s">
        <v>715</v>
      </c>
      <c r="C850" s="113">
        <v>42</v>
      </c>
      <c r="D850" s="2" t="s">
        <v>696</v>
      </c>
      <c r="E850" s="5" t="s">
        <v>644</v>
      </c>
      <c r="F850" s="171">
        <v>25043373</v>
      </c>
      <c r="G850" s="6" t="s">
        <v>816</v>
      </c>
      <c r="H850" s="2" t="s">
        <v>33</v>
      </c>
      <c r="I850" s="44">
        <v>45179</v>
      </c>
      <c r="J850" s="133" t="s">
        <v>688</v>
      </c>
      <c r="K850" s="133" t="s">
        <v>62</v>
      </c>
      <c r="L850" s="161">
        <v>350</v>
      </c>
      <c r="M850" s="2" t="s">
        <v>5</v>
      </c>
      <c r="N850" s="2" t="s">
        <v>45</v>
      </c>
      <c r="O850" s="9">
        <v>5</v>
      </c>
      <c r="P850" s="9">
        <f t="shared" si="65"/>
        <v>35</v>
      </c>
      <c r="Q850" s="2" t="str">
        <f t="shared" si="66"/>
        <v>septiembre</v>
      </c>
      <c r="R850" s="2">
        <f t="shared" si="67"/>
        <v>2023</v>
      </c>
      <c r="S850" s="3" t="str">
        <f t="shared" si="68"/>
        <v>domingo</v>
      </c>
      <c r="T850" s="87">
        <f t="shared" si="69"/>
        <v>10</v>
      </c>
    </row>
    <row r="851" spans="1:20" ht="15.75" x14ac:dyDescent="0.25">
      <c r="A851" s="113">
        <v>850</v>
      </c>
      <c r="B851" s="4" t="s">
        <v>803</v>
      </c>
      <c r="C851" s="113">
        <v>38</v>
      </c>
      <c r="D851" s="2" t="s">
        <v>695</v>
      </c>
      <c r="E851" s="5" t="s">
        <v>646</v>
      </c>
      <c r="F851" s="171">
        <v>30652793</v>
      </c>
      <c r="G851" s="6" t="s">
        <v>818</v>
      </c>
      <c r="H851" s="2" t="s">
        <v>129</v>
      </c>
      <c r="I851" s="44">
        <v>45184</v>
      </c>
      <c r="J851" s="133" t="s">
        <v>684</v>
      </c>
      <c r="K851" s="133" t="s">
        <v>62</v>
      </c>
      <c r="L851" s="161">
        <v>350</v>
      </c>
      <c r="M851" s="2" t="s">
        <v>3</v>
      </c>
      <c r="N851" s="2" t="s">
        <v>45</v>
      </c>
      <c r="O851" s="9">
        <v>8</v>
      </c>
      <c r="P851" s="9">
        <f t="shared" si="65"/>
        <v>35</v>
      </c>
      <c r="Q851" s="2" t="str">
        <f t="shared" si="66"/>
        <v>septiembre</v>
      </c>
      <c r="R851" s="2">
        <f t="shared" si="67"/>
        <v>2023</v>
      </c>
      <c r="S851" s="3" t="str">
        <f t="shared" si="68"/>
        <v>viernes</v>
      </c>
      <c r="T851" s="88">
        <f t="shared" si="69"/>
        <v>15</v>
      </c>
    </row>
    <row r="852" spans="1:20" ht="15.75" x14ac:dyDescent="0.25">
      <c r="A852" s="113">
        <v>851</v>
      </c>
      <c r="B852" s="4" t="s">
        <v>718</v>
      </c>
      <c r="C852" s="113">
        <v>32</v>
      </c>
      <c r="D852" s="2" t="s">
        <v>696</v>
      </c>
      <c r="E852" s="5" t="s">
        <v>648</v>
      </c>
      <c r="F852" s="171">
        <v>34294909</v>
      </c>
      <c r="G852" s="2" t="s">
        <v>820</v>
      </c>
      <c r="H852" s="2" t="s">
        <v>59</v>
      </c>
      <c r="I852" s="44">
        <v>45172</v>
      </c>
      <c r="J852" s="133" t="s">
        <v>685</v>
      </c>
      <c r="K852" s="133" t="s">
        <v>62</v>
      </c>
      <c r="L852" s="161">
        <v>350</v>
      </c>
      <c r="M852" s="2" t="s">
        <v>5</v>
      </c>
      <c r="N852" s="2" t="s">
        <v>45</v>
      </c>
      <c r="O852" s="9">
        <v>5</v>
      </c>
      <c r="P852" s="9">
        <f t="shared" si="65"/>
        <v>35</v>
      </c>
      <c r="Q852" s="2" t="str">
        <f t="shared" si="66"/>
        <v>septiembre</v>
      </c>
      <c r="R852" s="2">
        <f t="shared" si="67"/>
        <v>2023</v>
      </c>
      <c r="S852" s="3" t="str">
        <f t="shared" si="68"/>
        <v>domingo</v>
      </c>
      <c r="T852" s="87">
        <f t="shared" si="69"/>
        <v>3</v>
      </c>
    </row>
    <row r="853" spans="1:20" ht="15.75" x14ac:dyDescent="0.25">
      <c r="A853" s="113">
        <v>852</v>
      </c>
      <c r="B853" s="4" t="s">
        <v>719</v>
      </c>
      <c r="C853" s="113">
        <v>30</v>
      </c>
      <c r="D853" s="2" t="s">
        <v>696</v>
      </c>
      <c r="E853" s="5" t="s">
        <v>649</v>
      </c>
      <c r="F853" s="171">
        <v>27535017</v>
      </c>
      <c r="G853" s="2" t="s">
        <v>847</v>
      </c>
      <c r="H853" s="2" t="s">
        <v>61</v>
      </c>
      <c r="I853" s="44">
        <v>45172</v>
      </c>
      <c r="J853" s="133" t="s">
        <v>784</v>
      </c>
      <c r="K853" s="133" t="s">
        <v>62</v>
      </c>
      <c r="L853" s="161">
        <v>350</v>
      </c>
      <c r="M853" s="2" t="s">
        <v>1198</v>
      </c>
      <c r="N853" s="2" t="s">
        <v>45</v>
      </c>
      <c r="O853" s="9">
        <v>15</v>
      </c>
      <c r="P853" s="9">
        <f t="shared" si="65"/>
        <v>35</v>
      </c>
      <c r="Q853" s="2" t="str">
        <f t="shared" si="66"/>
        <v>septiembre</v>
      </c>
      <c r="R853" s="2">
        <f t="shared" si="67"/>
        <v>2023</v>
      </c>
      <c r="S853" s="3" t="str">
        <f t="shared" si="68"/>
        <v>domingo</v>
      </c>
      <c r="T853" s="88">
        <f t="shared" si="69"/>
        <v>3</v>
      </c>
    </row>
    <row r="854" spans="1:20" ht="15.75" x14ac:dyDescent="0.25">
      <c r="A854" s="113">
        <v>853</v>
      </c>
      <c r="B854" s="4" t="s">
        <v>720</v>
      </c>
      <c r="C854" s="113">
        <v>29</v>
      </c>
      <c r="D854" s="2" t="s">
        <v>695</v>
      </c>
      <c r="E854" s="5" t="s">
        <v>650</v>
      </c>
      <c r="F854" s="171">
        <v>30580610</v>
      </c>
      <c r="G854" s="2" t="s">
        <v>848</v>
      </c>
      <c r="H854" s="2" t="s">
        <v>35</v>
      </c>
      <c r="I854" s="44">
        <v>45172</v>
      </c>
      <c r="J854" s="133" t="s">
        <v>690</v>
      </c>
      <c r="K854" s="133" t="s">
        <v>62</v>
      </c>
      <c r="L854" s="161">
        <v>350</v>
      </c>
      <c r="M854" s="2" t="s">
        <v>3</v>
      </c>
      <c r="N854" s="2" t="s">
        <v>45</v>
      </c>
      <c r="O854" s="9">
        <v>0</v>
      </c>
      <c r="P854" s="9">
        <f t="shared" si="65"/>
        <v>35</v>
      </c>
      <c r="Q854" s="2" t="str">
        <f t="shared" si="66"/>
        <v>septiembre</v>
      </c>
      <c r="R854" s="2">
        <f t="shared" si="67"/>
        <v>2023</v>
      </c>
      <c r="S854" s="3" t="str">
        <f t="shared" si="68"/>
        <v>domingo</v>
      </c>
      <c r="T854" s="87">
        <f t="shared" si="69"/>
        <v>3</v>
      </c>
    </row>
    <row r="855" spans="1:20" ht="15.75" x14ac:dyDescent="0.25">
      <c r="A855" s="113">
        <v>854</v>
      </c>
      <c r="B855" s="4" t="s">
        <v>721</v>
      </c>
      <c r="C855" s="113">
        <v>33</v>
      </c>
      <c r="D855" s="2" t="s">
        <v>695</v>
      </c>
      <c r="E855" s="5" t="s">
        <v>651</v>
      </c>
      <c r="F855" s="171">
        <v>35484478</v>
      </c>
      <c r="G855" s="2" t="s">
        <v>843</v>
      </c>
      <c r="H855" s="2" t="s">
        <v>37</v>
      </c>
      <c r="I855" s="44">
        <v>45199</v>
      </c>
      <c r="J855" s="133" t="s">
        <v>782</v>
      </c>
      <c r="K855" s="133" t="s">
        <v>62</v>
      </c>
      <c r="L855" s="161">
        <v>350</v>
      </c>
      <c r="M855" s="2" t="s">
        <v>1198</v>
      </c>
      <c r="N855" s="2" t="s">
        <v>45</v>
      </c>
      <c r="O855" s="9">
        <v>8</v>
      </c>
      <c r="P855" s="9">
        <f t="shared" si="65"/>
        <v>35</v>
      </c>
      <c r="Q855" s="2" t="str">
        <f t="shared" si="66"/>
        <v>septiembre</v>
      </c>
      <c r="R855" s="2">
        <f t="shared" si="67"/>
        <v>2023</v>
      </c>
      <c r="S855" s="3" t="str">
        <f t="shared" si="68"/>
        <v>sabado</v>
      </c>
      <c r="T855" s="87">
        <f t="shared" si="69"/>
        <v>30</v>
      </c>
    </row>
    <row r="856" spans="1:20" ht="15.75" x14ac:dyDescent="0.25">
      <c r="A856" s="113">
        <v>855</v>
      </c>
      <c r="B856" s="4" t="s">
        <v>722</v>
      </c>
      <c r="C856" s="113">
        <v>20</v>
      </c>
      <c r="D856" s="2" t="s">
        <v>696</v>
      </c>
      <c r="E856" s="5" t="s">
        <v>652</v>
      </c>
      <c r="F856" s="171">
        <v>32313302</v>
      </c>
      <c r="G856" s="2" t="s">
        <v>849</v>
      </c>
      <c r="H856" s="2" t="s">
        <v>67</v>
      </c>
      <c r="I856" s="44">
        <v>45202</v>
      </c>
      <c r="J856" s="133" t="s">
        <v>683</v>
      </c>
      <c r="K856" s="133" t="s">
        <v>62</v>
      </c>
      <c r="L856" s="161">
        <v>350</v>
      </c>
      <c r="M856" s="2" t="s">
        <v>5</v>
      </c>
      <c r="N856" s="2" t="s">
        <v>45</v>
      </c>
      <c r="O856" s="9">
        <v>10</v>
      </c>
      <c r="P856" s="9">
        <f t="shared" si="65"/>
        <v>35</v>
      </c>
      <c r="Q856" s="2" t="str">
        <f t="shared" si="66"/>
        <v>octubre</v>
      </c>
      <c r="R856" s="2">
        <f t="shared" si="67"/>
        <v>2023</v>
      </c>
      <c r="S856" s="3" t="str">
        <f t="shared" si="68"/>
        <v>martes</v>
      </c>
      <c r="T856" s="88">
        <f t="shared" si="69"/>
        <v>3</v>
      </c>
    </row>
    <row r="857" spans="1:20" ht="15.75" x14ac:dyDescent="0.25">
      <c r="A857" s="113">
        <v>856</v>
      </c>
      <c r="B857" s="4" t="s">
        <v>724</v>
      </c>
      <c r="C857" s="113">
        <v>34</v>
      </c>
      <c r="D857" s="2" t="s">
        <v>695</v>
      </c>
      <c r="E857" s="5" t="s">
        <v>654</v>
      </c>
      <c r="F857" s="171">
        <v>30079514</v>
      </c>
      <c r="G857" s="2" t="s">
        <v>850</v>
      </c>
      <c r="H857" s="2" t="s">
        <v>70</v>
      </c>
      <c r="I857" s="44">
        <v>45209</v>
      </c>
      <c r="J857" s="133" t="s">
        <v>786</v>
      </c>
      <c r="K857" s="133" t="s">
        <v>62</v>
      </c>
      <c r="L857" s="161">
        <v>350</v>
      </c>
      <c r="M857" s="2" t="s">
        <v>3</v>
      </c>
      <c r="N857" s="2" t="s">
        <v>45</v>
      </c>
      <c r="O857" s="9">
        <v>15</v>
      </c>
      <c r="P857" s="9">
        <f t="shared" si="65"/>
        <v>35</v>
      </c>
      <c r="Q857" s="2" t="str">
        <f t="shared" si="66"/>
        <v>octubre</v>
      </c>
      <c r="R857" s="2">
        <f t="shared" si="67"/>
        <v>2023</v>
      </c>
      <c r="S857" s="3" t="str">
        <f t="shared" si="68"/>
        <v>martes</v>
      </c>
      <c r="T857" s="87">
        <f t="shared" si="69"/>
        <v>10</v>
      </c>
    </row>
    <row r="858" spans="1:20" ht="15.75" x14ac:dyDescent="0.25">
      <c r="A858" s="113">
        <v>857</v>
      </c>
      <c r="B858" s="4" t="s">
        <v>73</v>
      </c>
      <c r="C858" s="113">
        <v>31</v>
      </c>
      <c r="D858" s="2" t="s">
        <v>695</v>
      </c>
      <c r="E858" s="5" t="s">
        <v>656</v>
      </c>
      <c r="F858" s="171">
        <v>39111781</v>
      </c>
      <c r="G858" s="2" t="s">
        <v>844</v>
      </c>
      <c r="H858" s="2" t="s">
        <v>74</v>
      </c>
      <c r="I858" s="44">
        <v>45214</v>
      </c>
      <c r="J858" s="133" t="s">
        <v>714</v>
      </c>
      <c r="K858" s="133" t="s">
        <v>62</v>
      </c>
      <c r="L858" s="161">
        <v>350</v>
      </c>
      <c r="M858" s="2" t="s">
        <v>1198</v>
      </c>
      <c r="N858" s="2" t="s">
        <v>45</v>
      </c>
      <c r="O858" s="9">
        <v>8</v>
      </c>
      <c r="P858" s="9">
        <f t="shared" si="65"/>
        <v>35</v>
      </c>
      <c r="Q858" s="2" t="str">
        <f t="shared" si="66"/>
        <v>octubre</v>
      </c>
      <c r="R858" s="2">
        <f t="shared" si="67"/>
        <v>2023</v>
      </c>
      <c r="S858" s="3" t="str">
        <f t="shared" si="68"/>
        <v>domingo</v>
      </c>
      <c r="T858" s="88">
        <f t="shared" si="69"/>
        <v>15</v>
      </c>
    </row>
    <row r="859" spans="1:20" ht="15.75" x14ac:dyDescent="0.25">
      <c r="A859" s="113">
        <v>858</v>
      </c>
      <c r="B859" s="4" t="s">
        <v>725</v>
      </c>
      <c r="C859" s="113">
        <v>40</v>
      </c>
      <c r="D859" s="2" t="s">
        <v>696</v>
      </c>
      <c r="E859" s="5" t="s">
        <v>657</v>
      </c>
      <c r="F859" s="171">
        <v>32459086</v>
      </c>
      <c r="G859" s="2" t="s">
        <v>845</v>
      </c>
      <c r="H859" s="2" t="s">
        <v>76</v>
      </c>
      <c r="I859" s="44">
        <v>45219</v>
      </c>
      <c r="J859" s="133" t="s">
        <v>713</v>
      </c>
      <c r="K859" s="133" t="s">
        <v>62</v>
      </c>
      <c r="L859" s="161">
        <v>350</v>
      </c>
      <c r="M859" s="2" t="s">
        <v>1</v>
      </c>
      <c r="N859" s="2" t="s">
        <v>45</v>
      </c>
      <c r="O859" s="9">
        <v>5</v>
      </c>
      <c r="P859" s="9">
        <f t="shared" si="65"/>
        <v>35</v>
      </c>
      <c r="Q859" s="2" t="str">
        <f t="shared" si="66"/>
        <v>octubre</v>
      </c>
      <c r="R859" s="2">
        <f t="shared" si="67"/>
        <v>2023</v>
      </c>
      <c r="S859" s="3" t="str">
        <f t="shared" si="68"/>
        <v>viernes</v>
      </c>
      <c r="T859" s="87">
        <f t="shared" si="69"/>
        <v>20</v>
      </c>
    </row>
    <row r="860" spans="1:20" ht="15.75" x14ac:dyDescent="0.25">
      <c r="A860" s="113">
        <v>859</v>
      </c>
      <c r="B860" s="4" t="s">
        <v>730</v>
      </c>
      <c r="C860" s="113">
        <v>27</v>
      </c>
      <c r="D860" s="2" t="s">
        <v>695</v>
      </c>
      <c r="E860" s="5" t="s">
        <v>662</v>
      </c>
      <c r="F860" s="171">
        <v>30066435</v>
      </c>
      <c r="G860" s="2" t="s">
        <v>933</v>
      </c>
      <c r="H860" s="2" t="s">
        <v>86</v>
      </c>
      <c r="I860" s="44">
        <v>45233</v>
      </c>
      <c r="J860" s="133" t="s">
        <v>687</v>
      </c>
      <c r="K860" s="133" t="s">
        <v>62</v>
      </c>
      <c r="L860" s="161">
        <v>350</v>
      </c>
      <c r="M860" s="2" t="s">
        <v>1</v>
      </c>
      <c r="N860" s="2" t="s">
        <v>45</v>
      </c>
      <c r="O860" s="9">
        <v>5</v>
      </c>
      <c r="P860" s="9">
        <f t="shared" si="65"/>
        <v>35</v>
      </c>
      <c r="Q860" s="2" t="str">
        <f t="shared" si="66"/>
        <v>noviembre</v>
      </c>
      <c r="R860" s="2">
        <f t="shared" si="67"/>
        <v>2023</v>
      </c>
      <c r="S860" s="3" t="str">
        <f t="shared" si="68"/>
        <v>viernes</v>
      </c>
      <c r="T860" s="88">
        <f t="shared" si="69"/>
        <v>3</v>
      </c>
    </row>
    <row r="861" spans="1:20" ht="15.75" x14ac:dyDescent="0.25">
      <c r="A861" s="113">
        <v>860</v>
      </c>
      <c r="B861" s="4" t="s">
        <v>89</v>
      </c>
      <c r="C861" s="113">
        <v>28</v>
      </c>
      <c r="D861" s="2" t="s">
        <v>695</v>
      </c>
      <c r="E861" s="5" t="s">
        <v>664</v>
      </c>
      <c r="F861" s="171">
        <v>25649169</v>
      </c>
      <c r="G861" s="2" t="s">
        <v>828</v>
      </c>
      <c r="H861" s="2" t="s">
        <v>90</v>
      </c>
      <c r="I861" s="44">
        <v>45240</v>
      </c>
      <c r="J861" s="133" t="s">
        <v>688</v>
      </c>
      <c r="K861" s="133" t="s">
        <v>1203</v>
      </c>
      <c r="L861" s="161">
        <v>450</v>
      </c>
      <c r="M861" s="2" t="s">
        <v>5</v>
      </c>
      <c r="N861" s="2" t="s">
        <v>45</v>
      </c>
      <c r="O861" s="9">
        <v>8</v>
      </c>
      <c r="P861" s="9">
        <f t="shared" si="65"/>
        <v>45</v>
      </c>
      <c r="Q861" s="2" t="str">
        <f t="shared" si="66"/>
        <v>noviembre</v>
      </c>
      <c r="R861" s="2">
        <f t="shared" si="67"/>
        <v>2023</v>
      </c>
      <c r="S861" s="3" t="str">
        <f t="shared" si="68"/>
        <v>viernes</v>
      </c>
      <c r="T861" s="87">
        <f t="shared" si="69"/>
        <v>10</v>
      </c>
    </row>
    <row r="862" spans="1:20" ht="15.75" x14ac:dyDescent="0.25">
      <c r="A862" s="113">
        <v>861</v>
      </c>
      <c r="B862" s="4" t="s">
        <v>732</v>
      </c>
      <c r="C862" s="113">
        <v>40</v>
      </c>
      <c r="D862" s="2" t="s">
        <v>696</v>
      </c>
      <c r="E862" s="5" t="s">
        <v>666</v>
      </c>
      <c r="F862" s="171">
        <v>33498175</v>
      </c>
      <c r="G862" s="2" t="s">
        <v>830</v>
      </c>
      <c r="H862" s="2" t="s">
        <v>61</v>
      </c>
      <c r="I862" s="44">
        <v>45245</v>
      </c>
      <c r="J862" s="133" t="s">
        <v>684</v>
      </c>
      <c r="K862" s="133" t="s">
        <v>1203</v>
      </c>
      <c r="L862" s="161">
        <v>450</v>
      </c>
      <c r="M862" s="2" t="s">
        <v>3</v>
      </c>
      <c r="N862" s="2" t="s">
        <v>45</v>
      </c>
      <c r="O862" s="9">
        <v>5</v>
      </c>
      <c r="P862" s="9">
        <f t="shared" si="65"/>
        <v>45</v>
      </c>
      <c r="Q862" s="2" t="str">
        <f t="shared" si="66"/>
        <v>noviembre</v>
      </c>
      <c r="R862" s="2">
        <f t="shared" si="67"/>
        <v>2023</v>
      </c>
      <c r="S862" s="3" t="str">
        <f t="shared" si="68"/>
        <v>miercoles</v>
      </c>
      <c r="T862" s="88">
        <f t="shared" si="69"/>
        <v>15</v>
      </c>
    </row>
    <row r="863" spans="1:20" ht="15.75" x14ac:dyDescent="0.25">
      <c r="A863" s="113">
        <v>862</v>
      </c>
      <c r="B863" s="4" t="s">
        <v>733</v>
      </c>
      <c r="C863" s="113">
        <v>28</v>
      </c>
      <c r="D863" s="2" t="s">
        <v>695</v>
      </c>
      <c r="E863" s="5" t="s">
        <v>668</v>
      </c>
      <c r="F863" s="171">
        <v>39704517</v>
      </c>
      <c r="G863" s="2" t="s">
        <v>832</v>
      </c>
      <c r="H863" s="2" t="s">
        <v>96</v>
      </c>
      <c r="I863" s="44">
        <v>45253</v>
      </c>
      <c r="J863" s="133" t="s">
        <v>782</v>
      </c>
      <c r="K863" s="133" t="s">
        <v>1203</v>
      </c>
      <c r="L863" s="161">
        <v>450</v>
      </c>
      <c r="M863" s="2" t="s">
        <v>1198</v>
      </c>
      <c r="N863" s="2" t="s">
        <v>45</v>
      </c>
      <c r="O863" s="9">
        <v>0</v>
      </c>
      <c r="P863" s="9">
        <f t="shared" si="65"/>
        <v>45</v>
      </c>
      <c r="Q863" s="2" t="str">
        <f t="shared" si="66"/>
        <v>noviembre</v>
      </c>
      <c r="R863" s="2">
        <f t="shared" si="67"/>
        <v>2023</v>
      </c>
      <c r="S863" s="3" t="str">
        <f t="shared" si="68"/>
        <v>jueves</v>
      </c>
      <c r="T863" s="87">
        <f t="shared" si="69"/>
        <v>23</v>
      </c>
    </row>
    <row r="864" spans="1:20" ht="15.75" x14ac:dyDescent="0.25">
      <c r="A864" s="113">
        <v>863</v>
      </c>
      <c r="B864" s="4" t="s">
        <v>734</v>
      </c>
      <c r="C864" s="113">
        <v>29</v>
      </c>
      <c r="D864" s="2" t="s">
        <v>696</v>
      </c>
      <c r="E864" s="5" t="s">
        <v>669</v>
      </c>
      <c r="F864" s="171">
        <v>36482004</v>
      </c>
      <c r="G864" s="2" t="s">
        <v>851</v>
      </c>
      <c r="H864" s="2" t="s">
        <v>98</v>
      </c>
      <c r="I864" s="44">
        <v>45255</v>
      </c>
      <c r="J864" s="133" t="s">
        <v>683</v>
      </c>
      <c r="K864" s="133" t="s">
        <v>1203</v>
      </c>
      <c r="L864" s="161">
        <v>450</v>
      </c>
      <c r="M864" s="2" t="s">
        <v>5</v>
      </c>
      <c r="N864" s="2" t="s">
        <v>45</v>
      </c>
      <c r="O864" s="9">
        <v>8</v>
      </c>
      <c r="P864" s="9">
        <f t="shared" si="65"/>
        <v>45</v>
      </c>
      <c r="Q864" s="2" t="str">
        <f t="shared" si="66"/>
        <v>noviembre</v>
      </c>
      <c r="R864" s="2">
        <f t="shared" si="67"/>
        <v>2023</v>
      </c>
      <c r="S864" s="3" t="str">
        <f t="shared" si="68"/>
        <v>sabado</v>
      </c>
      <c r="T864" s="88">
        <f t="shared" si="69"/>
        <v>25</v>
      </c>
    </row>
    <row r="865" spans="1:20" ht="15.75" x14ac:dyDescent="0.25">
      <c r="A865" s="113">
        <v>864</v>
      </c>
      <c r="B865" s="4" t="s">
        <v>99</v>
      </c>
      <c r="C865" s="113">
        <v>31</v>
      </c>
      <c r="D865" s="2" t="s">
        <v>696</v>
      </c>
      <c r="E865" s="5" t="s">
        <v>670</v>
      </c>
      <c r="F865" s="171">
        <v>34388397</v>
      </c>
      <c r="G865" s="2" t="s">
        <v>846</v>
      </c>
      <c r="H865" s="2" t="s">
        <v>100</v>
      </c>
      <c r="I865" s="44">
        <v>45258</v>
      </c>
      <c r="J865" s="133" t="s">
        <v>691</v>
      </c>
      <c r="K865" s="133" t="s">
        <v>1203</v>
      </c>
      <c r="L865" s="161">
        <v>450</v>
      </c>
      <c r="M865" s="2" t="s">
        <v>1198</v>
      </c>
      <c r="N865" s="2" t="s">
        <v>45</v>
      </c>
      <c r="O865" s="9">
        <v>10</v>
      </c>
      <c r="P865" s="9">
        <f t="shared" si="65"/>
        <v>45</v>
      </c>
      <c r="Q865" s="2" t="str">
        <f t="shared" si="66"/>
        <v>noviembre</v>
      </c>
      <c r="R865" s="2">
        <f t="shared" si="67"/>
        <v>2023</v>
      </c>
      <c r="S865" s="3" t="str">
        <f t="shared" si="68"/>
        <v>martes</v>
      </c>
      <c r="T865" s="87">
        <f t="shared" si="69"/>
        <v>28</v>
      </c>
    </row>
    <row r="866" spans="1:20" ht="15.75" x14ac:dyDescent="0.25">
      <c r="A866" s="113">
        <v>865</v>
      </c>
      <c r="B866" s="4" t="s">
        <v>735</v>
      </c>
      <c r="C866" s="113">
        <v>29</v>
      </c>
      <c r="D866" s="2" t="s">
        <v>695</v>
      </c>
      <c r="E866" s="5" t="s">
        <v>671</v>
      </c>
      <c r="F866" s="171">
        <v>34400915</v>
      </c>
      <c r="G866" s="2" t="s">
        <v>840</v>
      </c>
      <c r="H866" s="2" t="s">
        <v>102</v>
      </c>
      <c r="I866" s="44">
        <v>45260</v>
      </c>
      <c r="J866" s="133" t="s">
        <v>786</v>
      </c>
      <c r="K866" s="133" t="s">
        <v>1203</v>
      </c>
      <c r="L866" s="161">
        <v>450</v>
      </c>
      <c r="M866" s="2" t="s">
        <v>3</v>
      </c>
      <c r="N866" s="2" t="s">
        <v>45</v>
      </c>
      <c r="O866" s="9">
        <v>5</v>
      </c>
      <c r="P866" s="9">
        <f t="shared" si="65"/>
        <v>45</v>
      </c>
      <c r="Q866" s="2" t="str">
        <f t="shared" si="66"/>
        <v>noviembre</v>
      </c>
      <c r="R866" s="2">
        <f t="shared" si="67"/>
        <v>2023</v>
      </c>
      <c r="S866" s="3" t="str">
        <f t="shared" si="68"/>
        <v>jueves</v>
      </c>
      <c r="T866" s="88">
        <f t="shared" si="69"/>
        <v>30</v>
      </c>
    </row>
    <row r="867" spans="1:20" ht="15.75" x14ac:dyDescent="0.25">
      <c r="A867" s="113">
        <v>866</v>
      </c>
      <c r="B867" s="4" t="s">
        <v>736</v>
      </c>
      <c r="C867" s="113">
        <v>18</v>
      </c>
      <c r="D867" s="2" t="s">
        <v>695</v>
      </c>
      <c r="E867" s="5" t="s">
        <v>672</v>
      </c>
      <c r="F867" s="171">
        <v>31816316</v>
      </c>
      <c r="G867" s="2" t="s">
        <v>853</v>
      </c>
      <c r="H867" s="2" t="s">
        <v>104</v>
      </c>
      <c r="I867" s="44">
        <v>45263</v>
      </c>
      <c r="J867" s="133" t="s">
        <v>686</v>
      </c>
      <c r="K867" s="133" t="s">
        <v>1203</v>
      </c>
      <c r="L867" s="161">
        <v>450</v>
      </c>
      <c r="M867" s="2" t="s">
        <v>1</v>
      </c>
      <c r="N867" s="2" t="s">
        <v>45</v>
      </c>
      <c r="O867" s="9">
        <v>15</v>
      </c>
      <c r="P867" s="9">
        <f t="shared" si="65"/>
        <v>45</v>
      </c>
      <c r="Q867" s="2" t="str">
        <f t="shared" si="66"/>
        <v>diciembre</v>
      </c>
      <c r="R867" s="2">
        <f t="shared" si="67"/>
        <v>2023</v>
      </c>
      <c r="S867" s="3" t="str">
        <f t="shared" si="68"/>
        <v>domingo</v>
      </c>
      <c r="T867" s="87">
        <f t="shared" si="69"/>
        <v>3</v>
      </c>
    </row>
    <row r="868" spans="1:20" ht="15.75" x14ac:dyDescent="0.25">
      <c r="A868" s="113">
        <v>867</v>
      </c>
      <c r="B868" s="4" t="s">
        <v>737</v>
      </c>
      <c r="C868" s="113">
        <v>32</v>
      </c>
      <c r="D868" s="2" t="s">
        <v>696</v>
      </c>
      <c r="E868" s="5" t="s">
        <v>674</v>
      </c>
      <c r="F868" s="171">
        <v>30442404</v>
      </c>
      <c r="G868" s="2" t="s">
        <v>852</v>
      </c>
      <c r="H868" s="2" t="s">
        <v>108</v>
      </c>
      <c r="I868" s="44">
        <v>45270</v>
      </c>
      <c r="J868" s="133" t="s">
        <v>713</v>
      </c>
      <c r="K868" s="133" t="s">
        <v>1203</v>
      </c>
      <c r="L868" s="161">
        <v>450</v>
      </c>
      <c r="M868" s="2" t="s">
        <v>1</v>
      </c>
      <c r="N868" s="2" t="s">
        <v>45</v>
      </c>
      <c r="O868" s="9">
        <v>10</v>
      </c>
      <c r="P868" s="9">
        <f t="shared" si="65"/>
        <v>45</v>
      </c>
      <c r="Q868" s="2" t="str">
        <f t="shared" si="66"/>
        <v>diciembre</v>
      </c>
      <c r="R868" s="2">
        <f t="shared" si="67"/>
        <v>2023</v>
      </c>
      <c r="S868" s="3" t="str">
        <f t="shared" si="68"/>
        <v>domingo</v>
      </c>
      <c r="T868" s="88">
        <f t="shared" si="69"/>
        <v>10</v>
      </c>
    </row>
    <row r="869" spans="1:20" ht="15.75" x14ac:dyDescent="0.25">
      <c r="A869" s="113">
        <v>868</v>
      </c>
      <c r="B869" s="4" t="s">
        <v>111</v>
      </c>
      <c r="C869" s="113">
        <v>27</v>
      </c>
      <c r="D869" s="2" t="s">
        <v>695</v>
      </c>
      <c r="E869" s="5" t="s">
        <v>676</v>
      </c>
      <c r="F869" s="171">
        <v>28565335</v>
      </c>
      <c r="G869" s="2" t="s">
        <v>841</v>
      </c>
      <c r="H869" s="2" t="s">
        <v>112</v>
      </c>
      <c r="I869" s="44">
        <v>45275</v>
      </c>
      <c r="J869" s="133" t="s">
        <v>782</v>
      </c>
      <c r="K869" s="133" t="s">
        <v>1203</v>
      </c>
      <c r="L869" s="161">
        <v>450</v>
      </c>
      <c r="M869" s="2" t="s">
        <v>1198</v>
      </c>
      <c r="N869" s="2" t="s">
        <v>45</v>
      </c>
      <c r="O869" s="9">
        <v>15</v>
      </c>
      <c r="P869" s="9">
        <f t="shared" si="65"/>
        <v>45</v>
      </c>
      <c r="Q869" s="2" t="str">
        <f t="shared" si="66"/>
        <v>diciembre</v>
      </c>
      <c r="R869" s="2">
        <f t="shared" si="67"/>
        <v>2023</v>
      </c>
      <c r="S869" s="3" t="str">
        <f t="shared" si="68"/>
        <v>viernes</v>
      </c>
      <c r="T869" s="87">
        <f t="shared" si="69"/>
        <v>15</v>
      </c>
    </row>
    <row r="870" spans="1:20" ht="15.75" x14ac:dyDescent="0.25">
      <c r="A870" s="113">
        <v>869</v>
      </c>
      <c r="B870" s="4" t="s">
        <v>113</v>
      </c>
      <c r="C870" s="113">
        <v>27</v>
      </c>
      <c r="D870" s="2" t="s">
        <v>696</v>
      </c>
      <c r="E870" s="5" t="s">
        <v>677</v>
      </c>
      <c r="F870" s="171">
        <v>37472916</v>
      </c>
      <c r="G870" s="2" t="s">
        <v>842</v>
      </c>
      <c r="H870" s="2" t="s">
        <v>114</v>
      </c>
      <c r="I870" s="44">
        <v>45280</v>
      </c>
      <c r="J870" s="133" t="s">
        <v>683</v>
      </c>
      <c r="K870" s="133" t="s">
        <v>1203</v>
      </c>
      <c r="L870" s="161">
        <v>450</v>
      </c>
      <c r="M870" s="2" t="s">
        <v>5</v>
      </c>
      <c r="N870" s="2" t="s">
        <v>45</v>
      </c>
      <c r="O870" s="9">
        <v>0</v>
      </c>
      <c r="P870" s="9">
        <f t="shared" si="65"/>
        <v>45</v>
      </c>
      <c r="Q870" s="2" t="str">
        <f t="shared" si="66"/>
        <v>diciembre</v>
      </c>
      <c r="R870" s="2">
        <f t="shared" si="67"/>
        <v>2023</v>
      </c>
      <c r="S870" s="3" t="str">
        <f t="shared" si="68"/>
        <v>miercoles</v>
      </c>
      <c r="T870" s="88">
        <f t="shared" si="69"/>
        <v>20</v>
      </c>
    </row>
    <row r="871" spans="1:20" ht="15.75" x14ac:dyDescent="0.25">
      <c r="A871" s="113">
        <v>870</v>
      </c>
      <c r="B871" s="4" t="s">
        <v>904</v>
      </c>
      <c r="C871" s="113">
        <v>38</v>
      </c>
      <c r="D871" s="2" t="s">
        <v>695</v>
      </c>
      <c r="E871" s="5" t="s">
        <v>642</v>
      </c>
      <c r="F871" s="171">
        <v>34678227</v>
      </c>
      <c r="G871" s="6" t="s">
        <v>815</v>
      </c>
      <c r="H871" s="2" t="s">
        <v>29</v>
      </c>
      <c r="I871" s="44">
        <v>45171</v>
      </c>
      <c r="J871" s="133" t="s">
        <v>713</v>
      </c>
      <c r="K871" s="133" t="s">
        <v>1203</v>
      </c>
      <c r="L871" s="161">
        <v>450</v>
      </c>
      <c r="M871" s="2" t="s">
        <v>1</v>
      </c>
      <c r="N871" s="2" t="s">
        <v>45</v>
      </c>
      <c r="O871" s="9">
        <v>0</v>
      </c>
      <c r="P871" s="9">
        <f t="shared" si="65"/>
        <v>45</v>
      </c>
      <c r="Q871" s="2" t="str">
        <f t="shared" si="66"/>
        <v>septiembre</v>
      </c>
      <c r="R871" s="2">
        <f t="shared" si="67"/>
        <v>2023</v>
      </c>
      <c r="S871" s="3" t="str">
        <f t="shared" si="68"/>
        <v>sabado</v>
      </c>
      <c r="T871" s="87">
        <f t="shared" si="69"/>
        <v>2</v>
      </c>
    </row>
    <row r="872" spans="1:20" ht="15.75" x14ac:dyDescent="0.25">
      <c r="A872" s="113">
        <v>871</v>
      </c>
      <c r="B872" s="4" t="s">
        <v>715</v>
      </c>
      <c r="C872" s="113">
        <v>42</v>
      </c>
      <c r="D872" s="2" t="s">
        <v>696</v>
      </c>
      <c r="E872" s="5" t="s">
        <v>644</v>
      </c>
      <c r="F872" s="171">
        <v>25043373</v>
      </c>
      <c r="G872" s="6" t="s">
        <v>816</v>
      </c>
      <c r="H872" s="2" t="s">
        <v>33</v>
      </c>
      <c r="I872" s="44">
        <v>45179</v>
      </c>
      <c r="J872" s="133" t="s">
        <v>782</v>
      </c>
      <c r="K872" s="133" t="s">
        <v>1203</v>
      </c>
      <c r="L872" s="161">
        <v>450</v>
      </c>
      <c r="M872" s="2" t="s">
        <v>1198</v>
      </c>
      <c r="N872" s="2" t="s">
        <v>45</v>
      </c>
      <c r="O872" s="9">
        <v>5</v>
      </c>
      <c r="P872" s="9">
        <f t="shared" si="65"/>
        <v>45</v>
      </c>
      <c r="Q872" s="2" t="str">
        <f t="shared" si="66"/>
        <v>septiembre</v>
      </c>
      <c r="R872" s="2">
        <f t="shared" si="67"/>
        <v>2023</v>
      </c>
      <c r="S872" s="3" t="str">
        <f t="shared" si="68"/>
        <v>domingo</v>
      </c>
      <c r="T872" s="88">
        <f t="shared" si="69"/>
        <v>10</v>
      </c>
    </row>
    <row r="873" spans="1:20" ht="15.75" x14ac:dyDescent="0.25">
      <c r="A873" s="113">
        <v>872</v>
      </c>
      <c r="B873" s="4" t="s">
        <v>803</v>
      </c>
      <c r="C873" s="113">
        <v>38</v>
      </c>
      <c r="D873" s="2" t="s">
        <v>695</v>
      </c>
      <c r="E873" s="5" t="s">
        <v>646</v>
      </c>
      <c r="F873" s="171">
        <v>30652793</v>
      </c>
      <c r="G873" s="6" t="s">
        <v>818</v>
      </c>
      <c r="H873" s="2" t="s">
        <v>129</v>
      </c>
      <c r="I873" s="44">
        <v>45172</v>
      </c>
      <c r="J873" s="133" t="s">
        <v>691</v>
      </c>
      <c r="K873" s="133" t="s">
        <v>1203</v>
      </c>
      <c r="L873" s="161">
        <v>450</v>
      </c>
      <c r="M873" s="2" t="s">
        <v>1198</v>
      </c>
      <c r="N873" s="2" t="s">
        <v>45</v>
      </c>
      <c r="O873" s="9">
        <v>15</v>
      </c>
      <c r="P873" s="9">
        <f t="shared" si="65"/>
        <v>45</v>
      </c>
      <c r="Q873" s="2" t="str">
        <f t="shared" si="66"/>
        <v>septiembre</v>
      </c>
      <c r="R873" s="2">
        <f t="shared" si="67"/>
        <v>2023</v>
      </c>
      <c r="S873" s="3" t="str">
        <f t="shared" si="68"/>
        <v>domingo</v>
      </c>
      <c r="T873" s="87">
        <f t="shared" si="69"/>
        <v>3</v>
      </c>
    </row>
    <row r="874" spans="1:20" ht="15.75" x14ac:dyDescent="0.25">
      <c r="A874" s="113">
        <v>873</v>
      </c>
      <c r="B874" s="4" t="s">
        <v>718</v>
      </c>
      <c r="C874" s="113">
        <v>32</v>
      </c>
      <c r="D874" s="2" t="s">
        <v>696</v>
      </c>
      <c r="E874" s="5" t="s">
        <v>648</v>
      </c>
      <c r="F874" s="171">
        <v>34294909</v>
      </c>
      <c r="G874" s="2" t="s">
        <v>820</v>
      </c>
      <c r="H874" s="2" t="s">
        <v>59</v>
      </c>
      <c r="I874" s="44">
        <v>45192</v>
      </c>
      <c r="J874" s="133" t="s">
        <v>686</v>
      </c>
      <c r="K874" s="133" t="s">
        <v>1202</v>
      </c>
      <c r="L874" s="161">
        <v>600</v>
      </c>
      <c r="M874" s="2" t="s">
        <v>1</v>
      </c>
      <c r="N874" s="2" t="s">
        <v>45</v>
      </c>
      <c r="O874" s="9">
        <v>10</v>
      </c>
      <c r="P874" s="9">
        <f t="shared" si="65"/>
        <v>60</v>
      </c>
      <c r="Q874" s="2" t="str">
        <f t="shared" si="66"/>
        <v>septiembre</v>
      </c>
      <c r="R874" s="2">
        <f t="shared" si="67"/>
        <v>2023</v>
      </c>
      <c r="S874" s="3" t="str">
        <f t="shared" si="68"/>
        <v>sabado</v>
      </c>
      <c r="T874" s="88">
        <f t="shared" si="69"/>
        <v>23</v>
      </c>
    </row>
    <row r="875" spans="1:20" ht="15.75" x14ac:dyDescent="0.25">
      <c r="A875" s="113">
        <v>874</v>
      </c>
      <c r="B875" s="4" t="s">
        <v>719</v>
      </c>
      <c r="C875" s="113">
        <v>30</v>
      </c>
      <c r="D875" s="2" t="s">
        <v>696</v>
      </c>
      <c r="E875" s="5" t="s">
        <v>649</v>
      </c>
      <c r="F875" s="171">
        <v>27535017</v>
      </c>
      <c r="G875" s="2" t="s">
        <v>847</v>
      </c>
      <c r="H875" s="2" t="s">
        <v>61</v>
      </c>
      <c r="I875" s="44">
        <v>45193</v>
      </c>
      <c r="J875" s="133" t="s">
        <v>714</v>
      </c>
      <c r="K875" s="133" t="s">
        <v>1202</v>
      </c>
      <c r="L875" s="161">
        <v>600</v>
      </c>
      <c r="M875" s="2" t="s">
        <v>1198</v>
      </c>
      <c r="N875" s="2" t="s">
        <v>45</v>
      </c>
      <c r="O875" s="9">
        <v>10</v>
      </c>
      <c r="P875" s="9">
        <f t="shared" si="65"/>
        <v>60</v>
      </c>
      <c r="Q875" s="2" t="str">
        <f t="shared" si="66"/>
        <v>septiembre</v>
      </c>
      <c r="R875" s="2">
        <f t="shared" si="67"/>
        <v>2023</v>
      </c>
      <c r="S875" s="3" t="str">
        <f t="shared" si="68"/>
        <v>domingo</v>
      </c>
      <c r="T875" s="87">
        <f t="shared" si="69"/>
        <v>24</v>
      </c>
    </row>
    <row r="876" spans="1:20" ht="15.75" x14ac:dyDescent="0.25">
      <c r="A876" s="113">
        <v>875</v>
      </c>
      <c r="B876" s="4" t="s">
        <v>720</v>
      </c>
      <c r="C876" s="113">
        <v>29</v>
      </c>
      <c r="D876" s="2" t="s">
        <v>695</v>
      </c>
      <c r="E876" s="5" t="s">
        <v>650</v>
      </c>
      <c r="F876" s="171">
        <v>30580610</v>
      </c>
      <c r="G876" s="2" t="s">
        <v>848</v>
      </c>
      <c r="H876" s="2" t="s">
        <v>35</v>
      </c>
      <c r="I876" s="44">
        <v>45172</v>
      </c>
      <c r="J876" s="133" t="s">
        <v>713</v>
      </c>
      <c r="K876" s="133" t="s">
        <v>1202</v>
      </c>
      <c r="L876" s="161">
        <v>600</v>
      </c>
      <c r="M876" s="2" t="s">
        <v>1</v>
      </c>
      <c r="N876" s="2" t="s">
        <v>45</v>
      </c>
      <c r="O876" s="9">
        <v>5</v>
      </c>
      <c r="P876" s="9">
        <f t="shared" si="65"/>
        <v>60</v>
      </c>
      <c r="Q876" s="2" t="str">
        <f t="shared" si="66"/>
        <v>septiembre</v>
      </c>
      <c r="R876" s="2">
        <f t="shared" si="67"/>
        <v>2023</v>
      </c>
      <c r="S876" s="3" t="str">
        <f t="shared" si="68"/>
        <v>domingo</v>
      </c>
      <c r="T876" s="88">
        <f t="shared" si="69"/>
        <v>3</v>
      </c>
    </row>
    <row r="877" spans="1:20" ht="15.75" x14ac:dyDescent="0.25">
      <c r="A877" s="113">
        <v>876</v>
      </c>
      <c r="B877" s="4" t="s">
        <v>721</v>
      </c>
      <c r="C877" s="113">
        <v>33</v>
      </c>
      <c r="D877" s="2" t="s">
        <v>695</v>
      </c>
      <c r="E877" s="5" t="s">
        <v>651</v>
      </c>
      <c r="F877" s="171">
        <v>35484478</v>
      </c>
      <c r="G877" s="2" t="s">
        <v>843</v>
      </c>
      <c r="H877" s="2" t="s">
        <v>37</v>
      </c>
      <c r="I877" s="44">
        <v>45172</v>
      </c>
      <c r="J877" s="133" t="s">
        <v>690</v>
      </c>
      <c r="K877" s="133" t="s">
        <v>1202</v>
      </c>
      <c r="L877" s="161">
        <v>600</v>
      </c>
      <c r="M877" s="2" t="s">
        <v>3</v>
      </c>
      <c r="N877" s="2" t="s">
        <v>45</v>
      </c>
      <c r="O877" s="9">
        <v>15</v>
      </c>
      <c r="P877" s="9">
        <f t="shared" si="65"/>
        <v>60</v>
      </c>
      <c r="Q877" s="2" t="str">
        <f t="shared" si="66"/>
        <v>septiembre</v>
      </c>
      <c r="R877" s="2">
        <f t="shared" si="67"/>
        <v>2023</v>
      </c>
      <c r="S877" s="3" t="str">
        <f t="shared" si="68"/>
        <v>domingo</v>
      </c>
      <c r="T877" s="87">
        <f t="shared" si="69"/>
        <v>3</v>
      </c>
    </row>
    <row r="878" spans="1:20" ht="15.75" x14ac:dyDescent="0.25">
      <c r="A878" s="113">
        <v>877</v>
      </c>
      <c r="B878" s="4" t="s">
        <v>722</v>
      </c>
      <c r="C878" s="113">
        <v>20</v>
      </c>
      <c r="D878" s="2" t="s">
        <v>696</v>
      </c>
      <c r="E878" s="5" t="s">
        <v>652</v>
      </c>
      <c r="F878" s="171">
        <v>32313302</v>
      </c>
      <c r="G878" s="2" t="s">
        <v>849</v>
      </c>
      <c r="H878" s="2" t="s">
        <v>67</v>
      </c>
      <c r="I878" s="44">
        <v>45202</v>
      </c>
      <c r="J878" s="133" t="s">
        <v>782</v>
      </c>
      <c r="K878" s="133" t="s">
        <v>1202</v>
      </c>
      <c r="L878" s="161">
        <v>600</v>
      </c>
      <c r="M878" s="2" t="s">
        <v>1198</v>
      </c>
      <c r="N878" s="2" t="s">
        <v>45</v>
      </c>
      <c r="O878" s="9">
        <v>0</v>
      </c>
      <c r="P878" s="9">
        <f t="shared" si="65"/>
        <v>60</v>
      </c>
      <c r="Q878" s="2" t="str">
        <f t="shared" si="66"/>
        <v>octubre</v>
      </c>
      <c r="R878" s="2">
        <f t="shared" si="67"/>
        <v>2023</v>
      </c>
      <c r="S878" s="3" t="str">
        <f t="shared" si="68"/>
        <v>martes</v>
      </c>
      <c r="T878" s="88">
        <f t="shared" si="69"/>
        <v>3</v>
      </c>
    </row>
    <row r="879" spans="1:20" ht="15.75" x14ac:dyDescent="0.25">
      <c r="A879" s="113">
        <v>878</v>
      </c>
      <c r="B879" s="4" t="s">
        <v>724</v>
      </c>
      <c r="C879" s="113">
        <v>34</v>
      </c>
      <c r="D879" s="2" t="s">
        <v>695</v>
      </c>
      <c r="E879" s="5" t="s">
        <v>654</v>
      </c>
      <c r="F879" s="171">
        <v>30079514</v>
      </c>
      <c r="G879" s="2" t="s">
        <v>850</v>
      </c>
      <c r="H879" s="2" t="s">
        <v>70</v>
      </c>
      <c r="I879" s="44">
        <v>45209</v>
      </c>
      <c r="J879" s="133" t="s">
        <v>691</v>
      </c>
      <c r="K879" s="133" t="s">
        <v>1202</v>
      </c>
      <c r="L879" s="161">
        <v>600</v>
      </c>
      <c r="M879" s="2" t="s">
        <v>1198</v>
      </c>
      <c r="N879" s="2" t="s">
        <v>45</v>
      </c>
      <c r="O879" s="9">
        <v>5</v>
      </c>
      <c r="P879" s="9">
        <f t="shared" si="65"/>
        <v>60</v>
      </c>
      <c r="Q879" s="2" t="str">
        <f t="shared" si="66"/>
        <v>octubre</v>
      </c>
      <c r="R879" s="2">
        <f t="shared" si="67"/>
        <v>2023</v>
      </c>
      <c r="S879" s="3" t="str">
        <f t="shared" si="68"/>
        <v>martes</v>
      </c>
      <c r="T879" s="87">
        <f t="shared" si="69"/>
        <v>10</v>
      </c>
    </row>
    <row r="880" spans="1:20" ht="15.75" x14ac:dyDescent="0.25">
      <c r="A880" s="113">
        <v>879</v>
      </c>
      <c r="B880" s="4" t="s">
        <v>73</v>
      </c>
      <c r="C880" s="113">
        <v>31</v>
      </c>
      <c r="D880" s="2" t="s">
        <v>695</v>
      </c>
      <c r="E880" s="5" t="s">
        <v>656</v>
      </c>
      <c r="F880" s="171">
        <v>39111781</v>
      </c>
      <c r="G880" s="2" t="s">
        <v>844</v>
      </c>
      <c r="H880" s="2" t="s">
        <v>74</v>
      </c>
      <c r="I880" s="44">
        <v>45214</v>
      </c>
      <c r="J880" s="133" t="s">
        <v>686</v>
      </c>
      <c r="K880" s="133" t="s">
        <v>1202</v>
      </c>
      <c r="L880" s="161">
        <v>600</v>
      </c>
      <c r="M880" s="2" t="s">
        <v>1</v>
      </c>
      <c r="N880" s="2" t="s">
        <v>45</v>
      </c>
      <c r="O880" s="9">
        <v>0</v>
      </c>
      <c r="P880" s="9">
        <f t="shared" si="65"/>
        <v>60</v>
      </c>
      <c r="Q880" s="2" t="str">
        <f t="shared" si="66"/>
        <v>octubre</v>
      </c>
      <c r="R880" s="2">
        <f t="shared" si="67"/>
        <v>2023</v>
      </c>
      <c r="S880" s="3" t="str">
        <f t="shared" si="68"/>
        <v>domingo</v>
      </c>
      <c r="T880" s="88">
        <f t="shared" si="69"/>
        <v>15</v>
      </c>
    </row>
    <row r="881" spans="1:20" ht="15.75" x14ac:dyDescent="0.25">
      <c r="A881" s="113">
        <v>880</v>
      </c>
      <c r="B881" s="4" t="s">
        <v>725</v>
      </c>
      <c r="C881" s="113">
        <v>40</v>
      </c>
      <c r="D881" s="2" t="s">
        <v>696</v>
      </c>
      <c r="E881" s="5" t="s">
        <v>657</v>
      </c>
      <c r="F881" s="171">
        <v>32459086</v>
      </c>
      <c r="G881" s="2" t="s">
        <v>845</v>
      </c>
      <c r="H881" s="2" t="s">
        <v>76</v>
      </c>
      <c r="I881" s="44">
        <v>45219</v>
      </c>
      <c r="J881" s="133" t="s">
        <v>714</v>
      </c>
      <c r="K881" s="133" t="s">
        <v>1202</v>
      </c>
      <c r="L881" s="161">
        <v>600</v>
      </c>
      <c r="M881" s="2" t="s">
        <v>1198</v>
      </c>
      <c r="N881" s="2" t="s">
        <v>45</v>
      </c>
      <c r="O881" s="9">
        <v>10</v>
      </c>
      <c r="P881" s="9">
        <f t="shared" si="65"/>
        <v>60</v>
      </c>
      <c r="Q881" s="2" t="str">
        <f t="shared" si="66"/>
        <v>octubre</v>
      </c>
      <c r="R881" s="2">
        <f t="shared" si="67"/>
        <v>2023</v>
      </c>
      <c r="S881" s="3" t="str">
        <f t="shared" si="68"/>
        <v>viernes</v>
      </c>
      <c r="T881" s="87">
        <f t="shared" si="69"/>
        <v>20</v>
      </c>
    </row>
    <row r="882" spans="1:20" ht="15.75" x14ac:dyDescent="0.25">
      <c r="A882" s="113">
        <v>881</v>
      </c>
      <c r="B882" s="4" t="s">
        <v>730</v>
      </c>
      <c r="C882" s="113">
        <v>27</v>
      </c>
      <c r="D882" s="2" t="s">
        <v>695</v>
      </c>
      <c r="E882" s="5" t="s">
        <v>662</v>
      </c>
      <c r="F882" s="171">
        <v>30066435</v>
      </c>
      <c r="G882" s="2" t="s">
        <v>933</v>
      </c>
      <c r="H882" s="2" t="s">
        <v>86</v>
      </c>
      <c r="I882" s="44">
        <v>45172</v>
      </c>
      <c r="J882" s="133" t="s">
        <v>713</v>
      </c>
      <c r="K882" s="133" t="s">
        <v>1202</v>
      </c>
      <c r="L882" s="161">
        <v>600</v>
      </c>
      <c r="M882" s="2" t="s">
        <v>1</v>
      </c>
      <c r="N882" s="2" t="s">
        <v>45</v>
      </c>
      <c r="O882" s="9">
        <v>5</v>
      </c>
      <c r="P882" s="9">
        <f t="shared" si="65"/>
        <v>60</v>
      </c>
      <c r="Q882" s="2" t="str">
        <f t="shared" si="66"/>
        <v>septiembre</v>
      </c>
      <c r="R882" s="2">
        <f t="shared" si="67"/>
        <v>2023</v>
      </c>
      <c r="S882" s="3" t="str">
        <f t="shared" si="68"/>
        <v>domingo</v>
      </c>
      <c r="T882" s="88">
        <f t="shared" si="69"/>
        <v>3</v>
      </c>
    </row>
    <row r="883" spans="1:20" ht="15.75" x14ac:dyDescent="0.25">
      <c r="A883" s="113">
        <v>882</v>
      </c>
      <c r="B883" s="4" t="s">
        <v>89</v>
      </c>
      <c r="C883" s="113">
        <v>28</v>
      </c>
      <c r="D883" s="2" t="s">
        <v>695</v>
      </c>
      <c r="E883" s="5" t="s">
        <v>664</v>
      </c>
      <c r="F883" s="171">
        <v>25649169</v>
      </c>
      <c r="G883" s="2" t="s">
        <v>828</v>
      </c>
      <c r="H883" s="2" t="s">
        <v>90</v>
      </c>
      <c r="I883" s="44">
        <v>45248</v>
      </c>
      <c r="J883" s="133" t="s">
        <v>686</v>
      </c>
      <c r="K883" s="133" t="s">
        <v>1202</v>
      </c>
      <c r="L883" s="161">
        <v>600</v>
      </c>
      <c r="M883" s="2" t="s">
        <v>1</v>
      </c>
      <c r="N883" s="2" t="s">
        <v>45</v>
      </c>
      <c r="O883" s="9">
        <v>0</v>
      </c>
      <c r="P883" s="9">
        <f t="shared" si="65"/>
        <v>60</v>
      </c>
      <c r="Q883" s="2" t="str">
        <f t="shared" si="66"/>
        <v>noviembre</v>
      </c>
      <c r="R883" s="2">
        <f t="shared" si="67"/>
        <v>2023</v>
      </c>
      <c r="S883" s="3" t="str">
        <f t="shared" si="68"/>
        <v>sabado</v>
      </c>
      <c r="T883" s="87">
        <f t="shared" si="69"/>
        <v>18</v>
      </c>
    </row>
    <row r="884" spans="1:20" ht="15.75" x14ac:dyDescent="0.25">
      <c r="A884" s="113">
        <v>883</v>
      </c>
      <c r="B884" s="4" t="s">
        <v>732</v>
      </c>
      <c r="C884" s="113">
        <v>40</v>
      </c>
      <c r="D884" s="2" t="s">
        <v>696</v>
      </c>
      <c r="E884" s="5" t="s">
        <v>666</v>
      </c>
      <c r="F884" s="171">
        <v>33498175</v>
      </c>
      <c r="G884" s="2" t="s">
        <v>830</v>
      </c>
      <c r="H884" s="2" t="s">
        <v>61</v>
      </c>
      <c r="I884" s="44">
        <v>45186</v>
      </c>
      <c r="J884" s="133" t="s">
        <v>713</v>
      </c>
      <c r="K884" s="133" t="s">
        <v>1202</v>
      </c>
      <c r="L884" s="161">
        <v>600</v>
      </c>
      <c r="M884" s="2" t="s">
        <v>1</v>
      </c>
      <c r="N884" s="2" t="s">
        <v>45</v>
      </c>
      <c r="O884" s="9">
        <v>5</v>
      </c>
      <c r="P884" s="9">
        <f t="shared" si="65"/>
        <v>60</v>
      </c>
      <c r="Q884" s="2" t="str">
        <f t="shared" si="66"/>
        <v>septiembre</v>
      </c>
      <c r="R884" s="2">
        <f t="shared" si="67"/>
        <v>2023</v>
      </c>
      <c r="S884" s="3" t="str">
        <f t="shared" si="68"/>
        <v>domingo</v>
      </c>
      <c r="T884" s="88">
        <f t="shared" si="69"/>
        <v>17</v>
      </c>
    </row>
    <row r="885" spans="1:20" ht="15.75" x14ac:dyDescent="0.25">
      <c r="A885" s="113">
        <v>884</v>
      </c>
      <c r="B885" s="4" t="s">
        <v>733</v>
      </c>
      <c r="C885" s="113">
        <v>28</v>
      </c>
      <c r="D885" s="2" t="s">
        <v>695</v>
      </c>
      <c r="E885" s="5" t="s">
        <v>668</v>
      </c>
      <c r="F885" s="171">
        <v>39704517</v>
      </c>
      <c r="G885" s="2" t="s">
        <v>832</v>
      </c>
      <c r="H885" s="2" t="s">
        <v>96</v>
      </c>
      <c r="I885" s="44">
        <v>45193</v>
      </c>
      <c r="J885" s="133" t="s">
        <v>686</v>
      </c>
      <c r="K885" s="133" t="s">
        <v>1202</v>
      </c>
      <c r="L885" s="161">
        <v>600</v>
      </c>
      <c r="M885" s="2" t="s">
        <v>1</v>
      </c>
      <c r="N885" s="2" t="s">
        <v>45</v>
      </c>
      <c r="O885" s="9">
        <v>8</v>
      </c>
      <c r="P885" s="9">
        <f t="shared" si="65"/>
        <v>60</v>
      </c>
      <c r="Q885" s="2" t="str">
        <f t="shared" si="66"/>
        <v>septiembre</v>
      </c>
      <c r="R885" s="2">
        <f t="shared" si="67"/>
        <v>2023</v>
      </c>
      <c r="S885" s="3" t="str">
        <f t="shared" si="68"/>
        <v>domingo</v>
      </c>
      <c r="T885" s="87">
        <f t="shared" si="69"/>
        <v>24</v>
      </c>
    </row>
    <row r="886" spans="1:20" ht="15.75" x14ac:dyDescent="0.25">
      <c r="A886" s="113">
        <v>885</v>
      </c>
      <c r="B886" s="4" t="s">
        <v>734</v>
      </c>
      <c r="C886" s="113">
        <v>29</v>
      </c>
      <c r="D886" s="2" t="s">
        <v>696</v>
      </c>
      <c r="E886" s="5" t="s">
        <v>669</v>
      </c>
      <c r="F886" s="171">
        <v>36482004</v>
      </c>
      <c r="G886" s="2" t="s">
        <v>851</v>
      </c>
      <c r="H886" s="2" t="s">
        <v>98</v>
      </c>
      <c r="I886" s="44">
        <v>45196</v>
      </c>
      <c r="J886" s="133" t="s">
        <v>714</v>
      </c>
      <c r="K886" s="133" t="s">
        <v>1202</v>
      </c>
      <c r="L886" s="161">
        <v>600</v>
      </c>
      <c r="M886" s="2" t="s">
        <v>1198</v>
      </c>
      <c r="N886" s="2" t="s">
        <v>45</v>
      </c>
      <c r="O886" s="9">
        <v>15</v>
      </c>
      <c r="P886" s="9">
        <f t="shared" si="65"/>
        <v>60</v>
      </c>
      <c r="Q886" s="2" t="str">
        <f t="shared" si="66"/>
        <v>septiembre</v>
      </c>
      <c r="R886" s="2">
        <f t="shared" si="67"/>
        <v>2023</v>
      </c>
      <c r="S886" s="3" t="str">
        <f t="shared" si="68"/>
        <v>miercoles</v>
      </c>
      <c r="T886" s="88">
        <f t="shared" si="69"/>
        <v>27</v>
      </c>
    </row>
    <row r="887" spans="1:20" ht="15.75" x14ac:dyDescent="0.25">
      <c r="A887" s="113">
        <v>886</v>
      </c>
      <c r="B887" s="4" t="s">
        <v>99</v>
      </c>
      <c r="C887" s="113">
        <v>31</v>
      </c>
      <c r="D887" s="2" t="s">
        <v>696</v>
      </c>
      <c r="E887" s="5" t="s">
        <v>670</v>
      </c>
      <c r="F887" s="171">
        <v>34388397</v>
      </c>
      <c r="G887" s="2" t="s">
        <v>846</v>
      </c>
      <c r="H887" s="2" t="s">
        <v>100</v>
      </c>
      <c r="I887" s="44">
        <v>45199</v>
      </c>
      <c r="J887" s="133" t="s">
        <v>713</v>
      </c>
      <c r="K887" s="133" t="s">
        <v>1202</v>
      </c>
      <c r="L887" s="161">
        <v>600</v>
      </c>
      <c r="M887" s="2" t="s">
        <v>1</v>
      </c>
      <c r="N887" s="2" t="s">
        <v>45</v>
      </c>
      <c r="O887" s="9">
        <v>5</v>
      </c>
      <c r="P887" s="9">
        <f t="shared" si="65"/>
        <v>60</v>
      </c>
      <c r="Q887" s="2" t="str">
        <f t="shared" si="66"/>
        <v>septiembre</v>
      </c>
      <c r="R887" s="2">
        <f t="shared" si="67"/>
        <v>2023</v>
      </c>
      <c r="S887" s="3" t="str">
        <f t="shared" si="68"/>
        <v>sabado</v>
      </c>
      <c r="T887" s="87">
        <f t="shared" si="69"/>
        <v>30</v>
      </c>
    </row>
    <row r="888" spans="1:20" ht="15.75" x14ac:dyDescent="0.25">
      <c r="A888" s="113">
        <v>887</v>
      </c>
      <c r="B888" s="4" t="s">
        <v>735</v>
      </c>
      <c r="C888" s="113">
        <v>29</v>
      </c>
      <c r="D888" s="2" t="s">
        <v>695</v>
      </c>
      <c r="E888" s="5" t="s">
        <v>671</v>
      </c>
      <c r="F888" s="171">
        <v>34400915</v>
      </c>
      <c r="G888" s="2" t="s">
        <v>840</v>
      </c>
      <c r="H888" s="2" t="s">
        <v>102</v>
      </c>
      <c r="I888" s="44">
        <v>45202</v>
      </c>
      <c r="J888" s="133" t="s">
        <v>687</v>
      </c>
      <c r="K888" s="133" t="s">
        <v>1202</v>
      </c>
      <c r="L888" s="161">
        <v>600</v>
      </c>
      <c r="M888" s="2" t="s">
        <v>1</v>
      </c>
      <c r="N888" s="2" t="s">
        <v>45</v>
      </c>
      <c r="O888" s="9">
        <v>10</v>
      </c>
      <c r="P888" s="9">
        <f t="shared" si="65"/>
        <v>60</v>
      </c>
      <c r="Q888" s="2" t="str">
        <f t="shared" si="66"/>
        <v>octubre</v>
      </c>
      <c r="R888" s="2">
        <f t="shared" si="67"/>
        <v>2023</v>
      </c>
      <c r="S888" s="3" t="str">
        <f t="shared" si="68"/>
        <v>martes</v>
      </c>
      <c r="T888" s="88">
        <f t="shared" si="69"/>
        <v>3</v>
      </c>
    </row>
    <row r="889" spans="1:20" ht="15.75" x14ac:dyDescent="0.25">
      <c r="A889" s="113">
        <v>888</v>
      </c>
      <c r="B889" s="4" t="s">
        <v>736</v>
      </c>
      <c r="C889" s="113">
        <v>18</v>
      </c>
      <c r="D889" s="2" t="s">
        <v>695</v>
      </c>
      <c r="E889" s="5" t="s">
        <v>672</v>
      </c>
      <c r="F889" s="171">
        <v>31816316</v>
      </c>
      <c r="G889" s="2" t="s">
        <v>853</v>
      </c>
      <c r="H889" s="2" t="s">
        <v>104</v>
      </c>
      <c r="I889" s="44">
        <v>45206</v>
      </c>
      <c r="J889" s="133" t="s">
        <v>785</v>
      </c>
      <c r="K889" s="133" t="s">
        <v>1202</v>
      </c>
      <c r="L889" s="161">
        <v>600</v>
      </c>
      <c r="M889" s="2" t="s">
        <v>3</v>
      </c>
      <c r="N889" s="2" t="s">
        <v>45</v>
      </c>
      <c r="O889" s="9">
        <v>5</v>
      </c>
      <c r="P889" s="9">
        <f t="shared" si="65"/>
        <v>60</v>
      </c>
      <c r="Q889" s="2" t="str">
        <f t="shared" si="66"/>
        <v>octubre</v>
      </c>
      <c r="R889" s="2">
        <f t="shared" si="67"/>
        <v>2023</v>
      </c>
      <c r="S889" s="3" t="str">
        <f t="shared" si="68"/>
        <v>sabado</v>
      </c>
      <c r="T889" s="87">
        <f t="shared" si="69"/>
        <v>7</v>
      </c>
    </row>
    <row r="890" spans="1:20" ht="15.75" x14ac:dyDescent="0.25">
      <c r="A890" s="113">
        <v>889</v>
      </c>
      <c r="B890" s="4" t="s">
        <v>737</v>
      </c>
      <c r="C890" s="113">
        <v>32</v>
      </c>
      <c r="D890" s="2" t="s">
        <v>696</v>
      </c>
      <c r="E890" s="5" t="s">
        <v>674</v>
      </c>
      <c r="F890" s="171">
        <v>30442404</v>
      </c>
      <c r="G890" s="2" t="s">
        <v>852</v>
      </c>
      <c r="H890" s="2" t="s">
        <v>108</v>
      </c>
      <c r="I890" s="44">
        <v>45212</v>
      </c>
      <c r="J890" s="133" t="s">
        <v>682</v>
      </c>
      <c r="K890" s="133" t="s">
        <v>1202</v>
      </c>
      <c r="L890" s="161">
        <v>600</v>
      </c>
      <c r="M890" s="2" t="s">
        <v>1</v>
      </c>
      <c r="N890" s="2" t="s">
        <v>45</v>
      </c>
      <c r="O890" s="9">
        <v>0</v>
      </c>
      <c r="P890" s="9">
        <f t="shared" si="65"/>
        <v>60</v>
      </c>
      <c r="Q890" s="2" t="str">
        <f t="shared" si="66"/>
        <v>octubre</v>
      </c>
      <c r="R890" s="2">
        <f t="shared" si="67"/>
        <v>2023</v>
      </c>
      <c r="S890" s="3" t="str">
        <f t="shared" si="68"/>
        <v>viernes</v>
      </c>
      <c r="T890" s="88">
        <f t="shared" si="69"/>
        <v>13</v>
      </c>
    </row>
    <row r="891" spans="1:20" ht="15.75" x14ac:dyDescent="0.25">
      <c r="A891" s="113">
        <v>890</v>
      </c>
      <c r="B891" s="4" t="s">
        <v>111</v>
      </c>
      <c r="C891" s="113">
        <v>27</v>
      </c>
      <c r="D891" s="2" t="s">
        <v>695</v>
      </c>
      <c r="E891" s="5" t="s">
        <v>676</v>
      </c>
      <c r="F891" s="171">
        <v>28565335</v>
      </c>
      <c r="G891" s="2" t="s">
        <v>841</v>
      </c>
      <c r="H891" s="2" t="s">
        <v>112</v>
      </c>
      <c r="I891" s="44">
        <v>45219</v>
      </c>
      <c r="J891" s="133" t="s">
        <v>692</v>
      </c>
      <c r="K891" s="133" t="s">
        <v>1202</v>
      </c>
      <c r="L891" s="161">
        <v>600</v>
      </c>
      <c r="M891" s="2" t="s">
        <v>1197</v>
      </c>
      <c r="N891" s="2" t="s">
        <v>45</v>
      </c>
      <c r="O891" s="9">
        <v>10</v>
      </c>
      <c r="P891" s="9">
        <f t="shared" si="65"/>
        <v>60</v>
      </c>
      <c r="Q891" s="2" t="str">
        <f t="shared" si="66"/>
        <v>octubre</v>
      </c>
      <c r="R891" s="2">
        <f t="shared" si="67"/>
        <v>2023</v>
      </c>
      <c r="S891" s="3" t="str">
        <f t="shared" si="68"/>
        <v>viernes</v>
      </c>
      <c r="T891" s="87">
        <f t="shared" si="69"/>
        <v>20</v>
      </c>
    </row>
    <row r="892" spans="1:20" ht="15.75" x14ac:dyDescent="0.25">
      <c r="A892" s="113">
        <v>891</v>
      </c>
      <c r="B892" s="4" t="s">
        <v>113</v>
      </c>
      <c r="C892" s="113">
        <v>27</v>
      </c>
      <c r="D892" s="2" t="s">
        <v>696</v>
      </c>
      <c r="E892" s="5" t="s">
        <v>677</v>
      </c>
      <c r="F892" s="171">
        <v>37472916</v>
      </c>
      <c r="G892" s="2" t="s">
        <v>842</v>
      </c>
      <c r="H892" s="2" t="s">
        <v>114</v>
      </c>
      <c r="I892" s="44">
        <v>45221</v>
      </c>
      <c r="J892" s="133" t="s">
        <v>685</v>
      </c>
      <c r="K892" s="133" t="s">
        <v>1202</v>
      </c>
      <c r="L892" s="161">
        <v>600</v>
      </c>
      <c r="M892" s="2" t="s">
        <v>5</v>
      </c>
      <c r="N892" s="2" t="s">
        <v>45</v>
      </c>
      <c r="O892" s="9">
        <v>5</v>
      </c>
      <c r="P892" s="9">
        <f t="shared" si="65"/>
        <v>60</v>
      </c>
      <c r="Q892" s="2" t="str">
        <f t="shared" si="66"/>
        <v>octubre</v>
      </c>
      <c r="R892" s="2">
        <f t="shared" si="67"/>
        <v>2023</v>
      </c>
      <c r="S892" s="3" t="str">
        <f t="shared" si="68"/>
        <v>domingo</v>
      </c>
      <c r="T892" s="88">
        <f t="shared" si="69"/>
        <v>22</v>
      </c>
    </row>
    <row r="893" spans="1:20" ht="15.75" x14ac:dyDescent="0.25">
      <c r="A893" s="113">
        <v>892</v>
      </c>
      <c r="B893" s="4" t="s">
        <v>904</v>
      </c>
      <c r="C893" s="113">
        <v>38</v>
      </c>
      <c r="D893" s="2" t="s">
        <v>695</v>
      </c>
      <c r="E893" s="5" t="s">
        <v>642</v>
      </c>
      <c r="F893" s="171">
        <v>34678227</v>
      </c>
      <c r="G893" s="6" t="s">
        <v>815</v>
      </c>
      <c r="H893" s="2" t="s">
        <v>29</v>
      </c>
      <c r="I893" s="44">
        <v>45237</v>
      </c>
      <c r="J893" s="133" t="s">
        <v>691</v>
      </c>
      <c r="K893" s="133" t="s">
        <v>1201</v>
      </c>
      <c r="L893" s="161">
        <v>600</v>
      </c>
      <c r="M893" s="2" t="s">
        <v>1198</v>
      </c>
      <c r="N893" s="2" t="s">
        <v>45</v>
      </c>
      <c r="O893" s="9">
        <v>0</v>
      </c>
      <c r="P893" s="9">
        <f t="shared" si="65"/>
        <v>60</v>
      </c>
      <c r="Q893" s="2" t="str">
        <f t="shared" si="66"/>
        <v>noviembre</v>
      </c>
      <c r="R893" s="2">
        <f t="shared" si="67"/>
        <v>2023</v>
      </c>
      <c r="S893" s="3" t="str">
        <f t="shared" si="68"/>
        <v>martes</v>
      </c>
      <c r="T893" s="87">
        <f t="shared" si="69"/>
        <v>7</v>
      </c>
    </row>
    <row r="894" spans="1:20" ht="15.75" x14ac:dyDescent="0.25">
      <c r="A894" s="113">
        <v>893</v>
      </c>
      <c r="B894" s="4" t="s">
        <v>715</v>
      </c>
      <c r="C894" s="113">
        <v>42</v>
      </c>
      <c r="D894" s="2" t="s">
        <v>696</v>
      </c>
      <c r="E894" s="5" t="s">
        <v>644</v>
      </c>
      <c r="F894" s="171">
        <v>25043373</v>
      </c>
      <c r="G894" s="6" t="s">
        <v>816</v>
      </c>
      <c r="H894" s="2" t="s">
        <v>33</v>
      </c>
      <c r="I894" s="44">
        <v>45244</v>
      </c>
      <c r="J894" s="133" t="s">
        <v>686</v>
      </c>
      <c r="K894" s="133" t="s">
        <v>1201</v>
      </c>
      <c r="L894" s="161">
        <v>600</v>
      </c>
      <c r="M894" s="2" t="s">
        <v>1</v>
      </c>
      <c r="N894" s="2" t="s">
        <v>45</v>
      </c>
      <c r="O894" s="9">
        <v>0</v>
      </c>
      <c r="P894" s="9">
        <f t="shared" si="65"/>
        <v>60</v>
      </c>
      <c r="Q894" s="2" t="str">
        <f t="shared" si="66"/>
        <v>noviembre</v>
      </c>
      <c r="R894" s="2">
        <f t="shared" si="67"/>
        <v>2023</v>
      </c>
      <c r="S894" s="3" t="str">
        <f t="shared" si="68"/>
        <v>martes</v>
      </c>
      <c r="T894" s="88">
        <f t="shared" si="69"/>
        <v>14</v>
      </c>
    </row>
    <row r="895" spans="1:20" ht="15.75" x14ac:dyDescent="0.25">
      <c r="A895" s="113">
        <v>894</v>
      </c>
      <c r="B895" s="4" t="s">
        <v>803</v>
      </c>
      <c r="C895" s="113">
        <v>38</v>
      </c>
      <c r="D895" s="2" t="s">
        <v>695</v>
      </c>
      <c r="E895" s="5" t="s">
        <v>646</v>
      </c>
      <c r="F895" s="171">
        <v>30652793</v>
      </c>
      <c r="G895" s="6" t="s">
        <v>818</v>
      </c>
      <c r="H895" s="2" t="s">
        <v>129</v>
      </c>
      <c r="I895" s="44">
        <v>45249</v>
      </c>
      <c r="J895" s="133" t="s">
        <v>713</v>
      </c>
      <c r="K895" s="133" t="s">
        <v>1201</v>
      </c>
      <c r="L895" s="161">
        <v>600</v>
      </c>
      <c r="M895" s="2" t="s">
        <v>1</v>
      </c>
      <c r="N895" s="2" t="s">
        <v>45</v>
      </c>
      <c r="O895" s="9">
        <v>5</v>
      </c>
      <c r="P895" s="9">
        <f t="shared" si="65"/>
        <v>60</v>
      </c>
      <c r="Q895" s="2" t="str">
        <f t="shared" si="66"/>
        <v>noviembre</v>
      </c>
      <c r="R895" s="2">
        <f t="shared" si="67"/>
        <v>2023</v>
      </c>
      <c r="S895" s="3" t="str">
        <f t="shared" si="68"/>
        <v>domingo</v>
      </c>
      <c r="T895" s="87">
        <f t="shared" si="69"/>
        <v>19</v>
      </c>
    </row>
    <row r="896" spans="1:20" ht="15.75" x14ac:dyDescent="0.25">
      <c r="A896" s="113">
        <v>895</v>
      </c>
      <c r="B896" s="4" t="s">
        <v>718</v>
      </c>
      <c r="C896" s="113">
        <v>32</v>
      </c>
      <c r="D896" s="2" t="s">
        <v>696</v>
      </c>
      <c r="E896" s="5" t="s">
        <v>648</v>
      </c>
      <c r="F896" s="171">
        <v>34294909</v>
      </c>
      <c r="G896" s="2" t="s">
        <v>820</v>
      </c>
      <c r="H896" s="2" t="s">
        <v>59</v>
      </c>
      <c r="I896" s="44">
        <v>45255</v>
      </c>
      <c r="J896" s="133" t="s">
        <v>689</v>
      </c>
      <c r="K896" s="133" t="s">
        <v>1201</v>
      </c>
      <c r="L896" s="161">
        <v>600</v>
      </c>
      <c r="M896" s="2" t="s">
        <v>1197</v>
      </c>
      <c r="N896" s="2" t="s">
        <v>45</v>
      </c>
      <c r="O896" s="9">
        <v>5</v>
      </c>
      <c r="P896" s="9">
        <f t="shared" si="65"/>
        <v>60</v>
      </c>
      <c r="Q896" s="2" t="str">
        <f t="shared" si="66"/>
        <v>noviembre</v>
      </c>
      <c r="R896" s="2">
        <f t="shared" si="67"/>
        <v>2023</v>
      </c>
      <c r="S896" s="3" t="str">
        <f t="shared" si="68"/>
        <v>sabado</v>
      </c>
      <c r="T896" s="88">
        <f t="shared" si="69"/>
        <v>25</v>
      </c>
    </row>
    <row r="897" spans="1:20" ht="15.75" x14ac:dyDescent="0.25">
      <c r="A897" s="113">
        <v>896</v>
      </c>
      <c r="B897" s="4" t="s">
        <v>719</v>
      </c>
      <c r="C897" s="113">
        <v>30</v>
      </c>
      <c r="D897" s="2" t="s">
        <v>696</v>
      </c>
      <c r="E897" s="5" t="s">
        <v>649</v>
      </c>
      <c r="F897" s="171">
        <v>27535017</v>
      </c>
      <c r="G897" s="2" t="s">
        <v>847</v>
      </c>
      <c r="H897" s="2" t="s">
        <v>61</v>
      </c>
      <c r="I897" s="44">
        <v>45260</v>
      </c>
      <c r="J897" s="133" t="s">
        <v>783</v>
      </c>
      <c r="K897" s="133" t="s">
        <v>1201</v>
      </c>
      <c r="L897" s="161">
        <v>600</v>
      </c>
      <c r="M897" s="2" t="s">
        <v>1197</v>
      </c>
      <c r="N897" s="2" t="s">
        <v>45</v>
      </c>
      <c r="O897" s="9">
        <v>15</v>
      </c>
      <c r="P897" s="9">
        <f t="shared" si="65"/>
        <v>60</v>
      </c>
      <c r="Q897" s="2" t="str">
        <f t="shared" si="66"/>
        <v>noviembre</v>
      </c>
      <c r="R897" s="2">
        <f t="shared" si="67"/>
        <v>2023</v>
      </c>
      <c r="S897" s="3" t="str">
        <f t="shared" si="68"/>
        <v>jueves</v>
      </c>
      <c r="T897" s="87">
        <f t="shared" si="69"/>
        <v>30</v>
      </c>
    </row>
    <row r="898" spans="1:20" ht="15.75" x14ac:dyDescent="0.25">
      <c r="A898" s="113">
        <v>897</v>
      </c>
      <c r="B898" s="4" t="s">
        <v>720</v>
      </c>
      <c r="C898" s="113">
        <v>29</v>
      </c>
      <c r="D898" s="2" t="s">
        <v>695</v>
      </c>
      <c r="E898" s="5" t="s">
        <v>650</v>
      </c>
      <c r="F898" s="171">
        <v>30580610</v>
      </c>
      <c r="G898" s="2" t="s">
        <v>848</v>
      </c>
      <c r="H898" s="2" t="s">
        <v>35</v>
      </c>
      <c r="I898" s="44">
        <v>45263</v>
      </c>
      <c r="J898" s="133" t="s">
        <v>717</v>
      </c>
      <c r="K898" s="133" t="s">
        <v>1201</v>
      </c>
      <c r="L898" s="161">
        <v>600</v>
      </c>
      <c r="M898" s="2" t="s">
        <v>5</v>
      </c>
      <c r="N898" s="2" t="s">
        <v>45</v>
      </c>
      <c r="O898" s="9">
        <v>0</v>
      </c>
      <c r="P898" s="9">
        <f t="shared" ref="P898:P961" si="70">L898*0.1</f>
        <v>60</v>
      </c>
      <c r="Q898" s="2" t="str">
        <f t="shared" ref="Q898:Q961" si="71">TEXT(I:I,"mmmm")</f>
        <v>diciembre</v>
      </c>
      <c r="R898" s="2">
        <f t="shared" ref="R898:R961" si="72">YEAR(I898)</f>
        <v>2023</v>
      </c>
      <c r="S898" s="3" t="str">
        <f t="shared" ref="S898:S961" si="73">IF(I898&lt;&gt;"", SUBSTITUTE(SUBSTITUTE(SUBSTITUTE(SUBSTITUTE(SUBSTITUTE(TEXT(I898,"dddd"),"á","a"),"é","e"),"í","i"),"ó","o"),"ú","u"),"")</f>
        <v>domingo</v>
      </c>
      <c r="T898" s="88">
        <f t="shared" ref="T898:T961" si="74">DAY(I:I)</f>
        <v>3</v>
      </c>
    </row>
    <row r="899" spans="1:20" ht="15.75" x14ac:dyDescent="0.25">
      <c r="A899" s="113">
        <v>898</v>
      </c>
      <c r="B899" s="4" t="s">
        <v>721</v>
      </c>
      <c r="C899" s="113">
        <v>33</v>
      </c>
      <c r="D899" s="2" t="s">
        <v>695</v>
      </c>
      <c r="E899" s="5" t="s">
        <v>651</v>
      </c>
      <c r="F899" s="171">
        <v>35484478</v>
      </c>
      <c r="G899" s="2" t="s">
        <v>843</v>
      </c>
      <c r="H899" s="2" t="s">
        <v>37</v>
      </c>
      <c r="I899" s="44">
        <v>45266</v>
      </c>
      <c r="J899" s="133" t="s">
        <v>687</v>
      </c>
      <c r="K899" s="133" t="s">
        <v>1201</v>
      </c>
      <c r="L899" s="161">
        <v>600</v>
      </c>
      <c r="M899" s="2" t="s">
        <v>1</v>
      </c>
      <c r="N899" s="2" t="s">
        <v>45</v>
      </c>
      <c r="O899" s="9">
        <v>10</v>
      </c>
      <c r="P899" s="9">
        <f t="shared" si="70"/>
        <v>60</v>
      </c>
      <c r="Q899" s="2" t="str">
        <f t="shared" si="71"/>
        <v>diciembre</v>
      </c>
      <c r="R899" s="2">
        <f t="shared" si="72"/>
        <v>2023</v>
      </c>
      <c r="S899" s="3" t="str">
        <f t="shared" si="73"/>
        <v>miercoles</v>
      </c>
      <c r="T899" s="87">
        <f t="shared" si="74"/>
        <v>6</v>
      </c>
    </row>
    <row r="900" spans="1:20" ht="15.75" x14ac:dyDescent="0.25">
      <c r="A900" s="113">
        <v>899</v>
      </c>
      <c r="B900" s="4" t="s">
        <v>722</v>
      </c>
      <c r="C900" s="113">
        <v>20</v>
      </c>
      <c r="D900" s="2" t="s">
        <v>696</v>
      </c>
      <c r="E900" s="5" t="s">
        <v>652</v>
      </c>
      <c r="F900" s="171">
        <v>32313302</v>
      </c>
      <c r="G900" s="2" t="s">
        <v>849</v>
      </c>
      <c r="H900" s="2" t="s">
        <v>67</v>
      </c>
      <c r="I900" s="44">
        <v>45269</v>
      </c>
      <c r="J900" s="133" t="s">
        <v>785</v>
      </c>
      <c r="K900" s="133" t="s">
        <v>1201</v>
      </c>
      <c r="L900" s="161">
        <v>600</v>
      </c>
      <c r="M900" s="2" t="s">
        <v>3</v>
      </c>
      <c r="N900" s="2" t="s">
        <v>45</v>
      </c>
      <c r="O900" s="9">
        <v>5</v>
      </c>
      <c r="P900" s="9">
        <f t="shared" si="70"/>
        <v>60</v>
      </c>
      <c r="Q900" s="2" t="str">
        <f t="shared" si="71"/>
        <v>diciembre</v>
      </c>
      <c r="R900" s="2">
        <f t="shared" si="72"/>
        <v>2023</v>
      </c>
      <c r="S900" s="3" t="str">
        <f t="shared" si="73"/>
        <v>sabado</v>
      </c>
      <c r="T900" s="88">
        <f t="shared" si="74"/>
        <v>9</v>
      </c>
    </row>
    <row r="901" spans="1:20" ht="15.75" x14ac:dyDescent="0.25">
      <c r="A901" s="113">
        <v>900</v>
      </c>
      <c r="B901" s="4" t="s">
        <v>724</v>
      </c>
      <c r="C901" s="113">
        <v>34</v>
      </c>
      <c r="D901" s="2" t="s">
        <v>695</v>
      </c>
      <c r="E901" s="5" t="s">
        <v>654</v>
      </c>
      <c r="F901" s="171">
        <v>30079514</v>
      </c>
      <c r="G901" s="2" t="s">
        <v>850</v>
      </c>
      <c r="H901" s="2" t="s">
        <v>70</v>
      </c>
      <c r="I901" s="44">
        <v>45276</v>
      </c>
      <c r="J901" s="133" t="s">
        <v>682</v>
      </c>
      <c r="K901" s="133" t="s">
        <v>1201</v>
      </c>
      <c r="L901" s="161">
        <v>600</v>
      </c>
      <c r="M901" s="2" t="s">
        <v>1</v>
      </c>
      <c r="N901" s="2" t="s">
        <v>45</v>
      </c>
      <c r="O901" s="9">
        <v>0</v>
      </c>
      <c r="P901" s="9">
        <f t="shared" si="70"/>
        <v>60</v>
      </c>
      <c r="Q901" s="2" t="str">
        <f t="shared" si="71"/>
        <v>diciembre</v>
      </c>
      <c r="R901" s="2">
        <f t="shared" si="72"/>
        <v>2023</v>
      </c>
      <c r="S901" s="3" t="str">
        <f t="shared" si="73"/>
        <v>sabado</v>
      </c>
      <c r="T901" s="87">
        <f t="shared" si="74"/>
        <v>16</v>
      </c>
    </row>
    <row r="902" spans="1:20" ht="15.75" x14ac:dyDescent="0.25">
      <c r="A902" s="113">
        <v>901</v>
      </c>
      <c r="B902" s="4" t="s">
        <v>73</v>
      </c>
      <c r="C902" s="113">
        <v>31</v>
      </c>
      <c r="D902" s="2" t="s">
        <v>695</v>
      </c>
      <c r="E902" s="5" t="s">
        <v>656</v>
      </c>
      <c r="F902" s="171">
        <v>39111781</v>
      </c>
      <c r="G902" s="2" t="s">
        <v>844</v>
      </c>
      <c r="H902" s="2" t="s">
        <v>74</v>
      </c>
      <c r="I902" s="44">
        <v>45282</v>
      </c>
      <c r="J902" s="133" t="s">
        <v>692</v>
      </c>
      <c r="K902" s="133" t="s">
        <v>1201</v>
      </c>
      <c r="L902" s="161">
        <v>600</v>
      </c>
      <c r="M902" s="2" t="s">
        <v>1197</v>
      </c>
      <c r="N902" s="2" t="s">
        <v>45</v>
      </c>
      <c r="O902" s="9">
        <v>5</v>
      </c>
      <c r="P902" s="9">
        <f t="shared" si="70"/>
        <v>60</v>
      </c>
      <c r="Q902" s="2" t="str">
        <f t="shared" si="71"/>
        <v>diciembre</v>
      </c>
      <c r="R902" s="2">
        <f t="shared" si="72"/>
        <v>2023</v>
      </c>
      <c r="S902" s="3" t="str">
        <f t="shared" si="73"/>
        <v>viernes</v>
      </c>
      <c r="T902" s="88">
        <f t="shared" si="74"/>
        <v>22</v>
      </c>
    </row>
    <row r="903" spans="1:20" ht="15.75" x14ac:dyDescent="0.25">
      <c r="A903" s="113">
        <v>902</v>
      </c>
      <c r="B903" s="4" t="s">
        <v>725</v>
      </c>
      <c r="C903" s="113">
        <v>40</v>
      </c>
      <c r="D903" s="2" t="s">
        <v>696</v>
      </c>
      <c r="E903" s="5" t="s">
        <v>657</v>
      </c>
      <c r="F903" s="171">
        <v>32459086</v>
      </c>
      <c r="G903" s="2" t="s">
        <v>845</v>
      </c>
      <c r="H903" s="2" t="s">
        <v>76</v>
      </c>
      <c r="I903" s="44">
        <v>45286</v>
      </c>
      <c r="J903" s="133" t="s">
        <v>685</v>
      </c>
      <c r="K903" s="133" t="s">
        <v>1201</v>
      </c>
      <c r="L903" s="161">
        <v>600</v>
      </c>
      <c r="M903" s="2" t="s">
        <v>5</v>
      </c>
      <c r="N903" s="2" t="s">
        <v>45</v>
      </c>
      <c r="O903" s="9">
        <v>15</v>
      </c>
      <c r="P903" s="9">
        <f t="shared" si="70"/>
        <v>60</v>
      </c>
      <c r="Q903" s="2" t="str">
        <f t="shared" si="71"/>
        <v>diciembre</v>
      </c>
      <c r="R903" s="2">
        <f t="shared" si="72"/>
        <v>2023</v>
      </c>
      <c r="S903" s="3" t="str">
        <f t="shared" si="73"/>
        <v>martes</v>
      </c>
      <c r="T903" s="87">
        <f t="shared" si="74"/>
        <v>26</v>
      </c>
    </row>
    <row r="904" spans="1:20" ht="15.75" x14ac:dyDescent="0.25">
      <c r="A904" s="113">
        <v>903</v>
      </c>
      <c r="B904" s="4" t="s">
        <v>730</v>
      </c>
      <c r="C904" s="113">
        <v>27</v>
      </c>
      <c r="D904" s="2" t="s">
        <v>695</v>
      </c>
      <c r="E904" s="5" t="s">
        <v>662</v>
      </c>
      <c r="F904" s="171">
        <v>30066435</v>
      </c>
      <c r="G904" s="2" t="s">
        <v>933</v>
      </c>
      <c r="H904" s="2" t="s">
        <v>86</v>
      </c>
      <c r="I904" s="44">
        <v>45178</v>
      </c>
      <c r="J904" s="133" t="s">
        <v>691</v>
      </c>
      <c r="K904" s="133" t="s">
        <v>1201</v>
      </c>
      <c r="L904" s="161">
        <v>600</v>
      </c>
      <c r="M904" s="2" t="s">
        <v>1198</v>
      </c>
      <c r="N904" s="2" t="s">
        <v>45</v>
      </c>
      <c r="O904" s="9">
        <v>0</v>
      </c>
      <c r="P904" s="9">
        <f t="shared" si="70"/>
        <v>60</v>
      </c>
      <c r="Q904" s="2" t="str">
        <f t="shared" si="71"/>
        <v>septiembre</v>
      </c>
      <c r="R904" s="2">
        <f t="shared" si="72"/>
        <v>2023</v>
      </c>
      <c r="S904" s="3" t="str">
        <f t="shared" si="73"/>
        <v>sabado</v>
      </c>
      <c r="T904" s="88">
        <f t="shared" si="74"/>
        <v>9</v>
      </c>
    </row>
    <row r="905" spans="1:20" ht="15.75" x14ac:dyDescent="0.25">
      <c r="A905" s="113">
        <v>904</v>
      </c>
      <c r="B905" s="4" t="s">
        <v>89</v>
      </c>
      <c r="C905" s="113">
        <v>28</v>
      </c>
      <c r="D905" s="2" t="s">
        <v>695</v>
      </c>
      <c r="E905" s="5" t="s">
        <v>664</v>
      </c>
      <c r="F905" s="171">
        <v>25649169</v>
      </c>
      <c r="G905" s="2" t="s">
        <v>828</v>
      </c>
      <c r="H905" s="2" t="s">
        <v>90</v>
      </c>
      <c r="I905" s="44">
        <v>45186</v>
      </c>
      <c r="J905" s="133" t="s">
        <v>686</v>
      </c>
      <c r="K905" s="133" t="s">
        <v>1201</v>
      </c>
      <c r="L905" s="161">
        <v>600</v>
      </c>
      <c r="M905" s="2" t="s">
        <v>1</v>
      </c>
      <c r="N905" s="2" t="s">
        <v>45</v>
      </c>
      <c r="O905" s="9">
        <v>10</v>
      </c>
      <c r="P905" s="9">
        <f t="shared" si="70"/>
        <v>60</v>
      </c>
      <c r="Q905" s="2" t="str">
        <f t="shared" si="71"/>
        <v>septiembre</v>
      </c>
      <c r="R905" s="2">
        <f t="shared" si="72"/>
        <v>2023</v>
      </c>
      <c r="S905" s="3" t="str">
        <f t="shared" si="73"/>
        <v>domingo</v>
      </c>
      <c r="T905" s="87">
        <f t="shared" si="74"/>
        <v>17</v>
      </c>
    </row>
    <row r="906" spans="1:20" ht="15.75" x14ac:dyDescent="0.25">
      <c r="A906" s="113">
        <v>905</v>
      </c>
      <c r="B906" s="4" t="s">
        <v>732</v>
      </c>
      <c r="C906" s="113">
        <v>40</v>
      </c>
      <c r="D906" s="2" t="s">
        <v>696</v>
      </c>
      <c r="E906" s="5" t="s">
        <v>666</v>
      </c>
      <c r="F906" s="171">
        <v>33498175</v>
      </c>
      <c r="G906" s="2" t="s">
        <v>830</v>
      </c>
      <c r="H906" s="2" t="s">
        <v>61</v>
      </c>
      <c r="I906" s="44">
        <v>45193</v>
      </c>
      <c r="J906" s="133" t="s">
        <v>713</v>
      </c>
      <c r="K906" s="133" t="s">
        <v>1201</v>
      </c>
      <c r="L906" s="161">
        <v>600</v>
      </c>
      <c r="M906" s="2" t="s">
        <v>1</v>
      </c>
      <c r="N906" s="2" t="s">
        <v>45</v>
      </c>
      <c r="O906" s="9">
        <v>0</v>
      </c>
      <c r="P906" s="9">
        <f t="shared" si="70"/>
        <v>60</v>
      </c>
      <c r="Q906" s="2" t="str">
        <f t="shared" si="71"/>
        <v>septiembre</v>
      </c>
      <c r="R906" s="2">
        <f t="shared" si="72"/>
        <v>2023</v>
      </c>
      <c r="S906" s="3" t="str">
        <f t="shared" si="73"/>
        <v>domingo</v>
      </c>
      <c r="T906" s="88">
        <f t="shared" si="74"/>
        <v>24</v>
      </c>
    </row>
    <row r="907" spans="1:20" ht="15.75" x14ac:dyDescent="0.25">
      <c r="A907" s="113">
        <v>906</v>
      </c>
      <c r="B907" s="4" t="s">
        <v>733</v>
      </c>
      <c r="C907" s="113">
        <v>28</v>
      </c>
      <c r="D907" s="2" t="s">
        <v>695</v>
      </c>
      <c r="E907" s="5" t="s">
        <v>668</v>
      </c>
      <c r="F907" s="171">
        <v>39704517</v>
      </c>
      <c r="G907" s="2" t="s">
        <v>832</v>
      </c>
      <c r="H907" s="2" t="s">
        <v>96</v>
      </c>
      <c r="I907" s="44">
        <v>45199</v>
      </c>
      <c r="J907" s="133" t="s">
        <v>689</v>
      </c>
      <c r="K907" s="133" t="s">
        <v>1201</v>
      </c>
      <c r="L907" s="161">
        <v>600</v>
      </c>
      <c r="M907" s="2" t="s">
        <v>1197</v>
      </c>
      <c r="N907" s="2" t="s">
        <v>45</v>
      </c>
      <c r="O907" s="9">
        <v>5</v>
      </c>
      <c r="P907" s="9">
        <f t="shared" si="70"/>
        <v>60</v>
      </c>
      <c r="Q907" s="2" t="str">
        <f t="shared" si="71"/>
        <v>septiembre</v>
      </c>
      <c r="R907" s="2">
        <f t="shared" si="72"/>
        <v>2023</v>
      </c>
      <c r="S907" s="3" t="str">
        <f t="shared" si="73"/>
        <v>sabado</v>
      </c>
      <c r="T907" s="87">
        <f t="shared" si="74"/>
        <v>30</v>
      </c>
    </row>
    <row r="908" spans="1:20" ht="15.75" x14ac:dyDescent="0.25">
      <c r="A908" s="113">
        <v>907</v>
      </c>
      <c r="B908" s="4" t="s">
        <v>734</v>
      </c>
      <c r="C908" s="113">
        <v>29</v>
      </c>
      <c r="D908" s="2" t="s">
        <v>696</v>
      </c>
      <c r="E908" s="5" t="s">
        <v>669</v>
      </c>
      <c r="F908" s="171">
        <v>36482004</v>
      </c>
      <c r="G908" s="2" t="s">
        <v>851</v>
      </c>
      <c r="H908" s="2" t="s">
        <v>98</v>
      </c>
      <c r="I908" s="44">
        <v>45202</v>
      </c>
      <c r="J908" s="133" t="s">
        <v>783</v>
      </c>
      <c r="K908" s="133" t="s">
        <v>1201</v>
      </c>
      <c r="L908" s="161">
        <v>600</v>
      </c>
      <c r="M908" s="2" t="s">
        <v>1197</v>
      </c>
      <c r="N908" s="2" t="s">
        <v>45</v>
      </c>
      <c r="O908" s="9">
        <v>10</v>
      </c>
      <c r="P908" s="9">
        <f t="shared" si="70"/>
        <v>60</v>
      </c>
      <c r="Q908" s="2" t="str">
        <f t="shared" si="71"/>
        <v>octubre</v>
      </c>
      <c r="R908" s="2">
        <f t="shared" si="72"/>
        <v>2023</v>
      </c>
      <c r="S908" s="3" t="str">
        <f t="shared" si="73"/>
        <v>martes</v>
      </c>
      <c r="T908" s="88">
        <f t="shared" si="74"/>
        <v>3</v>
      </c>
    </row>
    <row r="909" spans="1:20" ht="15.75" x14ac:dyDescent="0.25">
      <c r="A909" s="113">
        <v>908</v>
      </c>
      <c r="B909" s="4" t="s">
        <v>99</v>
      </c>
      <c r="C909" s="113">
        <v>31</v>
      </c>
      <c r="D909" s="2" t="s">
        <v>696</v>
      </c>
      <c r="E909" s="5" t="s">
        <v>670</v>
      </c>
      <c r="F909" s="171">
        <v>34388397</v>
      </c>
      <c r="G909" s="2" t="s">
        <v>846</v>
      </c>
      <c r="H909" s="2" t="s">
        <v>100</v>
      </c>
      <c r="I909" s="44">
        <v>45206</v>
      </c>
      <c r="J909" s="133" t="s">
        <v>717</v>
      </c>
      <c r="K909" s="133" t="s">
        <v>1201</v>
      </c>
      <c r="L909" s="161">
        <v>600</v>
      </c>
      <c r="M909" s="2" t="s">
        <v>5</v>
      </c>
      <c r="N909" s="2" t="s">
        <v>45</v>
      </c>
      <c r="O909" s="9">
        <v>5</v>
      </c>
      <c r="P909" s="9">
        <f t="shared" si="70"/>
        <v>60</v>
      </c>
      <c r="Q909" s="2" t="str">
        <f t="shared" si="71"/>
        <v>octubre</v>
      </c>
      <c r="R909" s="2">
        <f t="shared" si="72"/>
        <v>2023</v>
      </c>
      <c r="S909" s="3" t="str">
        <f t="shared" si="73"/>
        <v>sabado</v>
      </c>
      <c r="T909" s="87">
        <f t="shared" si="74"/>
        <v>7</v>
      </c>
    </row>
    <row r="910" spans="1:20" ht="15.75" x14ac:dyDescent="0.25">
      <c r="A910" s="113">
        <v>909</v>
      </c>
      <c r="B910" s="4" t="s">
        <v>735</v>
      </c>
      <c r="C910" s="113">
        <v>29</v>
      </c>
      <c r="D910" s="2" t="s">
        <v>695</v>
      </c>
      <c r="E910" s="5" t="s">
        <v>671</v>
      </c>
      <c r="F910" s="171">
        <v>34400915</v>
      </c>
      <c r="G910" s="2" t="s">
        <v>840</v>
      </c>
      <c r="H910" s="2" t="s">
        <v>102</v>
      </c>
      <c r="I910" s="44">
        <v>45209</v>
      </c>
      <c r="J910" s="133" t="s">
        <v>687</v>
      </c>
      <c r="K910" s="133" t="s">
        <v>1201</v>
      </c>
      <c r="L910" s="161">
        <v>600</v>
      </c>
      <c r="M910" s="2" t="s">
        <v>1</v>
      </c>
      <c r="N910" s="2" t="s">
        <v>45</v>
      </c>
      <c r="O910" s="9">
        <v>15</v>
      </c>
      <c r="P910" s="9">
        <f t="shared" si="70"/>
        <v>60</v>
      </c>
      <c r="Q910" s="2" t="str">
        <f t="shared" si="71"/>
        <v>octubre</v>
      </c>
      <c r="R910" s="2">
        <f t="shared" si="72"/>
        <v>2023</v>
      </c>
      <c r="S910" s="3" t="str">
        <f t="shared" si="73"/>
        <v>martes</v>
      </c>
      <c r="T910" s="88">
        <f t="shared" si="74"/>
        <v>10</v>
      </c>
    </row>
    <row r="911" spans="1:20" ht="15.75" x14ac:dyDescent="0.25">
      <c r="A911" s="113">
        <v>910</v>
      </c>
      <c r="B911" s="4" t="s">
        <v>736</v>
      </c>
      <c r="C911" s="113">
        <v>18</v>
      </c>
      <c r="D911" s="2" t="s">
        <v>695</v>
      </c>
      <c r="E911" s="5" t="s">
        <v>672</v>
      </c>
      <c r="F911" s="171">
        <v>31816316</v>
      </c>
      <c r="G911" s="2" t="s">
        <v>853</v>
      </c>
      <c r="H911" s="2" t="s">
        <v>104</v>
      </c>
      <c r="I911" s="44">
        <v>45212</v>
      </c>
      <c r="J911" s="133" t="s">
        <v>785</v>
      </c>
      <c r="K911" s="133" t="s">
        <v>1201</v>
      </c>
      <c r="L911" s="161">
        <v>600</v>
      </c>
      <c r="M911" s="2" t="s">
        <v>3</v>
      </c>
      <c r="N911" s="2" t="s">
        <v>45</v>
      </c>
      <c r="O911" s="9">
        <v>0</v>
      </c>
      <c r="P911" s="9">
        <f t="shared" si="70"/>
        <v>60</v>
      </c>
      <c r="Q911" s="2" t="str">
        <f t="shared" si="71"/>
        <v>octubre</v>
      </c>
      <c r="R911" s="2">
        <f t="shared" si="72"/>
        <v>2023</v>
      </c>
      <c r="S911" s="3" t="str">
        <f t="shared" si="73"/>
        <v>viernes</v>
      </c>
      <c r="T911" s="87">
        <f t="shared" si="74"/>
        <v>13</v>
      </c>
    </row>
    <row r="912" spans="1:20" ht="15.75" x14ac:dyDescent="0.25">
      <c r="A912" s="113">
        <v>911</v>
      </c>
      <c r="B912" s="4" t="s">
        <v>737</v>
      </c>
      <c r="C912" s="113">
        <v>32</v>
      </c>
      <c r="D912" s="2" t="s">
        <v>696</v>
      </c>
      <c r="E912" s="5" t="s">
        <v>674</v>
      </c>
      <c r="F912" s="171">
        <v>30442404</v>
      </c>
      <c r="G912" s="2" t="s">
        <v>852</v>
      </c>
      <c r="H912" s="2" t="s">
        <v>108</v>
      </c>
      <c r="I912" s="44">
        <v>45219</v>
      </c>
      <c r="J912" s="133" t="s">
        <v>682</v>
      </c>
      <c r="K912" s="133" t="s">
        <v>1201</v>
      </c>
      <c r="L912" s="161">
        <v>600</v>
      </c>
      <c r="M912" s="2" t="s">
        <v>1</v>
      </c>
      <c r="N912" s="2" t="s">
        <v>45</v>
      </c>
      <c r="O912" s="9">
        <v>5</v>
      </c>
      <c r="P912" s="9">
        <f t="shared" si="70"/>
        <v>60</v>
      </c>
      <c r="Q912" s="2" t="str">
        <f t="shared" si="71"/>
        <v>octubre</v>
      </c>
      <c r="R912" s="2">
        <f t="shared" si="72"/>
        <v>2023</v>
      </c>
      <c r="S912" s="3" t="str">
        <f t="shared" si="73"/>
        <v>viernes</v>
      </c>
      <c r="T912" s="88">
        <f t="shared" si="74"/>
        <v>20</v>
      </c>
    </row>
    <row r="913" spans="1:20" ht="15.75" x14ac:dyDescent="0.25">
      <c r="A913" s="113">
        <v>912</v>
      </c>
      <c r="B913" s="4" t="s">
        <v>111</v>
      </c>
      <c r="C913" s="113">
        <v>27</v>
      </c>
      <c r="D913" s="2" t="s">
        <v>695</v>
      </c>
      <c r="E913" s="5" t="s">
        <v>676</v>
      </c>
      <c r="F913" s="171">
        <v>28565335</v>
      </c>
      <c r="G913" s="2" t="s">
        <v>841</v>
      </c>
      <c r="H913" s="2" t="s">
        <v>112</v>
      </c>
      <c r="I913" s="44">
        <v>45225</v>
      </c>
      <c r="J913" s="133" t="s">
        <v>692</v>
      </c>
      <c r="K913" s="133" t="s">
        <v>1201</v>
      </c>
      <c r="L913" s="161">
        <v>600</v>
      </c>
      <c r="M913" s="2" t="s">
        <v>1197</v>
      </c>
      <c r="N913" s="2" t="s">
        <v>45</v>
      </c>
      <c r="O913" s="9">
        <v>15</v>
      </c>
      <c r="P913" s="9">
        <f t="shared" si="70"/>
        <v>60</v>
      </c>
      <c r="Q913" s="2" t="str">
        <f t="shared" si="71"/>
        <v>octubre</v>
      </c>
      <c r="R913" s="2">
        <f t="shared" si="72"/>
        <v>2023</v>
      </c>
      <c r="S913" s="3" t="str">
        <f t="shared" si="73"/>
        <v>jueves</v>
      </c>
      <c r="T913" s="87">
        <f t="shared" si="74"/>
        <v>26</v>
      </c>
    </row>
    <row r="914" spans="1:20" ht="15.75" x14ac:dyDescent="0.25">
      <c r="A914" s="113">
        <v>913</v>
      </c>
      <c r="B914" s="4" t="s">
        <v>113</v>
      </c>
      <c r="C914" s="113">
        <v>27</v>
      </c>
      <c r="D914" s="2" t="s">
        <v>696</v>
      </c>
      <c r="E914" s="5" t="s">
        <v>677</v>
      </c>
      <c r="F914" s="171">
        <v>37472916</v>
      </c>
      <c r="G914" s="2" t="s">
        <v>842</v>
      </c>
      <c r="H914" s="2" t="s">
        <v>114</v>
      </c>
      <c r="I914" s="44">
        <v>45228</v>
      </c>
      <c r="J914" s="133" t="s">
        <v>685</v>
      </c>
      <c r="K914" s="133" t="s">
        <v>1199</v>
      </c>
      <c r="L914" s="161">
        <v>640</v>
      </c>
      <c r="M914" s="2" t="s">
        <v>5</v>
      </c>
      <c r="N914" s="2" t="s">
        <v>45</v>
      </c>
      <c r="O914" s="9">
        <v>15</v>
      </c>
      <c r="P914" s="9">
        <f t="shared" si="70"/>
        <v>64</v>
      </c>
      <c r="Q914" s="2" t="str">
        <f t="shared" si="71"/>
        <v>octubre</v>
      </c>
      <c r="R914" s="2">
        <f t="shared" si="72"/>
        <v>2023</v>
      </c>
      <c r="S914" s="3" t="str">
        <f t="shared" si="73"/>
        <v>domingo</v>
      </c>
      <c r="T914" s="88">
        <f t="shared" si="74"/>
        <v>29</v>
      </c>
    </row>
    <row r="915" spans="1:20" ht="15.75" x14ac:dyDescent="0.25">
      <c r="A915" s="113">
        <v>914</v>
      </c>
      <c r="B915" s="4" t="s">
        <v>904</v>
      </c>
      <c r="C915" s="113">
        <v>38</v>
      </c>
      <c r="D915" s="2" t="s">
        <v>695</v>
      </c>
      <c r="E915" s="5" t="s">
        <v>642</v>
      </c>
      <c r="F915" s="171">
        <v>34678227</v>
      </c>
      <c r="G915" s="6" t="s">
        <v>815</v>
      </c>
      <c r="H915" s="2" t="s">
        <v>29</v>
      </c>
      <c r="I915" s="44">
        <v>45244</v>
      </c>
      <c r="J915" s="133" t="s">
        <v>691</v>
      </c>
      <c r="K915" s="133" t="s">
        <v>1199</v>
      </c>
      <c r="L915" s="161">
        <v>640</v>
      </c>
      <c r="M915" s="2" t="s">
        <v>1198</v>
      </c>
      <c r="N915" s="2" t="s">
        <v>45</v>
      </c>
      <c r="O915" s="9">
        <v>0</v>
      </c>
      <c r="P915" s="9">
        <f t="shared" si="70"/>
        <v>64</v>
      </c>
      <c r="Q915" s="2" t="str">
        <f t="shared" si="71"/>
        <v>noviembre</v>
      </c>
      <c r="R915" s="2">
        <f t="shared" si="72"/>
        <v>2023</v>
      </c>
      <c r="S915" s="3" t="str">
        <f t="shared" si="73"/>
        <v>martes</v>
      </c>
      <c r="T915" s="87">
        <f t="shared" si="74"/>
        <v>14</v>
      </c>
    </row>
    <row r="916" spans="1:20" ht="15.75" x14ac:dyDescent="0.25">
      <c r="A916" s="113">
        <v>915</v>
      </c>
      <c r="B916" s="4" t="s">
        <v>715</v>
      </c>
      <c r="C916" s="113">
        <v>42</v>
      </c>
      <c r="D916" s="2" t="s">
        <v>696</v>
      </c>
      <c r="E916" s="5" t="s">
        <v>644</v>
      </c>
      <c r="F916" s="171">
        <v>25043373</v>
      </c>
      <c r="G916" s="6" t="s">
        <v>816</v>
      </c>
      <c r="H916" s="2" t="s">
        <v>33</v>
      </c>
      <c r="I916" s="44">
        <v>45248</v>
      </c>
      <c r="J916" s="133" t="s">
        <v>686</v>
      </c>
      <c r="K916" s="133" t="s">
        <v>1199</v>
      </c>
      <c r="L916" s="161">
        <v>640</v>
      </c>
      <c r="M916" s="2" t="s">
        <v>1</v>
      </c>
      <c r="N916" s="2" t="s">
        <v>45</v>
      </c>
      <c r="O916" s="9">
        <v>5</v>
      </c>
      <c r="P916" s="9">
        <f t="shared" si="70"/>
        <v>64</v>
      </c>
      <c r="Q916" s="2" t="str">
        <f t="shared" si="71"/>
        <v>noviembre</v>
      </c>
      <c r="R916" s="2">
        <f t="shared" si="72"/>
        <v>2023</v>
      </c>
      <c r="S916" s="3" t="str">
        <f t="shared" si="73"/>
        <v>sabado</v>
      </c>
      <c r="T916" s="88">
        <f t="shared" si="74"/>
        <v>18</v>
      </c>
    </row>
    <row r="917" spans="1:20" ht="15.75" x14ac:dyDescent="0.25">
      <c r="A917" s="113">
        <v>916</v>
      </c>
      <c r="B917" s="4" t="s">
        <v>803</v>
      </c>
      <c r="C917" s="113">
        <v>38</v>
      </c>
      <c r="D917" s="2" t="s">
        <v>695</v>
      </c>
      <c r="E917" s="5" t="s">
        <v>646</v>
      </c>
      <c r="F917" s="171">
        <v>30652793</v>
      </c>
      <c r="G917" s="6" t="s">
        <v>818</v>
      </c>
      <c r="H917" s="2" t="s">
        <v>129</v>
      </c>
      <c r="I917" s="44">
        <v>45256</v>
      </c>
      <c r="J917" s="133" t="s">
        <v>713</v>
      </c>
      <c r="K917" s="133" t="s">
        <v>1199</v>
      </c>
      <c r="L917" s="161">
        <v>640</v>
      </c>
      <c r="M917" s="2" t="s">
        <v>1</v>
      </c>
      <c r="N917" s="2" t="s">
        <v>45</v>
      </c>
      <c r="O917" s="9">
        <v>0</v>
      </c>
      <c r="P917" s="9">
        <f t="shared" si="70"/>
        <v>64</v>
      </c>
      <c r="Q917" s="2" t="str">
        <f t="shared" si="71"/>
        <v>noviembre</v>
      </c>
      <c r="R917" s="2">
        <f t="shared" si="72"/>
        <v>2023</v>
      </c>
      <c r="S917" s="3" t="str">
        <f t="shared" si="73"/>
        <v>domingo</v>
      </c>
      <c r="T917" s="87">
        <f t="shared" si="74"/>
        <v>26</v>
      </c>
    </row>
    <row r="918" spans="1:20" ht="15.75" x14ac:dyDescent="0.25">
      <c r="A918" s="113">
        <v>917</v>
      </c>
      <c r="B918" s="4" t="s">
        <v>718</v>
      </c>
      <c r="C918" s="113">
        <v>32</v>
      </c>
      <c r="D918" s="2" t="s">
        <v>696</v>
      </c>
      <c r="E918" s="5" t="s">
        <v>648</v>
      </c>
      <c r="F918" s="171">
        <v>34294909</v>
      </c>
      <c r="G918" s="2" t="s">
        <v>820</v>
      </c>
      <c r="H918" s="2" t="s">
        <v>59</v>
      </c>
      <c r="I918" s="44">
        <v>45263</v>
      </c>
      <c r="J918" s="133" t="s">
        <v>689</v>
      </c>
      <c r="K918" s="133" t="s">
        <v>1199</v>
      </c>
      <c r="L918" s="161">
        <v>640</v>
      </c>
      <c r="M918" s="2" t="s">
        <v>1197</v>
      </c>
      <c r="N918" s="2" t="s">
        <v>45</v>
      </c>
      <c r="O918" s="9">
        <v>5</v>
      </c>
      <c r="P918" s="9">
        <f t="shared" si="70"/>
        <v>64</v>
      </c>
      <c r="Q918" s="2" t="str">
        <f t="shared" si="71"/>
        <v>diciembre</v>
      </c>
      <c r="R918" s="2">
        <f t="shared" si="72"/>
        <v>2023</v>
      </c>
      <c r="S918" s="3" t="str">
        <f t="shared" si="73"/>
        <v>domingo</v>
      </c>
      <c r="T918" s="88">
        <f t="shared" si="74"/>
        <v>3</v>
      </c>
    </row>
    <row r="919" spans="1:20" ht="15.75" x14ac:dyDescent="0.25">
      <c r="A919" s="113">
        <v>918</v>
      </c>
      <c r="B919" s="4" t="s">
        <v>719</v>
      </c>
      <c r="C919" s="113">
        <v>30</v>
      </c>
      <c r="D919" s="2" t="s">
        <v>696</v>
      </c>
      <c r="E919" s="5" t="s">
        <v>649</v>
      </c>
      <c r="F919" s="171">
        <v>27535017</v>
      </c>
      <c r="G919" s="2" t="s">
        <v>847</v>
      </c>
      <c r="H919" s="2" t="s">
        <v>61</v>
      </c>
      <c r="I919" s="44">
        <v>45266</v>
      </c>
      <c r="J919" s="133" t="s">
        <v>783</v>
      </c>
      <c r="K919" s="133" t="s">
        <v>1199</v>
      </c>
      <c r="L919" s="161">
        <v>640</v>
      </c>
      <c r="M919" s="2" t="s">
        <v>1197</v>
      </c>
      <c r="N919" s="2" t="s">
        <v>45</v>
      </c>
      <c r="O919" s="9">
        <v>0</v>
      </c>
      <c r="P919" s="9">
        <f t="shared" si="70"/>
        <v>64</v>
      </c>
      <c r="Q919" s="2" t="str">
        <f t="shared" si="71"/>
        <v>diciembre</v>
      </c>
      <c r="R919" s="2">
        <f t="shared" si="72"/>
        <v>2023</v>
      </c>
      <c r="S919" s="3" t="str">
        <f t="shared" si="73"/>
        <v>miercoles</v>
      </c>
      <c r="T919" s="87">
        <f t="shared" si="74"/>
        <v>6</v>
      </c>
    </row>
    <row r="920" spans="1:20" ht="15.75" x14ac:dyDescent="0.25">
      <c r="A920" s="113">
        <v>919</v>
      </c>
      <c r="B920" s="4" t="s">
        <v>720</v>
      </c>
      <c r="C920" s="113">
        <v>29</v>
      </c>
      <c r="D920" s="2" t="s">
        <v>695</v>
      </c>
      <c r="E920" s="5" t="s">
        <v>650</v>
      </c>
      <c r="F920" s="171">
        <v>30580610</v>
      </c>
      <c r="G920" s="2" t="s">
        <v>848</v>
      </c>
      <c r="H920" s="2" t="s">
        <v>35</v>
      </c>
      <c r="I920" s="44">
        <v>45269</v>
      </c>
      <c r="J920" s="133" t="s">
        <v>717</v>
      </c>
      <c r="K920" s="133" t="s">
        <v>1199</v>
      </c>
      <c r="L920" s="161">
        <v>640</v>
      </c>
      <c r="M920" s="2" t="s">
        <v>5</v>
      </c>
      <c r="N920" s="2" t="s">
        <v>45</v>
      </c>
      <c r="O920" s="9">
        <v>8</v>
      </c>
      <c r="P920" s="9">
        <f t="shared" si="70"/>
        <v>64</v>
      </c>
      <c r="Q920" s="2" t="str">
        <f t="shared" si="71"/>
        <v>diciembre</v>
      </c>
      <c r="R920" s="2">
        <f t="shared" si="72"/>
        <v>2023</v>
      </c>
      <c r="S920" s="3" t="str">
        <f t="shared" si="73"/>
        <v>sabado</v>
      </c>
      <c r="T920" s="88">
        <f t="shared" si="74"/>
        <v>9</v>
      </c>
    </row>
    <row r="921" spans="1:20" ht="15.75" x14ac:dyDescent="0.25">
      <c r="A921" s="113">
        <v>920</v>
      </c>
      <c r="B921" s="4" t="s">
        <v>721</v>
      </c>
      <c r="C921" s="113">
        <v>33</v>
      </c>
      <c r="D921" s="2" t="s">
        <v>695</v>
      </c>
      <c r="E921" s="5" t="s">
        <v>651</v>
      </c>
      <c r="F921" s="171">
        <v>35484478</v>
      </c>
      <c r="G921" s="2" t="s">
        <v>843</v>
      </c>
      <c r="H921" s="2" t="s">
        <v>37</v>
      </c>
      <c r="I921" s="44">
        <v>45273</v>
      </c>
      <c r="J921" s="133" t="s">
        <v>687</v>
      </c>
      <c r="K921" s="133" t="s">
        <v>1199</v>
      </c>
      <c r="L921" s="161">
        <v>640</v>
      </c>
      <c r="M921" s="2" t="s">
        <v>1</v>
      </c>
      <c r="N921" s="2" t="s">
        <v>45</v>
      </c>
      <c r="O921" s="9">
        <v>15</v>
      </c>
      <c r="P921" s="9">
        <f t="shared" si="70"/>
        <v>64</v>
      </c>
      <c r="Q921" s="2" t="str">
        <f t="shared" si="71"/>
        <v>diciembre</v>
      </c>
      <c r="R921" s="2">
        <f t="shared" si="72"/>
        <v>2023</v>
      </c>
      <c r="S921" s="3" t="str">
        <f t="shared" si="73"/>
        <v>miercoles</v>
      </c>
      <c r="T921" s="87">
        <f t="shared" si="74"/>
        <v>13</v>
      </c>
    </row>
    <row r="922" spans="1:20" ht="15.75" x14ac:dyDescent="0.25">
      <c r="A922" s="113">
        <v>921</v>
      </c>
      <c r="B922" s="4" t="s">
        <v>722</v>
      </c>
      <c r="C922" s="113">
        <v>20</v>
      </c>
      <c r="D922" s="2" t="s">
        <v>696</v>
      </c>
      <c r="E922" s="5" t="s">
        <v>652</v>
      </c>
      <c r="F922" s="171">
        <v>32313302</v>
      </c>
      <c r="G922" s="2" t="s">
        <v>849</v>
      </c>
      <c r="H922" s="2" t="s">
        <v>67</v>
      </c>
      <c r="I922" s="44">
        <v>45276</v>
      </c>
      <c r="J922" s="133" t="s">
        <v>785</v>
      </c>
      <c r="K922" s="133" t="s">
        <v>1199</v>
      </c>
      <c r="L922" s="161">
        <v>640</v>
      </c>
      <c r="M922" s="2" t="s">
        <v>3</v>
      </c>
      <c r="N922" s="2" t="s">
        <v>45</v>
      </c>
      <c r="O922" s="9">
        <v>5</v>
      </c>
      <c r="P922" s="9">
        <f t="shared" si="70"/>
        <v>64</v>
      </c>
      <c r="Q922" s="2" t="str">
        <f t="shared" si="71"/>
        <v>diciembre</v>
      </c>
      <c r="R922" s="2">
        <f t="shared" si="72"/>
        <v>2023</v>
      </c>
      <c r="S922" s="3" t="str">
        <f t="shared" si="73"/>
        <v>sabado</v>
      </c>
      <c r="T922" s="88">
        <f t="shared" si="74"/>
        <v>16</v>
      </c>
    </row>
    <row r="923" spans="1:20" ht="15.75" x14ac:dyDescent="0.25">
      <c r="A923" s="113">
        <v>922</v>
      </c>
      <c r="B923" s="4" t="s">
        <v>724</v>
      </c>
      <c r="C923" s="113">
        <v>34</v>
      </c>
      <c r="D923" s="2" t="s">
        <v>695</v>
      </c>
      <c r="E923" s="5" t="s">
        <v>654</v>
      </c>
      <c r="F923" s="171">
        <v>30079514</v>
      </c>
      <c r="G923" s="2" t="s">
        <v>850</v>
      </c>
      <c r="H923" s="2" t="s">
        <v>70</v>
      </c>
      <c r="I923" s="44">
        <v>45282</v>
      </c>
      <c r="J923" s="133" t="s">
        <v>682</v>
      </c>
      <c r="K923" s="133" t="s">
        <v>1199</v>
      </c>
      <c r="L923" s="161">
        <v>640</v>
      </c>
      <c r="M923" s="2" t="s">
        <v>1</v>
      </c>
      <c r="N923" s="2" t="s">
        <v>45</v>
      </c>
      <c r="O923" s="9">
        <v>5</v>
      </c>
      <c r="P923" s="9">
        <f t="shared" si="70"/>
        <v>64</v>
      </c>
      <c r="Q923" s="2" t="str">
        <f t="shared" si="71"/>
        <v>diciembre</v>
      </c>
      <c r="R923" s="2">
        <f t="shared" si="72"/>
        <v>2023</v>
      </c>
      <c r="S923" s="3" t="str">
        <f t="shared" si="73"/>
        <v>viernes</v>
      </c>
      <c r="T923" s="87">
        <f t="shared" si="74"/>
        <v>22</v>
      </c>
    </row>
    <row r="924" spans="1:20" ht="15.75" x14ac:dyDescent="0.25">
      <c r="A924" s="113">
        <v>923</v>
      </c>
      <c r="B924" s="4" t="s">
        <v>73</v>
      </c>
      <c r="C924" s="113">
        <v>31</v>
      </c>
      <c r="D924" s="2" t="s">
        <v>695</v>
      </c>
      <c r="E924" s="5" t="s">
        <v>656</v>
      </c>
      <c r="F924" s="171">
        <v>39111781</v>
      </c>
      <c r="G924" s="2" t="s">
        <v>844</v>
      </c>
      <c r="H924" s="2" t="s">
        <v>74</v>
      </c>
      <c r="I924" s="44">
        <v>45289</v>
      </c>
      <c r="J924" s="133" t="s">
        <v>690</v>
      </c>
      <c r="K924" s="133" t="s">
        <v>1199</v>
      </c>
      <c r="L924" s="161">
        <v>640</v>
      </c>
      <c r="M924" s="2" t="s">
        <v>3</v>
      </c>
      <c r="N924" s="2" t="s">
        <v>45</v>
      </c>
      <c r="O924" s="9">
        <v>0</v>
      </c>
      <c r="P924" s="9">
        <f t="shared" si="70"/>
        <v>64</v>
      </c>
      <c r="Q924" s="2" t="str">
        <f t="shared" si="71"/>
        <v>diciembre</v>
      </c>
      <c r="R924" s="2">
        <f t="shared" si="72"/>
        <v>2023</v>
      </c>
      <c r="S924" s="3" t="str">
        <f t="shared" si="73"/>
        <v>viernes</v>
      </c>
      <c r="T924" s="88">
        <f t="shared" si="74"/>
        <v>29</v>
      </c>
    </row>
    <row r="925" spans="1:20" ht="15.75" x14ac:dyDescent="0.25">
      <c r="A925" s="113">
        <v>924</v>
      </c>
      <c r="B925" s="4" t="s">
        <v>725</v>
      </c>
      <c r="C925" s="113">
        <v>40</v>
      </c>
      <c r="D925" s="2" t="s">
        <v>696</v>
      </c>
      <c r="E925" s="5" t="s">
        <v>657</v>
      </c>
      <c r="F925" s="171">
        <v>32459086</v>
      </c>
      <c r="G925" s="2" t="s">
        <v>845</v>
      </c>
      <c r="H925" s="2" t="s">
        <v>76</v>
      </c>
      <c r="I925" s="44">
        <v>45170</v>
      </c>
      <c r="J925" s="133" t="s">
        <v>782</v>
      </c>
      <c r="K925" s="133" t="s">
        <v>1199</v>
      </c>
      <c r="L925" s="161">
        <v>640</v>
      </c>
      <c r="M925" s="2" t="s">
        <v>1198</v>
      </c>
      <c r="N925" s="2" t="s">
        <v>45</v>
      </c>
      <c r="O925" s="9">
        <v>8</v>
      </c>
      <c r="P925" s="9">
        <f t="shared" si="70"/>
        <v>64</v>
      </c>
      <c r="Q925" s="2" t="str">
        <f t="shared" si="71"/>
        <v>septiembre</v>
      </c>
      <c r="R925" s="2">
        <f t="shared" si="72"/>
        <v>2023</v>
      </c>
      <c r="S925" s="3" t="str">
        <f t="shared" si="73"/>
        <v>viernes</v>
      </c>
      <c r="T925" s="87">
        <f t="shared" si="74"/>
        <v>1</v>
      </c>
    </row>
    <row r="926" spans="1:20" ht="15.75" x14ac:dyDescent="0.25">
      <c r="A926" s="113">
        <v>925</v>
      </c>
      <c r="B926" s="4" t="s">
        <v>730</v>
      </c>
      <c r="C926" s="113">
        <v>27</v>
      </c>
      <c r="D926" s="2" t="s">
        <v>695</v>
      </c>
      <c r="E926" s="5" t="s">
        <v>662</v>
      </c>
      <c r="F926" s="171">
        <v>30066435</v>
      </c>
      <c r="G926" s="2" t="s">
        <v>933</v>
      </c>
      <c r="H926" s="2" t="s">
        <v>86</v>
      </c>
      <c r="I926" s="44">
        <v>45186</v>
      </c>
      <c r="J926" s="133" t="s">
        <v>714</v>
      </c>
      <c r="K926" s="133" t="s">
        <v>1199</v>
      </c>
      <c r="L926" s="161">
        <v>640</v>
      </c>
      <c r="M926" s="2" t="s">
        <v>1198</v>
      </c>
      <c r="N926" s="2" t="s">
        <v>45</v>
      </c>
      <c r="O926" s="9">
        <v>5</v>
      </c>
      <c r="P926" s="9">
        <f t="shared" si="70"/>
        <v>64</v>
      </c>
      <c r="Q926" s="2" t="str">
        <f t="shared" si="71"/>
        <v>septiembre</v>
      </c>
      <c r="R926" s="2">
        <f t="shared" si="72"/>
        <v>2023</v>
      </c>
      <c r="S926" s="3" t="str">
        <f t="shared" si="73"/>
        <v>domingo</v>
      </c>
      <c r="T926" s="88">
        <f t="shared" si="74"/>
        <v>17</v>
      </c>
    </row>
    <row r="927" spans="1:20" ht="15.75" x14ac:dyDescent="0.25">
      <c r="A927" s="113">
        <v>926</v>
      </c>
      <c r="B927" s="4" t="s">
        <v>89</v>
      </c>
      <c r="C927" s="113">
        <v>28</v>
      </c>
      <c r="D927" s="2" t="s">
        <v>695</v>
      </c>
      <c r="E927" s="5" t="s">
        <v>664</v>
      </c>
      <c r="F927" s="171">
        <v>25649169</v>
      </c>
      <c r="G927" s="2" t="s">
        <v>828</v>
      </c>
      <c r="H927" s="2" t="s">
        <v>90</v>
      </c>
      <c r="I927" s="44">
        <v>45193</v>
      </c>
      <c r="J927" s="133" t="s">
        <v>690</v>
      </c>
      <c r="K927" s="133" t="s">
        <v>1199</v>
      </c>
      <c r="L927" s="161">
        <v>640</v>
      </c>
      <c r="M927" s="2" t="s">
        <v>3</v>
      </c>
      <c r="N927" s="2" t="s">
        <v>45</v>
      </c>
      <c r="O927" s="9">
        <v>0</v>
      </c>
      <c r="P927" s="9">
        <f t="shared" si="70"/>
        <v>64</v>
      </c>
      <c r="Q927" s="2" t="str">
        <f t="shared" si="71"/>
        <v>septiembre</v>
      </c>
      <c r="R927" s="2">
        <f t="shared" si="72"/>
        <v>2023</v>
      </c>
      <c r="S927" s="3" t="str">
        <f t="shared" si="73"/>
        <v>domingo</v>
      </c>
      <c r="T927" s="87">
        <f t="shared" si="74"/>
        <v>24</v>
      </c>
    </row>
    <row r="928" spans="1:20" ht="15.75" x14ac:dyDescent="0.25">
      <c r="A928" s="113">
        <v>927</v>
      </c>
      <c r="B928" s="4" t="s">
        <v>732</v>
      </c>
      <c r="C928" s="113">
        <v>40</v>
      </c>
      <c r="D928" s="2" t="s">
        <v>696</v>
      </c>
      <c r="E928" s="5" t="s">
        <v>666</v>
      </c>
      <c r="F928" s="171">
        <v>33498175</v>
      </c>
      <c r="G928" s="2" t="s">
        <v>830</v>
      </c>
      <c r="H928" s="2" t="s">
        <v>61</v>
      </c>
      <c r="I928" s="44">
        <v>45199</v>
      </c>
      <c r="J928" s="133" t="s">
        <v>683</v>
      </c>
      <c r="K928" s="133" t="s">
        <v>1199</v>
      </c>
      <c r="L928" s="161">
        <v>640</v>
      </c>
      <c r="M928" s="2" t="s">
        <v>5</v>
      </c>
      <c r="N928" s="2" t="s">
        <v>45</v>
      </c>
      <c r="O928" s="9">
        <v>0</v>
      </c>
      <c r="P928" s="9">
        <f t="shared" si="70"/>
        <v>64</v>
      </c>
      <c r="Q928" s="2" t="str">
        <f t="shared" si="71"/>
        <v>septiembre</v>
      </c>
      <c r="R928" s="2">
        <f t="shared" si="72"/>
        <v>2023</v>
      </c>
      <c r="S928" s="3" t="str">
        <f t="shared" si="73"/>
        <v>sabado</v>
      </c>
      <c r="T928" s="88">
        <f t="shared" si="74"/>
        <v>30</v>
      </c>
    </row>
    <row r="929" spans="1:20" ht="15.75" x14ac:dyDescent="0.25">
      <c r="A929" s="113">
        <v>928</v>
      </c>
      <c r="B929" s="4" t="s">
        <v>733</v>
      </c>
      <c r="C929" s="113">
        <v>28</v>
      </c>
      <c r="D929" s="2" t="s">
        <v>695</v>
      </c>
      <c r="E929" s="5" t="s">
        <v>668</v>
      </c>
      <c r="F929" s="171">
        <v>39704517</v>
      </c>
      <c r="G929" s="2" t="s">
        <v>832</v>
      </c>
      <c r="H929" s="2" t="s">
        <v>96</v>
      </c>
      <c r="I929" s="44">
        <v>45206</v>
      </c>
      <c r="J929" s="133" t="s">
        <v>786</v>
      </c>
      <c r="K929" s="133" t="s">
        <v>1199</v>
      </c>
      <c r="L929" s="161">
        <v>640</v>
      </c>
      <c r="M929" s="2" t="s">
        <v>3</v>
      </c>
      <c r="N929" s="2" t="s">
        <v>45</v>
      </c>
      <c r="O929" s="9">
        <v>5</v>
      </c>
      <c r="P929" s="9">
        <f t="shared" si="70"/>
        <v>64</v>
      </c>
      <c r="Q929" s="2" t="str">
        <f t="shared" si="71"/>
        <v>octubre</v>
      </c>
      <c r="R929" s="2">
        <f t="shared" si="72"/>
        <v>2023</v>
      </c>
      <c r="S929" s="3" t="str">
        <f t="shared" si="73"/>
        <v>sabado</v>
      </c>
      <c r="T929" s="87">
        <f t="shared" si="74"/>
        <v>7</v>
      </c>
    </row>
    <row r="930" spans="1:20" ht="15.75" x14ac:dyDescent="0.25">
      <c r="A930" s="113">
        <v>929</v>
      </c>
      <c r="B930" s="4" t="s">
        <v>734</v>
      </c>
      <c r="C930" s="113">
        <v>29</v>
      </c>
      <c r="D930" s="2" t="s">
        <v>696</v>
      </c>
      <c r="E930" s="5" t="s">
        <v>669</v>
      </c>
      <c r="F930" s="171">
        <v>36482004</v>
      </c>
      <c r="G930" s="2" t="s">
        <v>851</v>
      </c>
      <c r="H930" s="2" t="s">
        <v>98</v>
      </c>
      <c r="I930" s="44">
        <v>45209</v>
      </c>
      <c r="J930" s="133" t="s">
        <v>686</v>
      </c>
      <c r="K930" s="133" t="s">
        <v>1199</v>
      </c>
      <c r="L930" s="161">
        <v>640</v>
      </c>
      <c r="M930" s="2" t="s">
        <v>1</v>
      </c>
      <c r="N930" s="2" t="s">
        <v>45</v>
      </c>
      <c r="O930" s="9">
        <v>10</v>
      </c>
      <c r="P930" s="9">
        <f t="shared" si="70"/>
        <v>64</v>
      </c>
      <c r="Q930" s="2" t="str">
        <f t="shared" si="71"/>
        <v>octubre</v>
      </c>
      <c r="R930" s="2">
        <f t="shared" si="72"/>
        <v>2023</v>
      </c>
      <c r="S930" s="3" t="str">
        <f t="shared" si="73"/>
        <v>martes</v>
      </c>
      <c r="T930" s="88">
        <f t="shared" si="74"/>
        <v>10</v>
      </c>
    </row>
    <row r="931" spans="1:20" ht="15.75" x14ac:dyDescent="0.25">
      <c r="A931" s="113">
        <v>930</v>
      </c>
      <c r="B931" s="4" t="s">
        <v>99</v>
      </c>
      <c r="C931" s="113">
        <v>31</v>
      </c>
      <c r="D931" s="2" t="s">
        <v>696</v>
      </c>
      <c r="E931" s="5" t="s">
        <v>670</v>
      </c>
      <c r="F931" s="171">
        <v>34388397</v>
      </c>
      <c r="G931" s="2" t="s">
        <v>846</v>
      </c>
      <c r="H931" s="2" t="s">
        <v>100</v>
      </c>
      <c r="I931" s="44">
        <v>45212</v>
      </c>
      <c r="J931" s="133" t="s">
        <v>714</v>
      </c>
      <c r="K931" s="133" t="s">
        <v>1199</v>
      </c>
      <c r="L931" s="161">
        <v>640</v>
      </c>
      <c r="M931" s="2" t="s">
        <v>1198</v>
      </c>
      <c r="N931" s="2" t="s">
        <v>45</v>
      </c>
      <c r="O931" s="9">
        <v>15</v>
      </c>
      <c r="P931" s="9">
        <f t="shared" si="70"/>
        <v>64</v>
      </c>
      <c r="Q931" s="2" t="str">
        <f t="shared" si="71"/>
        <v>octubre</v>
      </c>
      <c r="R931" s="2">
        <f t="shared" si="72"/>
        <v>2023</v>
      </c>
      <c r="S931" s="3" t="str">
        <f t="shared" si="73"/>
        <v>viernes</v>
      </c>
      <c r="T931" s="87">
        <f t="shared" si="74"/>
        <v>13</v>
      </c>
    </row>
    <row r="932" spans="1:20" ht="15.75" x14ac:dyDescent="0.25">
      <c r="A932" s="113">
        <v>931</v>
      </c>
      <c r="B932" s="4" t="s">
        <v>735</v>
      </c>
      <c r="C932" s="113">
        <v>29</v>
      </c>
      <c r="D932" s="2" t="s">
        <v>695</v>
      </c>
      <c r="E932" s="5" t="s">
        <v>671</v>
      </c>
      <c r="F932" s="171">
        <v>34400915</v>
      </c>
      <c r="G932" s="2" t="s">
        <v>840</v>
      </c>
      <c r="H932" s="2" t="s">
        <v>102</v>
      </c>
      <c r="I932" s="44">
        <v>45248</v>
      </c>
      <c r="J932" s="133" t="s">
        <v>713</v>
      </c>
      <c r="K932" s="133" t="s">
        <v>1199</v>
      </c>
      <c r="L932" s="161">
        <v>640</v>
      </c>
      <c r="M932" s="2" t="s">
        <v>1</v>
      </c>
      <c r="N932" s="2" t="s">
        <v>45</v>
      </c>
      <c r="O932" s="9">
        <v>0</v>
      </c>
      <c r="P932" s="9">
        <f t="shared" si="70"/>
        <v>64</v>
      </c>
      <c r="Q932" s="2" t="str">
        <f t="shared" si="71"/>
        <v>noviembre</v>
      </c>
      <c r="R932" s="2">
        <f t="shared" si="72"/>
        <v>2023</v>
      </c>
      <c r="S932" s="3" t="str">
        <f t="shared" si="73"/>
        <v>sabado</v>
      </c>
      <c r="T932" s="88">
        <f t="shared" si="74"/>
        <v>18</v>
      </c>
    </row>
    <row r="933" spans="1:20" ht="15.75" x14ac:dyDescent="0.25">
      <c r="A933" s="113">
        <v>932</v>
      </c>
      <c r="B933" s="4" t="s">
        <v>736</v>
      </c>
      <c r="C933" s="113">
        <v>18</v>
      </c>
      <c r="D933" s="2" t="s">
        <v>695</v>
      </c>
      <c r="E933" s="5" t="s">
        <v>672</v>
      </c>
      <c r="F933" s="171">
        <v>31816316</v>
      </c>
      <c r="G933" s="2" t="s">
        <v>853</v>
      </c>
      <c r="H933" s="2" t="s">
        <v>104</v>
      </c>
      <c r="I933" s="44">
        <v>45219</v>
      </c>
      <c r="J933" s="133" t="s">
        <v>690</v>
      </c>
      <c r="K933" s="133" t="s">
        <v>1199</v>
      </c>
      <c r="L933" s="161">
        <v>640</v>
      </c>
      <c r="M933" s="2" t="s">
        <v>3</v>
      </c>
      <c r="N933" s="2" t="s">
        <v>45</v>
      </c>
      <c r="O933" s="9">
        <v>8</v>
      </c>
      <c r="P933" s="9">
        <f t="shared" si="70"/>
        <v>64</v>
      </c>
      <c r="Q933" s="2" t="str">
        <f t="shared" si="71"/>
        <v>octubre</v>
      </c>
      <c r="R933" s="2">
        <f t="shared" si="72"/>
        <v>2023</v>
      </c>
      <c r="S933" s="3" t="str">
        <f t="shared" si="73"/>
        <v>viernes</v>
      </c>
      <c r="T933" s="87">
        <f t="shared" si="74"/>
        <v>20</v>
      </c>
    </row>
    <row r="934" spans="1:20" ht="15.75" x14ac:dyDescent="0.25">
      <c r="A934" s="113">
        <v>933</v>
      </c>
      <c r="B934" s="4" t="s">
        <v>737</v>
      </c>
      <c r="C934" s="113">
        <v>32</v>
      </c>
      <c r="D934" s="2" t="s">
        <v>696</v>
      </c>
      <c r="E934" s="5" t="s">
        <v>674</v>
      </c>
      <c r="F934" s="171">
        <v>30442404</v>
      </c>
      <c r="G934" s="2" t="s">
        <v>852</v>
      </c>
      <c r="H934" s="2" t="s">
        <v>108</v>
      </c>
      <c r="I934" s="44">
        <v>45225</v>
      </c>
      <c r="J934" s="133" t="s">
        <v>683</v>
      </c>
      <c r="K934" s="133" t="s">
        <v>1199</v>
      </c>
      <c r="L934" s="161">
        <v>640</v>
      </c>
      <c r="M934" s="2" t="s">
        <v>5</v>
      </c>
      <c r="N934" s="2" t="s">
        <v>45</v>
      </c>
      <c r="O934" s="9">
        <v>5</v>
      </c>
      <c r="P934" s="9">
        <f t="shared" si="70"/>
        <v>64</v>
      </c>
      <c r="Q934" s="2" t="str">
        <f t="shared" si="71"/>
        <v>octubre</v>
      </c>
      <c r="R934" s="2">
        <f t="shared" si="72"/>
        <v>2023</v>
      </c>
      <c r="S934" s="3" t="str">
        <f t="shared" si="73"/>
        <v>jueves</v>
      </c>
      <c r="T934" s="88">
        <f t="shared" si="74"/>
        <v>26</v>
      </c>
    </row>
    <row r="935" spans="1:20" ht="15.75" x14ac:dyDescent="0.25">
      <c r="A935" s="113">
        <v>934</v>
      </c>
      <c r="B935" s="4" t="s">
        <v>111</v>
      </c>
      <c r="C935" s="113">
        <v>27</v>
      </c>
      <c r="D935" s="2" t="s">
        <v>695</v>
      </c>
      <c r="E935" s="5" t="s">
        <v>676</v>
      </c>
      <c r="F935" s="171">
        <v>28565335</v>
      </c>
      <c r="G935" s="2" t="s">
        <v>841</v>
      </c>
      <c r="H935" s="2" t="s">
        <v>112</v>
      </c>
      <c r="I935" s="44">
        <v>45231</v>
      </c>
      <c r="J935" s="133" t="s">
        <v>786</v>
      </c>
      <c r="K935" s="133" t="s">
        <v>1199</v>
      </c>
      <c r="L935" s="161">
        <v>640</v>
      </c>
      <c r="M935" s="2" t="s">
        <v>3</v>
      </c>
      <c r="N935" s="2" t="s">
        <v>45</v>
      </c>
      <c r="O935" s="9">
        <v>0</v>
      </c>
      <c r="P935" s="9">
        <f t="shared" si="70"/>
        <v>64</v>
      </c>
      <c r="Q935" s="2" t="str">
        <f t="shared" si="71"/>
        <v>noviembre</v>
      </c>
      <c r="R935" s="2">
        <f t="shared" si="72"/>
        <v>2023</v>
      </c>
      <c r="S935" s="3" t="str">
        <f t="shared" si="73"/>
        <v>miercoles</v>
      </c>
      <c r="T935" s="87">
        <f t="shared" si="74"/>
        <v>1</v>
      </c>
    </row>
    <row r="936" spans="1:20" ht="15.75" x14ac:dyDescent="0.25">
      <c r="A936" s="113">
        <v>935</v>
      </c>
      <c r="B936" s="4" t="s">
        <v>113</v>
      </c>
      <c r="C936" s="113">
        <v>27</v>
      </c>
      <c r="D936" s="2" t="s">
        <v>696</v>
      </c>
      <c r="E936" s="5" t="s">
        <v>677</v>
      </c>
      <c r="F936" s="171">
        <v>37472916</v>
      </c>
      <c r="G936" s="2" t="s">
        <v>842</v>
      </c>
      <c r="H936" s="2" t="s">
        <v>114</v>
      </c>
      <c r="I936" s="44">
        <v>45234</v>
      </c>
      <c r="J936" s="133" t="s">
        <v>686</v>
      </c>
      <c r="K936" s="133" t="s">
        <v>1199</v>
      </c>
      <c r="L936" s="161">
        <v>640</v>
      </c>
      <c r="M936" s="2" t="s">
        <v>1</v>
      </c>
      <c r="N936" s="2" t="s">
        <v>45</v>
      </c>
      <c r="O936" s="9">
        <v>10</v>
      </c>
      <c r="P936" s="9">
        <f t="shared" si="70"/>
        <v>64</v>
      </c>
      <c r="Q936" s="2" t="str">
        <f t="shared" si="71"/>
        <v>noviembre</v>
      </c>
      <c r="R936" s="2">
        <f t="shared" si="72"/>
        <v>2023</v>
      </c>
      <c r="S936" s="3" t="str">
        <f t="shared" si="73"/>
        <v>sabado</v>
      </c>
      <c r="T936" s="88">
        <f t="shared" si="74"/>
        <v>4</v>
      </c>
    </row>
    <row r="937" spans="1:20" ht="15.75" x14ac:dyDescent="0.25">
      <c r="A937" s="113">
        <v>936</v>
      </c>
      <c r="B937" s="4" t="s">
        <v>904</v>
      </c>
      <c r="C937" s="113">
        <v>38</v>
      </c>
      <c r="D937" s="2" t="s">
        <v>695</v>
      </c>
      <c r="E937" s="5" t="s">
        <v>642</v>
      </c>
      <c r="F937" s="171">
        <v>34678227</v>
      </c>
      <c r="G937" s="6" t="s">
        <v>815</v>
      </c>
      <c r="H937" s="2" t="s">
        <v>29</v>
      </c>
      <c r="I937" s="44">
        <v>45171</v>
      </c>
      <c r="J937" s="133" t="s">
        <v>683</v>
      </c>
      <c r="K937" s="133" t="s">
        <v>1199</v>
      </c>
      <c r="L937" s="161">
        <v>640</v>
      </c>
      <c r="M937" s="2" t="s">
        <v>5</v>
      </c>
      <c r="N937" s="2" t="s">
        <v>45</v>
      </c>
      <c r="O937" s="9">
        <v>10</v>
      </c>
      <c r="P937" s="9">
        <f t="shared" si="70"/>
        <v>64</v>
      </c>
      <c r="Q937" s="2" t="str">
        <f t="shared" si="71"/>
        <v>septiembre</v>
      </c>
      <c r="R937" s="2">
        <f t="shared" si="72"/>
        <v>2023</v>
      </c>
      <c r="S937" s="3" t="str">
        <f t="shared" si="73"/>
        <v>sabado</v>
      </c>
      <c r="T937" s="87">
        <f t="shared" si="74"/>
        <v>2</v>
      </c>
    </row>
    <row r="938" spans="1:20" ht="15.75" x14ac:dyDescent="0.25">
      <c r="A938" s="113">
        <v>937</v>
      </c>
      <c r="B938" s="4" t="s">
        <v>715</v>
      </c>
      <c r="C938" s="113">
        <v>42</v>
      </c>
      <c r="D938" s="2" t="s">
        <v>696</v>
      </c>
      <c r="E938" s="5" t="s">
        <v>644</v>
      </c>
      <c r="F938" s="171">
        <v>25043373</v>
      </c>
      <c r="G938" s="6" t="s">
        <v>816</v>
      </c>
      <c r="H938" s="2" t="s">
        <v>33</v>
      </c>
      <c r="I938" s="44">
        <v>45175</v>
      </c>
      <c r="J938" s="133" t="s">
        <v>786</v>
      </c>
      <c r="K938" s="133" t="s">
        <v>1200</v>
      </c>
      <c r="L938" s="160">
        <v>550</v>
      </c>
      <c r="M938" s="2" t="s">
        <v>3</v>
      </c>
      <c r="N938" s="2" t="s">
        <v>45</v>
      </c>
      <c r="O938" s="9">
        <v>15</v>
      </c>
      <c r="P938" s="9">
        <f t="shared" si="70"/>
        <v>55</v>
      </c>
      <c r="Q938" s="2" t="str">
        <f t="shared" si="71"/>
        <v>septiembre</v>
      </c>
      <c r="R938" s="2">
        <f t="shared" si="72"/>
        <v>2023</v>
      </c>
      <c r="S938" s="3" t="str">
        <f t="shared" si="73"/>
        <v>miercoles</v>
      </c>
      <c r="T938" s="88">
        <f t="shared" si="74"/>
        <v>6</v>
      </c>
    </row>
    <row r="939" spans="1:20" ht="15.75" x14ac:dyDescent="0.25">
      <c r="A939" s="113">
        <v>938</v>
      </c>
      <c r="B939" s="4" t="s">
        <v>803</v>
      </c>
      <c r="C939" s="113">
        <v>38</v>
      </c>
      <c r="D939" s="2" t="s">
        <v>695</v>
      </c>
      <c r="E939" s="5" t="s">
        <v>646</v>
      </c>
      <c r="F939" s="171">
        <v>30652793</v>
      </c>
      <c r="G939" s="6" t="s">
        <v>818</v>
      </c>
      <c r="H939" s="2" t="s">
        <v>129</v>
      </c>
      <c r="I939" s="44">
        <v>45179</v>
      </c>
      <c r="J939" s="133" t="s">
        <v>714</v>
      </c>
      <c r="K939" s="133" t="s">
        <v>1200</v>
      </c>
      <c r="L939" s="160">
        <v>550</v>
      </c>
      <c r="M939" s="2" t="s">
        <v>1198</v>
      </c>
      <c r="N939" s="2" t="s">
        <v>45</v>
      </c>
      <c r="O939" s="9">
        <v>10</v>
      </c>
      <c r="P939" s="9">
        <f t="shared" si="70"/>
        <v>55</v>
      </c>
      <c r="Q939" s="2" t="str">
        <f t="shared" si="71"/>
        <v>septiembre</v>
      </c>
      <c r="R939" s="2">
        <f t="shared" si="72"/>
        <v>2023</v>
      </c>
      <c r="S939" s="3" t="str">
        <f t="shared" si="73"/>
        <v>domingo</v>
      </c>
      <c r="T939" s="87">
        <f t="shared" si="74"/>
        <v>10</v>
      </c>
    </row>
    <row r="940" spans="1:20" ht="15.75" x14ac:dyDescent="0.25">
      <c r="A940" s="113">
        <v>939</v>
      </c>
      <c r="B940" s="4" t="s">
        <v>718</v>
      </c>
      <c r="C940" s="113">
        <v>32</v>
      </c>
      <c r="D940" s="2" t="s">
        <v>696</v>
      </c>
      <c r="E940" s="5" t="s">
        <v>648</v>
      </c>
      <c r="F940" s="171">
        <v>34294909</v>
      </c>
      <c r="G940" s="2" t="s">
        <v>820</v>
      </c>
      <c r="H940" s="2" t="s">
        <v>59</v>
      </c>
      <c r="I940" s="44">
        <v>45183</v>
      </c>
      <c r="J940" s="133" t="s">
        <v>786</v>
      </c>
      <c r="K940" s="133" t="s">
        <v>1200</v>
      </c>
      <c r="L940" s="160">
        <v>550</v>
      </c>
      <c r="M940" s="2" t="s">
        <v>3</v>
      </c>
      <c r="N940" s="2" t="s">
        <v>45</v>
      </c>
      <c r="O940" s="9">
        <v>5</v>
      </c>
      <c r="P940" s="9">
        <f t="shared" si="70"/>
        <v>55</v>
      </c>
      <c r="Q940" s="2" t="str">
        <f t="shared" si="71"/>
        <v>septiembre</v>
      </c>
      <c r="R940" s="2">
        <f t="shared" si="72"/>
        <v>2023</v>
      </c>
      <c r="S940" s="3" t="str">
        <f t="shared" si="73"/>
        <v>jueves</v>
      </c>
      <c r="T940" s="88">
        <f t="shared" si="74"/>
        <v>14</v>
      </c>
    </row>
    <row r="941" spans="1:20" ht="15.75" x14ac:dyDescent="0.25">
      <c r="A941" s="113">
        <v>940</v>
      </c>
      <c r="B941" s="4" t="s">
        <v>719</v>
      </c>
      <c r="C941" s="113">
        <v>30</v>
      </c>
      <c r="D941" s="2" t="s">
        <v>696</v>
      </c>
      <c r="E941" s="5" t="s">
        <v>649</v>
      </c>
      <c r="F941" s="171">
        <v>27535017</v>
      </c>
      <c r="G941" s="2" t="s">
        <v>847</v>
      </c>
      <c r="H941" s="2" t="s">
        <v>61</v>
      </c>
      <c r="I941" s="44">
        <v>45185</v>
      </c>
      <c r="J941" s="133" t="s">
        <v>686</v>
      </c>
      <c r="K941" s="133" t="s">
        <v>1200</v>
      </c>
      <c r="L941" s="160">
        <v>550</v>
      </c>
      <c r="M941" s="2" t="s">
        <v>1</v>
      </c>
      <c r="N941" s="2" t="s">
        <v>45</v>
      </c>
      <c r="O941" s="9">
        <v>15</v>
      </c>
      <c r="P941" s="9">
        <f t="shared" si="70"/>
        <v>55</v>
      </c>
      <c r="Q941" s="2" t="str">
        <f t="shared" si="71"/>
        <v>septiembre</v>
      </c>
      <c r="R941" s="2">
        <f t="shared" si="72"/>
        <v>2023</v>
      </c>
      <c r="S941" s="3" t="str">
        <f t="shared" si="73"/>
        <v>sabado</v>
      </c>
      <c r="T941" s="87">
        <f t="shared" si="74"/>
        <v>16</v>
      </c>
    </row>
    <row r="942" spans="1:20" ht="15.75" x14ac:dyDescent="0.25">
      <c r="A942" s="113">
        <v>941</v>
      </c>
      <c r="B942" s="4" t="s">
        <v>720</v>
      </c>
      <c r="C942" s="113">
        <v>29</v>
      </c>
      <c r="D942" s="2" t="s">
        <v>695</v>
      </c>
      <c r="E942" s="5" t="s">
        <v>650</v>
      </c>
      <c r="F942" s="171">
        <v>30580610</v>
      </c>
      <c r="G942" s="2" t="s">
        <v>848</v>
      </c>
      <c r="H942" s="2" t="s">
        <v>35</v>
      </c>
      <c r="I942" s="44">
        <v>45178</v>
      </c>
      <c r="J942" s="133" t="s">
        <v>714</v>
      </c>
      <c r="K942" s="133" t="s">
        <v>1200</v>
      </c>
      <c r="L942" s="160">
        <v>550</v>
      </c>
      <c r="M942" s="2" t="s">
        <v>1198</v>
      </c>
      <c r="N942" s="2" t="s">
        <v>45</v>
      </c>
      <c r="O942" s="9">
        <v>0</v>
      </c>
      <c r="P942" s="9">
        <f t="shared" si="70"/>
        <v>55</v>
      </c>
      <c r="Q942" s="2" t="str">
        <f t="shared" si="71"/>
        <v>septiembre</v>
      </c>
      <c r="R942" s="2">
        <f t="shared" si="72"/>
        <v>2023</v>
      </c>
      <c r="S942" s="3" t="str">
        <f t="shared" si="73"/>
        <v>sabado</v>
      </c>
      <c r="T942" s="88">
        <f t="shared" si="74"/>
        <v>9</v>
      </c>
    </row>
    <row r="943" spans="1:20" ht="15.75" x14ac:dyDescent="0.25">
      <c r="A943" s="113">
        <v>942</v>
      </c>
      <c r="B943" s="4" t="s">
        <v>721</v>
      </c>
      <c r="C943" s="113">
        <v>33</v>
      </c>
      <c r="D943" s="2" t="s">
        <v>695</v>
      </c>
      <c r="E943" s="5" t="s">
        <v>651</v>
      </c>
      <c r="F943" s="171">
        <v>35484478</v>
      </c>
      <c r="G943" s="2" t="s">
        <v>843</v>
      </c>
      <c r="H943" s="2" t="s">
        <v>37</v>
      </c>
      <c r="I943" s="44">
        <v>45172</v>
      </c>
      <c r="J943" s="133" t="s">
        <v>713</v>
      </c>
      <c r="K943" s="133" t="s">
        <v>1200</v>
      </c>
      <c r="L943" s="160">
        <v>550</v>
      </c>
      <c r="M943" s="2" t="s">
        <v>1</v>
      </c>
      <c r="N943" s="2" t="s">
        <v>45</v>
      </c>
      <c r="O943" s="9">
        <v>10</v>
      </c>
      <c r="P943" s="9">
        <f t="shared" si="70"/>
        <v>55</v>
      </c>
      <c r="Q943" s="2" t="str">
        <f t="shared" si="71"/>
        <v>septiembre</v>
      </c>
      <c r="R943" s="2">
        <f t="shared" si="72"/>
        <v>2023</v>
      </c>
      <c r="S943" s="3" t="str">
        <f t="shared" si="73"/>
        <v>domingo</v>
      </c>
      <c r="T943" s="87">
        <f t="shared" si="74"/>
        <v>3</v>
      </c>
    </row>
    <row r="944" spans="1:20" ht="15.75" x14ac:dyDescent="0.25">
      <c r="A944" s="113">
        <v>943</v>
      </c>
      <c r="B944" s="4" t="s">
        <v>722</v>
      </c>
      <c r="C944" s="113">
        <v>20</v>
      </c>
      <c r="D944" s="2" t="s">
        <v>696</v>
      </c>
      <c r="E944" s="5" t="s">
        <v>652</v>
      </c>
      <c r="F944" s="171">
        <v>32313302</v>
      </c>
      <c r="G944" s="2" t="s">
        <v>849</v>
      </c>
      <c r="H944" s="2" t="s">
        <v>67</v>
      </c>
      <c r="I944" s="44">
        <v>45172</v>
      </c>
      <c r="J944" s="133" t="s">
        <v>786</v>
      </c>
      <c r="K944" s="133" t="s">
        <v>1200</v>
      </c>
      <c r="L944" s="160">
        <v>550</v>
      </c>
      <c r="M944" s="2" t="s">
        <v>3</v>
      </c>
      <c r="N944" s="2" t="s">
        <v>45</v>
      </c>
      <c r="O944" s="9">
        <v>10</v>
      </c>
      <c r="P944" s="9">
        <f t="shared" si="70"/>
        <v>55</v>
      </c>
      <c r="Q944" s="2" t="str">
        <f t="shared" si="71"/>
        <v>septiembre</v>
      </c>
      <c r="R944" s="2">
        <f t="shared" si="72"/>
        <v>2023</v>
      </c>
      <c r="S944" s="3" t="str">
        <f t="shared" si="73"/>
        <v>domingo</v>
      </c>
      <c r="T944" s="88">
        <f t="shared" si="74"/>
        <v>3</v>
      </c>
    </row>
    <row r="945" spans="1:24" ht="15.75" x14ac:dyDescent="0.25">
      <c r="A945" s="113">
        <v>944</v>
      </c>
      <c r="B945" s="4" t="s">
        <v>724</v>
      </c>
      <c r="C945" s="113">
        <v>34</v>
      </c>
      <c r="D945" s="2" t="s">
        <v>695</v>
      </c>
      <c r="E945" s="5" t="s">
        <v>654</v>
      </c>
      <c r="F945" s="171">
        <v>30079514</v>
      </c>
      <c r="G945" s="2" t="s">
        <v>850</v>
      </c>
      <c r="H945" s="2" t="s">
        <v>70</v>
      </c>
      <c r="I945" s="44">
        <v>45172</v>
      </c>
      <c r="J945" s="133" t="s">
        <v>714</v>
      </c>
      <c r="K945" s="133" t="s">
        <v>1200</v>
      </c>
      <c r="L945" s="160">
        <v>550</v>
      </c>
      <c r="M945" s="2" t="s">
        <v>1198</v>
      </c>
      <c r="N945" s="2" t="s">
        <v>45</v>
      </c>
      <c r="O945" s="9">
        <v>15</v>
      </c>
      <c r="P945" s="9">
        <f t="shared" si="70"/>
        <v>55</v>
      </c>
      <c r="Q945" s="2" t="str">
        <f t="shared" si="71"/>
        <v>septiembre</v>
      </c>
      <c r="R945" s="2">
        <f t="shared" si="72"/>
        <v>2023</v>
      </c>
      <c r="S945" s="3" t="str">
        <f t="shared" si="73"/>
        <v>domingo</v>
      </c>
      <c r="T945" s="87">
        <f t="shared" si="74"/>
        <v>3</v>
      </c>
    </row>
    <row r="946" spans="1:24" ht="15.75" x14ac:dyDescent="0.25">
      <c r="A946" s="113">
        <v>945</v>
      </c>
      <c r="B946" s="4" t="s">
        <v>73</v>
      </c>
      <c r="C946" s="113">
        <v>31</v>
      </c>
      <c r="D946" s="2" t="s">
        <v>695</v>
      </c>
      <c r="E946" s="5" t="s">
        <v>656</v>
      </c>
      <c r="F946" s="171">
        <v>39111781</v>
      </c>
      <c r="G946" s="2" t="s">
        <v>844</v>
      </c>
      <c r="H946" s="2" t="s">
        <v>74</v>
      </c>
      <c r="I946" s="44">
        <v>45172</v>
      </c>
      <c r="J946" s="133" t="s">
        <v>786</v>
      </c>
      <c r="K946" s="133" t="s">
        <v>1200</v>
      </c>
      <c r="L946" s="160">
        <v>550</v>
      </c>
      <c r="M946" s="2" t="s">
        <v>3</v>
      </c>
      <c r="N946" s="2" t="s">
        <v>45</v>
      </c>
      <c r="O946" s="9">
        <v>10</v>
      </c>
      <c r="P946" s="9">
        <f t="shared" si="70"/>
        <v>55</v>
      </c>
      <c r="Q946" s="2" t="str">
        <f t="shared" si="71"/>
        <v>septiembre</v>
      </c>
      <c r="R946" s="2">
        <f t="shared" si="72"/>
        <v>2023</v>
      </c>
      <c r="S946" s="3" t="str">
        <f t="shared" si="73"/>
        <v>domingo</v>
      </c>
      <c r="T946" s="88">
        <f t="shared" si="74"/>
        <v>3</v>
      </c>
    </row>
    <row r="947" spans="1:24" ht="15.75" x14ac:dyDescent="0.25">
      <c r="A947" s="113">
        <v>946</v>
      </c>
      <c r="B947" s="4" t="s">
        <v>725</v>
      </c>
      <c r="C947" s="113">
        <v>40</v>
      </c>
      <c r="D947" s="2" t="s">
        <v>696</v>
      </c>
      <c r="E947" s="5" t="s">
        <v>657</v>
      </c>
      <c r="F947" s="171">
        <v>32459086</v>
      </c>
      <c r="G947" s="2" t="s">
        <v>845</v>
      </c>
      <c r="H947" s="2" t="s">
        <v>76</v>
      </c>
      <c r="I947" s="44">
        <v>45248</v>
      </c>
      <c r="J947" s="133" t="s">
        <v>686</v>
      </c>
      <c r="K947" s="133" t="s">
        <v>1200</v>
      </c>
      <c r="L947" s="160">
        <v>550</v>
      </c>
      <c r="M947" s="2" t="s">
        <v>1</v>
      </c>
      <c r="N947" s="2" t="s">
        <v>45</v>
      </c>
      <c r="O947" s="9">
        <v>5</v>
      </c>
      <c r="P947" s="9">
        <f t="shared" si="70"/>
        <v>55</v>
      </c>
      <c r="Q947" s="2" t="str">
        <f t="shared" si="71"/>
        <v>noviembre</v>
      </c>
      <c r="R947" s="2">
        <f t="shared" si="72"/>
        <v>2023</v>
      </c>
      <c r="S947" s="3" t="str">
        <f t="shared" si="73"/>
        <v>sabado</v>
      </c>
      <c r="T947" s="87">
        <f t="shared" si="74"/>
        <v>18</v>
      </c>
    </row>
    <row r="948" spans="1:24" ht="15.75" x14ac:dyDescent="0.25">
      <c r="A948" s="113">
        <v>947</v>
      </c>
      <c r="B948" s="4" t="s">
        <v>730</v>
      </c>
      <c r="C948" s="113">
        <v>27</v>
      </c>
      <c r="D948" s="2" t="s">
        <v>695</v>
      </c>
      <c r="E948" s="5" t="s">
        <v>662</v>
      </c>
      <c r="F948" s="171">
        <v>30066435</v>
      </c>
      <c r="G948" s="2" t="s">
        <v>933</v>
      </c>
      <c r="H948" s="2" t="s">
        <v>86</v>
      </c>
      <c r="I948" s="44">
        <v>45211</v>
      </c>
      <c r="J948" s="133" t="s">
        <v>688</v>
      </c>
      <c r="K948" s="133" t="s">
        <v>1200</v>
      </c>
      <c r="L948" s="160">
        <v>550</v>
      </c>
      <c r="M948" s="2" t="s">
        <v>5</v>
      </c>
      <c r="N948" s="2" t="s">
        <v>45</v>
      </c>
      <c r="O948" s="9">
        <v>15</v>
      </c>
      <c r="P948" s="9">
        <f t="shared" si="70"/>
        <v>55</v>
      </c>
      <c r="Q948" s="2" t="str">
        <f t="shared" si="71"/>
        <v>octubre</v>
      </c>
      <c r="R948" s="2">
        <f t="shared" si="72"/>
        <v>2023</v>
      </c>
      <c r="S948" s="3" t="str">
        <f t="shared" si="73"/>
        <v>jueves</v>
      </c>
      <c r="T948" s="88">
        <f t="shared" si="74"/>
        <v>12</v>
      </c>
    </row>
    <row r="949" spans="1:24" ht="15.75" x14ac:dyDescent="0.25">
      <c r="A949" s="113">
        <v>948</v>
      </c>
      <c r="B949" s="4" t="s">
        <v>89</v>
      </c>
      <c r="C949" s="113">
        <v>28</v>
      </c>
      <c r="D949" s="2" t="s">
        <v>695</v>
      </c>
      <c r="E949" s="5" t="s">
        <v>664</v>
      </c>
      <c r="F949" s="171">
        <v>25649169</v>
      </c>
      <c r="G949" s="2" t="s">
        <v>828</v>
      </c>
      <c r="H949" s="2" t="s">
        <v>90</v>
      </c>
      <c r="I949" s="44">
        <v>45221</v>
      </c>
      <c r="J949" s="133" t="s">
        <v>684</v>
      </c>
      <c r="K949" s="133" t="s">
        <v>1200</v>
      </c>
      <c r="L949" s="160">
        <v>550</v>
      </c>
      <c r="M949" s="2" t="s">
        <v>3</v>
      </c>
      <c r="N949" s="2" t="s">
        <v>45</v>
      </c>
      <c r="O949" s="9">
        <v>10</v>
      </c>
      <c r="P949" s="9">
        <f t="shared" si="70"/>
        <v>55</v>
      </c>
      <c r="Q949" s="2" t="str">
        <f t="shared" si="71"/>
        <v>octubre</v>
      </c>
      <c r="R949" s="2">
        <f t="shared" si="72"/>
        <v>2023</v>
      </c>
      <c r="S949" s="3" t="str">
        <f t="shared" si="73"/>
        <v>domingo</v>
      </c>
      <c r="T949" s="87">
        <f t="shared" si="74"/>
        <v>22</v>
      </c>
    </row>
    <row r="950" spans="1:24" ht="15.75" x14ac:dyDescent="0.25">
      <c r="A950" s="113">
        <v>949</v>
      </c>
      <c r="B950" s="4" t="s">
        <v>732</v>
      </c>
      <c r="C950" s="113">
        <v>40</v>
      </c>
      <c r="D950" s="2" t="s">
        <v>696</v>
      </c>
      <c r="E950" s="5" t="s">
        <v>666</v>
      </c>
      <c r="F950" s="171">
        <v>33498175</v>
      </c>
      <c r="G950" s="2" t="s">
        <v>830</v>
      </c>
      <c r="H950" s="2" t="s">
        <v>61</v>
      </c>
      <c r="I950" s="44">
        <v>45219</v>
      </c>
      <c r="J950" s="133" t="s">
        <v>685</v>
      </c>
      <c r="K950" s="133" t="s">
        <v>1200</v>
      </c>
      <c r="L950" s="160">
        <v>550</v>
      </c>
      <c r="M950" s="2" t="s">
        <v>5</v>
      </c>
      <c r="N950" s="2" t="s">
        <v>45</v>
      </c>
      <c r="O950" s="9">
        <v>15</v>
      </c>
      <c r="P950" s="9">
        <f t="shared" si="70"/>
        <v>55</v>
      </c>
      <c r="Q950" s="2" t="str">
        <f t="shared" si="71"/>
        <v>octubre</v>
      </c>
      <c r="R950" s="2">
        <f t="shared" si="72"/>
        <v>2023</v>
      </c>
      <c r="S950" s="3" t="str">
        <f t="shared" si="73"/>
        <v>viernes</v>
      </c>
      <c r="T950" s="88">
        <f t="shared" si="74"/>
        <v>20</v>
      </c>
    </row>
    <row r="951" spans="1:24" ht="15.75" x14ac:dyDescent="0.25">
      <c r="A951" s="113">
        <v>950</v>
      </c>
      <c r="B951" s="4" t="s">
        <v>733</v>
      </c>
      <c r="C951" s="113">
        <v>28</v>
      </c>
      <c r="D951" s="2" t="s">
        <v>695</v>
      </c>
      <c r="E951" s="5" t="s">
        <v>668</v>
      </c>
      <c r="F951" s="171">
        <v>39704517</v>
      </c>
      <c r="G951" s="2" t="s">
        <v>832</v>
      </c>
      <c r="H951" s="2" t="s">
        <v>96</v>
      </c>
      <c r="I951" s="44">
        <v>45223</v>
      </c>
      <c r="J951" s="133" t="s">
        <v>690</v>
      </c>
      <c r="K951" s="133" t="s">
        <v>1200</v>
      </c>
      <c r="L951" s="160">
        <v>550</v>
      </c>
      <c r="M951" s="2" t="s">
        <v>3</v>
      </c>
      <c r="N951" s="2" t="s">
        <v>45</v>
      </c>
      <c r="O951" s="9">
        <v>10</v>
      </c>
      <c r="P951" s="9">
        <f t="shared" si="70"/>
        <v>55</v>
      </c>
      <c r="Q951" s="2" t="str">
        <f t="shared" si="71"/>
        <v>octubre</v>
      </c>
      <c r="R951" s="2">
        <f t="shared" si="72"/>
        <v>2023</v>
      </c>
      <c r="S951" s="3" t="str">
        <f t="shared" si="73"/>
        <v>martes</v>
      </c>
      <c r="T951" s="87">
        <f t="shared" si="74"/>
        <v>24</v>
      </c>
    </row>
    <row r="952" spans="1:24" ht="15.75" x14ac:dyDescent="0.25">
      <c r="A952" s="113">
        <v>951</v>
      </c>
      <c r="B952" s="4" t="s">
        <v>734</v>
      </c>
      <c r="C952" s="113">
        <v>29</v>
      </c>
      <c r="D952" s="2" t="s">
        <v>696</v>
      </c>
      <c r="E952" s="5" t="s">
        <v>669</v>
      </c>
      <c r="F952" s="171">
        <v>36482004</v>
      </c>
      <c r="G952" s="2" t="s">
        <v>851</v>
      </c>
      <c r="H952" s="2" t="s">
        <v>98</v>
      </c>
      <c r="I952" s="44">
        <v>45225</v>
      </c>
      <c r="J952" s="133" t="s">
        <v>782</v>
      </c>
      <c r="K952" s="133" t="s">
        <v>1200</v>
      </c>
      <c r="L952" s="160">
        <v>550</v>
      </c>
      <c r="M952" s="2" t="s">
        <v>1198</v>
      </c>
      <c r="N952" s="2" t="s">
        <v>45</v>
      </c>
      <c r="O952" s="9">
        <v>5</v>
      </c>
      <c r="P952" s="9">
        <f t="shared" si="70"/>
        <v>55</v>
      </c>
      <c r="Q952" s="2" t="str">
        <f t="shared" si="71"/>
        <v>octubre</v>
      </c>
      <c r="R952" s="2">
        <f t="shared" si="72"/>
        <v>2023</v>
      </c>
      <c r="S952" s="3" t="str">
        <f t="shared" si="73"/>
        <v>jueves</v>
      </c>
      <c r="T952" s="88">
        <f t="shared" si="74"/>
        <v>26</v>
      </c>
    </row>
    <row r="953" spans="1:24" ht="15.75" x14ac:dyDescent="0.25">
      <c r="A953" s="113">
        <v>952</v>
      </c>
      <c r="B953" s="4" t="s">
        <v>99</v>
      </c>
      <c r="C953" s="113">
        <v>31</v>
      </c>
      <c r="D953" s="2" t="s">
        <v>696</v>
      </c>
      <c r="E953" s="5" t="s">
        <v>670</v>
      </c>
      <c r="F953" s="171">
        <v>34388397</v>
      </c>
      <c r="G953" s="2" t="s">
        <v>846</v>
      </c>
      <c r="H953" s="2" t="s">
        <v>100</v>
      </c>
      <c r="I953" s="44">
        <v>45227</v>
      </c>
      <c r="J953" s="133" t="s">
        <v>683</v>
      </c>
      <c r="K953" s="133" t="s">
        <v>1200</v>
      </c>
      <c r="L953" s="160">
        <v>550</v>
      </c>
      <c r="M953" s="2" t="s">
        <v>5</v>
      </c>
      <c r="N953" s="2" t="s">
        <v>45</v>
      </c>
      <c r="O953" s="9">
        <v>0</v>
      </c>
      <c r="P953" s="9">
        <f t="shared" si="70"/>
        <v>55</v>
      </c>
      <c r="Q953" s="2" t="str">
        <f t="shared" si="71"/>
        <v>octubre</v>
      </c>
      <c r="R953" s="2">
        <f t="shared" si="72"/>
        <v>2023</v>
      </c>
      <c r="S953" s="3" t="str">
        <f t="shared" si="73"/>
        <v>sabado</v>
      </c>
      <c r="T953" s="87">
        <f t="shared" si="74"/>
        <v>28</v>
      </c>
    </row>
    <row r="954" spans="1:24" ht="15.75" x14ac:dyDescent="0.25">
      <c r="A954" s="113">
        <v>953</v>
      </c>
      <c r="B954" s="4" t="s">
        <v>735</v>
      </c>
      <c r="C954" s="113">
        <v>29</v>
      </c>
      <c r="D954" s="2" t="s">
        <v>695</v>
      </c>
      <c r="E954" s="5" t="s">
        <v>671</v>
      </c>
      <c r="F954" s="171">
        <v>34400915</v>
      </c>
      <c r="G954" s="2" t="s">
        <v>840</v>
      </c>
      <c r="H954" s="2" t="s">
        <v>102</v>
      </c>
      <c r="I954" s="44">
        <v>45221</v>
      </c>
      <c r="J954" s="133" t="s">
        <v>691</v>
      </c>
      <c r="K954" s="133" t="s">
        <v>1200</v>
      </c>
      <c r="L954" s="160">
        <v>550</v>
      </c>
      <c r="M954" s="2" t="s">
        <v>1198</v>
      </c>
      <c r="N954" s="2" t="s">
        <v>45</v>
      </c>
      <c r="O954" s="9">
        <v>8</v>
      </c>
      <c r="P954" s="9">
        <f t="shared" si="70"/>
        <v>55</v>
      </c>
      <c r="Q954" s="2" t="str">
        <f t="shared" si="71"/>
        <v>octubre</v>
      </c>
      <c r="R954" s="2">
        <f t="shared" si="72"/>
        <v>2023</v>
      </c>
      <c r="S954" s="3" t="str">
        <f t="shared" si="73"/>
        <v>domingo</v>
      </c>
      <c r="T954" s="88">
        <f t="shared" si="74"/>
        <v>22</v>
      </c>
    </row>
    <row r="955" spans="1:24" ht="15.75" x14ac:dyDescent="0.25">
      <c r="A955" s="113">
        <v>954</v>
      </c>
      <c r="B955" s="4" t="s">
        <v>736</v>
      </c>
      <c r="C955" s="113">
        <v>18</v>
      </c>
      <c r="D955" s="2" t="s">
        <v>695</v>
      </c>
      <c r="E955" s="5" t="s">
        <v>672</v>
      </c>
      <c r="F955" s="171">
        <v>31816316</v>
      </c>
      <c r="G955" s="2" t="s">
        <v>853</v>
      </c>
      <c r="H955" s="2" t="s">
        <v>104</v>
      </c>
      <c r="I955" s="44">
        <v>45231</v>
      </c>
      <c r="J955" s="133" t="s">
        <v>786</v>
      </c>
      <c r="K955" s="133" t="s">
        <v>1200</v>
      </c>
      <c r="L955" s="160">
        <v>550</v>
      </c>
      <c r="M955" s="2" t="s">
        <v>3</v>
      </c>
      <c r="N955" s="2" t="s">
        <v>45</v>
      </c>
      <c r="O955" s="9">
        <v>15</v>
      </c>
      <c r="P955" s="9">
        <f t="shared" si="70"/>
        <v>55</v>
      </c>
      <c r="Q955" s="2" t="str">
        <f t="shared" si="71"/>
        <v>noviembre</v>
      </c>
      <c r="R955" s="2">
        <f t="shared" si="72"/>
        <v>2023</v>
      </c>
      <c r="S955" s="3" t="str">
        <f t="shared" si="73"/>
        <v>miercoles</v>
      </c>
      <c r="T955" s="87">
        <f t="shared" si="74"/>
        <v>1</v>
      </c>
    </row>
    <row r="956" spans="1:24" ht="15.75" x14ac:dyDescent="0.25">
      <c r="A956" s="113">
        <v>955</v>
      </c>
      <c r="B956" s="4" t="s">
        <v>737</v>
      </c>
      <c r="C956" s="113">
        <v>32</v>
      </c>
      <c r="D956" s="2" t="s">
        <v>696</v>
      </c>
      <c r="E956" s="5" t="s">
        <v>674</v>
      </c>
      <c r="F956" s="171">
        <v>30442404</v>
      </c>
      <c r="G956" s="2" t="s">
        <v>852</v>
      </c>
      <c r="H956" s="2" t="s">
        <v>108</v>
      </c>
      <c r="I956" s="44">
        <v>45235</v>
      </c>
      <c r="J956" s="133" t="s">
        <v>714</v>
      </c>
      <c r="K956" s="133" t="s">
        <v>1200</v>
      </c>
      <c r="L956" s="160">
        <v>550</v>
      </c>
      <c r="M956" s="2" t="s">
        <v>1198</v>
      </c>
      <c r="N956" s="2" t="s">
        <v>45</v>
      </c>
      <c r="O956" s="9">
        <v>10</v>
      </c>
      <c r="P956" s="9">
        <f t="shared" si="70"/>
        <v>55</v>
      </c>
      <c r="Q956" s="2" t="str">
        <f t="shared" si="71"/>
        <v>noviembre</v>
      </c>
      <c r="R956" s="2">
        <f t="shared" si="72"/>
        <v>2023</v>
      </c>
      <c r="S956" s="3" t="str">
        <f t="shared" si="73"/>
        <v>domingo</v>
      </c>
      <c r="T956" s="88">
        <f t="shared" si="74"/>
        <v>5</v>
      </c>
    </row>
    <row r="957" spans="1:24" ht="15.75" x14ac:dyDescent="0.25">
      <c r="A957" s="113">
        <v>956</v>
      </c>
      <c r="B957" s="4" t="s">
        <v>111</v>
      </c>
      <c r="C957" s="113">
        <v>27</v>
      </c>
      <c r="D957" s="2" t="s">
        <v>695</v>
      </c>
      <c r="E957" s="5" t="s">
        <v>676</v>
      </c>
      <c r="F957" s="171">
        <v>28565335</v>
      </c>
      <c r="G957" s="2" t="s">
        <v>841</v>
      </c>
      <c r="H957" s="2" t="s">
        <v>112</v>
      </c>
      <c r="I957" s="44">
        <v>45239</v>
      </c>
      <c r="J957" s="133" t="s">
        <v>716</v>
      </c>
      <c r="K957" s="133" t="s">
        <v>1200</v>
      </c>
      <c r="L957" s="160">
        <v>550</v>
      </c>
      <c r="M957" s="2" t="s">
        <v>1197</v>
      </c>
      <c r="N957" s="2" t="s">
        <v>45</v>
      </c>
      <c r="O957" s="9">
        <v>15</v>
      </c>
      <c r="P957" s="9">
        <f t="shared" si="70"/>
        <v>55</v>
      </c>
      <c r="Q957" s="2" t="str">
        <f t="shared" si="71"/>
        <v>noviembre</v>
      </c>
      <c r="R957" s="2">
        <f t="shared" si="72"/>
        <v>2023</v>
      </c>
      <c r="S957" s="3" t="str">
        <f t="shared" si="73"/>
        <v>jueves</v>
      </c>
      <c r="T957" s="87">
        <f t="shared" si="74"/>
        <v>9</v>
      </c>
      <c r="W957" s="200" t="s">
        <v>756</v>
      </c>
      <c r="X957" s="200"/>
    </row>
    <row r="958" spans="1:24" ht="15.75" x14ac:dyDescent="0.25">
      <c r="A958" s="113">
        <v>957</v>
      </c>
      <c r="B958" s="4" t="s">
        <v>113</v>
      </c>
      <c r="C958" s="113">
        <v>27</v>
      </c>
      <c r="D958" s="2" t="s">
        <v>696</v>
      </c>
      <c r="E958" s="5" t="s">
        <v>677</v>
      </c>
      <c r="F958" s="171">
        <v>37472916</v>
      </c>
      <c r="G958" s="2" t="s">
        <v>842</v>
      </c>
      <c r="H958" s="2" t="s">
        <v>114</v>
      </c>
      <c r="I958" s="44">
        <v>45241</v>
      </c>
      <c r="J958" s="133" t="s">
        <v>689</v>
      </c>
      <c r="K958" s="133" t="s">
        <v>1200</v>
      </c>
      <c r="L958" s="160">
        <v>550</v>
      </c>
      <c r="M958" s="2" t="s">
        <v>1197</v>
      </c>
      <c r="N958" s="2" t="s">
        <v>45</v>
      </c>
      <c r="O958" s="9">
        <v>0</v>
      </c>
      <c r="P958" s="9">
        <f t="shared" si="70"/>
        <v>55</v>
      </c>
      <c r="Q958" s="2" t="str">
        <f t="shared" si="71"/>
        <v>noviembre</v>
      </c>
      <c r="R958" s="2">
        <f t="shared" si="72"/>
        <v>2023</v>
      </c>
      <c r="S958" s="3" t="str">
        <f t="shared" si="73"/>
        <v>sabado</v>
      </c>
      <c r="T958" s="88">
        <f t="shared" si="74"/>
        <v>11</v>
      </c>
    </row>
    <row r="959" spans="1:24" ht="15.75" x14ac:dyDescent="0.25">
      <c r="A959" s="113">
        <v>958</v>
      </c>
      <c r="B959" s="4" t="s">
        <v>904</v>
      </c>
      <c r="C959" s="113">
        <v>38</v>
      </c>
      <c r="D959" s="2" t="s">
        <v>695</v>
      </c>
      <c r="E959" s="5" t="s">
        <v>642</v>
      </c>
      <c r="F959" s="171">
        <v>34678227</v>
      </c>
      <c r="G959" s="6" t="s">
        <v>815</v>
      </c>
      <c r="H959" s="2" t="s">
        <v>29</v>
      </c>
      <c r="I959" s="44">
        <v>45251</v>
      </c>
      <c r="J959" s="133" t="s">
        <v>688</v>
      </c>
      <c r="K959" s="133" t="s">
        <v>62</v>
      </c>
      <c r="L959" s="161">
        <v>350</v>
      </c>
      <c r="M959" s="2" t="s">
        <v>5</v>
      </c>
      <c r="N959" s="2" t="s">
        <v>45</v>
      </c>
      <c r="O959" s="9">
        <v>8</v>
      </c>
      <c r="P959" s="9">
        <f t="shared" si="70"/>
        <v>35</v>
      </c>
      <c r="Q959" s="2" t="str">
        <f t="shared" si="71"/>
        <v>noviembre</v>
      </c>
      <c r="R959" s="2">
        <f t="shared" si="72"/>
        <v>2023</v>
      </c>
      <c r="S959" s="3" t="str">
        <f t="shared" si="73"/>
        <v>martes</v>
      </c>
      <c r="T959" s="87">
        <f t="shared" si="74"/>
        <v>21</v>
      </c>
    </row>
    <row r="960" spans="1:24" ht="15.75" x14ac:dyDescent="0.25">
      <c r="A960" s="113">
        <v>959</v>
      </c>
      <c r="B960" s="4" t="s">
        <v>715</v>
      </c>
      <c r="C960" s="113">
        <v>42</v>
      </c>
      <c r="D960" s="2" t="s">
        <v>696</v>
      </c>
      <c r="E960" s="5" t="s">
        <v>644</v>
      </c>
      <c r="F960" s="171">
        <v>25043373</v>
      </c>
      <c r="G960" s="6" t="s">
        <v>816</v>
      </c>
      <c r="H960" s="2" t="s">
        <v>33</v>
      </c>
      <c r="I960" s="44">
        <v>45255</v>
      </c>
      <c r="J960" s="133" t="s">
        <v>684</v>
      </c>
      <c r="K960" s="133" t="s">
        <v>62</v>
      </c>
      <c r="L960" s="161">
        <v>350</v>
      </c>
      <c r="M960" s="2" t="s">
        <v>3</v>
      </c>
      <c r="N960" s="2" t="s">
        <v>45</v>
      </c>
      <c r="O960" s="9">
        <v>15</v>
      </c>
      <c r="P960" s="9">
        <f t="shared" si="70"/>
        <v>35</v>
      </c>
      <c r="Q960" s="2" t="str">
        <f t="shared" si="71"/>
        <v>noviembre</v>
      </c>
      <c r="R960" s="2">
        <f t="shared" si="72"/>
        <v>2023</v>
      </c>
      <c r="S960" s="3" t="str">
        <f t="shared" si="73"/>
        <v>sabado</v>
      </c>
      <c r="T960" s="88">
        <f t="shared" si="74"/>
        <v>25</v>
      </c>
    </row>
    <row r="961" spans="1:20" ht="15.75" x14ac:dyDescent="0.25">
      <c r="A961" s="113">
        <v>960</v>
      </c>
      <c r="B961" s="4" t="s">
        <v>803</v>
      </c>
      <c r="C961" s="113">
        <v>38</v>
      </c>
      <c r="D961" s="2" t="s">
        <v>695</v>
      </c>
      <c r="E961" s="5" t="s">
        <v>646</v>
      </c>
      <c r="F961" s="171">
        <v>30652793</v>
      </c>
      <c r="G961" s="6" t="s">
        <v>818</v>
      </c>
      <c r="H961" s="2" t="s">
        <v>129</v>
      </c>
      <c r="I961" s="44">
        <v>45259</v>
      </c>
      <c r="J961" s="133" t="s">
        <v>685</v>
      </c>
      <c r="K961" s="133" t="s">
        <v>62</v>
      </c>
      <c r="L961" s="161">
        <v>350</v>
      </c>
      <c r="M961" s="2" t="s">
        <v>5</v>
      </c>
      <c r="N961" s="2" t="s">
        <v>45</v>
      </c>
      <c r="O961" s="9">
        <v>15</v>
      </c>
      <c r="P961" s="9">
        <f t="shared" si="70"/>
        <v>35</v>
      </c>
      <c r="Q961" s="2" t="str">
        <f t="shared" si="71"/>
        <v>noviembre</v>
      </c>
      <c r="R961" s="2">
        <f t="shared" si="72"/>
        <v>2023</v>
      </c>
      <c r="S961" s="3" t="str">
        <f t="shared" si="73"/>
        <v>miercoles</v>
      </c>
      <c r="T961" s="87">
        <f t="shared" si="74"/>
        <v>29</v>
      </c>
    </row>
    <row r="962" spans="1:20" ht="15.75" x14ac:dyDescent="0.25">
      <c r="A962" s="113">
        <v>961</v>
      </c>
      <c r="B962" s="4" t="s">
        <v>718</v>
      </c>
      <c r="C962" s="113">
        <v>32</v>
      </c>
      <c r="D962" s="2" t="s">
        <v>696</v>
      </c>
      <c r="E962" s="5" t="s">
        <v>648</v>
      </c>
      <c r="F962" s="171">
        <v>34294909</v>
      </c>
      <c r="G962" s="2" t="s">
        <v>820</v>
      </c>
      <c r="H962" s="2" t="s">
        <v>59</v>
      </c>
      <c r="I962" s="44">
        <v>45263</v>
      </c>
      <c r="J962" s="133" t="s">
        <v>690</v>
      </c>
      <c r="K962" s="133" t="s">
        <v>62</v>
      </c>
      <c r="L962" s="161">
        <v>350</v>
      </c>
      <c r="M962" s="2" t="s">
        <v>3</v>
      </c>
      <c r="N962" s="2" t="s">
        <v>45</v>
      </c>
      <c r="O962" s="9">
        <v>10</v>
      </c>
      <c r="P962" s="9">
        <f t="shared" ref="P962:P1025" si="75">L962*0.1</f>
        <v>35</v>
      </c>
      <c r="Q962" s="2" t="str">
        <f t="shared" ref="Q962:Q1025" si="76">TEXT(I:I,"mmmm")</f>
        <v>diciembre</v>
      </c>
      <c r="R962" s="2">
        <f t="shared" ref="R962:R1025" si="77">YEAR(I962)</f>
        <v>2023</v>
      </c>
      <c r="S962" s="3" t="str">
        <f t="shared" ref="S962:S1025" si="78">IF(I962&lt;&gt;"", SUBSTITUTE(SUBSTITUTE(SUBSTITUTE(SUBSTITUTE(SUBSTITUTE(TEXT(I962,"dddd"),"á","a"),"é","e"),"í","i"),"ó","o"),"ú","u"),"")</f>
        <v>domingo</v>
      </c>
      <c r="T962" s="88">
        <f t="shared" ref="T962:T1025" si="79">DAY(I:I)</f>
        <v>3</v>
      </c>
    </row>
    <row r="963" spans="1:20" ht="15.75" x14ac:dyDescent="0.25">
      <c r="A963" s="113">
        <v>962</v>
      </c>
      <c r="B963" s="4" t="s">
        <v>719</v>
      </c>
      <c r="C963" s="113">
        <v>30</v>
      </c>
      <c r="D963" s="2" t="s">
        <v>696</v>
      </c>
      <c r="E963" s="5" t="s">
        <v>649</v>
      </c>
      <c r="F963" s="171">
        <v>27535017</v>
      </c>
      <c r="G963" s="2" t="s">
        <v>847</v>
      </c>
      <c r="H963" s="2" t="s">
        <v>61</v>
      </c>
      <c r="I963" s="44">
        <v>45265</v>
      </c>
      <c r="J963" s="133" t="s">
        <v>782</v>
      </c>
      <c r="K963" s="133" t="s">
        <v>62</v>
      </c>
      <c r="L963" s="161">
        <v>350</v>
      </c>
      <c r="M963" s="2" t="s">
        <v>1198</v>
      </c>
      <c r="N963" s="2" t="s">
        <v>45</v>
      </c>
      <c r="O963" s="9">
        <v>5</v>
      </c>
      <c r="P963" s="9">
        <f t="shared" si="75"/>
        <v>35</v>
      </c>
      <c r="Q963" s="2" t="str">
        <f t="shared" si="76"/>
        <v>diciembre</v>
      </c>
      <c r="R963" s="2">
        <f t="shared" si="77"/>
        <v>2023</v>
      </c>
      <c r="S963" s="3" t="str">
        <f t="shared" si="78"/>
        <v>martes</v>
      </c>
      <c r="T963" s="87">
        <f t="shared" si="79"/>
        <v>5</v>
      </c>
    </row>
    <row r="964" spans="1:20" ht="15.75" x14ac:dyDescent="0.25">
      <c r="A964" s="113">
        <v>963</v>
      </c>
      <c r="B964" s="4" t="s">
        <v>720</v>
      </c>
      <c r="C964" s="113">
        <v>29</v>
      </c>
      <c r="D964" s="2" t="s">
        <v>695</v>
      </c>
      <c r="E964" s="5" t="s">
        <v>650</v>
      </c>
      <c r="F964" s="171">
        <v>30580610</v>
      </c>
      <c r="G964" s="2" t="s">
        <v>848</v>
      </c>
      <c r="H964" s="2" t="s">
        <v>35</v>
      </c>
      <c r="I964" s="44">
        <v>45267</v>
      </c>
      <c r="J964" s="133" t="s">
        <v>683</v>
      </c>
      <c r="K964" s="133" t="s">
        <v>62</v>
      </c>
      <c r="L964" s="161">
        <v>350</v>
      </c>
      <c r="M964" s="2" t="s">
        <v>5</v>
      </c>
      <c r="N964" s="2" t="s">
        <v>45</v>
      </c>
      <c r="O964" s="9">
        <v>10</v>
      </c>
      <c r="P964" s="9">
        <f t="shared" si="75"/>
        <v>35</v>
      </c>
      <c r="Q964" s="2" t="str">
        <f t="shared" si="76"/>
        <v>diciembre</v>
      </c>
      <c r="R964" s="2">
        <f t="shared" si="77"/>
        <v>2023</v>
      </c>
      <c r="S964" s="3" t="str">
        <f t="shared" si="78"/>
        <v>jueves</v>
      </c>
      <c r="T964" s="88">
        <f t="shared" si="79"/>
        <v>7</v>
      </c>
    </row>
    <row r="965" spans="1:20" ht="15.75" x14ac:dyDescent="0.25">
      <c r="A965" s="113">
        <v>964</v>
      </c>
      <c r="B965" s="4" t="s">
        <v>721</v>
      </c>
      <c r="C965" s="113">
        <v>33</v>
      </c>
      <c r="D965" s="2" t="s">
        <v>695</v>
      </c>
      <c r="E965" s="5" t="s">
        <v>651</v>
      </c>
      <c r="F965" s="171">
        <v>35484478</v>
      </c>
      <c r="G965" s="2" t="s">
        <v>843</v>
      </c>
      <c r="H965" s="2" t="s">
        <v>37</v>
      </c>
      <c r="I965" s="44">
        <v>45269</v>
      </c>
      <c r="J965" s="133" t="s">
        <v>691</v>
      </c>
      <c r="K965" s="133" t="s">
        <v>62</v>
      </c>
      <c r="L965" s="161">
        <v>350</v>
      </c>
      <c r="M965" s="2" t="s">
        <v>1198</v>
      </c>
      <c r="N965" s="2" t="s">
        <v>45</v>
      </c>
      <c r="O965" s="9">
        <v>5</v>
      </c>
      <c r="P965" s="9">
        <f t="shared" si="75"/>
        <v>35</v>
      </c>
      <c r="Q965" s="2" t="str">
        <f t="shared" si="76"/>
        <v>diciembre</v>
      </c>
      <c r="R965" s="2">
        <f t="shared" si="77"/>
        <v>2023</v>
      </c>
      <c r="S965" s="3" t="str">
        <f t="shared" si="78"/>
        <v>sabado</v>
      </c>
      <c r="T965" s="87">
        <f t="shared" si="79"/>
        <v>9</v>
      </c>
    </row>
    <row r="966" spans="1:20" ht="15.75" x14ac:dyDescent="0.25">
      <c r="A966" s="113">
        <v>965</v>
      </c>
      <c r="B966" s="4" t="s">
        <v>722</v>
      </c>
      <c r="C966" s="113">
        <v>20</v>
      </c>
      <c r="D966" s="2" t="s">
        <v>696</v>
      </c>
      <c r="E966" s="5" t="s">
        <v>652</v>
      </c>
      <c r="F966" s="171">
        <v>32313302</v>
      </c>
      <c r="G966" s="2" t="s">
        <v>849</v>
      </c>
      <c r="H966" s="2" t="s">
        <v>67</v>
      </c>
      <c r="I966" s="44">
        <v>45269</v>
      </c>
      <c r="J966" s="133" t="s">
        <v>786</v>
      </c>
      <c r="K966" s="133" t="s">
        <v>62</v>
      </c>
      <c r="L966" s="161">
        <v>350</v>
      </c>
      <c r="M966" s="2" t="s">
        <v>3</v>
      </c>
      <c r="N966" s="2" t="s">
        <v>45</v>
      </c>
      <c r="O966" s="9">
        <v>15</v>
      </c>
      <c r="P966" s="9">
        <f t="shared" si="75"/>
        <v>35</v>
      </c>
      <c r="Q966" s="2" t="str">
        <f t="shared" si="76"/>
        <v>diciembre</v>
      </c>
      <c r="R966" s="2">
        <f t="shared" si="77"/>
        <v>2023</v>
      </c>
      <c r="S966" s="3" t="str">
        <f t="shared" si="78"/>
        <v>sabado</v>
      </c>
      <c r="T966" s="88">
        <f t="shared" si="79"/>
        <v>9</v>
      </c>
    </row>
    <row r="967" spans="1:20" ht="15.75" x14ac:dyDescent="0.25">
      <c r="A967" s="113">
        <v>966</v>
      </c>
      <c r="B967" s="4" t="s">
        <v>724</v>
      </c>
      <c r="C967" s="113">
        <v>34</v>
      </c>
      <c r="D967" s="2" t="s">
        <v>695</v>
      </c>
      <c r="E967" s="5" t="s">
        <v>654</v>
      </c>
      <c r="F967" s="171">
        <v>30079514</v>
      </c>
      <c r="G967" s="2" t="s">
        <v>850</v>
      </c>
      <c r="H967" s="2" t="s">
        <v>70</v>
      </c>
      <c r="I967" s="44">
        <v>45275</v>
      </c>
      <c r="J967" s="133" t="s">
        <v>714</v>
      </c>
      <c r="K967" s="133" t="s">
        <v>62</v>
      </c>
      <c r="L967" s="161">
        <v>350</v>
      </c>
      <c r="M967" s="2" t="s">
        <v>1198</v>
      </c>
      <c r="N967" s="2" t="s">
        <v>45</v>
      </c>
      <c r="O967" s="9">
        <v>10</v>
      </c>
      <c r="P967" s="9">
        <f t="shared" si="75"/>
        <v>35</v>
      </c>
      <c r="Q967" s="2" t="str">
        <f t="shared" si="76"/>
        <v>diciembre</v>
      </c>
      <c r="R967" s="2">
        <f t="shared" si="77"/>
        <v>2023</v>
      </c>
      <c r="S967" s="3" t="str">
        <f t="shared" si="78"/>
        <v>viernes</v>
      </c>
      <c r="T967" s="87">
        <f t="shared" si="79"/>
        <v>15</v>
      </c>
    </row>
    <row r="968" spans="1:20" ht="15.75" x14ac:dyDescent="0.25">
      <c r="A968" s="113">
        <v>967</v>
      </c>
      <c r="B968" s="4" t="s">
        <v>73</v>
      </c>
      <c r="C968" s="113">
        <v>31</v>
      </c>
      <c r="D968" s="2" t="s">
        <v>695</v>
      </c>
      <c r="E968" s="5" t="s">
        <v>656</v>
      </c>
      <c r="F968" s="171">
        <v>39111781</v>
      </c>
      <c r="G968" s="2" t="s">
        <v>844</v>
      </c>
      <c r="H968" s="2" t="s">
        <v>74</v>
      </c>
      <c r="I968" s="44">
        <v>45279</v>
      </c>
      <c r="J968" s="133" t="s">
        <v>716</v>
      </c>
      <c r="K968" s="133" t="s">
        <v>62</v>
      </c>
      <c r="L968" s="161">
        <v>350</v>
      </c>
      <c r="M968" s="2" t="s">
        <v>1197</v>
      </c>
      <c r="N968" s="2" t="s">
        <v>45</v>
      </c>
      <c r="O968" s="9">
        <v>15</v>
      </c>
      <c r="P968" s="9">
        <f t="shared" si="75"/>
        <v>35</v>
      </c>
      <c r="Q968" s="2" t="str">
        <f t="shared" si="76"/>
        <v>diciembre</v>
      </c>
      <c r="R968" s="2">
        <f t="shared" si="77"/>
        <v>2023</v>
      </c>
      <c r="S968" s="3" t="str">
        <f t="shared" si="78"/>
        <v>martes</v>
      </c>
      <c r="T968" s="88">
        <f t="shared" si="79"/>
        <v>19</v>
      </c>
    </row>
    <row r="969" spans="1:20" ht="15.75" x14ac:dyDescent="0.25">
      <c r="A969" s="113">
        <v>968</v>
      </c>
      <c r="B969" s="4" t="s">
        <v>725</v>
      </c>
      <c r="C969" s="113">
        <v>40</v>
      </c>
      <c r="D969" s="2" t="s">
        <v>696</v>
      </c>
      <c r="E969" s="5" t="s">
        <v>657</v>
      </c>
      <c r="F969" s="171">
        <v>32459086</v>
      </c>
      <c r="G969" s="2" t="s">
        <v>845</v>
      </c>
      <c r="H969" s="2" t="s">
        <v>76</v>
      </c>
      <c r="I969" s="44">
        <v>45281</v>
      </c>
      <c r="J969" s="133" t="s">
        <v>689</v>
      </c>
      <c r="K969" s="133" t="s">
        <v>62</v>
      </c>
      <c r="L969" s="161">
        <v>350</v>
      </c>
      <c r="M969" s="2" t="s">
        <v>1197</v>
      </c>
      <c r="N969" s="2" t="s">
        <v>45</v>
      </c>
      <c r="O969" s="9">
        <v>0</v>
      </c>
      <c r="P969" s="9">
        <f t="shared" si="75"/>
        <v>35</v>
      </c>
      <c r="Q969" s="2" t="str">
        <f t="shared" si="76"/>
        <v>diciembre</v>
      </c>
      <c r="R969" s="2">
        <f t="shared" si="77"/>
        <v>2023</v>
      </c>
      <c r="S969" s="3" t="str">
        <f t="shared" si="78"/>
        <v>jueves</v>
      </c>
      <c r="T969" s="87">
        <f t="shared" si="79"/>
        <v>21</v>
      </c>
    </row>
    <row r="970" spans="1:20" ht="15.75" x14ac:dyDescent="0.25">
      <c r="A970" s="113">
        <v>969</v>
      </c>
      <c r="B970" s="4" t="s">
        <v>728</v>
      </c>
      <c r="C970" s="113">
        <v>26</v>
      </c>
      <c r="D970" s="2" t="s">
        <v>696</v>
      </c>
      <c r="E970" s="5" t="s">
        <v>660</v>
      </c>
      <c r="F970" s="171">
        <v>25972381</v>
      </c>
      <c r="G970" s="2" t="s">
        <v>825</v>
      </c>
      <c r="H970" s="2" t="s">
        <v>82</v>
      </c>
      <c r="I970" s="44">
        <v>45287</v>
      </c>
      <c r="J970" s="133" t="s">
        <v>687</v>
      </c>
      <c r="K970" s="133" t="s">
        <v>62</v>
      </c>
      <c r="L970" s="161">
        <v>350</v>
      </c>
      <c r="M970" s="2" t="s">
        <v>1</v>
      </c>
      <c r="N970" s="2" t="s">
        <v>45</v>
      </c>
      <c r="O970" s="9">
        <v>15</v>
      </c>
      <c r="P970" s="9">
        <f t="shared" si="75"/>
        <v>35</v>
      </c>
      <c r="Q970" s="2" t="str">
        <f t="shared" si="76"/>
        <v>diciembre</v>
      </c>
      <c r="R970" s="2">
        <f t="shared" si="77"/>
        <v>2023</v>
      </c>
      <c r="S970" s="3" t="str">
        <f t="shared" si="78"/>
        <v>miercoles</v>
      </c>
      <c r="T970" s="88">
        <f t="shared" si="79"/>
        <v>27</v>
      </c>
    </row>
    <row r="971" spans="1:20" ht="15.75" x14ac:dyDescent="0.25">
      <c r="A971" s="113">
        <v>970</v>
      </c>
      <c r="B971" s="4" t="s">
        <v>730</v>
      </c>
      <c r="C971" s="113">
        <v>27</v>
      </c>
      <c r="D971" s="2" t="s">
        <v>695</v>
      </c>
      <c r="E971" s="5" t="s">
        <v>662</v>
      </c>
      <c r="F971" s="171">
        <v>30066435</v>
      </c>
      <c r="G971" s="2" t="s">
        <v>933</v>
      </c>
      <c r="H971" s="2" t="s">
        <v>86</v>
      </c>
      <c r="I971" s="44">
        <v>45291</v>
      </c>
      <c r="J971" s="133" t="s">
        <v>688</v>
      </c>
      <c r="K971" s="133" t="s">
        <v>62</v>
      </c>
      <c r="L971" s="161">
        <v>350</v>
      </c>
      <c r="M971" s="2" t="s">
        <v>5</v>
      </c>
      <c r="N971" s="2" t="s">
        <v>45</v>
      </c>
      <c r="O971" s="9">
        <v>8</v>
      </c>
      <c r="P971" s="9">
        <f t="shared" si="75"/>
        <v>35</v>
      </c>
      <c r="Q971" s="2" t="str">
        <f t="shared" si="76"/>
        <v>diciembre</v>
      </c>
      <c r="R971" s="2">
        <f t="shared" si="77"/>
        <v>2023</v>
      </c>
      <c r="S971" s="3" t="str">
        <f t="shared" si="78"/>
        <v>domingo</v>
      </c>
      <c r="T971" s="87">
        <f t="shared" si="79"/>
        <v>31</v>
      </c>
    </row>
    <row r="972" spans="1:20" ht="15.75" x14ac:dyDescent="0.25">
      <c r="A972" s="113">
        <v>971</v>
      </c>
      <c r="B972" s="4" t="s">
        <v>89</v>
      </c>
      <c r="C972" s="113">
        <v>28</v>
      </c>
      <c r="D972" s="2" t="s">
        <v>695</v>
      </c>
      <c r="E972" s="5" t="s">
        <v>664</v>
      </c>
      <c r="F972" s="171">
        <v>25649169</v>
      </c>
      <c r="G972" s="2" t="s">
        <v>828</v>
      </c>
      <c r="H972" s="2" t="s">
        <v>90</v>
      </c>
      <c r="I972" s="44">
        <v>45178</v>
      </c>
      <c r="J972" s="133" t="s">
        <v>684</v>
      </c>
      <c r="K972" s="133" t="s">
        <v>62</v>
      </c>
      <c r="L972" s="161">
        <v>350</v>
      </c>
      <c r="M972" s="2" t="s">
        <v>3</v>
      </c>
      <c r="N972" s="2" t="s">
        <v>45</v>
      </c>
      <c r="O972" s="9">
        <v>15</v>
      </c>
      <c r="P972" s="9">
        <f t="shared" si="75"/>
        <v>35</v>
      </c>
      <c r="Q972" s="2" t="str">
        <f t="shared" si="76"/>
        <v>septiembre</v>
      </c>
      <c r="R972" s="2">
        <f t="shared" si="77"/>
        <v>2023</v>
      </c>
      <c r="S972" s="3" t="str">
        <f t="shared" si="78"/>
        <v>sabado</v>
      </c>
      <c r="T972" s="88">
        <f t="shared" si="79"/>
        <v>9</v>
      </c>
    </row>
    <row r="973" spans="1:20" ht="15.75" x14ac:dyDescent="0.25">
      <c r="A973" s="113">
        <v>972</v>
      </c>
      <c r="B973" s="4" t="s">
        <v>732</v>
      </c>
      <c r="C973" s="113">
        <v>40</v>
      </c>
      <c r="D973" s="2" t="s">
        <v>696</v>
      </c>
      <c r="E973" s="5" t="s">
        <v>666</v>
      </c>
      <c r="F973" s="171">
        <v>33498175</v>
      </c>
      <c r="G973" s="2" t="s">
        <v>830</v>
      </c>
      <c r="H973" s="2" t="s">
        <v>61</v>
      </c>
      <c r="I973" s="44">
        <v>45177</v>
      </c>
      <c r="J973" s="133" t="s">
        <v>685</v>
      </c>
      <c r="K973" s="133" t="s">
        <v>62</v>
      </c>
      <c r="L973" s="161">
        <v>350</v>
      </c>
      <c r="M973" s="2" t="s">
        <v>5</v>
      </c>
      <c r="N973" s="2" t="s">
        <v>45</v>
      </c>
      <c r="O973" s="9">
        <v>8</v>
      </c>
      <c r="P973" s="9">
        <f t="shared" si="75"/>
        <v>35</v>
      </c>
      <c r="Q973" s="2" t="str">
        <f t="shared" si="76"/>
        <v>septiembre</v>
      </c>
      <c r="R973" s="2">
        <f t="shared" si="77"/>
        <v>2023</v>
      </c>
      <c r="S973" s="3" t="str">
        <f t="shared" si="78"/>
        <v>viernes</v>
      </c>
      <c r="T973" s="87">
        <f t="shared" si="79"/>
        <v>8</v>
      </c>
    </row>
    <row r="974" spans="1:20" ht="15.75" x14ac:dyDescent="0.25">
      <c r="A974" s="113">
        <v>973</v>
      </c>
      <c r="B974" s="4" t="s">
        <v>94</v>
      </c>
      <c r="C974" s="113">
        <v>29</v>
      </c>
      <c r="D974" s="2" t="s">
        <v>695</v>
      </c>
      <c r="E974" s="5" t="s">
        <v>667</v>
      </c>
      <c r="F974" s="171">
        <v>32537563</v>
      </c>
      <c r="G974" s="2" t="s">
        <v>831</v>
      </c>
      <c r="H974" s="2" t="s">
        <v>74</v>
      </c>
      <c r="I974" s="44">
        <v>45179</v>
      </c>
      <c r="J974" s="133" t="s">
        <v>784</v>
      </c>
      <c r="K974" s="133" t="s">
        <v>62</v>
      </c>
      <c r="L974" s="161">
        <v>350</v>
      </c>
      <c r="M974" s="2" t="s">
        <v>1198</v>
      </c>
      <c r="N974" s="2" t="s">
        <v>45</v>
      </c>
      <c r="O974" s="9">
        <v>10</v>
      </c>
      <c r="P974" s="9">
        <f t="shared" si="75"/>
        <v>35</v>
      </c>
      <c r="Q974" s="2" t="str">
        <f t="shared" si="76"/>
        <v>septiembre</v>
      </c>
      <c r="R974" s="2">
        <f t="shared" si="77"/>
        <v>2023</v>
      </c>
      <c r="S974" s="3" t="str">
        <f t="shared" si="78"/>
        <v>domingo</v>
      </c>
      <c r="T974" s="88">
        <f t="shared" si="79"/>
        <v>10</v>
      </c>
    </row>
    <row r="975" spans="1:20" ht="15.75" x14ac:dyDescent="0.25">
      <c r="A975" s="113">
        <v>974</v>
      </c>
      <c r="B975" s="4" t="s">
        <v>733</v>
      </c>
      <c r="C975" s="113">
        <v>28</v>
      </c>
      <c r="D975" s="2" t="s">
        <v>695</v>
      </c>
      <c r="E975" s="5" t="s">
        <v>668</v>
      </c>
      <c r="F975" s="171">
        <v>39704517</v>
      </c>
      <c r="G975" s="2" t="s">
        <v>832</v>
      </c>
      <c r="H975" s="2" t="s">
        <v>96</v>
      </c>
      <c r="I975" s="44">
        <v>45181</v>
      </c>
      <c r="J975" s="133" t="s">
        <v>690</v>
      </c>
      <c r="K975" s="133" t="s">
        <v>62</v>
      </c>
      <c r="L975" s="161">
        <v>350</v>
      </c>
      <c r="M975" s="2" t="s">
        <v>3</v>
      </c>
      <c r="N975" s="2" t="s">
        <v>45</v>
      </c>
      <c r="O975" s="9">
        <v>5</v>
      </c>
      <c r="P975" s="9">
        <f t="shared" si="75"/>
        <v>35</v>
      </c>
      <c r="Q975" s="2" t="str">
        <f t="shared" si="76"/>
        <v>septiembre</v>
      </c>
      <c r="R975" s="2">
        <f t="shared" si="77"/>
        <v>2023</v>
      </c>
      <c r="S975" s="3" t="str">
        <f t="shared" si="78"/>
        <v>martes</v>
      </c>
      <c r="T975" s="87">
        <f t="shared" si="79"/>
        <v>12</v>
      </c>
    </row>
    <row r="976" spans="1:20" ht="15.75" x14ac:dyDescent="0.25">
      <c r="A976" s="113">
        <v>975</v>
      </c>
      <c r="B976" s="4" t="s">
        <v>734</v>
      </c>
      <c r="C976" s="113">
        <v>29</v>
      </c>
      <c r="D976" s="2" t="s">
        <v>696</v>
      </c>
      <c r="E976" s="5" t="s">
        <v>669</v>
      </c>
      <c r="F976" s="171">
        <v>36482004</v>
      </c>
      <c r="G976" s="2" t="s">
        <v>851</v>
      </c>
      <c r="H976" s="2" t="s">
        <v>98</v>
      </c>
      <c r="I976" s="44">
        <v>45183</v>
      </c>
      <c r="J976" s="133" t="s">
        <v>782</v>
      </c>
      <c r="K976" s="133" t="s">
        <v>62</v>
      </c>
      <c r="L976" s="161">
        <v>350</v>
      </c>
      <c r="M976" s="2" t="s">
        <v>1198</v>
      </c>
      <c r="N976" s="2" t="s">
        <v>45</v>
      </c>
      <c r="O976" s="9">
        <v>0</v>
      </c>
      <c r="P976" s="9">
        <f t="shared" si="75"/>
        <v>35</v>
      </c>
      <c r="Q976" s="2" t="str">
        <f t="shared" si="76"/>
        <v>septiembre</v>
      </c>
      <c r="R976" s="2">
        <f t="shared" si="77"/>
        <v>2023</v>
      </c>
      <c r="S976" s="3" t="str">
        <f t="shared" si="78"/>
        <v>jueves</v>
      </c>
      <c r="T976" s="88">
        <f t="shared" si="79"/>
        <v>14</v>
      </c>
    </row>
    <row r="977" spans="1:20" ht="15.75" x14ac:dyDescent="0.25">
      <c r="A977" s="113">
        <v>976</v>
      </c>
      <c r="B977" s="4" t="s">
        <v>99</v>
      </c>
      <c r="C977" s="113">
        <v>31</v>
      </c>
      <c r="D977" s="2" t="s">
        <v>696</v>
      </c>
      <c r="E977" s="5" t="s">
        <v>670</v>
      </c>
      <c r="F977" s="171">
        <v>34388397</v>
      </c>
      <c r="G977" s="2" t="s">
        <v>846</v>
      </c>
      <c r="H977" s="2" t="s">
        <v>100</v>
      </c>
      <c r="I977" s="44">
        <v>45185</v>
      </c>
      <c r="J977" s="133" t="s">
        <v>683</v>
      </c>
      <c r="K977" s="133" t="s">
        <v>62</v>
      </c>
      <c r="L977" s="161">
        <v>350</v>
      </c>
      <c r="M977" s="2" t="s">
        <v>5</v>
      </c>
      <c r="N977" s="2" t="s">
        <v>45</v>
      </c>
      <c r="O977" s="9">
        <v>10</v>
      </c>
      <c r="P977" s="9">
        <f t="shared" si="75"/>
        <v>35</v>
      </c>
      <c r="Q977" s="2" t="str">
        <f t="shared" si="76"/>
        <v>septiembre</v>
      </c>
      <c r="R977" s="2">
        <f t="shared" si="77"/>
        <v>2023</v>
      </c>
      <c r="S977" s="3" t="str">
        <f t="shared" si="78"/>
        <v>sabado</v>
      </c>
      <c r="T977" s="87">
        <f t="shared" si="79"/>
        <v>16</v>
      </c>
    </row>
    <row r="978" spans="1:20" ht="15.75" x14ac:dyDescent="0.25">
      <c r="A978" s="113">
        <v>977</v>
      </c>
      <c r="B978" s="4" t="s">
        <v>736</v>
      </c>
      <c r="C978" s="113">
        <v>18</v>
      </c>
      <c r="D978" s="2" t="s">
        <v>695</v>
      </c>
      <c r="E978" s="5" t="s">
        <v>672</v>
      </c>
      <c r="F978" s="171">
        <v>31816316</v>
      </c>
      <c r="G978" s="2" t="s">
        <v>853</v>
      </c>
      <c r="H978" s="2" t="s">
        <v>104</v>
      </c>
      <c r="I978" s="44">
        <v>45189</v>
      </c>
      <c r="J978" s="133" t="s">
        <v>786</v>
      </c>
      <c r="K978" s="133" t="s">
        <v>1203</v>
      </c>
      <c r="L978" s="161">
        <v>450</v>
      </c>
      <c r="M978" s="2" t="s">
        <v>3</v>
      </c>
      <c r="N978" s="2" t="s">
        <v>45</v>
      </c>
      <c r="O978" s="9">
        <v>10</v>
      </c>
      <c r="P978" s="9">
        <f t="shared" si="75"/>
        <v>45</v>
      </c>
      <c r="Q978" s="2" t="str">
        <f t="shared" si="76"/>
        <v>septiembre</v>
      </c>
      <c r="R978" s="2">
        <f t="shared" si="77"/>
        <v>2023</v>
      </c>
      <c r="S978" s="3" t="str">
        <f t="shared" si="78"/>
        <v>miercoles</v>
      </c>
      <c r="T978" s="88">
        <f t="shared" si="79"/>
        <v>20</v>
      </c>
    </row>
    <row r="979" spans="1:20" ht="15.75" x14ac:dyDescent="0.25">
      <c r="A979" s="113">
        <v>978</v>
      </c>
      <c r="B979" s="4" t="s">
        <v>737</v>
      </c>
      <c r="C979" s="113">
        <v>32</v>
      </c>
      <c r="D979" s="2" t="s">
        <v>696</v>
      </c>
      <c r="E979" s="5" t="s">
        <v>674</v>
      </c>
      <c r="F979" s="171">
        <v>30442404</v>
      </c>
      <c r="G979" s="2" t="s">
        <v>852</v>
      </c>
      <c r="H979" s="2" t="s">
        <v>108</v>
      </c>
      <c r="I979" s="44">
        <v>45193</v>
      </c>
      <c r="J979" s="133" t="s">
        <v>714</v>
      </c>
      <c r="K979" s="133" t="s">
        <v>1203</v>
      </c>
      <c r="L979" s="161">
        <v>450</v>
      </c>
      <c r="M979" s="2" t="s">
        <v>1198</v>
      </c>
      <c r="N979" s="2" t="s">
        <v>45</v>
      </c>
      <c r="O979" s="9">
        <v>15</v>
      </c>
      <c r="P979" s="9">
        <f t="shared" si="75"/>
        <v>45</v>
      </c>
      <c r="Q979" s="2" t="str">
        <f t="shared" si="76"/>
        <v>septiembre</v>
      </c>
      <c r="R979" s="2">
        <f t="shared" si="77"/>
        <v>2023</v>
      </c>
      <c r="S979" s="3" t="str">
        <f t="shared" si="78"/>
        <v>domingo</v>
      </c>
      <c r="T979" s="87">
        <f t="shared" si="79"/>
        <v>24</v>
      </c>
    </row>
    <row r="980" spans="1:20" ht="15.75" x14ac:dyDescent="0.25">
      <c r="A980" s="113">
        <v>979</v>
      </c>
      <c r="B980" s="4" t="s">
        <v>738</v>
      </c>
      <c r="C980" s="113">
        <v>52</v>
      </c>
      <c r="D980" s="2" t="s">
        <v>696</v>
      </c>
      <c r="E980" s="5" t="s">
        <v>675</v>
      </c>
      <c r="F980" s="171">
        <v>34780010</v>
      </c>
      <c r="G980" s="2" t="s">
        <v>834</v>
      </c>
      <c r="H980" s="2" t="s">
        <v>110</v>
      </c>
      <c r="I980" s="44">
        <v>45195</v>
      </c>
      <c r="J980" s="133" t="s">
        <v>713</v>
      </c>
      <c r="K980" s="133" t="s">
        <v>1203</v>
      </c>
      <c r="L980" s="161">
        <v>450</v>
      </c>
      <c r="M980" s="2" t="s">
        <v>1</v>
      </c>
      <c r="N980" s="2" t="s">
        <v>45</v>
      </c>
      <c r="O980" s="9">
        <v>0</v>
      </c>
      <c r="P980" s="9">
        <f t="shared" si="75"/>
        <v>45</v>
      </c>
      <c r="Q980" s="2" t="str">
        <f t="shared" si="76"/>
        <v>septiembre</v>
      </c>
      <c r="R980" s="2">
        <f t="shared" si="77"/>
        <v>2023</v>
      </c>
      <c r="S980" s="3" t="str">
        <f t="shared" si="78"/>
        <v>martes</v>
      </c>
      <c r="T980" s="88">
        <f t="shared" si="79"/>
        <v>26</v>
      </c>
    </row>
    <row r="981" spans="1:20" ht="15.75" x14ac:dyDescent="0.25">
      <c r="A981" s="113">
        <v>980</v>
      </c>
      <c r="B981" s="4" t="s">
        <v>740</v>
      </c>
      <c r="C981" s="113">
        <v>38</v>
      </c>
      <c r="D981" s="2" t="s">
        <v>695</v>
      </c>
      <c r="E981" s="5" t="s">
        <v>680</v>
      </c>
      <c r="F981" s="171">
        <v>29400151</v>
      </c>
      <c r="G981" s="2" t="s">
        <v>837</v>
      </c>
      <c r="H981" s="2" t="s">
        <v>119</v>
      </c>
      <c r="I981" s="44">
        <v>45205</v>
      </c>
      <c r="J981" s="133" t="s">
        <v>687</v>
      </c>
      <c r="K981" s="133" t="s">
        <v>1203</v>
      </c>
      <c r="L981" s="161">
        <v>450</v>
      </c>
      <c r="M981" s="2" t="s">
        <v>1</v>
      </c>
      <c r="N981" s="2" t="s">
        <v>45</v>
      </c>
      <c r="O981" s="9">
        <v>15</v>
      </c>
      <c r="P981" s="9">
        <f t="shared" si="75"/>
        <v>45</v>
      </c>
      <c r="Q981" s="2" t="str">
        <f t="shared" si="76"/>
        <v>octubre</v>
      </c>
      <c r="R981" s="2">
        <f t="shared" si="77"/>
        <v>2023</v>
      </c>
      <c r="S981" s="3" t="str">
        <f t="shared" si="78"/>
        <v>viernes</v>
      </c>
      <c r="T981" s="87">
        <f t="shared" si="79"/>
        <v>6</v>
      </c>
    </row>
    <row r="982" spans="1:20" ht="15.75" x14ac:dyDescent="0.25">
      <c r="A982" s="113">
        <v>981</v>
      </c>
      <c r="B982" s="4" t="s">
        <v>904</v>
      </c>
      <c r="C982" s="113">
        <v>38</v>
      </c>
      <c r="D982" s="2" t="s">
        <v>695</v>
      </c>
      <c r="E982" s="5" t="s">
        <v>642</v>
      </c>
      <c r="F982" s="171">
        <v>34678227</v>
      </c>
      <c r="G982" s="6" t="s">
        <v>815</v>
      </c>
      <c r="H982" s="2" t="s">
        <v>29</v>
      </c>
      <c r="I982" s="44">
        <v>45209</v>
      </c>
      <c r="J982" s="133" t="s">
        <v>688</v>
      </c>
      <c r="K982" s="133" t="s">
        <v>1203</v>
      </c>
      <c r="L982" s="161">
        <v>450</v>
      </c>
      <c r="M982" s="2" t="s">
        <v>5</v>
      </c>
      <c r="N982" s="2" t="s">
        <v>45</v>
      </c>
      <c r="O982" s="9">
        <v>10</v>
      </c>
      <c r="P982" s="9">
        <f t="shared" si="75"/>
        <v>45</v>
      </c>
      <c r="Q982" s="2" t="str">
        <f t="shared" si="76"/>
        <v>octubre</v>
      </c>
      <c r="R982" s="2">
        <f t="shared" si="77"/>
        <v>2023</v>
      </c>
      <c r="S982" s="3" t="str">
        <f t="shared" si="78"/>
        <v>martes</v>
      </c>
      <c r="T982" s="88">
        <f t="shared" si="79"/>
        <v>10</v>
      </c>
    </row>
    <row r="983" spans="1:20" ht="15.75" x14ac:dyDescent="0.25">
      <c r="A983" s="113">
        <v>982</v>
      </c>
      <c r="B983" s="4" t="s">
        <v>715</v>
      </c>
      <c r="C983" s="113">
        <v>42</v>
      </c>
      <c r="D983" s="2" t="s">
        <v>696</v>
      </c>
      <c r="E983" s="5" t="s">
        <v>644</v>
      </c>
      <c r="F983" s="171">
        <v>25043373</v>
      </c>
      <c r="G983" s="6" t="s">
        <v>816</v>
      </c>
      <c r="H983" s="2" t="s">
        <v>33</v>
      </c>
      <c r="I983" s="44">
        <v>45213</v>
      </c>
      <c r="J983" s="133" t="s">
        <v>684</v>
      </c>
      <c r="K983" s="133" t="s">
        <v>1203</v>
      </c>
      <c r="L983" s="161">
        <v>450</v>
      </c>
      <c r="M983" s="2" t="s">
        <v>3</v>
      </c>
      <c r="N983" s="2" t="s">
        <v>45</v>
      </c>
      <c r="O983" s="9">
        <v>15</v>
      </c>
      <c r="P983" s="9">
        <f t="shared" si="75"/>
        <v>45</v>
      </c>
      <c r="Q983" s="2" t="str">
        <f t="shared" si="76"/>
        <v>octubre</v>
      </c>
      <c r="R983" s="2">
        <f t="shared" si="77"/>
        <v>2023</v>
      </c>
      <c r="S983" s="3" t="str">
        <f t="shared" si="78"/>
        <v>sabado</v>
      </c>
      <c r="T983" s="87">
        <f t="shared" si="79"/>
        <v>14</v>
      </c>
    </row>
    <row r="984" spans="1:20" ht="15.75" x14ac:dyDescent="0.25">
      <c r="A984" s="113">
        <v>983</v>
      </c>
      <c r="B984" s="4" t="s">
        <v>803</v>
      </c>
      <c r="C984" s="113">
        <v>38</v>
      </c>
      <c r="D984" s="2" t="s">
        <v>695</v>
      </c>
      <c r="E984" s="5" t="s">
        <v>646</v>
      </c>
      <c r="F984" s="171">
        <v>30652793</v>
      </c>
      <c r="G984" s="6" t="s">
        <v>818</v>
      </c>
      <c r="H984" s="2" t="s">
        <v>129</v>
      </c>
      <c r="I984" s="44">
        <v>45217</v>
      </c>
      <c r="J984" s="133" t="s">
        <v>782</v>
      </c>
      <c r="K984" s="133" t="s">
        <v>1203</v>
      </c>
      <c r="L984" s="161">
        <v>450</v>
      </c>
      <c r="M984" s="2" t="s">
        <v>1198</v>
      </c>
      <c r="N984" s="2" t="s">
        <v>45</v>
      </c>
      <c r="O984" s="9">
        <v>10</v>
      </c>
      <c r="P984" s="9">
        <f t="shared" si="75"/>
        <v>45</v>
      </c>
      <c r="Q984" s="2" t="str">
        <f t="shared" si="76"/>
        <v>octubre</v>
      </c>
      <c r="R984" s="2">
        <f t="shared" si="77"/>
        <v>2023</v>
      </c>
      <c r="S984" s="3" t="str">
        <f t="shared" si="78"/>
        <v>miercoles</v>
      </c>
      <c r="T984" s="88">
        <f t="shared" si="79"/>
        <v>18</v>
      </c>
    </row>
    <row r="985" spans="1:20" ht="15.75" x14ac:dyDescent="0.25">
      <c r="A985" s="113">
        <v>984</v>
      </c>
      <c r="B985" s="4" t="s">
        <v>905</v>
      </c>
      <c r="C985" s="113">
        <v>22</v>
      </c>
      <c r="D985" s="2" t="s">
        <v>695</v>
      </c>
      <c r="E985" s="5" t="s">
        <v>647</v>
      </c>
      <c r="F985" s="171">
        <v>27137293</v>
      </c>
      <c r="G985" s="2" t="s">
        <v>819</v>
      </c>
      <c r="H985" s="2" t="s">
        <v>39</v>
      </c>
      <c r="I985" s="44">
        <v>45219</v>
      </c>
      <c r="J985" s="133" t="s">
        <v>683</v>
      </c>
      <c r="K985" s="133" t="s">
        <v>1203</v>
      </c>
      <c r="L985" s="161">
        <v>450</v>
      </c>
      <c r="M985" s="2" t="s">
        <v>5</v>
      </c>
      <c r="N985" s="2" t="s">
        <v>45</v>
      </c>
      <c r="O985" s="9">
        <v>5</v>
      </c>
      <c r="P985" s="9">
        <f t="shared" si="75"/>
        <v>45</v>
      </c>
      <c r="Q985" s="2" t="str">
        <f t="shared" si="76"/>
        <v>octubre</v>
      </c>
      <c r="R985" s="2">
        <f t="shared" si="77"/>
        <v>2023</v>
      </c>
      <c r="S985" s="3" t="str">
        <f t="shared" si="78"/>
        <v>viernes</v>
      </c>
      <c r="T985" s="87">
        <f t="shared" si="79"/>
        <v>20</v>
      </c>
    </row>
    <row r="986" spans="1:20" ht="15.75" x14ac:dyDescent="0.25">
      <c r="A986" s="113">
        <v>985</v>
      </c>
      <c r="B986" s="4" t="s">
        <v>718</v>
      </c>
      <c r="C986" s="113">
        <v>32</v>
      </c>
      <c r="D986" s="2" t="s">
        <v>696</v>
      </c>
      <c r="E986" s="5" t="s">
        <v>648</v>
      </c>
      <c r="F986" s="171">
        <v>34294909</v>
      </c>
      <c r="G986" s="2" t="s">
        <v>820</v>
      </c>
      <c r="H986" s="2" t="s">
        <v>59</v>
      </c>
      <c r="I986" s="44">
        <v>45221</v>
      </c>
      <c r="J986" s="133" t="s">
        <v>691</v>
      </c>
      <c r="K986" s="133" t="s">
        <v>1203</v>
      </c>
      <c r="L986" s="161">
        <v>450</v>
      </c>
      <c r="M986" s="2" t="s">
        <v>1198</v>
      </c>
      <c r="N986" s="2" t="s">
        <v>45</v>
      </c>
      <c r="O986" s="9">
        <v>15</v>
      </c>
      <c r="P986" s="9">
        <f t="shared" si="75"/>
        <v>45</v>
      </c>
      <c r="Q986" s="2" t="str">
        <f t="shared" si="76"/>
        <v>octubre</v>
      </c>
      <c r="R986" s="2">
        <f t="shared" si="77"/>
        <v>2023</v>
      </c>
      <c r="S986" s="3" t="str">
        <f t="shared" si="78"/>
        <v>domingo</v>
      </c>
      <c r="T986" s="88">
        <f t="shared" si="79"/>
        <v>22</v>
      </c>
    </row>
    <row r="987" spans="1:20" ht="15.75" x14ac:dyDescent="0.25">
      <c r="A987" s="113">
        <v>986</v>
      </c>
      <c r="B987" s="4" t="s">
        <v>719</v>
      </c>
      <c r="C987" s="113">
        <v>30</v>
      </c>
      <c r="D987" s="2" t="s">
        <v>696</v>
      </c>
      <c r="E987" s="5" t="s">
        <v>649</v>
      </c>
      <c r="F987" s="171">
        <v>27535017</v>
      </c>
      <c r="G987" s="2" t="s">
        <v>847</v>
      </c>
      <c r="H987" s="2" t="s">
        <v>61</v>
      </c>
      <c r="I987" s="44">
        <v>45223</v>
      </c>
      <c r="J987" s="133" t="s">
        <v>786</v>
      </c>
      <c r="K987" s="133" t="s">
        <v>1203</v>
      </c>
      <c r="L987" s="161">
        <v>450</v>
      </c>
      <c r="M987" s="2" t="s">
        <v>3</v>
      </c>
      <c r="N987" s="2" t="s">
        <v>45</v>
      </c>
      <c r="O987" s="9">
        <v>0</v>
      </c>
      <c r="P987" s="9">
        <f t="shared" si="75"/>
        <v>45</v>
      </c>
      <c r="Q987" s="2" t="str">
        <f t="shared" si="76"/>
        <v>octubre</v>
      </c>
      <c r="R987" s="2">
        <f t="shared" si="77"/>
        <v>2023</v>
      </c>
      <c r="S987" s="3" t="str">
        <f t="shared" si="78"/>
        <v>martes</v>
      </c>
      <c r="T987" s="87">
        <f t="shared" si="79"/>
        <v>24</v>
      </c>
    </row>
    <row r="988" spans="1:20" ht="15.75" x14ac:dyDescent="0.25">
      <c r="A988" s="113">
        <v>987</v>
      </c>
      <c r="B988" s="4" t="s">
        <v>720</v>
      </c>
      <c r="C988" s="113">
        <v>29</v>
      </c>
      <c r="D988" s="2" t="s">
        <v>695</v>
      </c>
      <c r="E988" s="5" t="s">
        <v>650</v>
      </c>
      <c r="F988" s="171">
        <v>30580610</v>
      </c>
      <c r="G988" s="2" t="s">
        <v>848</v>
      </c>
      <c r="H988" s="2" t="s">
        <v>35</v>
      </c>
      <c r="I988" s="44">
        <v>45225</v>
      </c>
      <c r="J988" s="133" t="s">
        <v>686</v>
      </c>
      <c r="K988" s="133" t="s">
        <v>1203</v>
      </c>
      <c r="L988" s="161">
        <v>450</v>
      </c>
      <c r="M988" s="2" t="s">
        <v>1</v>
      </c>
      <c r="N988" s="2" t="s">
        <v>45</v>
      </c>
      <c r="O988" s="9">
        <v>10</v>
      </c>
      <c r="P988" s="9">
        <f t="shared" si="75"/>
        <v>45</v>
      </c>
      <c r="Q988" s="2" t="str">
        <f t="shared" si="76"/>
        <v>octubre</v>
      </c>
      <c r="R988" s="2">
        <f t="shared" si="77"/>
        <v>2023</v>
      </c>
      <c r="S988" s="3" t="str">
        <f t="shared" si="78"/>
        <v>jueves</v>
      </c>
      <c r="T988" s="88">
        <f t="shared" si="79"/>
        <v>26</v>
      </c>
    </row>
    <row r="989" spans="1:20" ht="15.75" x14ac:dyDescent="0.25">
      <c r="A989" s="113">
        <v>988</v>
      </c>
      <c r="B989" s="4" t="s">
        <v>722</v>
      </c>
      <c r="C989" s="113">
        <v>20</v>
      </c>
      <c r="D989" s="2" t="s">
        <v>696</v>
      </c>
      <c r="E989" s="5" t="s">
        <v>652</v>
      </c>
      <c r="F989" s="171">
        <v>32313302</v>
      </c>
      <c r="G989" s="2" t="s">
        <v>849</v>
      </c>
      <c r="H989" s="2" t="s">
        <v>67</v>
      </c>
      <c r="I989" s="44">
        <v>45221</v>
      </c>
      <c r="J989" s="133" t="s">
        <v>713</v>
      </c>
      <c r="K989" s="133" t="s">
        <v>1203</v>
      </c>
      <c r="L989" s="161">
        <v>450</v>
      </c>
      <c r="M989" s="2" t="s">
        <v>1</v>
      </c>
      <c r="N989" s="2" t="s">
        <v>45</v>
      </c>
      <c r="O989" s="9">
        <v>0</v>
      </c>
      <c r="P989" s="9">
        <f t="shared" si="75"/>
        <v>45</v>
      </c>
      <c r="Q989" s="2" t="str">
        <f t="shared" si="76"/>
        <v>octubre</v>
      </c>
      <c r="R989" s="2">
        <f t="shared" si="77"/>
        <v>2023</v>
      </c>
      <c r="S989" s="3" t="str">
        <f t="shared" si="78"/>
        <v>domingo</v>
      </c>
      <c r="T989" s="87">
        <f t="shared" si="79"/>
        <v>22</v>
      </c>
    </row>
    <row r="990" spans="1:20" ht="15.75" x14ac:dyDescent="0.25">
      <c r="A990" s="113">
        <v>989</v>
      </c>
      <c r="B990" s="4" t="s">
        <v>724</v>
      </c>
      <c r="C990" s="113">
        <v>34</v>
      </c>
      <c r="D990" s="2" t="s">
        <v>695</v>
      </c>
      <c r="E990" s="5" t="s">
        <v>654</v>
      </c>
      <c r="F990" s="171">
        <v>30079514</v>
      </c>
      <c r="G990" s="2" t="s">
        <v>850</v>
      </c>
      <c r="H990" s="2" t="s">
        <v>70</v>
      </c>
      <c r="I990" s="44">
        <v>45233</v>
      </c>
      <c r="J990" s="133" t="s">
        <v>782</v>
      </c>
      <c r="K990" s="133" t="s">
        <v>1203</v>
      </c>
      <c r="L990" s="161">
        <v>450</v>
      </c>
      <c r="M990" s="2" t="s">
        <v>1198</v>
      </c>
      <c r="N990" s="2" t="s">
        <v>45</v>
      </c>
      <c r="O990" s="9">
        <v>15</v>
      </c>
      <c r="P990" s="9">
        <f t="shared" si="75"/>
        <v>45</v>
      </c>
      <c r="Q990" s="2" t="str">
        <f t="shared" si="76"/>
        <v>noviembre</v>
      </c>
      <c r="R990" s="2">
        <f t="shared" si="77"/>
        <v>2023</v>
      </c>
      <c r="S990" s="3" t="str">
        <f t="shared" si="78"/>
        <v>viernes</v>
      </c>
      <c r="T990" s="88">
        <f t="shared" si="79"/>
        <v>3</v>
      </c>
    </row>
    <row r="991" spans="1:20" ht="15.75" x14ac:dyDescent="0.25">
      <c r="A991" s="113">
        <v>990</v>
      </c>
      <c r="B991" s="4" t="s">
        <v>71</v>
      </c>
      <c r="C991" s="113">
        <v>27</v>
      </c>
      <c r="D991" s="2" t="s">
        <v>695</v>
      </c>
      <c r="E991" s="5" t="s">
        <v>655</v>
      </c>
      <c r="F991" s="171">
        <v>34221613</v>
      </c>
      <c r="G991" s="2" t="s">
        <v>822</v>
      </c>
      <c r="H991" s="2" t="s">
        <v>72</v>
      </c>
      <c r="I991" s="44">
        <v>45235</v>
      </c>
      <c r="J991" s="133" t="s">
        <v>683</v>
      </c>
      <c r="K991" s="133" t="s">
        <v>1202</v>
      </c>
      <c r="L991" s="161">
        <v>600</v>
      </c>
      <c r="M991" s="2" t="s">
        <v>5</v>
      </c>
      <c r="N991" s="2" t="s">
        <v>45</v>
      </c>
      <c r="O991" s="9">
        <v>5</v>
      </c>
      <c r="P991" s="9">
        <f t="shared" si="75"/>
        <v>60</v>
      </c>
      <c r="Q991" s="2" t="str">
        <f t="shared" si="76"/>
        <v>noviembre</v>
      </c>
      <c r="R991" s="2">
        <f t="shared" si="77"/>
        <v>2023</v>
      </c>
      <c r="S991" s="3" t="str">
        <f t="shared" si="78"/>
        <v>domingo</v>
      </c>
      <c r="T991" s="87">
        <f t="shared" si="79"/>
        <v>5</v>
      </c>
    </row>
    <row r="992" spans="1:20" ht="15.75" x14ac:dyDescent="0.25">
      <c r="A992" s="113">
        <v>991</v>
      </c>
      <c r="B992" s="4" t="s">
        <v>728</v>
      </c>
      <c r="C992" s="113">
        <v>26</v>
      </c>
      <c r="D992" s="2" t="s">
        <v>696</v>
      </c>
      <c r="E992" s="5" t="s">
        <v>660</v>
      </c>
      <c r="F992" s="171">
        <v>25972381</v>
      </c>
      <c r="G992" s="2" t="s">
        <v>825</v>
      </c>
      <c r="H992" s="2" t="s">
        <v>82</v>
      </c>
      <c r="I992" s="44">
        <v>45245</v>
      </c>
      <c r="J992" s="133" t="s">
        <v>713</v>
      </c>
      <c r="K992" s="133" t="s">
        <v>1202</v>
      </c>
      <c r="L992" s="161">
        <v>600</v>
      </c>
      <c r="M992" s="2" t="s">
        <v>1</v>
      </c>
      <c r="N992" s="2" t="s">
        <v>45</v>
      </c>
      <c r="O992" s="9">
        <v>8</v>
      </c>
      <c r="P992" s="9">
        <f t="shared" si="75"/>
        <v>60</v>
      </c>
      <c r="Q992" s="2" t="str">
        <f t="shared" si="76"/>
        <v>noviembre</v>
      </c>
      <c r="R992" s="2">
        <f t="shared" si="77"/>
        <v>2023</v>
      </c>
      <c r="S992" s="3" t="str">
        <f t="shared" si="78"/>
        <v>miercoles</v>
      </c>
      <c r="T992" s="88">
        <f t="shared" si="79"/>
        <v>15</v>
      </c>
    </row>
    <row r="993" spans="1:20" ht="15.75" x14ac:dyDescent="0.25">
      <c r="A993" s="113">
        <v>992</v>
      </c>
      <c r="B993" s="4" t="s">
        <v>730</v>
      </c>
      <c r="C993" s="113">
        <v>27</v>
      </c>
      <c r="D993" s="2" t="s">
        <v>695</v>
      </c>
      <c r="E993" s="5" t="s">
        <v>662</v>
      </c>
      <c r="F993" s="171">
        <v>30066435</v>
      </c>
      <c r="G993" s="2" t="s">
        <v>933</v>
      </c>
      <c r="H993" s="2" t="s">
        <v>86</v>
      </c>
      <c r="I993" s="44">
        <v>45171</v>
      </c>
      <c r="J993" s="133" t="s">
        <v>782</v>
      </c>
      <c r="K993" s="133" t="s">
        <v>1202</v>
      </c>
      <c r="L993" s="161">
        <v>600</v>
      </c>
      <c r="M993" s="2" t="s">
        <v>1198</v>
      </c>
      <c r="N993" s="2" t="s">
        <v>45</v>
      </c>
      <c r="O993" s="9">
        <v>5</v>
      </c>
      <c r="P993" s="9">
        <f t="shared" si="75"/>
        <v>60</v>
      </c>
      <c r="Q993" s="2" t="str">
        <f t="shared" si="76"/>
        <v>septiembre</v>
      </c>
      <c r="R993" s="2">
        <f t="shared" si="77"/>
        <v>2023</v>
      </c>
      <c r="S993" s="3" t="str">
        <f t="shared" si="78"/>
        <v>sabado</v>
      </c>
      <c r="T993" s="87">
        <f t="shared" si="79"/>
        <v>2</v>
      </c>
    </row>
    <row r="994" spans="1:20" ht="15.75" x14ac:dyDescent="0.25">
      <c r="A994" s="113">
        <v>993</v>
      </c>
      <c r="B994" s="4" t="s">
        <v>89</v>
      </c>
      <c r="C994" s="113">
        <v>28</v>
      </c>
      <c r="D994" s="2" t="s">
        <v>695</v>
      </c>
      <c r="E994" s="5" t="s">
        <v>664</v>
      </c>
      <c r="F994" s="171">
        <v>25649169</v>
      </c>
      <c r="G994" s="2" t="s">
        <v>828</v>
      </c>
      <c r="H994" s="2" t="s">
        <v>90</v>
      </c>
      <c r="I994" s="44">
        <v>45172</v>
      </c>
      <c r="J994" s="133" t="s">
        <v>691</v>
      </c>
      <c r="K994" s="133" t="s">
        <v>1202</v>
      </c>
      <c r="L994" s="161">
        <v>600</v>
      </c>
      <c r="M994" s="2" t="s">
        <v>1198</v>
      </c>
      <c r="N994" s="2" t="s">
        <v>45</v>
      </c>
      <c r="O994" s="9">
        <v>8</v>
      </c>
      <c r="P994" s="9">
        <f t="shared" si="75"/>
        <v>60</v>
      </c>
      <c r="Q994" s="2" t="str">
        <f t="shared" si="76"/>
        <v>septiembre</v>
      </c>
      <c r="R994" s="2">
        <f t="shared" si="77"/>
        <v>2023</v>
      </c>
      <c r="S994" s="3" t="str">
        <f t="shared" si="78"/>
        <v>domingo</v>
      </c>
      <c r="T994" s="88">
        <f t="shared" si="79"/>
        <v>3</v>
      </c>
    </row>
    <row r="995" spans="1:20" ht="15.75" x14ac:dyDescent="0.25">
      <c r="A995" s="113">
        <v>994</v>
      </c>
      <c r="B995" s="4" t="s">
        <v>732</v>
      </c>
      <c r="C995" s="113">
        <v>40</v>
      </c>
      <c r="D995" s="2" t="s">
        <v>696</v>
      </c>
      <c r="E995" s="5" t="s">
        <v>666</v>
      </c>
      <c r="F995" s="171">
        <v>33498175</v>
      </c>
      <c r="G995" s="2" t="s">
        <v>830</v>
      </c>
      <c r="H995" s="2" t="s">
        <v>61</v>
      </c>
      <c r="I995" s="44">
        <v>45172</v>
      </c>
      <c r="J995" s="133" t="s">
        <v>686</v>
      </c>
      <c r="K995" s="133" t="s">
        <v>1202</v>
      </c>
      <c r="L995" s="161">
        <v>600</v>
      </c>
      <c r="M995" s="2" t="s">
        <v>1</v>
      </c>
      <c r="N995" s="2" t="s">
        <v>45</v>
      </c>
      <c r="O995" s="9">
        <v>15</v>
      </c>
      <c r="P995" s="9">
        <f t="shared" si="75"/>
        <v>60</v>
      </c>
      <c r="Q995" s="2" t="str">
        <f t="shared" si="76"/>
        <v>septiembre</v>
      </c>
      <c r="R995" s="2">
        <f t="shared" si="77"/>
        <v>2023</v>
      </c>
      <c r="S995" s="3" t="str">
        <f t="shared" si="78"/>
        <v>domingo</v>
      </c>
      <c r="T995" s="87">
        <f t="shared" si="79"/>
        <v>3</v>
      </c>
    </row>
    <row r="996" spans="1:20" ht="15.75" x14ac:dyDescent="0.25">
      <c r="A996" s="113">
        <v>995</v>
      </c>
      <c r="B996" s="4" t="s">
        <v>94</v>
      </c>
      <c r="C996" s="113">
        <v>29</v>
      </c>
      <c r="D996" s="2" t="s">
        <v>695</v>
      </c>
      <c r="E996" s="5" t="s">
        <v>667</v>
      </c>
      <c r="F996" s="171">
        <v>32537563</v>
      </c>
      <c r="G996" s="2" t="s">
        <v>831</v>
      </c>
      <c r="H996" s="2" t="s">
        <v>74</v>
      </c>
      <c r="I996" s="44">
        <v>45172</v>
      </c>
      <c r="J996" s="133" t="s">
        <v>714</v>
      </c>
      <c r="K996" s="133" t="s">
        <v>1202</v>
      </c>
      <c r="L996" s="161">
        <v>600</v>
      </c>
      <c r="M996" s="2" t="s">
        <v>1198</v>
      </c>
      <c r="N996" s="2" t="s">
        <v>45</v>
      </c>
      <c r="O996" s="9">
        <v>0</v>
      </c>
      <c r="P996" s="9">
        <f t="shared" si="75"/>
        <v>60</v>
      </c>
      <c r="Q996" s="2" t="str">
        <f t="shared" si="76"/>
        <v>septiembre</v>
      </c>
      <c r="R996" s="2">
        <f t="shared" si="77"/>
        <v>2023</v>
      </c>
      <c r="S996" s="3" t="str">
        <f t="shared" si="78"/>
        <v>domingo</v>
      </c>
      <c r="T996" s="88">
        <f t="shared" si="79"/>
        <v>3</v>
      </c>
    </row>
    <row r="997" spans="1:20" ht="15.75" x14ac:dyDescent="0.25">
      <c r="A997" s="113">
        <v>996</v>
      </c>
      <c r="B997" s="4" t="s">
        <v>733</v>
      </c>
      <c r="C997" s="113">
        <v>28</v>
      </c>
      <c r="D997" s="2" t="s">
        <v>695</v>
      </c>
      <c r="E997" s="5" t="s">
        <v>668</v>
      </c>
      <c r="F997" s="171">
        <v>39704517</v>
      </c>
      <c r="G997" s="2" t="s">
        <v>832</v>
      </c>
      <c r="H997" s="2" t="s">
        <v>96</v>
      </c>
      <c r="I997" s="44">
        <v>45172</v>
      </c>
      <c r="J997" s="133" t="s">
        <v>713</v>
      </c>
      <c r="K997" s="133" t="s">
        <v>1202</v>
      </c>
      <c r="L997" s="161">
        <v>600</v>
      </c>
      <c r="M997" s="2" t="s">
        <v>1</v>
      </c>
      <c r="N997" s="2" t="s">
        <v>45</v>
      </c>
      <c r="O997" s="9">
        <v>15</v>
      </c>
      <c r="P997" s="9">
        <f t="shared" si="75"/>
        <v>60</v>
      </c>
      <c r="Q997" s="2" t="str">
        <f t="shared" si="76"/>
        <v>septiembre</v>
      </c>
      <c r="R997" s="2">
        <f t="shared" si="77"/>
        <v>2023</v>
      </c>
      <c r="S997" s="3" t="str">
        <f t="shared" si="78"/>
        <v>domingo</v>
      </c>
      <c r="T997" s="87">
        <f t="shared" si="79"/>
        <v>3</v>
      </c>
    </row>
    <row r="998" spans="1:20" ht="15.75" x14ac:dyDescent="0.25">
      <c r="A998" s="113">
        <v>997</v>
      </c>
      <c r="B998" s="4" t="s">
        <v>734</v>
      </c>
      <c r="C998" s="113">
        <v>29</v>
      </c>
      <c r="D998" s="2" t="s">
        <v>696</v>
      </c>
      <c r="E998" s="5" t="s">
        <v>669</v>
      </c>
      <c r="F998" s="171">
        <v>36482004</v>
      </c>
      <c r="G998" s="2" t="s">
        <v>851</v>
      </c>
      <c r="H998" s="2" t="s">
        <v>98</v>
      </c>
      <c r="I998" s="44">
        <v>45185</v>
      </c>
      <c r="J998" s="133" t="s">
        <v>690</v>
      </c>
      <c r="K998" s="133" t="s">
        <v>1202</v>
      </c>
      <c r="L998" s="161">
        <v>600</v>
      </c>
      <c r="M998" s="2" t="s">
        <v>3</v>
      </c>
      <c r="N998" s="2" t="s">
        <v>45</v>
      </c>
      <c r="O998" s="9">
        <v>0</v>
      </c>
      <c r="P998" s="9">
        <f t="shared" si="75"/>
        <v>60</v>
      </c>
      <c r="Q998" s="2" t="str">
        <f t="shared" si="76"/>
        <v>septiembre</v>
      </c>
      <c r="R998" s="2">
        <f t="shared" si="77"/>
        <v>2023</v>
      </c>
      <c r="S998" s="3" t="str">
        <f t="shared" si="78"/>
        <v>sabado</v>
      </c>
      <c r="T998" s="88">
        <f t="shared" si="79"/>
        <v>16</v>
      </c>
    </row>
    <row r="999" spans="1:20" ht="15.75" x14ac:dyDescent="0.25">
      <c r="A999" s="113">
        <v>998</v>
      </c>
      <c r="B999" s="4" t="s">
        <v>99</v>
      </c>
      <c r="C999" s="113">
        <v>31</v>
      </c>
      <c r="D999" s="2" t="s">
        <v>696</v>
      </c>
      <c r="E999" s="5" t="s">
        <v>670</v>
      </c>
      <c r="F999" s="171">
        <v>34388397</v>
      </c>
      <c r="G999" s="2" t="s">
        <v>846</v>
      </c>
      <c r="H999" s="2" t="s">
        <v>100</v>
      </c>
      <c r="I999" s="44">
        <v>45178</v>
      </c>
      <c r="J999" s="133" t="s">
        <v>782</v>
      </c>
      <c r="K999" s="133" t="s">
        <v>1202</v>
      </c>
      <c r="L999" s="161">
        <v>600</v>
      </c>
      <c r="M999" s="2" t="s">
        <v>1198</v>
      </c>
      <c r="N999" s="2" t="s">
        <v>45</v>
      </c>
      <c r="O999" s="9">
        <v>10</v>
      </c>
      <c r="P999" s="9">
        <f t="shared" si="75"/>
        <v>60</v>
      </c>
      <c r="Q999" s="2" t="str">
        <f t="shared" si="76"/>
        <v>septiembre</v>
      </c>
      <c r="R999" s="2">
        <f t="shared" si="77"/>
        <v>2023</v>
      </c>
      <c r="S999" s="3" t="str">
        <f t="shared" si="78"/>
        <v>sabado</v>
      </c>
      <c r="T999" s="87">
        <f t="shared" si="79"/>
        <v>9</v>
      </c>
    </row>
    <row r="1000" spans="1:20" ht="15.75" x14ac:dyDescent="0.25">
      <c r="A1000" s="113">
        <v>999</v>
      </c>
      <c r="B1000" s="4" t="s">
        <v>736</v>
      </c>
      <c r="C1000" s="113">
        <v>18</v>
      </c>
      <c r="D1000" s="2" t="s">
        <v>695</v>
      </c>
      <c r="E1000" s="5" t="s">
        <v>672</v>
      </c>
      <c r="F1000" s="171">
        <v>31816316</v>
      </c>
      <c r="G1000" s="2" t="s">
        <v>853</v>
      </c>
      <c r="H1000" s="2" t="s">
        <v>104</v>
      </c>
      <c r="I1000" s="44">
        <v>45191</v>
      </c>
      <c r="J1000" s="133" t="s">
        <v>691</v>
      </c>
      <c r="K1000" s="133" t="s">
        <v>1202</v>
      </c>
      <c r="L1000" s="161">
        <v>600</v>
      </c>
      <c r="M1000" s="2" t="s">
        <v>1198</v>
      </c>
      <c r="N1000" s="2" t="s">
        <v>45</v>
      </c>
      <c r="O1000" s="9">
        <v>10</v>
      </c>
      <c r="P1000" s="9">
        <f t="shared" si="75"/>
        <v>60</v>
      </c>
      <c r="Q1000" s="2" t="str">
        <f t="shared" si="76"/>
        <v>septiembre</v>
      </c>
      <c r="R1000" s="2">
        <f t="shared" si="77"/>
        <v>2023</v>
      </c>
      <c r="S1000" s="3" t="str">
        <f t="shared" si="78"/>
        <v>viernes</v>
      </c>
      <c r="T1000" s="88">
        <f t="shared" si="79"/>
        <v>22</v>
      </c>
    </row>
    <row r="1001" spans="1:20" ht="15.75" x14ac:dyDescent="0.25">
      <c r="A1001" s="113">
        <v>1000</v>
      </c>
      <c r="B1001" s="4" t="s">
        <v>737</v>
      </c>
      <c r="C1001" s="113">
        <v>32</v>
      </c>
      <c r="D1001" s="2" t="s">
        <v>696</v>
      </c>
      <c r="E1001" s="5" t="s">
        <v>674</v>
      </c>
      <c r="F1001" s="171">
        <v>30442404</v>
      </c>
      <c r="G1001" s="2" t="s">
        <v>852</v>
      </c>
      <c r="H1001" s="2" t="s">
        <v>108</v>
      </c>
      <c r="I1001" s="44">
        <v>45195</v>
      </c>
      <c r="J1001" s="133" t="s">
        <v>686</v>
      </c>
      <c r="K1001" s="133" t="s">
        <v>1202</v>
      </c>
      <c r="L1001" s="161">
        <v>600</v>
      </c>
      <c r="M1001" s="2" t="s">
        <v>1</v>
      </c>
      <c r="N1001" s="2" t="s">
        <v>45</v>
      </c>
      <c r="O1001" s="9">
        <v>0</v>
      </c>
      <c r="P1001" s="9">
        <f t="shared" si="75"/>
        <v>60</v>
      </c>
      <c r="Q1001" s="2" t="str">
        <f t="shared" si="76"/>
        <v>septiembre</v>
      </c>
      <c r="R1001" s="2">
        <f t="shared" si="77"/>
        <v>2023</v>
      </c>
      <c r="S1001" s="3" t="str">
        <f t="shared" si="78"/>
        <v>martes</v>
      </c>
      <c r="T1001" s="87">
        <f t="shared" si="79"/>
        <v>26</v>
      </c>
    </row>
    <row r="1002" spans="1:20" ht="15.75" x14ac:dyDescent="0.25">
      <c r="A1002" s="113">
        <v>1001</v>
      </c>
      <c r="B1002" s="4" t="s">
        <v>738</v>
      </c>
      <c r="C1002" s="113">
        <v>52</v>
      </c>
      <c r="D1002" s="2" t="s">
        <v>696</v>
      </c>
      <c r="E1002" s="5" t="s">
        <v>675</v>
      </c>
      <c r="F1002" s="171">
        <v>34780010</v>
      </c>
      <c r="G1002" s="2" t="s">
        <v>834</v>
      </c>
      <c r="H1002" s="2" t="s">
        <v>110</v>
      </c>
      <c r="I1002" s="44">
        <v>45197</v>
      </c>
      <c r="J1002" s="133" t="s">
        <v>714</v>
      </c>
      <c r="K1002" s="133" t="s">
        <v>1202</v>
      </c>
      <c r="L1002" s="161">
        <v>600</v>
      </c>
      <c r="M1002" s="2" t="s">
        <v>1198</v>
      </c>
      <c r="N1002" s="2" t="s">
        <v>45</v>
      </c>
      <c r="O1002" s="9">
        <v>8</v>
      </c>
      <c r="P1002" s="9">
        <f t="shared" si="75"/>
        <v>60</v>
      </c>
      <c r="Q1002" s="2" t="str">
        <f t="shared" si="76"/>
        <v>septiembre</v>
      </c>
      <c r="R1002" s="2">
        <f t="shared" si="77"/>
        <v>2023</v>
      </c>
      <c r="S1002" s="3" t="str">
        <f t="shared" si="78"/>
        <v>jueves</v>
      </c>
      <c r="T1002" s="88">
        <f t="shared" si="79"/>
        <v>28</v>
      </c>
    </row>
    <row r="1003" spans="1:20" ht="15.75" x14ac:dyDescent="0.25">
      <c r="A1003" s="113">
        <v>1002</v>
      </c>
      <c r="B1003" s="4" t="s">
        <v>740</v>
      </c>
      <c r="C1003" s="113">
        <v>38</v>
      </c>
      <c r="D1003" s="2" t="s">
        <v>695</v>
      </c>
      <c r="E1003" s="5" t="s">
        <v>680</v>
      </c>
      <c r="F1003" s="171">
        <v>29400151</v>
      </c>
      <c r="G1003" s="2" t="s">
        <v>837</v>
      </c>
      <c r="H1003" s="2" t="s">
        <v>119</v>
      </c>
      <c r="I1003" s="44">
        <v>45207</v>
      </c>
      <c r="J1003" s="133" t="s">
        <v>713</v>
      </c>
      <c r="K1003" s="133" t="s">
        <v>1202</v>
      </c>
      <c r="L1003" s="161">
        <v>600</v>
      </c>
      <c r="M1003" s="2" t="s">
        <v>1</v>
      </c>
      <c r="N1003" s="2" t="s">
        <v>45</v>
      </c>
      <c r="O1003" s="9">
        <v>10</v>
      </c>
      <c r="P1003" s="9">
        <f t="shared" si="75"/>
        <v>60</v>
      </c>
      <c r="Q1003" s="2" t="str">
        <f t="shared" si="76"/>
        <v>octubre</v>
      </c>
      <c r="R1003" s="2">
        <f t="shared" si="77"/>
        <v>2023</v>
      </c>
      <c r="S1003" s="3" t="str">
        <f t="shared" si="78"/>
        <v>domingo</v>
      </c>
      <c r="T1003" s="87">
        <f t="shared" si="79"/>
        <v>8</v>
      </c>
    </row>
    <row r="1004" spans="1:20" ht="15.75" x14ac:dyDescent="0.25">
      <c r="A1004" s="113">
        <v>1003</v>
      </c>
      <c r="B1004" s="4" t="s">
        <v>904</v>
      </c>
      <c r="C1004" s="113">
        <v>38</v>
      </c>
      <c r="D1004" s="2" t="s">
        <v>695</v>
      </c>
      <c r="E1004" s="5" t="s">
        <v>642</v>
      </c>
      <c r="F1004" s="171">
        <v>34678227</v>
      </c>
      <c r="G1004" s="6" t="s">
        <v>815</v>
      </c>
      <c r="H1004" s="2" t="s">
        <v>29</v>
      </c>
      <c r="I1004" s="44">
        <v>45211</v>
      </c>
      <c r="J1004" s="133" t="s">
        <v>686</v>
      </c>
      <c r="K1004" s="133" t="s">
        <v>1202</v>
      </c>
      <c r="L1004" s="161">
        <v>600</v>
      </c>
      <c r="M1004" s="2" t="s">
        <v>1</v>
      </c>
      <c r="N1004" s="2" t="s">
        <v>45</v>
      </c>
      <c r="O1004" s="9">
        <v>0</v>
      </c>
      <c r="P1004" s="9">
        <f t="shared" si="75"/>
        <v>60</v>
      </c>
      <c r="Q1004" s="2" t="str">
        <f t="shared" si="76"/>
        <v>octubre</v>
      </c>
      <c r="R1004" s="2">
        <f t="shared" si="77"/>
        <v>2023</v>
      </c>
      <c r="S1004" s="3" t="str">
        <f t="shared" si="78"/>
        <v>jueves</v>
      </c>
      <c r="T1004" s="88">
        <f t="shared" si="79"/>
        <v>12</v>
      </c>
    </row>
    <row r="1005" spans="1:20" ht="15.75" x14ac:dyDescent="0.25">
      <c r="A1005" s="113">
        <v>1004</v>
      </c>
      <c r="B1005" s="4" t="s">
        <v>715</v>
      </c>
      <c r="C1005" s="113">
        <v>42</v>
      </c>
      <c r="D1005" s="2" t="s">
        <v>696</v>
      </c>
      <c r="E1005" s="5" t="s">
        <v>644</v>
      </c>
      <c r="F1005" s="171">
        <v>25043373</v>
      </c>
      <c r="G1005" s="6" t="s">
        <v>816</v>
      </c>
      <c r="H1005" s="2" t="s">
        <v>33</v>
      </c>
      <c r="I1005" s="44">
        <v>45221</v>
      </c>
      <c r="J1005" s="133" t="s">
        <v>713</v>
      </c>
      <c r="K1005" s="133" t="s">
        <v>1202</v>
      </c>
      <c r="L1005" s="161">
        <v>600</v>
      </c>
      <c r="M1005" s="2" t="s">
        <v>1</v>
      </c>
      <c r="N1005" s="2" t="s">
        <v>45</v>
      </c>
      <c r="O1005" s="9">
        <v>5</v>
      </c>
      <c r="P1005" s="9">
        <f t="shared" si="75"/>
        <v>60</v>
      </c>
      <c r="Q1005" s="2" t="str">
        <f t="shared" si="76"/>
        <v>octubre</v>
      </c>
      <c r="R1005" s="2">
        <f t="shared" si="77"/>
        <v>2023</v>
      </c>
      <c r="S1005" s="3" t="str">
        <f t="shared" si="78"/>
        <v>domingo</v>
      </c>
      <c r="T1005" s="87">
        <f t="shared" si="79"/>
        <v>22</v>
      </c>
    </row>
    <row r="1006" spans="1:20" ht="15.75" x14ac:dyDescent="0.25">
      <c r="A1006" s="113">
        <v>1005</v>
      </c>
      <c r="B1006" s="4" t="s">
        <v>803</v>
      </c>
      <c r="C1006" s="113">
        <v>38</v>
      </c>
      <c r="D1006" s="2" t="s">
        <v>695</v>
      </c>
      <c r="E1006" s="5" t="s">
        <v>646</v>
      </c>
      <c r="F1006" s="171">
        <v>30652793</v>
      </c>
      <c r="G1006" s="6" t="s">
        <v>818</v>
      </c>
      <c r="H1006" s="2" t="s">
        <v>129</v>
      </c>
      <c r="I1006" s="44">
        <v>45219</v>
      </c>
      <c r="J1006" s="133" t="s">
        <v>686</v>
      </c>
      <c r="K1006" s="133" t="s">
        <v>1202</v>
      </c>
      <c r="L1006" s="161">
        <v>600</v>
      </c>
      <c r="M1006" s="2" t="s">
        <v>1</v>
      </c>
      <c r="N1006" s="2" t="s">
        <v>45</v>
      </c>
      <c r="O1006" s="9">
        <v>5</v>
      </c>
      <c r="P1006" s="9">
        <f t="shared" si="75"/>
        <v>60</v>
      </c>
      <c r="Q1006" s="2" t="str">
        <f t="shared" si="76"/>
        <v>octubre</v>
      </c>
      <c r="R1006" s="2">
        <f t="shared" si="77"/>
        <v>2023</v>
      </c>
      <c r="S1006" s="3" t="str">
        <f t="shared" si="78"/>
        <v>viernes</v>
      </c>
      <c r="T1006" s="88">
        <f t="shared" si="79"/>
        <v>20</v>
      </c>
    </row>
    <row r="1007" spans="1:20" ht="15.75" x14ac:dyDescent="0.25">
      <c r="A1007" s="113">
        <v>1006</v>
      </c>
      <c r="B1007" s="4" t="s">
        <v>905</v>
      </c>
      <c r="C1007" s="113">
        <v>22</v>
      </c>
      <c r="D1007" s="2" t="s">
        <v>695</v>
      </c>
      <c r="E1007" s="5" t="s">
        <v>647</v>
      </c>
      <c r="F1007" s="171">
        <v>27137293</v>
      </c>
      <c r="G1007" s="2" t="s">
        <v>819</v>
      </c>
      <c r="H1007" s="2" t="s">
        <v>39</v>
      </c>
      <c r="I1007" s="44">
        <v>45221</v>
      </c>
      <c r="J1007" s="133" t="s">
        <v>714</v>
      </c>
      <c r="K1007" s="133" t="s">
        <v>1202</v>
      </c>
      <c r="L1007" s="161">
        <v>600</v>
      </c>
      <c r="M1007" s="2" t="s">
        <v>1198</v>
      </c>
      <c r="N1007" s="2" t="s">
        <v>45</v>
      </c>
      <c r="O1007" s="9">
        <v>15</v>
      </c>
      <c r="P1007" s="9">
        <f t="shared" si="75"/>
        <v>60</v>
      </c>
      <c r="Q1007" s="2" t="str">
        <f t="shared" si="76"/>
        <v>octubre</v>
      </c>
      <c r="R1007" s="2">
        <f t="shared" si="77"/>
        <v>2023</v>
      </c>
      <c r="S1007" s="3" t="str">
        <f t="shared" si="78"/>
        <v>domingo</v>
      </c>
      <c r="T1007" s="87">
        <f t="shared" si="79"/>
        <v>22</v>
      </c>
    </row>
    <row r="1008" spans="1:20" ht="15.75" x14ac:dyDescent="0.25">
      <c r="A1008" s="113">
        <v>1007</v>
      </c>
      <c r="B1008" s="4" t="s">
        <v>718</v>
      </c>
      <c r="C1008" s="113">
        <v>32</v>
      </c>
      <c r="D1008" s="2" t="s">
        <v>696</v>
      </c>
      <c r="E1008" s="5" t="s">
        <v>648</v>
      </c>
      <c r="F1008" s="171">
        <v>34294909</v>
      </c>
      <c r="G1008" s="2" t="s">
        <v>820</v>
      </c>
      <c r="H1008" s="2" t="s">
        <v>59</v>
      </c>
      <c r="I1008" s="44">
        <v>45223</v>
      </c>
      <c r="J1008" s="133" t="s">
        <v>713</v>
      </c>
      <c r="K1008" s="133" t="s">
        <v>1202</v>
      </c>
      <c r="L1008" s="161">
        <v>600</v>
      </c>
      <c r="M1008" s="2" t="s">
        <v>1</v>
      </c>
      <c r="N1008" s="2" t="s">
        <v>45</v>
      </c>
      <c r="O1008" s="9">
        <v>0</v>
      </c>
      <c r="P1008" s="9">
        <f t="shared" si="75"/>
        <v>60</v>
      </c>
      <c r="Q1008" s="2" t="str">
        <f t="shared" si="76"/>
        <v>octubre</v>
      </c>
      <c r="R1008" s="2">
        <f t="shared" si="77"/>
        <v>2023</v>
      </c>
      <c r="S1008" s="3" t="str">
        <f t="shared" si="78"/>
        <v>martes</v>
      </c>
      <c r="T1008" s="88">
        <f t="shared" si="79"/>
        <v>24</v>
      </c>
    </row>
    <row r="1009" spans="1:20" ht="15.75" x14ac:dyDescent="0.25">
      <c r="A1009" s="113">
        <v>1008</v>
      </c>
      <c r="B1009" s="4" t="s">
        <v>719</v>
      </c>
      <c r="C1009" s="113">
        <v>30</v>
      </c>
      <c r="D1009" s="2" t="s">
        <v>696</v>
      </c>
      <c r="E1009" s="5" t="s">
        <v>649</v>
      </c>
      <c r="F1009" s="171">
        <v>27535017</v>
      </c>
      <c r="G1009" s="2" t="s">
        <v>847</v>
      </c>
      <c r="H1009" s="2" t="s">
        <v>61</v>
      </c>
      <c r="I1009" s="44">
        <v>45225</v>
      </c>
      <c r="J1009" s="133" t="s">
        <v>687</v>
      </c>
      <c r="K1009" s="133" t="s">
        <v>1202</v>
      </c>
      <c r="L1009" s="161">
        <v>600</v>
      </c>
      <c r="M1009" s="2" t="s">
        <v>1</v>
      </c>
      <c r="N1009" s="2" t="s">
        <v>45</v>
      </c>
      <c r="O1009" s="9">
        <v>10</v>
      </c>
      <c r="P1009" s="9">
        <f t="shared" si="75"/>
        <v>60</v>
      </c>
      <c r="Q1009" s="2" t="str">
        <f t="shared" si="76"/>
        <v>octubre</v>
      </c>
      <c r="R1009" s="2">
        <f t="shared" si="77"/>
        <v>2023</v>
      </c>
      <c r="S1009" s="3" t="str">
        <f t="shared" si="78"/>
        <v>jueves</v>
      </c>
      <c r="T1009" s="87">
        <f t="shared" si="79"/>
        <v>26</v>
      </c>
    </row>
    <row r="1010" spans="1:20" ht="15.75" x14ac:dyDescent="0.25">
      <c r="A1010" s="113">
        <v>1009</v>
      </c>
      <c r="B1010" s="4" t="s">
        <v>720</v>
      </c>
      <c r="C1010" s="113">
        <v>29</v>
      </c>
      <c r="D1010" s="2" t="s">
        <v>695</v>
      </c>
      <c r="E1010" s="5" t="s">
        <v>650</v>
      </c>
      <c r="F1010" s="171">
        <v>30580610</v>
      </c>
      <c r="G1010" s="2" t="s">
        <v>848</v>
      </c>
      <c r="H1010" s="2" t="s">
        <v>35</v>
      </c>
      <c r="I1010" s="44">
        <v>45227</v>
      </c>
      <c r="J1010" s="133" t="s">
        <v>785</v>
      </c>
      <c r="K1010" s="133" t="s">
        <v>1201</v>
      </c>
      <c r="L1010" s="161">
        <v>600</v>
      </c>
      <c r="M1010" s="2" t="s">
        <v>3</v>
      </c>
      <c r="N1010" s="2" t="s">
        <v>45</v>
      </c>
      <c r="O1010" s="9">
        <v>5</v>
      </c>
      <c r="P1010" s="9">
        <f t="shared" si="75"/>
        <v>60</v>
      </c>
      <c r="Q1010" s="2" t="str">
        <f t="shared" si="76"/>
        <v>octubre</v>
      </c>
      <c r="R1010" s="2">
        <f t="shared" si="77"/>
        <v>2023</v>
      </c>
      <c r="S1010" s="3" t="str">
        <f t="shared" si="78"/>
        <v>sabado</v>
      </c>
      <c r="T1010" s="88">
        <f t="shared" si="79"/>
        <v>28</v>
      </c>
    </row>
    <row r="1011" spans="1:20" ht="15.75" x14ac:dyDescent="0.25">
      <c r="A1011" s="113">
        <v>1010</v>
      </c>
      <c r="B1011" s="4" t="s">
        <v>722</v>
      </c>
      <c r="C1011" s="113">
        <v>20</v>
      </c>
      <c r="D1011" s="2" t="s">
        <v>696</v>
      </c>
      <c r="E1011" s="5" t="s">
        <v>652</v>
      </c>
      <c r="F1011" s="171">
        <v>32313302</v>
      </c>
      <c r="G1011" s="2" t="s">
        <v>849</v>
      </c>
      <c r="H1011" s="2" t="s">
        <v>67</v>
      </c>
      <c r="I1011" s="44">
        <v>45231</v>
      </c>
      <c r="J1011" s="133" t="s">
        <v>682</v>
      </c>
      <c r="K1011" s="133" t="s">
        <v>1201</v>
      </c>
      <c r="L1011" s="161">
        <v>600</v>
      </c>
      <c r="M1011" s="2" t="s">
        <v>1</v>
      </c>
      <c r="N1011" s="2" t="s">
        <v>45</v>
      </c>
      <c r="O1011" s="9">
        <v>15</v>
      </c>
      <c r="P1011" s="9">
        <f t="shared" si="75"/>
        <v>60</v>
      </c>
      <c r="Q1011" s="2" t="str">
        <f t="shared" si="76"/>
        <v>noviembre</v>
      </c>
      <c r="R1011" s="2">
        <f t="shared" si="77"/>
        <v>2023</v>
      </c>
      <c r="S1011" s="3" t="str">
        <f t="shared" si="78"/>
        <v>miercoles</v>
      </c>
      <c r="T1011" s="87">
        <f t="shared" si="79"/>
        <v>1</v>
      </c>
    </row>
    <row r="1012" spans="1:20" ht="15.75" x14ac:dyDescent="0.25">
      <c r="A1012" s="113">
        <v>1011</v>
      </c>
      <c r="B1012" s="4" t="s">
        <v>724</v>
      </c>
      <c r="C1012" s="113">
        <v>34</v>
      </c>
      <c r="D1012" s="2" t="s">
        <v>695</v>
      </c>
      <c r="E1012" s="5" t="s">
        <v>654</v>
      </c>
      <c r="F1012" s="171">
        <v>30079514</v>
      </c>
      <c r="G1012" s="2" t="s">
        <v>850</v>
      </c>
      <c r="H1012" s="2" t="s">
        <v>70</v>
      </c>
      <c r="I1012" s="44">
        <v>45235</v>
      </c>
      <c r="J1012" s="133" t="s">
        <v>692</v>
      </c>
      <c r="K1012" s="133" t="s">
        <v>1201</v>
      </c>
      <c r="L1012" s="161">
        <v>600</v>
      </c>
      <c r="M1012" s="2" t="s">
        <v>1197</v>
      </c>
      <c r="N1012" s="2" t="s">
        <v>45</v>
      </c>
      <c r="O1012" s="9">
        <v>0</v>
      </c>
      <c r="P1012" s="9">
        <f t="shared" si="75"/>
        <v>60</v>
      </c>
      <c r="Q1012" s="2" t="str">
        <f t="shared" si="76"/>
        <v>noviembre</v>
      </c>
      <c r="R1012" s="2">
        <f t="shared" si="77"/>
        <v>2023</v>
      </c>
      <c r="S1012" s="3" t="str">
        <f t="shared" si="78"/>
        <v>domingo</v>
      </c>
      <c r="T1012" s="88">
        <f t="shared" si="79"/>
        <v>5</v>
      </c>
    </row>
    <row r="1013" spans="1:20" ht="15.75" x14ac:dyDescent="0.25">
      <c r="A1013" s="113">
        <v>1012</v>
      </c>
      <c r="B1013" s="4" t="s">
        <v>71</v>
      </c>
      <c r="C1013" s="113">
        <v>27</v>
      </c>
      <c r="D1013" s="2" t="s">
        <v>695</v>
      </c>
      <c r="E1013" s="5" t="s">
        <v>655</v>
      </c>
      <c r="F1013" s="171">
        <v>34221613</v>
      </c>
      <c r="G1013" s="2" t="s">
        <v>822</v>
      </c>
      <c r="H1013" s="2" t="s">
        <v>72</v>
      </c>
      <c r="I1013" s="44">
        <v>45237</v>
      </c>
      <c r="J1013" s="133" t="s">
        <v>685</v>
      </c>
      <c r="K1013" s="133" t="s">
        <v>1201</v>
      </c>
      <c r="L1013" s="161">
        <v>600</v>
      </c>
      <c r="M1013" s="2" t="s">
        <v>5</v>
      </c>
      <c r="N1013" s="2" t="s">
        <v>45</v>
      </c>
      <c r="O1013" s="9">
        <v>10</v>
      </c>
      <c r="P1013" s="9">
        <f t="shared" si="75"/>
        <v>60</v>
      </c>
      <c r="Q1013" s="2" t="str">
        <f t="shared" si="76"/>
        <v>noviembre</v>
      </c>
      <c r="R1013" s="2">
        <f t="shared" si="77"/>
        <v>2023</v>
      </c>
      <c r="S1013" s="3" t="str">
        <f t="shared" si="78"/>
        <v>martes</v>
      </c>
      <c r="T1013" s="87">
        <f t="shared" si="79"/>
        <v>7</v>
      </c>
    </row>
    <row r="1014" spans="1:20" ht="15.75" x14ac:dyDescent="0.25">
      <c r="A1014" s="113">
        <v>1013</v>
      </c>
      <c r="B1014" s="4" t="s">
        <v>728</v>
      </c>
      <c r="C1014" s="113">
        <v>26</v>
      </c>
      <c r="D1014" s="2" t="s">
        <v>696</v>
      </c>
      <c r="E1014" s="5" t="s">
        <v>660</v>
      </c>
      <c r="F1014" s="171">
        <v>25972381</v>
      </c>
      <c r="G1014" s="2" t="s">
        <v>825</v>
      </c>
      <c r="H1014" s="2" t="s">
        <v>82</v>
      </c>
      <c r="I1014" s="44">
        <v>45247</v>
      </c>
      <c r="J1014" s="133" t="s">
        <v>691</v>
      </c>
      <c r="K1014" s="133" t="s">
        <v>1201</v>
      </c>
      <c r="L1014" s="161">
        <v>600</v>
      </c>
      <c r="M1014" s="2" t="s">
        <v>1198</v>
      </c>
      <c r="N1014" s="2" t="s">
        <v>45</v>
      </c>
      <c r="O1014" s="9">
        <v>5</v>
      </c>
      <c r="P1014" s="9">
        <f t="shared" si="75"/>
        <v>60</v>
      </c>
      <c r="Q1014" s="2" t="str">
        <f t="shared" si="76"/>
        <v>noviembre</v>
      </c>
      <c r="R1014" s="2">
        <f t="shared" si="77"/>
        <v>2023</v>
      </c>
      <c r="S1014" s="3" t="str">
        <f t="shared" si="78"/>
        <v>viernes</v>
      </c>
      <c r="T1014" s="88">
        <f t="shared" si="79"/>
        <v>17</v>
      </c>
    </row>
    <row r="1015" spans="1:20" ht="15.75" x14ac:dyDescent="0.25">
      <c r="A1015" s="113">
        <v>1014</v>
      </c>
      <c r="B1015" s="4" t="s">
        <v>730</v>
      </c>
      <c r="C1015" s="113">
        <v>27</v>
      </c>
      <c r="D1015" s="2" t="s">
        <v>695</v>
      </c>
      <c r="E1015" s="5" t="s">
        <v>662</v>
      </c>
      <c r="F1015" s="171">
        <v>30066435</v>
      </c>
      <c r="G1015" s="2" t="s">
        <v>933</v>
      </c>
      <c r="H1015" s="2" t="s">
        <v>86</v>
      </c>
      <c r="I1015" s="44">
        <v>45251</v>
      </c>
      <c r="J1015" s="133" t="s">
        <v>686</v>
      </c>
      <c r="K1015" s="133" t="s">
        <v>1201</v>
      </c>
      <c r="L1015" s="161">
        <v>600</v>
      </c>
      <c r="M1015" s="2" t="s">
        <v>1</v>
      </c>
      <c r="N1015" s="2" t="s">
        <v>45</v>
      </c>
      <c r="O1015" s="9">
        <v>0</v>
      </c>
      <c r="P1015" s="9">
        <f t="shared" si="75"/>
        <v>60</v>
      </c>
      <c r="Q1015" s="2" t="str">
        <f t="shared" si="76"/>
        <v>noviembre</v>
      </c>
      <c r="R1015" s="2">
        <f t="shared" si="77"/>
        <v>2023</v>
      </c>
      <c r="S1015" s="3" t="str">
        <f t="shared" si="78"/>
        <v>martes</v>
      </c>
      <c r="T1015" s="87">
        <f t="shared" si="79"/>
        <v>21</v>
      </c>
    </row>
    <row r="1016" spans="1:20" ht="15.75" x14ac:dyDescent="0.25">
      <c r="A1016" s="113">
        <v>1015</v>
      </c>
      <c r="B1016" s="4" t="s">
        <v>89</v>
      </c>
      <c r="C1016" s="113">
        <v>28</v>
      </c>
      <c r="D1016" s="2" t="s">
        <v>695</v>
      </c>
      <c r="E1016" s="5" t="s">
        <v>664</v>
      </c>
      <c r="F1016" s="171">
        <v>25649169</v>
      </c>
      <c r="G1016" s="2" t="s">
        <v>828</v>
      </c>
      <c r="H1016" s="2" t="s">
        <v>90</v>
      </c>
      <c r="I1016" s="44">
        <v>45255</v>
      </c>
      <c r="J1016" s="133" t="s">
        <v>713</v>
      </c>
      <c r="K1016" s="133" t="s">
        <v>1201</v>
      </c>
      <c r="L1016" s="161">
        <v>600</v>
      </c>
      <c r="M1016" s="2" t="s">
        <v>1</v>
      </c>
      <c r="N1016" s="2" t="s">
        <v>45</v>
      </c>
      <c r="O1016" s="9">
        <v>5</v>
      </c>
      <c r="P1016" s="9">
        <f t="shared" si="75"/>
        <v>60</v>
      </c>
      <c r="Q1016" s="2" t="str">
        <f t="shared" si="76"/>
        <v>noviembre</v>
      </c>
      <c r="R1016" s="2">
        <f t="shared" si="77"/>
        <v>2023</v>
      </c>
      <c r="S1016" s="3" t="str">
        <f t="shared" si="78"/>
        <v>sabado</v>
      </c>
      <c r="T1016" s="88">
        <f t="shared" si="79"/>
        <v>25</v>
      </c>
    </row>
    <row r="1017" spans="1:20" ht="15.75" x14ac:dyDescent="0.25">
      <c r="A1017" s="113">
        <v>1016</v>
      </c>
      <c r="B1017" s="4" t="s">
        <v>732</v>
      </c>
      <c r="C1017" s="113">
        <v>40</v>
      </c>
      <c r="D1017" s="2" t="s">
        <v>696</v>
      </c>
      <c r="E1017" s="5" t="s">
        <v>666</v>
      </c>
      <c r="F1017" s="171">
        <v>33498175</v>
      </c>
      <c r="G1017" s="2" t="s">
        <v>830</v>
      </c>
      <c r="H1017" s="2" t="s">
        <v>61</v>
      </c>
      <c r="I1017" s="44">
        <v>45259</v>
      </c>
      <c r="J1017" s="133" t="s">
        <v>689</v>
      </c>
      <c r="K1017" s="133" t="s">
        <v>1201</v>
      </c>
      <c r="L1017" s="161">
        <v>600</v>
      </c>
      <c r="M1017" s="2" t="s">
        <v>1197</v>
      </c>
      <c r="N1017" s="2" t="s">
        <v>45</v>
      </c>
      <c r="O1017" s="9">
        <v>8</v>
      </c>
      <c r="P1017" s="9">
        <f t="shared" si="75"/>
        <v>60</v>
      </c>
      <c r="Q1017" s="2" t="str">
        <f t="shared" si="76"/>
        <v>noviembre</v>
      </c>
      <c r="R1017" s="2">
        <f t="shared" si="77"/>
        <v>2023</v>
      </c>
      <c r="S1017" s="3" t="str">
        <f t="shared" si="78"/>
        <v>miercoles</v>
      </c>
      <c r="T1017" s="87">
        <f t="shared" si="79"/>
        <v>29</v>
      </c>
    </row>
    <row r="1018" spans="1:20" ht="15.75" x14ac:dyDescent="0.25">
      <c r="A1018" s="113">
        <v>1017</v>
      </c>
      <c r="B1018" s="4" t="s">
        <v>94</v>
      </c>
      <c r="C1018" s="113">
        <v>29</v>
      </c>
      <c r="D1018" s="2" t="s">
        <v>695</v>
      </c>
      <c r="E1018" s="5" t="s">
        <v>667</v>
      </c>
      <c r="F1018" s="171">
        <v>32537563</v>
      </c>
      <c r="G1018" s="2" t="s">
        <v>831</v>
      </c>
      <c r="H1018" s="2" t="s">
        <v>74</v>
      </c>
      <c r="I1018" s="44">
        <v>45261</v>
      </c>
      <c r="J1018" s="133" t="s">
        <v>783</v>
      </c>
      <c r="K1018" s="133" t="s">
        <v>1201</v>
      </c>
      <c r="L1018" s="161">
        <v>600</v>
      </c>
      <c r="M1018" s="2" t="s">
        <v>1197</v>
      </c>
      <c r="N1018" s="2" t="s">
        <v>45</v>
      </c>
      <c r="O1018" s="9">
        <v>15</v>
      </c>
      <c r="P1018" s="9">
        <f t="shared" si="75"/>
        <v>60</v>
      </c>
      <c r="Q1018" s="2" t="str">
        <f t="shared" si="76"/>
        <v>diciembre</v>
      </c>
      <c r="R1018" s="2">
        <f t="shared" si="77"/>
        <v>2023</v>
      </c>
      <c r="S1018" s="3" t="str">
        <f t="shared" si="78"/>
        <v>viernes</v>
      </c>
      <c r="T1018" s="88">
        <f t="shared" si="79"/>
        <v>1</v>
      </c>
    </row>
    <row r="1019" spans="1:20" ht="15.75" x14ac:dyDescent="0.25">
      <c r="A1019" s="113">
        <v>1018</v>
      </c>
      <c r="B1019" s="4" t="s">
        <v>733</v>
      </c>
      <c r="C1019" s="113">
        <v>28</v>
      </c>
      <c r="D1019" s="2" t="s">
        <v>695</v>
      </c>
      <c r="E1019" s="5" t="s">
        <v>668</v>
      </c>
      <c r="F1019" s="171">
        <v>39704517</v>
      </c>
      <c r="G1019" s="2" t="s">
        <v>832</v>
      </c>
      <c r="H1019" s="2" t="s">
        <v>96</v>
      </c>
      <c r="I1019" s="44">
        <v>45263</v>
      </c>
      <c r="J1019" s="133" t="s">
        <v>717</v>
      </c>
      <c r="K1019" s="133" t="s">
        <v>1201</v>
      </c>
      <c r="L1019" s="161">
        <v>600</v>
      </c>
      <c r="M1019" s="2" t="s">
        <v>5</v>
      </c>
      <c r="N1019" s="2" t="s">
        <v>45</v>
      </c>
      <c r="O1019" s="9">
        <v>5</v>
      </c>
      <c r="P1019" s="9">
        <f t="shared" si="75"/>
        <v>60</v>
      </c>
      <c r="Q1019" s="2" t="str">
        <f t="shared" si="76"/>
        <v>diciembre</v>
      </c>
      <c r="R1019" s="2">
        <f t="shared" si="77"/>
        <v>2023</v>
      </c>
      <c r="S1019" s="3" t="str">
        <f t="shared" si="78"/>
        <v>domingo</v>
      </c>
      <c r="T1019" s="87">
        <f t="shared" si="79"/>
        <v>3</v>
      </c>
    </row>
    <row r="1020" spans="1:20" ht="15.75" x14ac:dyDescent="0.25">
      <c r="A1020" s="113">
        <v>1019</v>
      </c>
      <c r="B1020" s="4" t="s">
        <v>734</v>
      </c>
      <c r="C1020" s="113">
        <v>29</v>
      </c>
      <c r="D1020" s="2" t="s">
        <v>696</v>
      </c>
      <c r="E1020" s="5" t="s">
        <v>669</v>
      </c>
      <c r="F1020" s="171">
        <v>36482004</v>
      </c>
      <c r="G1020" s="2" t="s">
        <v>851</v>
      </c>
      <c r="H1020" s="2" t="s">
        <v>98</v>
      </c>
      <c r="I1020" s="44">
        <v>45265</v>
      </c>
      <c r="J1020" s="133" t="s">
        <v>687</v>
      </c>
      <c r="K1020" s="133" t="s">
        <v>1201</v>
      </c>
      <c r="L1020" s="161">
        <v>600</v>
      </c>
      <c r="M1020" s="2" t="s">
        <v>1</v>
      </c>
      <c r="N1020" s="2" t="s">
        <v>45</v>
      </c>
      <c r="O1020" s="9">
        <v>10</v>
      </c>
      <c r="P1020" s="9">
        <f t="shared" si="75"/>
        <v>60</v>
      </c>
      <c r="Q1020" s="2" t="str">
        <f t="shared" si="76"/>
        <v>diciembre</v>
      </c>
      <c r="R1020" s="2">
        <f t="shared" si="77"/>
        <v>2023</v>
      </c>
      <c r="S1020" s="3" t="str">
        <f t="shared" si="78"/>
        <v>martes</v>
      </c>
      <c r="T1020" s="88">
        <f t="shared" si="79"/>
        <v>5</v>
      </c>
    </row>
    <row r="1021" spans="1:20" ht="15.75" x14ac:dyDescent="0.25">
      <c r="A1021" s="113">
        <v>1020</v>
      </c>
      <c r="B1021" s="4" t="s">
        <v>99</v>
      </c>
      <c r="C1021" s="113">
        <v>31</v>
      </c>
      <c r="D1021" s="2" t="s">
        <v>696</v>
      </c>
      <c r="E1021" s="5" t="s">
        <v>670</v>
      </c>
      <c r="F1021" s="171">
        <v>34388397</v>
      </c>
      <c r="G1021" s="2" t="s">
        <v>846</v>
      </c>
      <c r="H1021" s="2" t="s">
        <v>100</v>
      </c>
      <c r="I1021" s="44">
        <v>45267</v>
      </c>
      <c r="J1021" s="133" t="s">
        <v>785</v>
      </c>
      <c r="K1021" s="133" t="s">
        <v>1201</v>
      </c>
      <c r="L1021" s="161">
        <v>600</v>
      </c>
      <c r="M1021" s="2" t="s">
        <v>3</v>
      </c>
      <c r="N1021" s="2" t="s">
        <v>45</v>
      </c>
      <c r="O1021" s="9">
        <v>5</v>
      </c>
      <c r="P1021" s="9">
        <f t="shared" si="75"/>
        <v>60</v>
      </c>
      <c r="Q1021" s="2" t="str">
        <f t="shared" si="76"/>
        <v>diciembre</v>
      </c>
      <c r="R1021" s="2">
        <f t="shared" si="77"/>
        <v>2023</v>
      </c>
      <c r="S1021" s="3" t="str">
        <f t="shared" si="78"/>
        <v>jueves</v>
      </c>
      <c r="T1021" s="87">
        <f t="shared" si="79"/>
        <v>7</v>
      </c>
    </row>
    <row r="1022" spans="1:20" ht="15.75" x14ac:dyDescent="0.25">
      <c r="A1022" s="113">
        <v>1021</v>
      </c>
      <c r="B1022" s="4" t="s">
        <v>736</v>
      </c>
      <c r="C1022" s="113">
        <v>18</v>
      </c>
      <c r="D1022" s="2" t="s">
        <v>695</v>
      </c>
      <c r="E1022" s="5" t="s">
        <v>672</v>
      </c>
      <c r="F1022" s="171">
        <v>31816316</v>
      </c>
      <c r="G1022" s="2" t="s">
        <v>853</v>
      </c>
      <c r="H1022" s="2" t="s">
        <v>104</v>
      </c>
      <c r="I1022" s="44">
        <v>45248</v>
      </c>
      <c r="J1022" s="133" t="s">
        <v>682</v>
      </c>
      <c r="K1022" s="133" t="s">
        <v>1201</v>
      </c>
      <c r="L1022" s="161">
        <v>600</v>
      </c>
      <c r="M1022" s="2" t="s">
        <v>1</v>
      </c>
      <c r="N1022" s="2" t="s">
        <v>45</v>
      </c>
      <c r="O1022" s="9">
        <v>0</v>
      </c>
      <c r="P1022" s="9">
        <f t="shared" si="75"/>
        <v>60</v>
      </c>
      <c r="Q1022" s="2" t="str">
        <f t="shared" si="76"/>
        <v>noviembre</v>
      </c>
      <c r="R1022" s="2">
        <f t="shared" si="77"/>
        <v>2023</v>
      </c>
      <c r="S1022" s="3" t="str">
        <f t="shared" si="78"/>
        <v>sabado</v>
      </c>
      <c r="T1022" s="88">
        <f t="shared" si="79"/>
        <v>18</v>
      </c>
    </row>
    <row r="1023" spans="1:20" ht="15.75" x14ac:dyDescent="0.25">
      <c r="A1023" s="113">
        <v>1022</v>
      </c>
      <c r="B1023" s="4" t="s">
        <v>737</v>
      </c>
      <c r="C1023" s="113">
        <v>32</v>
      </c>
      <c r="D1023" s="2" t="s">
        <v>696</v>
      </c>
      <c r="E1023" s="5" t="s">
        <v>674</v>
      </c>
      <c r="F1023" s="171">
        <v>30442404</v>
      </c>
      <c r="G1023" s="2" t="s">
        <v>852</v>
      </c>
      <c r="H1023" s="2" t="s">
        <v>108</v>
      </c>
      <c r="I1023" s="44">
        <v>45275</v>
      </c>
      <c r="J1023" s="133" t="s">
        <v>692</v>
      </c>
      <c r="K1023" s="133" t="s">
        <v>1201</v>
      </c>
      <c r="L1023" s="161">
        <v>600</v>
      </c>
      <c r="M1023" s="2" t="s">
        <v>1197</v>
      </c>
      <c r="N1023" s="2" t="s">
        <v>45</v>
      </c>
      <c r="O1023" s="9">
        <v>10</v>
      </c>
      <c r="P1023" s="9">
        <f t="shared" si="75"/>
        <v>60</v>
      </c>
      <c r="Q1023" s="2" t="str">
        <f t="shared" si="76"/>
        <v>diciembre</v>
      </c>
      <c r="R1023" s="2">
        <f t="shared" si="77"/>
        <v>2023</v>
      </c>
      <c r="S1023" s="3" t="str">
        <f t="shared" si="78"/>
        <v>viernes</v>
      </c>
      <c r="T1023" s="87">
        <f t="shared" si="79"/>
        <v>15</v>
      </c>
    </row>
    <row r="1024" spans="1:20" ht="15.75" x14ac:dyDescent="0.25">
      <c r="A1024" s="113">
        <v>1023</v>
      </c>
      <c r="B1024" s="4" t="s">
        <v>738</v>
      </c>
      <c r="C1024" s="113">
        <v>52</v>
      </c>
      <c r="D1024" s="2" t="s">
        <v>696</v>
      </c>
      <c r="E1024" s="5" t="s">
        <v>675</v>
      </c>
      <c r="F1024" s="171">
        <v>34780010</v>
      </c>
      <c r="G1024" s="2" t="s">
        <v>834</v>
      </c>
      <c r="H1024" s="2" t="s">
        <v>110</v>
      </c>
      <c r="I1024" s="44">
        <v>45277</v>
      </c>
      <c r="J1024" s="133" t="s">
        <v>685</v>
      </c>
      <c r="K1024" s="133" t="s">
        <v>1201</v>
      </c>
      <c r="L1024" s="161">
        <v>600</v>
      </c>
      <c r="M1024" s="2" t="s">
        <v>5</v>
      </c>
      <c r="N1024" s="2" t="s">
        <v>45</v>
      </c>
      <c r="O1024" s="9">
        <v>5</v>
      </c>
      <c r="P1024" s="9">
        <f t="shared" si="75"/>
        <v>60</v>
      </c>
      <c r="Q1024" s="2" t="str">
        <f t="shared" si="76"/>
        <v>diciembre</v>
      </c>
      <c r="R1024" s="2">
        <f t="shared" si="77"/>
        <v>2023</v>
      </c>
      <c r="S1024" s="3" t="str">
        <f t="shared" si="78"/>
        <v>domingo</v>
      </c>
      <c r="T1024" s="88">
        <f t="shared" si="79"/>
        <v>17</v>
      </c>
    </row>
    <row r="1025" spans="1:20" ht="15.75" x14ac:dyDescent="0.25">
      <c r="A1025" s="113">
        <v>1024</v>
      </c>
      <c r="B1025" s="4" t="s">
        <v>740</v>
      </c>
      <c r="C1025" s="113">
        <v>38</v>
      </c>
      <c r="D1025" s="2" t="s">
        <v>695</v>
      </c>
      <c r="E1025" s="5" t="s">
        <v>680</v>
      </c>
      <c r="F1025" s="171">
        <v>29400151</v>
      </c>
      <c r="G1025" s="2" t="s">
        <v>837</v>
      </c>
      <c r="H1025" s="2" t="s">
        <v>119</v>
      </c>
      <c r="I1025" s="44">
        <v>45287</v>
      </c>
      <c r="J1025" s="133" t="s">
        <v>691</v>
      </c>
      <c r="K1025" s="133" t="s">
        <v>1201</v>
      </c>
      <c r="L1025" s="161">
        <v>600</v>
      </c>
      <c r="M1025" s="2" t="s">
        <v>1198</v>
      </c>
      <c r="N1025" s="2" t="s">
        <v>45</v>
      </c>
      <c r="O1025" s="9">
        <v>0</v>
      </c>
      <c r="P1025" s="9">
        <f t="shared" si="75"/>
        <v>60</v>
      </c>
      <c r="Q1025" s="2" t="str">
        <f t="shared" si="76"/>
        <v>diciembre</v>
      </c>
      <c r="R1025" s="2">
        <f t="shared" si="77"/>
        <v>2023</v>
      </c>
      <c r="S1025" s="3" t="str">
        <f t="shared" si="78"/>
        <v>miercoles</v>
      </c>
      <c r="T1025" s="87">
        <f t="shared" si="79"/>
        <v>27</v>
      </c>
    </row>
    <row r="1026" spans="1:20" ht="15.75" x14ac:dyDescent="0.25">
      <c r="A1026" s="113">
        <v>1025</v>
      </c>
      <c r="B1026" s="4" t="s">
        <v>904</v>
      </c>
      <c r="C1026" s="113">
        <v>38</v>
      </c>
      <c r="D1026" s="2" t="s">
        <v>695</v>
      </c>
      <c r="E1026" s="5" t="s">
        <v>642</v>
      </c>
      <c r="F1026" s="171">
        <v>34678227</v>
      </c>
      <c r="G1026" s="6" t="s">
        <v>815</v>
      </c>
      <c r="H1026" s="2" t="s">
        <v>29</v>
      </c>
      <c r="I1026" s="44">
        <v>45291</v>
      </c>
      <c r="J1026" s="133" t="s">
        <v>686</v>
      </c>
      <c r="K1026" s="133" t="s">
        <v>1201</v>
      </c>
      <c r="L1026" s="161">
        <v>600</v>
      </c>
      <c r="M1026" s="2" t="s">
        <v>1</v>
      </c>
      <c r="N1026" s="2" t="s">
        <v>45</v>
      </c>
      <c r="O1026" s="9">
        <v>0</v>
      </c>
      <c r="P1026" s="9">
        <f t="shared" ref="P1026:P1089" si="80">L1026*0.1</f>
        <v>60</v>
      </c>
      <c r="Q1026" s="2" t="str">
        <f t="shared" ref="Q1026:Q1089" si="81">TEXT(I:I,"mmmm")</f>
        <v>diciembre</v>
      </c>
      <c r="R1026" s="2">
        <f t="shared" ref="R1026:R1089" si="82">YEAR(I1026)</f>
        <v>2023</v>
      </c>
      <c r="S1026" s="3" t="str">
        <f t="shared" ref="S1026:S1089" si="83">IF(I1026&lt;&gt;"", SUBSTITUTE(SUBSTITUTE(SUBSTITUTE(SUBSTITUTE(SUBSTITUTE(TEXT(I1026,"dddd"),"á","a"),"é","e"),"í","i"),"ó","o"),"ú","u"),"")</f>
        <v>domingo</v>
      </c>
      <c r="T1026" s="88">
        <f t="shared" ref="T1026:T1089" si="84">DAY(I:I)</f>
        <v>31</v>
      </c>
    </row>
    <row r="1027" spans="1:20" ht="15.75" x14ac:dyDescent="0.25">
      <c r="A1027" s="113">
        <v>1026</v>
      </c>
      <c r="B1027" s="4" t="s">
        <v>715</v>
      </c>
      <c r="C1027" s="113">
        <v>42</v>
      </c>
      <c r="D1027" s="2" t="s">
        <v>696</v>
      </c>
      <c r="E1027" s="5" t="s">
        <v>644</v>
      </c>
      <c r="F1027" s="171">
        <v>25043373</v>
      </c>
      <c r="G1027" s="6" t="s">
        <v>816</v>
      </c>
      <c r="H1027" s="2" t="s">
        <v>33</v>
      </c>
      <c r="I1027" s="44">
        <v>45178</v>
      </c>
      <c r="J1027" s="133" t="s">
        <v>713</v>
      </c>
      <c r="K1027" s="133" t="s">
        <v>1201</v>
      </c>
      <c r="L1027" s="161">
        <v>600</v>
      </c>
      <c r="M1027" s="2" t="s">
        <v>1</v>
      </c>
      <c r="N1027" s="2" t="s">
        <v>45</v>
      </c>
      <c r="O1027" s="9">
        <v>5</v>
      </c>
      <c r="P1027" s="9">
        <f t="shared" si="80"/>
        <v>60</v>
      </c>
      <c r="Q1027" s="2" t="str">
        <f t="shared" si="81"/>
        <v>septiembre</v>
      </c>
      <c r="R1027" s="2">
        <f t="shared" si="82"/>
        <v>2023</v>
      </c>
      <c r="S1027" s="3" t="str">
        <f t="shared" si="83"/>
        <v>sabado</v>
      </c>
      <c r="T1027" s="87">
        <f t="shared" si="84"/>
        <v>9</v>
      </c>
    </row>
    <row r="1028" spans="1:20" ht="15.75" x14ac:dyDescent="0.25">
      <c r="A1028" s="113">
        <v>1027</v>
      </c>
      <c r="B1028" s="4" t="s">
        <v>803</v>
      </c>
      <c r="C1028" s="113">
        <v>38</v>
      </c>
      <c r="D1028" s="2" t="s">
        <v>695</v>
      </c>
      <c r="E1028" s="5" t="s">
        <v>646</v>
      </c>
      <c r="F1028" s="171">
        <v>30652793</v>
      </c>
      <c r="G1028" s="6" t="s">
        <v>818</v>
      </c>
      <c r="H1028" s="2" t="s">
        <v>129</v>
      </c>
      <c r="I1028" s="44">
        <v>45177</v>
      </c>
      <c r="J1028" s="133" t="s">
        <v>689</v>
      </c>
      <c r="K1028" s="133" t="s">
        <v>1201</v>
      </c>
      <c r="L1028" s="161">
        <v>600</v>
      </c>
      <c r="M1028" s="2" t="s">
        <v>1197</v>
      </c>
      <c r="N1028" s="2" t="s">
        <v>45</v>
      </c>
      <c r="O1028" s="9">
        <v>15</v>
      </c>
      <c r="P1028" s="9">
        <f t="shared" si="80"/>
        <v>60</v>
      </c>
      <c r="Q1028" s="2" t="str">
        <f t="shared" si="81"/>
        <v>septiembre</v>
      </c>
      <c r="R1028" s="2">
        <f t="shared" si="82"/>
        <v>2023</v>
      </c>
      <c r="S1028" s="3" t="str">
        <f t="shared" si="83"/>
        <v>viernes</v>
      </c>
      <c r="T1028" s="88">
        <f t="shared" si="84"/>
        <v>8</v>
      </c>
    </row>
    <row r="1029" spans="1:20" ht="15.75" x14ac:dyDescent="0.25">
      <c r="A1029" s="113">
        <v>1028</v>
      </c>
      <c r="B1029" s="4" t="s">
        <v>905</v>
      </c>
      <c r="C1029" s="113">
        <v>22</v>
      </c>
      <c r="D1029" s="2" t="s">
        <v>695</v>
      </c>
      <c r="E1029" s="5" t="s">
        <v>647</v>
      </c>
      <c r="F1029" s="171">
        <v>27137293</v>
      </c>
      <c r="G1029" s="2" t="s">
        <v>819</v>
      </c>
      <c r="H1029" s="2" t="s">
        <v>39</v>
      </c>
      <c r="I1029" s="44">
        <v>45179</v>
      </c>
      <c r="J1029" s="133" t="s">
        <v>783</v>
      </c>
      <c r="K1029" s="133" t="s">
        <v>1201</v>
      </c>
      <c r="L1029" s="161">
        <v>600</v>
      </c>
      <c r="M1029" s="2" t="s">
        <v>1197</v>
      </c>
      <c r="N1029" s="2" t="s">
        <v>45</v>
      </c>
      <c r="O1029" s="9">
        <v>0</v>
      </c>
      <c r="P1029" s="9">
        <f t="shared" si="80"/>
        <v>60</v>
      </c>
      <c r="Q1029" s="2" t="str">
        <f t="shared" si="81"/>
        <v>septiembre</v>
      </c>
      <c r="R1029" s="2">
        <f t="shared" si="82"/>
        <v>2023</v>
      </c>
      <c r="S1029" s="3" t="str">
        <f t="shared" si="83"/>
        <v>domingo</v>
      </c>
      <c r="T1029" s="87">
        <f t="shared" si="84"/>
        <v>10</v>
      </c>
    </row>
    <row r="1030" spans="1:20" ht="15.75" x14ac:dyDescent="0.25">
      <c r="A1030" s="113">
        <v>1029</v>
      </c>
      <c r="B1030" s="4" t="s">
        <v>718</v>
      </c>
      <c r="C1030" s="113">
        <v>32</v>
      </c>
      <c r="D1030" s="2" t="s">
        <v>696</v>
      </c>
      <c r="E1030" s="5" t="s">
        <v>648</v>
      </c>
      <c r="F1030" s="171">
        <v>34294909</v>
      </c>
      <c r="G1030" s="2" t="s">
        <v>820</v>
      </c>
      <c r="H1030" s="2" t="s">
        <v>59</v>
      </c>
      <c r="I1030" s="44">
        <v>45181</v>
      </c>
      <c r="J1030" s="133" t="s">
        <v>717</v>
      </c>
      <c r="K1030" s="133" t="s">
        <v>1201</v>
      </c>
      <c r="L1030" s="161">
        <v>600</v>
      </c>
      <c r="M1030" s="2" t="s">
        <v>5</v>
      </c>
      <c r="N1030" s="2" t="s">
        <v>45</v>
      </c>
      <c r="O1030" s="9">
        <v>8</v>
      </c>
      <c r="P1030" s="9">
        <f t="shared" si="80"/>
        <v>60</v>
      </c>
      <c r="Q1030" s="2" t="str">
        <f t="shared" si="81"/>
        <v>septiembre</v>
      </c>
      <c r="R1030" s="2">
        <f t="shared" si="82"/>
        <v>2023</v>
      </c>
      <c r="S1030" s="3" t="str">
        <f t="shared" si="83"/>
        <v>martes</v>
      </c>
      <c r="T1030" s="88">
        <f t="shared" si="84"/>
        <v>12</v>
      </c>
    </row>
    <row r="1031" spans="1:20" ht="15.75" x14ac:dyDescent="0.25">
      <c r="A1031" s="113">
        <v>1030</v>
      </c>
      <c r="B1031" s="4" t="s">
        <v>719</v>
      </c>
      <c r="C1031" s="113">
        <v>30</v>
      </c>
      <c r="D1031" s="2" t="s">
        <v>696</v>
      </c>
      <c r="E1031" s="5" t="s">
        <v>649</v>
      </c>
      <c r="F1031" s="171">
        <v>27535017</v>
      </c>
      <c r="G1031" s="2" t="s">
        <v>847</v>
      </c>
      <c r="H1031" s="2" t="s">
        <v>61</v>
      </c>
      <c r="I1031" s="44">
        <v>45183</v>
      </c>
      <c r="J1031" s="133" t="s">
        <v>687</v>
      </c>
      <c r="K1031" s="133" t="s">
        <v>1199</v>
      </c>
      <c r="L1031" s="161">
        <v>640</v>
      </c>
      <c r="M1031" s="2" t="s">
        <v>1</v>
      </c>
      <c r="N1031" s="2" t="s">
        <v>45</v>
      </c>
      <c r="O1031" s="9">
        <v>10</v>
      </c>
      <c r="P1031" s="9">
        <f t="shared" si="80"/>
        <v>64</v>
      </c>
      <c r="Q1031" s="2" t="str">
        <f t="shared" si="81"/>
        <v>septiembre</v>
      </c>
      <c r="R1031" s="2">
        <f t="shared" si="82"/>
        <v>2023</v>
      </c>
      <c r="S1031" s="3" t="str">
        <f t="shared" si="83"/>
        <v>jueves</v>
      </c>
      <c r="T1031" s="87">
        <f t="shared" si="84"/>
        <v>14</v>
      </c>
    </row>
    <row r="1032" spans="1:20" ht="15.75" x14ac:dyDescent="0.25">
      <c r="A1032" s="113">
        <v>1031</v>
      </c>
      <c r="B1032" s="4" t="s">
        <v>720</v>
      </c>
      <c r="C1032" s="113">
        <v>29</v>
      </c>
      <c r="D1032" s="2" t="s">
        <v>695</v>
      </c>
      <c r="E1032" s="5" t="s">
        <v>650</v>
      </c>
      <c r="F1032" s="171">
        <v>30580610</v>
      </c>
      <c r="G1032" s="2" t="s">
        <v>848</v>
      </c>
      <c r="H1032" s="2" t="s">
        <v>35</v>
      </c>
      <c r="I1032" s="44">
        <v>45185</v>
      </c>
      <c r="J1032" s="133" t="s">
        <v>785</v>
      </c>
      <c r="K1032" s="133" t="s">
        <v>1199</v>
      </c>
      <c r="L1032" s="161">
        <v>640</v>
      </c>
      <c r="M1032" s="2" t="s">
        <v>3</v>
      </c>
      <c r="N1032" s="2" t="s">
        <v>45</v>
      </c>
      <c r="O1032" s="9">
        <v>5</v>
      </c>
      <c r="P1032" s="9">
        <f t="shared" si="80"/>
        <v>64</v>
      </c>
      <c r="Q1032" s="2" t="str">
        <f t="shared" si="81"/>
        <v>septiembre</v>
      </c>
      <c r="R1032" s="2">
        <f t="shared" si="82"/>
        <v>2023</v>
      </c>
      <c r="S1032" s="3" t="str">
        <f t="shared" si="83"/>
        <v>sabado</v>
      </c>
      <c r="T1032" s="88">
        <f t="shared" si="84"/>
        <v>16</v>
      </c>
    </row>
    <row r="1033" spans="1:20" ht="15.75" x14ac:dyDescent="0.25">
      <c r="A1033" s="113">
        <v>1032</v>
      </c>
      <c r="B1033" s="4" t="s">
        <v>722</v>
      </c>
      <c r="C1033" s="113">
        <v>20</v>
      </c>
      <c r="D1033" s="2" t="s">
        <v>696</v>
      </c>
      <c r="E1033" s="5" t="s">
        <v>652</v>
      </c>
      <c r="F1033" s="171">
        <v>32313302</v>
      </c>
      <c r="G1033" s="2" t="s">
        <v>849</v>
      </c>
      <c r="H1033" s="2" t="s">
        <v>67</v>
      </c>
      <c r="I1033" s="44">
        <v>45189</v>
      </c>
      <c r="J1033" s="133" t="s">
        <v>682</v>
      </c>
      <c r="K1033" s="133" t="s">
        <v>1199</v>
      </c>
      <c r="L1033" s="161">
        <v>640</v>
      </c>
      <c r="M1033" s="2" t="s">
        <v>1</v>
      </c>
      <c r="N1033" s="2" t="s">
        <v>45</v>
      </c>
      <c r="O1033" s="9">
        <v>0</v>
      </c>
      <c r="P1033" s="9">
        <f t="shared" si="80"/>
        <v>64</v>
      </c>
      <c r="Q1033" s="2" t="str">
        <f t="shared" si="81"/>
        <v>septiembre</v>
      </c>
      <c r="R1033" s="2">
        <f t="shared" si="82"/>
        <v>2023</v>
      </c>
      <c r="S1033" s="3" t="str">
        <f t="shared" si="83"/>
        <v>miercoles</v>
      </c>
      <c r="T1033" s="87">
        <f t="shared" si="84"/>
        <v>20</v>
      </c>
    </row>
    <row r="1034" spans="1:20" ht="15.75" x14ac:dyDescent="0.25">
      <c r="A1034" s="113">
        <v>1033</v>
      </c>
      <c r="B1034" s="4" t="s">
        <v>724</v>
      </c>
      <c r="C1034" s="113">
        <v>34</v>
      </c>
      <c r="D1034" s="2" t="s">
        <v>695</v>
      </c>
      <c r="E1034" s="5" t="s">
        <v>654</v>
      </c>
      <c r="F1034" s="171">
        <v>30079514</v>
      </c>
      <c r="G1034" s="2" t="s">
        <v>850</v>
      </c>
      <c r="H1034" s="2" t="s">
        <v>70</v>
      </c>
      <c r="I1034" s="44">
        <v>45193</v>
      </c>
      <c r="J1034" s="133" t="s">
        <v>692</v>
      </c>
      <c r="K1034" s="133" t="s">
        <v>1199</v>
      </c>
      <c r="L1034" s="161">
        <v>640</v>
      </c>
      <c r="M1034" s="2" t="s">
        <v>1197</v>
      </c>
      <c r="N1034" s="2" t="s">
        <v>45</v>
      </c>
      <c r="O1034" s="9">
        <v>5</v>
      </c>
      <c r="P1034" s="9">
        <f t="shared" si="80"/>
        <v>64</v>
      </c>
      <c r="Q1034" s="2" t="str">
        <f t="shared" si="81"/>
        <v>septiembre</v>
      </c>
      <c r="R1034" s="2">
        <f t="shared" si="82"/>
        <v>2023</v>
      </c>
      <c r="S1034" s="3" t="str">
        <f t="shared" si="83"/>
        <v>domingo</v>
      </c>
      <c r="T1034" s="88">
        <f t="shared" si="84"/>
        <v>24</v>
      </c>
    </row>
    <row r="1035" spans="1:20" ht="15.75" x14ac:dyDescent="0.25">
      <c r="A1035" s="113">
        <v>1034</v>
      </c>
      <c r="B1035" s="4" t="s">
        <v>71</v>
      </c>
      <c r="C1035" s="113">
        <v>27</v>
      </c>
      <c r="D1035" s="2" t="s">
        <v>695</v>
      </c>
      <c r="E1035" s="5" t="s">
        <v>655</v>
      </c>
      <c r="F1035" s="171">
        <v>34221613</v>
      </c>
      <c r="G1035" s="2" t="s">
        <v>822</v>
      </c>
      <c r="H1035" s="2" t="s">
        <v>72</v>
      </c>
      <c r="I1035" s="44">
        <v>45195</v>
      </c>
      <c r="J1035" s="133" t="s">
        <v>685</v>
      </c>
      <c r="K1035" s="133" t="s">
        <v>1199</v>
      </c>
      <c r="L1035" s="161">
        <v>640</v>
      </c>
      <c r="M1035" s="2" t="s">
        <v>5</v>
      </c>
      <c r="N1035" s="2" t="s">
        <v>45</v>
      </c>
      <c r="O1035" s="9">
        <v>15</v>
      </c>
      <c r="P1035" s="9">
        <f t="shared" si="80"/>
        <v>64</v>
      </c>
      <c r="Q1035" s="2" t="str">
        <f t="shared" si="81"/>
        <v>septiembre</v>
      </c>
      <c r="R1035" s="2">
        <f t="shared" si="82"/>
        <v>2023</v>
      </c>
      <c r="S1035" s="3" t="str">
        <f t="shared" si="83"/>
        <v>martes</v>
      </c>
      <c r="T1035" s="87">
        <f t="shared" si="84"/>
        <v>26</v>
      </c>
    </row>
    <row r="1036" spans="1:20" ht="15.75" x14ac:dyDescent="0.25">
      <c r="A1036" s="113">
        <v>1035</v>
      </c>
      <c r="B1036" s="4" t="s">
        <v>728</v>
      </c>
      <c r="C1036" s="113">
        <v>26</v>
      </c>
      <c r="D1036" s="2" t="s">
        <v>696</v>
      </c>
      <c r="E1036" s="5" t="s">
        <v>660</v>
      </c>
      <c r="F1036" s="171">
        <v>25972381</v>
      </c>
      <c r="G1036" s="2" t="s">
        <v>825</v>
      </c>
      <c r="H1036" s="2" t="s">
        <v>82</v>
      </c>
      <c r="I1036" s="44">
        <v>45205</v>
      </c>
      <c r="J1036" s="133" t="s">
        <v>691</v>
      </c>
      <c r="K1036" s="133" t="s">
        <v>1199</v>
      </c>
      <c r="L1036" s="161">
        <v>640</v>
      </c>
      <c r="M1036" s="2" t="s">
        <v>1198</v>
      </c>
      <c r="N1036" s="2" t="s">
        <v>45</v>
      </c>
      <c r="O1036" s="9">
        <v>15</v>
      </c>
      <c r="P1036" s="9">
        <f t="shared" si="80"/>
        <v>64</v>
      </c>
      <c r="Q1036" s="2" t="str">
        <f t="shared" si="81"/>
        <v>octubre</v>
      </c>
      <c r="R1036" s="2">
        <f t="shared" si="82"/>
        <v>2023</v>
      </c>
      <c r="S1036" s="3" t="str">
        <f t="shared" si="83"/>
        <v>viernes</v>
      </c>
      <c r="T1036" s="88">
        <f t="shared" si="84"/>
        <v>6</v>
      </c>
    </row>
    <row r="1037" spans="1:20" ht="15.75" x14ac:dyDescent="0.25">
      <c r="A1037" s="113">
        <v>1036</v>
      </c>
      <c r="B1037" s="4" t="s">
        <v>730</v>
      </c>
      <c r="C1037" s="113">
        <v>27</v>
      </c>
      <c r="D1037" s="2" t="s">
        <v>695</v>
      </c>
      <c r="E1037" s="5" t="s">
        <v>662</v>
      </c>
      <c r="F1037" s="171">
        <v>30066435</v>
      </c>
      <c r="G1037" s="2" t="s">
        <v>933</v>
      </c>
      <c r="H1037" s="2" t="s">
        <v>86</v>
      </c>
      <c r="I1037" s="44">
        <v>45209</v>
      </c>
      <c r="J1037" s="133" t="s">
        <v>686</v>
      </c>
      <c r="K1037" s="133" t="s">
        <v>1199</v>
      </c>
      <c r="L1037" s="161">
        <v>640</v>
      </c>
      <c r="M1037" s="2" t="s">
        <v>1</v>
      </c>
      <c r="N1037" s="2" t="s">
        <v>45</v>
      </c>
      <c r="O1037" s="9">
        <v>10</v>
      </c>
      <c r="P1037" s="9">
        <f t="shared" si="80"/>
        <v>64</v>
      </c>
      <c r="Q1037" s="2" t="str">
        <f t="shared" si="81"/>
        <v>octubre</v>
      </c>
      <c r="R1037" s="2">
        <f t="shared" si="82"/>
        <v>2023</v>
      </c>
      <c r="S1037" s="3" t="str">
        <f t="shared" si="83"/>
        <v>martes</v>
      </c>
      <c r="T1037" s="87">
        <f t="shared" si="84"/>
        <v>10</v>
      </c>
    </row>
    <row r="1038" spans="1:20" ht="15.75" x14ac:dyDescent="0.25">
      <c r="A1038" s="113">
        <v>1037</v>
      </c>
      <c r="B1038" s="4" t="s">
        <v>89</v>
      </c>
      <c r="C1038" s="113">
        <v>28</v>
      </c>
      <c r="D1038" s="2" t="s">
        <v>695</v>
      </c>
      <c r="E1038" s="5" t="s">
        <v>664</v>
      </c>
      <c r="F1038" s="171">
        <v>25649169</v>
      </c>
      <c r="G1038" s="2" t="s">
        <v>828</v>
      </c>
      <c r="H1038" s="2" t="s">
        <v>90</v>
      </c>
      <c r="I1038" s="44">
        <v>45213</v>
      </c>
      <c r="J1038" s="133" t="s">
        <v>713</v>
      </c>
      <c r="K1038" s="133" t="s">
        <v>1199</v>
      </c>
      <c r="L1038" s="161">
        <v>640</v>
      </c>
      <c r="M1038" s="2" t="s">
        <v>1</v>
      </c>
      <c r="N1038" s="2" t="s">
        <v>45</v>
      </c>
      <c r="O1038" s="9">
        <v>5</v>
      </c>
      <c r="P1038" s="9">
        <f t="shared" si="80"/>
        <v>64</v>
      </c>
      <c r="Q1038" s="2" t="str">
        <f t="shared" si="81"/>
        <v>octubre</v>
      </c>
      <c r="R1038" s="2">
        <f t="shared" si="82"/>
        <v>2023</v>
      </c>
      <c r="S1038" s="3" t="str">
        <f t="shared" si="83"/>
        <v>sabado</v>
      </c>
      <c r="T1038" s="88">
        <f t="shared" si="84"/>
        <v>14</v>
      </c>
    </row>
    <row r="1039" spans="1:20" ht="15.75" x14ac:dyDescent="0.25">
      <c r="A1039" s="113">
        <v>1038</v>
      </c>
      <c r="B1039" s="4" t="s">
        <v>732</v>
      </c>
      <c r="C1039" s="113">
        <v>40</v>
      </c>
      <c r="D1039" s="2" t="s">
        <v>696</v>
      </c>
      <c r="E1039" s="5" t="s">
        <v>666</v>
      </c>
      <c r="F1039" s="171">
        <v>33498175</v>
      </c>
      <c r="G1039" s="2" t="s">
        <v>830</v>
      </c>
      <c r="H1039" s="2" t="s">
        <v>61</v>
      </c>
      <c r="I1039" s="44">
        <v>45217</v>
      </c>
      <c r="J1039" s="133" t="s">
        <v>689</v>
      </c>
      <c r="K1039" s="133" t="s">
        <v>1199</v>
      </c>
      <c r="L1039" s="161">
        <v>640</v>
      </c>
      <c r="M1039" s="2" t="s">
        <v>1197</v>
      </c>
      <c r="N1039" s="2" t="s">
        <v>45</v>
      </c>
      <c r="O1039" s="9">
        <v>0</v>
      </c>
      <c r="P1039" s="9">
        <f t="shared" si="80"/>
        <v>64</v>
      </c>
      <c r="Q1039" s="2" t="str">
        <f t="shared" si="81"/>
        <v>octubre</v>
      </c>
      <c r="R1039" s="2">
        <f t="shared" si="82"/>
        <v>2023</v>
      </c>
      <c r="S1039" s="3" t="str">
        <f t="shared" si="83"/>
        <v>miercoles</v>
      </c>
      <c r="T1039" s="87">
        <f t="shared" si="84"/>
        <v>18</v>
      </c>
    </row>
    <row r="1040" spans="1:20" ht="15.75" x14ac:dyDescent="0.25">
      <c r="A1040" s="113">
        <v>1039</v>
      </c>
      <c r="B1040" s="4" t="s">
        <v>94</v>
      </c>
      <c r="C1040" s="113">
        <v>29</v>
      </c>
      <c r="D1040" s="2" t="s">
        <v>695</v>
      </c>
      <c r="E1040" s="5" t="s">
        <v>667</v>
      </c>
      <c r="F1040" s="171">
        <v>32537563</v>
      </c>
      <c r="G1040" s="2" t="s">
        <v>831</v>
      </c>
      <c r="H1040" s="2" t="s">
        <v>74</v>
      </c>
      <c r="I1040" s="44">
        <v>45219</v>
      </c>
      <c r="J1040" s="133" t="s">
        <v>783</v>
      </c>
      <c r="K1040" s="133" t="s">
        <v>1199</v>
      </c>
      <c r="L1040" s="161">
        <v>640</v>
      </c>
      <c r="M1040" s="2" t="s">
        <v>1197</v>
      </c>
      <c r="N1040" s="2" t="s">
        <v>45</v>
      </c>
      <c r="O1040" s="9">
        <v>10</v>
      </c>
      <c r="P1040" s="9">
        <f t="shared" si="80"/>
        <v>64</v>
      </c>
      <c r="Q1040" s="2" t="str">
        <f t="shared" si="81"/>
        <v>octubre</v>
      </c>
      <c r="R1040" s="2">
        <f t="shared" si="82"/>
        <v>2023</v>
      </c>
      <c r="S1040" s="3" t="str">
        <f t="shared" si="83"/>
        <v>viernes</v>
      </c>
      <c r="T1040" s="88">
        <f t="shared" si="84"/>
        <v>20</v>
      </c>
    </row>
    <row r="1041" spans="1:20" ht="15.75" x14ac:dyDescent="0.25">
      <c r="A1041" s="113">
        <v>1040</v>
      </c>
      <c r="B1041" s="4" t="s">
        <v>733</v>
      </c>
      <c r="C1041" s="113">
        <v>28</v>
      </c>
      <c r="D1041" s="2" t="s">
        <v>695</v>
      </c>
      <c r="E1041" s="5" t="s">
        <v>668</v>
      </c>
      <c r="F1041" s="171">
        <v>39704517</v>
      </c>
      <c r="G1041" s="2" t="s">
        <v>832</v>
      </c>
      <c r="H1041" s="2" t="s">
        <v>96</v>
      </c>
      <c r="I1041" s="44">
        <v>45221</v>
      </c>
      <c r="J1041" s="133" t="s">
        <v>717</v>
      </c>
      <c r="K1041" s="133" t="s">
        <v>1199</v>
      </c>
      <c r="L1041" s="161">
        <v>640</v>
      </c>
      <c r="M1041" s="2" t="s">
        <v>5</v>
      </c>
      <c r="N1041" s="2" t="s">
        <v>45</v>
      </c>
      <c r="O1041" s="9">
        <v>10</v>
      </c>
      <c r="P1041" s="9">
        <f t="shared" si="80"/>
        <v>64</v>
      </c>
      <c r="Q1041" s="2" t="str">
        <f t="shared" si="81"/>
        <v>octubre</v>
      </c>
      <c r="R1041" s="2">
        <f t="shared" si="82"/>
        <v>2023</v>
      </c>
      <c r="S1041" s="3" t="str">
        <f t="shared" si="83"/>
        <v>domingo</v>
      </c>
      <c r="T1041" s="87">
        <f t="shared" si="84"/>
        <v>22</v>
      </c>
    </row>
    <row r="1042" spans="1:20" ht="15.75" x14ac:dyDescent="0.25">
      <c r="A1042" s="113">
        <v>1041</v>
      </c>
      <c r="B1042" s="4" t="s">
        <v>734</v>
      </c>
      <c r="C1042" s="113">
        <v>29</v>
      </c>
      <c r="D1042" s="2" t="s">
        <v>696</v>
      </c>
      <c r="E1042" s="5" t="s">
        <v>669</v>
      </c>
      <c r="F1042" s="171">
        <v>36482004</v>
      </c>
      <c r="G1042" s="2" t="s">
        <v>851</v>
      </c>
      <c r="H1042" s="2" t="s">
        <v>98</v>
      </c>
      <c r="I1042" s="44">
        <v>45223</v>
      </c>
      <c r="J1042" s="133" t="s">
        <v>687</v>
      </c>
      <c r="K1042" s="133" t="s">
        <v>1199</v>
      </c>
      <c r="L1042" s="161">
        <v>640</v>
      </c>
      <c r="M1042" s="2" t="s">
        <v>1</v>
      </c>
      <c r="N1042" s="2" t="s">
        <v>45</v>
      </c>
      <c r="O1042" s="9">
        <v>5</v>
      </c>
      <c r="P1042" s="9">
        <f t="shared" si="80"/>
        <v>64</v>
      </c>
      <c r="Q1042" s="2" t="str">
        <f t="shared" si="81"/>
        <v>octubre</v>
      </c>
      <c r="R1042" s="2">
        <f t="shared" si="82"/>
        <v>2023</v>
      </c>
      <c r="S1042" s="3" t="str">
        <f t="shared" si="83"/>
        <v>martes</v>
      </c>
      <c r="T1042" s="88">
        <f t="shared" si="84"/>
        <v>24</v>
      </c>
    </row>
    <row r="1043" spans="1:20" ht="15.75" x14ac:dyDescent="0.25">
      <c r="A1043" s="113">
        <v>1042</v>
      </c>
      <c r="B1043" s="4" t="s">
        <v>99</v>
      </c>
      <c r="C1043" s="113">
        <v>31</v>
      </c>
      <c r="D1043" s="2" t="s">
        <v>696</v>
      </c>
      <c r="E1043" s="5" t="s">
        <v>670</v>
      </c>
      <c r="F1043" s="171">
        <v>34388397</v>
      </c>
      <c r="G1043" s="2" t="s">
        <v>846</v>
      </c>
      <c r="H1043" s="2" t="s">
        <v>100</v>
      </c>
      <c r="I1043" s="44">
        <v>45225</v>
      </c>
      <c r="J1043" s="133" t="s">
        <v>785</v>
      </c>
      <c r="K1043" s="133" t="s">
        <v>1199</v>
      </c>
      <c r="L1043" s="161">
        <v>640</v>
      </c>
      <c r="M1043" s="2" t="s">
        <v>3</v>
      </c>
      <c r="N1043" s="2" t="s">
        <v>45</v>
      </c>
      <c r="O1043" s="9">
        <v>15</v>
      </c>
      <c r="P1043" s="9">
        <f t="shared" si="80"/>
        <v>64</v>
      </c>
      <c r="Q1043" s="2" t="str">
        <f t="shared" si="81"/>
        <v>octubre</v>
      </c>
      <c r="R1043" s="2">
        <f t="shared" si="82"/>
        <v>2023</v>
      </c>
      <c r="S1043" s="3" t="str">
        <f t="shared" si="83"/>
        <v>jueves</v>
      </c>
      <c r="T1043" s="87">
        <f t="shared" si="84"/>
        <v>26</v>
      </c>
    </row>
    <row r="1044" spans="1:20" ht="15.75" x14ac:dyDescent="0.25">
      <c r="A1044" s="113">
        <v>1043</v>
      </c>
      <c r="B1044" s="4" t="s">
        <v>736</v>
      </c>
      <c r="C1044" s="113">
        <v>18</v>
      </c>
      <c r="D1044" s="2" t="s">
        <v>695</v>
      </c>
      <c r="E1044" s="5" t="s">
        <v>672</v>
      </c>
      <c r="F1044" s="171">
        <v>31816316</v>
      </c>
      <c r="G1044" s="2" t="s">
        <v>853</v>
      </c>
      <c r="H1044" s="2" t="s">
        <v>104</v>
      </c>
      <c r="I1044" s="44">
        <v>45214</v>
      </c>
      <c r="J1044" s="133" t="s">
        <v>682</v>
      </c>
      <c r="K1044" s="133" t="s">
        <v>1199</v>
      </c>
      <c r="L1044" s="161">
        <v>640</v>
      </c>
      <c r="M1044" s="2" t="s">
        <v>1</v>
      </c>
      <c r="N1044" s="2" t="s">
        <v>45</v>
      </c>
      <c r="O1044" s="9">
        <v>10</v>
      </c>
      <c r="P1044" s="9">
        <f t="shared" si="80"/>
        <v>64</v>
      </c>
      <c r="Q1044" s="2" t="str">
        <f t="shared" si="81"/>
        <v>octubre</v>
      </c>
      <c r="R1044" s="2">
        <f t="shared" si="82"/>
        <v>2023</v>
      </c>
      <c r="S1044" s="3" t="str">
        <f t="shared" si="83"/>
        <v>domingo</v>
      </c>
      <c r="T1044" s="88">
        <f t="shared" si="84"/>
        <v>15</v>
      </c>
    </row>
    <row r="1045" spans="1:20" ht="15.75" x14ac:dyDescent="0.25">
      <c r="A1045" s="113">
        <v>1044</v>
      </c>
      <c r="B1045" s="4" t="s">
        <v>737</v>
      </c>
      <c r="C1045" s="113">
        <v>32</v>
      </c>
      <c r="D1045" s="2" t="s">
        <v>696</v>
      </c>
      <c r="E1045" s="5" t="s">
        <v>674</v>
      </c>
      <c r="F1045" s="171">
        <v>30442404</v>
      </c>
      <c r="G1045" s="2" t="s">
        <v>852</v>
      </c>
      <c r="H1045" s="2" t="s">
        <v>108</v>
      </c>
      <c r="I1045" s="44">
        <v>45233</v>
      </c>
      <c r="J1045" s="133" t="s">
        <v>690</v>
      </c>
      <c r="K1045" s="133" t="s">
        <v>1199</v>
      </c>
      <c r="L1045" s="161">
        <v>640</v>
      </c>
      <c r="M1045" s="2" t="s">
        <v>3</v>
      </c>
      <c r="N1045" s="2" t="s">
        <v>45</v>
      </c>
      <c r="O1045" s="9">
        <v>15</v>
      </c>
      <c r="P1045" s="9">
        <f t="shared" si="80"/>
        <v>64</v>
      </c>
      <c r="Q1045" s="2" t="str">
        <f t="shared" si="81"/>
        <v>noviembre</v>
      </c>
      <c r="R1045" s="2">
        <f t="shared" si="82"/>
        <v>2023</v>
      </c>
      <c r="S1045" s="3" t="str">
        <f t="shared" si="83"/>
        <v>viernes</v>
      </c>
      <c r="T1045" s="87">
        <f t="shared" si="84"/>
        <v>3</v>
      </c>
    </row>
    <row r="1046" spans="1:20" ht="15.75" x14ac:dyDescent="0.25">
      <c r="A1046" s="113">
        <v>1045</v>
      </c>
      <c r="B1046" s="4" t="s">
        <v>738</v>
      </c>
      <c r="C1046" s="113">
        <v>52</v>
      </c>
      <c r="D1046" s="2" t="s">
        <v>696</v>
      </c>
      <c r="E1046" s="5" t="s">
        <v>675</v>
      </c>
      <c r="F1046" s="171">
        <v>34780010</v>
      </c>
      <c r="G1046" s="2" t="s">
        <v>834</v>
      </c>
      <c r="H1046" s="2" t="s">
        <v>110</v>
      </c>
      <c r="I1046" s="44">
        <v>45235</v>
      </c>
      <c r="J1046" s="133" t="s">
        <v>782</v>
      </c>
      <c r="K1046" s="133" t="s">
        <v>1199</v>
      </c>
      <c r="L1046" s="161">
        <v>640</v>
      </c>
      <c r="M1046" s="2" t="s">
        <v>1198</v>
      </c>
      <c r="N1046" s="2" t="s">
        <v>45</v>
      </c>
      <c r="O1046" s="9">
        <v>0</v>
      </c>
      <c r="P1046" s="9">
        <f t="shared" si="80"/>
        <v>64</v>
      </c>
      <c r="Q1046" s="2" t="str">
        <f t="shared" si="81"/>
        <v>noviembre</v>
      </c>
      <c r="R1046" s="2">
        <f t="shared" si="82"/>
        <v>2023</v>
      </c>
      <c r="S1046" s="3" t="str">
        <f t="shared" si="83"/>
        <v>domingo</v>
      </c>
      <c r="T1046" s="88">
        <f t="shared" si="84"/>
        <v>5</v>
      </c>
    </row>
    <row r="1047" spans="1:20" ht="15.75" x14ac:dyDescent="0.25">
      <c r="A1047" s="113">
        <v>1046</v>
      </c>
      <c r="B1047" s="4" t="s">
        <v>740</v>
      </c>
      <c r="C1047" s="113">
        <v>38</v>
      </c>
      <c r="D1047" s="2" t="s">
        <v>695</v>
      </c>
      <c r="E1047" s="5" t="s">
        <v>680</v>
      </c>
      <c r="F1047" s="171">
        <v>29400151</v>
      </c>
      <c r="G1047" s="2" t="s">
        <v>837</v>
      </c>
      <c r="H1047" s="2" t="s">
        <v>119</v>
      </c>
      <c r="I1047" s="44">
        <v>45245</v>
      </c>
      <c r="J1047" s="133" t="s">
        <v>714</v>
      </c>
      <c r="K1047" s="133" t="s">
        <v>1199</v>
      </c>
      <c r="L1047" s="161">
        <v>640</v>
      </c>
      <c r="M1047" s="2" t="s">
        <v>1198</v>
      </c>
      <c r="N1047" s="2" t="s">
        <v>45</v>
      </c>
      <c r="O1047" s="9">
        <v>10</v>
      </c>
      <c r="P1047" s="9">
        <f t="shared" si="80"/>
        <v>64</v>
      </c>
      <c r="Q1047" s="2" t="str">
        <f t="shared" si="81"/>
        <v>noviembre</v>
      </c>
      <c r="R1047" s="2">
        <f t="shared" si="82"/>
        <v>2023</v>
      </c>
      <c r="S1047" s="3" t="str">
        <f t="shared" si="83"/>
        <v>miercoles</v>
      </c>
      <c r="T1047" s="87">
        <f t="shared" si="84"/>
        <v>15</v>
      </c>
    </row>
    <row r="1048" spans="1:20" ht="15.75" x14ac:dyDescent="0.25">
      <c r="A1048" s="113">
        <v>1047</v>
      </c>
      <c r="B1048" s="4" t="s">
        <v>904</v>
      </c>
      <c r="C1048" s="113">
        <v>38</v>
      </c>
      <c r="D1048" s="2" t="s">
        <v>695</v>
      </c>
      <c r="E1048" s="5" t="s">
        <v>642</v>
      </c>
      <c r="F1048" s="171">
        <v>34678227</v>
      </c>
      <c r="G1048" s="6" t="s">
        <v>815</v>
      </c>
      <c r="H1048" s="2" t="s">
        <v>29</v>
      </c>
      <c r="I1048" s="44">
        <v>45249</v>
      </c>
      <c r="J1048" s="133" t="s">
        <v>690</v>
      </c>
      <c r="K1048" s="133" t="s">
        <v>1199</v>
      </c>
      <c r="L1048" s="161">
        <v>640</v>
      </c>
      <c r="M1048" s="2" t="s">
        <v>3</v>
      </c>
      <c r="N1048" s="2" t="s">
        <v>45</v>
      </c>
      <c r="O1048" s="9">
        <v>15</v>
      </c>
      <c r="P1048" s="9">
        <f t="shared" si="80"/>
        <v>64</v>
      </c>
      <c r="Q1048" s="2" t="str">
        <f t="shared" si="81"/>
        <v>noviembre</v>
      </c>
      <c r="R1048" s="2">
        <f t="shared" si="82"/>
        <v>2023</v>
      </c>
      <c r="S1048" s="3" t="str">
        <f t="shared" si="83"/>
        <v>domingo</v>
      </c>
      <c r="T1048" s="88">
        <f t="shared" si="84"/>
        <v>19</v>
      </c>
    </row>
    <row r="1049" spans="1:20" ht="15.75" x14ac:dyDescent="0.25">
      <c r="A1049" s="113">
        <v>1048</v>
      </c>
      <c r="B1049" s="4" t="s">
        <v>715</v>
      </c>
      <c r="C1049" s="113">
        <v>42</v>
      </c>
      <c r="D1049" s="2" t="s">
        <v>696</v>
      </c>
      <c r="E1049" s="5" t="s">
        <v>644</v>
      </c>
      <c r="F1049" s="171">
        <v>25043373</v>
      </c>
      <c r="G1049" s="6" t="s">
        <v>816</v>
      </c>
      <c r="H1049" s="2" t="s">
        <v>33</v>
      </c>
      <c r="I1049" s="44">
        <v>45253</v>
      </c>
      <c r="J1049" s="133" t="s">
        <v>683</v>
      </c>
      <c r="K1049" s="133" t="s">
        <v>1199</v>
      </c>
      <c r="L1049" s="161">
        <v>640</v>
      </c>
      <c r="M1049" s="2" t="s">
        <v>5</v>
      </c>
      <c r="N1049" s="2" t="s">
        <v>45</v>
      </c>
      <c r="O1049" s="9">
        <v>10</v>
      </c>
      <c r="P1049" s="9">
        <f t="shared" si="80"/>
        <v>64</v>
      </c>
      <c r="Q1049" s="2" t="str">
        <f t="shared" si="81"/>
        <v>noviembre</v>
      </c>
      <c r="R1049" s="2">
        <f t="shared" si="82"/>
        <v>2023</v>
      </c>
      <c r="S1049" s="3" t="str">
        <f t="shared" si="83"/>
        <v>jueves</v>
      </c>
      <c r="T1049" s="87">
        <f t="shared" si="84"/>
        <v>23</v>
      </c>
    </row>
    <row r="1050" spans="1:20" ht="15.75" x14ac:dyDescent="0.25">
      <c r="A1050" s="113">
        <v>1049</v>
      </c>
      <c r="B1050" s="4" t="s">
        <v>803</v>
      </c>
      <c r="C1050" s="113">
        <v>38</v>
      </c>
      <c r="D1050" s="2" t="s">
        <v>695</v>
      </c>
      <c r="E1050" s="5" t="s">
        <v>646</v>
      </c>
      <c r="F1050" s="171">
        <v>30652793</v>
      </c>
      <c r="G1050" s="6" t="s">
        <v>818</v>
      </c>
      <c r="H1050" s="2" t="s">
        <v>129</v>
      </c>
      <c r="I1050" s="44">
        <v>45248</v>
      </c>
      <c r="J1050" s="133" t="s">
        <v>786</v>
      </c>
      <c r="K1050" s="133" t="s">
        <v>1199</v>
      </c>
      <c r="L1050" s="161">
        <v>640</v>
      </c>
      <c r="M1050" s="2" t="s">
        <v>3</v>
      </c>
      <c r="N1050" s="2" t="s">
        <v>45</v>
      </c>
      <c r="O1050" s="9">
        <v>0</v>
      </c>
      <c r="P1050" s="9">
        <f t="shared" si="80"/>
        <v>64</v>
      </c>
      <c r="Q1050" s="2" t="str">
        <f t="shared" si="81"/>
        <v>noviembre</v>
      </c>
      <c r="R1050" s="2">
        <f t="shared" si="82"/>
        <v>2023</v>
      </c>
      <c r="S1050" s="3" t="str">
        <f t="shared" si="83"/>
        <v>sabado</v>
      </c>
      <c r="T1050" s="88">
        <f t="shared" si="84"/>
        <v>18</v>
      </c>
    </row>
    <row r="1051" spans="1:20" ht="15.75" x14ac:dyDescent="0.25">
      <c r="A1051" s="113">
        <v>1050</v>
      </c>
      <c r="B1051" s="4" t="s">
        <v>905</v>
      </c>
      <c r="C1051" s="113">
        <v>22</v>
      </c>
      <c r="D1051" s="2" t="s">
        <v>695</v>
      </c>
      <c r="E1051" s="5" t="s">
        <v>647</v>
      </c>
      <c r="F1051" s="171">
        <v>27137293</v>
      </c>
      <c r="G1051" s="2" t="s">
        <v>819</v>
      </c>
      <c r="H1051" s="2" t="s">
        <v>39</v>
      </c>
      <c r="I1051" s="44">
        <v>45259</v>
      </c>
      <c r="J1051" s="133" t="s">
        <v>686</v>
      </c>
      <c r="K1051" s="133" t="s">
        <v>1199</v>
      </c>
      <c r="L1051" s="161">
        <v>640</v>
      </c>
      <c r="M1051" s="2" t="s">
        <v>1</v>
      </c>
      <c r="N1051" s="2" t="s">
        <v>45</v>
      </c>
      <c r="O1051" s="9">
        <v>8</v>
      </c>
      <c r="P1051" s="9">
        <f t="shared" si="80"/>
        <v>64</v>
      </c>
      <c r="Q1051" s="2" t="str">
        <f t="shared" si="81"/>
        <v>noviembre</v>
      </c>
      <c r="R1051" s="2">
        <f t="shared" si="82"/>
        <v>2023</v>
      </c>
      <c r="S1051" s="3" t="str">
        <f t="shared" si="83"/>
        <v>miercoles</v>
      </c>
      <c r="T1051" s="87">
        <f t="shared" si="84"/>
        <v>29</v>
      </c>
    </row>
    <row r="1052" spans="1:20" ht="15.75" x14ac:dyDescent="0.25">
      <c r="A1052" s="113">
        <v>1051</v>
      </c>
      <c r="B1052" s="4" t="s">
        <v>718</v>
      </c>
      <c r="C1052" s="113">
        <v>32</v>
      </c>
      <c r="D1052" s="2" t="s">
        <v>696</v>
      </c>
      <c r="E1052" s="5" t="s">
        <v>648</v>
      </c>
      <c r="F1052" s="171">
        <v>34294909</v>
      </c>
      <c r="G1052" s="2" t="s">
        <v>820</v>
      </c>
      <c r="H1052" s="2" t="s">
        <v>59</v>
      </c>
      <c r="I1052" s="44">
        <v>45261</v>
      </c>
      <c r="J1052" s="133" t="s">
        <v>714</v>
      </c>
      <c r="K1052" s="133" t="s">
        <v>1199</v>
      </c>
      <c r="L1052" s="161">
        <v>640</v>
      </c>
      <c r="M1052" s="2" t="s">
        <v>1198</v>
      </c>
      <c r="N1052" s="2" t="s">
        <v>45</v>
      </c>
      <c r="O1052" s="9">
        <v>15</v>
      </c>
      <c r="P1052" s="9">
        <f t="shared" si="80"/>
        <v>64</v>
      </c>
      <c r="Q1052" s="2" t="str">
        <f t="shared" si="81"/>
        <v>diciembre</v>
      </c>
      <c r="R1052" s="2">
        <f t="shared" si="82"/>
        <v>2023</v>
      </c>
      <c r="S1052" s="3" t="str">
        <f t="shared" si="83"/>
        <v>viernes</v>
      </c>
      <c r="T1052" s="88">
        <f t="shared" si="84"/>
        <v>1</v>
      </c>
    </row>
    <row r="1053" spans="1:20" ht="15.75" x14ac:dyDescent="0.25">
      <c r="A1053" s="113">
        <v>1052</v>
      </c>
      <c r="B1053" s="4" t="s">
        <v>719</v>
      </c>
      <c r="C1053" s="113">
        <v>30</v>
      </c>
      <c r="D1053" s="2" t="s">
        <v>696</v>
      </c>
      <c r="E1053" s="5" t="s">
        <v>649</v>
      </c>
      <c r="F1053" s="171">
        <v>27535017</v>
      </c>
      <c r="G1053" s="2" t="s">
        <v>847</v>
      </c>
      <c r="H1053" s="2" t="s">
        <v>61</v>
      </c>
      <c r="I1053" s="44">
        <v>45263</v>
      </c>
      <c r="J1053" s="133" t="s">
        <v>713</v>
      </c>
      <c r="K1053" s="133" t="s">
        <v>1199</v>
      </c>
      <c r="L1053" s="161">
        <v>640</v>
      </c>
      <c r="M1053" s="2" t="s">
        <v>1</v>
      </c>
      <c r="N1053" s="2" t="s">
        <v>45</v>
      </c>
      <c r="O1053" s="9">
        <v>5</v>
      </c>
      <c r="P1053" s="9">
        <f t="shared" si="80"/>
        <v>64</v>
      </c>
      <c r="Q1053" s="2" t="str">
        <f t="shared" si="81"/>
        <v>diciembre</v>
      </c>
      <c r="R1053" s="2">
        <f t="shared" si="82"/>
        <v>2023</v>
      </c>
      <c r="S1053" s="3" t="str">
        <f t="shared" si="83"/>
        <v>domingo</v>
      </c>
      <c r="T1053" s="87">
        <f t="shared" si="84"/>
        <v>3</v>
      </c>
    </row>
    <row r="1054" spans="1:20" ht="15.75" x14ac:dyDescent="0.25">
      <c r="A1054" s="113">
        <v>1053</v>
      </c>
      <c r="B1054" s="4" t="s">
        <v>720</v>
      </c>
      <c r="C1054" s="113">
        <v>29</v>
      </c>
      <c r="D1054" s="2" t="s">
        <v>695</v>
      </c>
      <c r="E1054" s="5" t="s">
        <v>650</v>
      </c>
      <c r="F1054" s="171">
        <v>30580610</v>
      </c>
      <c r="G1054" s="2" t="s">
        <v>848</v>
      </c>
      <c r="H1054" s="2" t="s">
        <v>35</v>
      </c>
      <c r="I1054" s="44">
        <v>45265</v>
      </c>
      <c r="J1054" s="133" t="s">
        <v>690</v>
      </c>
      <c r="K1054" s="133" t="s">
        <v>1199</v>
      </c>
      <c r="L1054" s="161">
        <v>640</v>
      </c>
      <c r="M1054" s="2" t="s">
        <v>3</v>
      </c>
      <c r="N1054" s="2" t="s">
        <v>45</v>
      </c>
      <c r="O1054" s="9">
        <v>10</v>
      </c>
      <c r="P1054" s="9">
        <f t="shared" si="80"/>
        <v>64</v>
      </c>
      <c r="Q1054" s="2" t="str">
        <f t="shared" si="81"/>
        <v>diciembre</v>
      </c>
      <c r="R1054" s="2">
        <f t="shared" si="82"/>
        <v>2023</v>
      </c>
      <c r="S1054" s="3" t="str">
        <f t="shared" si="83"/>
        <v>martes</v>
      </c>
      <c r="T1054" s="88">
        <f t="shared" si="84"/>
        <v>5</v>
      </c>
    </row>
    <row r="1055" spans="1:20" ht="15.75" x14ac:dyDescent="0.25">
      <c r="A1055" s="113">
        <v>1054</v>
      </c>
      <c r="B1055" s="4" t="s">
        <v>722</v>
      </c>
      <c r="C1055" s="113">
        <v>20</v>
      </c>
      <c r="D1055" s="2" t="s">
        <v>696</v>
      </c>
      <c r="E1055" s="5" t="s">
        <v>652</v>
      </c>
      <c r="F1055" s="171">
        <v>32313302</v>
      </c>
      <c r="G1055" s="2" t="s">
        <v>849</v>
      </c>
      <c r="H1055" s="2" t="s">
        <v>67</v>
      </c>
      <c r="I1055" s="44">
        <v>45269</v>
      </c>
      <c r="J1055" s="133" t="s">
        <v>683</v>
      </c>
      <c r="K1055" s="133" t="s">
        <v>1200</v>
      </c>
      <c r="L1055" s="160">
        <v>550</v>
      </c>
      <c r="M1055" s="2" t="s">
        <v>5</v>
      </c>
      <c r="N1055" s="2" t="s">
        <v>45</v>
      </c>
      <c r="O1055" s="9">
        <v>15</v>
      </c>
      <c r="P1055" s="9">
        <f t="shared" si="80"/>
        <v>55</v>
      </c>
      <c r="Q1055" s="2" t="str">
        <f t="shared" si="81"/>
        <v>diciembre</v>
      </c>
      <c r="R1055" s="2">
        <f t="shared" si="82"/>
        <v>2023</v>
      </c>
      <c r="S1055" s="3" t="str">
        <f t="shared" si="83"/>
        <v>sabado</v>
      </c>
      <c r="T1055" s="87">
        <f t="shared" si="84"/>
        <v>9</v>
      </c>
    </row>
    <row r="1056" spans="1:20" ht="15.75" x14ac:dyDescent="0.25">
      <c r="A1056" s="113">
        <v>1055</v>
      </c>
      <c r="B1056" s="4" t="s">
        <v>724</v>
      </c>
      <c r="C1056" s="113">
        <v>34</v>
      </c>
      <c r="D1056" s="2" t="s">
        <v>695</v>
      </c>
      <c r="E1056" s="5" t="s">
        <v>654</v>
      </c>
      <c r="F1056" s="171">
        <v>30079514</v>
      </c>
      <c r="G1056" s="2" t="s">
        <v>850</v>
      </c>
      <c r="H1056" s="2" t="s">
        <v>70</v>
      </c>
      <c r="I1056" s="44">
        <v>45273</v>
      </c>
      <c r="J1056" s="133" t="s">
        <v>786</v>
      </c>
      <c r="K1056" s="133" t="s">
        <v>1200</v>
      </c>
      <c r="L1056" s="160">
        <v>550</v>
      </c>
      <c r="M1056" s="2" t="s">
        <v>3</v>
      </c>
      <c r="N1056" s="2" t="s">
        <v>45</v>
      </c>
      <c r="O1056" s="9">
        <v>8</v>
      </c>
      <c r="P1056" s="9">
        <f t="shared" si="80"/>
        <v>55</v>
      </c>
      <c r="Q1056" s="2" t="str">
        <f t="shared" si="81"/>
        <v>diciembre</v>
      </c>
      <c r="R1056" s="2">
        <f t="shared" si="82"/>
        <v>2023</v>
      </c>
      <c r="S1056" s="3" t="str">
        <f t="shared" si="83"/>
        <v>miercoles</v>
      </c>
      <c r="T1056" s="88">
        <f t="shared" si="84"/>
        <v>13</v>
      </c>
    </row>
    <row r="1057" spans="1:20" ht="15.75" x14ac:dyDescent="0.25">
      <c r="A1057" s="113">
        <v>1056</v>
      </c>
      <c r="B1057" s="4" t="s">
        <v>71</v>
      </c>
      <c r="C1057" s="113">
        <v>27</v>
      </c>
      <c r="D1057" s="2" t="s">
        <v>695</v>
      </c>
      <c r="E1057" s="5" t="s">
        <v>655</v>
      </c>
      <c r="F1057" s="171">
        <v>34221613</v>
      </c>
      <c r="G1057" s="2" t="s">
        <v>822</v>
      </c>
      <c r="H1057" s="2" t="s">
        <v>72</v>
      </c>
      <c r="I1057" s="44">
        <v>45275</v>
      </c>
      <c r="J1057" s="133" t="s">
        <v>686</v>
      </c>
      <c r="K1057" s="133" t="s">
        <v>1200</v>
      </c>
      <c r="L1057" s="160">
        <v>550</v>
      </c>
      <c r="M1057" s="2" t="s">
        <v>1</v>
      </c>
      <c r="N1057" s="2" t="s">
        <v>45</v>
      </c>
      <c r="O1057" s="9">
        <v>10</v>
      </c>
      <c r="P1057" s="9">
        <f t="shared" si="80"/>
        <v>55</v>
      </c>
      <c r="Q1057" s="2" t="str">
        <f t="shared" si="81"/>
        <v>diciembre</v>
      </c>
      <c r="R1057" s="2">
        <f t="shared" si="82"/>
        <v>2023</v>
      </c>
      <c r="S1057" s="3" t="str">
        <f t="shared" si="83"/>
        <v>viernes</v>
      </c>
      <c r="T1057" s="87">
        <f t="shared" si="84"/>
        <v>15</v>
      </c>
    </row>
    <row r="1058" spans="1:20" ht="15.75" x14ac:dyDescent="0.25">
      <c r="A1058" s="113">
        <v>1057</v>
      </c>
      <c r="B1058" s="4" t="s">
        <v>728</v>
      </c>
      <c r="C1058" s="113">
        <v>26</v>
      </c>
      <c r="D1058" s="2" t="s">
        <v>696</v>
      </c>
      <c r="E1058" s="5" t="s">
        <v>660</v>
      </c>
      <c r="F1058" s="171">
        <v>25972381</v>
      </c>
      <c r="G1058" s="2" t="s">
        <v>825</v>
      </c>
      <c r="H1058" s="2" t="s">
        <v>82</v>
      </c>
      <c r="I1058" s="44">
        <v>45284</v>
      </c>
      <c r="J1058" s="133" t="s">
        <v>683</v>
      </c>
      <c r="K1058" s="133" t="s">
        <v>1200</v>
      </c>
      <c r="L1058" s="160">
        <v>550</v>
      </c>
      <c r="M1058" s="2" t="s">
        <v>5</v>
      </c>
      <c r="N1058" s="2" t="s">
        <v>45</v>
      </c>
      <c r="O1058" s="9">
        <v>15</v>
      </c>
      <c r="P1058" s="9">
        <f t="shared" si="80"/>
        <v>55</v>
      </c>
      <c r="Q1058" s="2" t="str">
        <f t="shared" si="81"/>
        <v>diciembre</v>
      </c>
      <c r="R1058" s="2">
        <f t="shared" si="82"/>
        <v>2023</v>
      </c>
      <c r="S1058" s="3" t="str">
        <f t="shared" si="83"/>
        <v>domingo</v>
      </c>
      <c r="T1058" s="88">
        <f t="shared" si="84"/>
        <v>24</v>
      </c>
    </row>
    <row r="1059" spans="1:20" ht="15.75" x14ac:dyDescent="0.25">
      <c r="A1059" s="113">
        <v>1058</v>
      </c>
      <c r="B1059" s="4" t="s">
        <v>730</v>
      </c>
      <c r="C1059" s="113">
        <v>27</v>
      </c>
      <c r="D1059" s="2" t="s">
        <v>695</v>
      </c>
      <c r="E1059" s="5" t="s">
        <v>662</v>
      </c>
      <c r="F1059" s="171">
        <v>30066435</v>
      </c>
      <c r="G1059" s="2" t="s">
        <v>933</v>
      </c>
      <c r="H1059" s="2" t="s">
        <v>86</v>
      </c>
      <c r="I1059" s="44">
        <v>45289</v>
      </c>
      <c r="J1059" s="133" t="s">
        <v>786</v>
      </c>
      <c r="K1059" s="133" t="s">
        <v>1200</v>
      </c>
      <c r="L1059" s="160">
        <v>550</v>
      </c>
      <c r="M1059" s="2" t="s">
        <v>3</v>
      </c>
      <c r="N1059" s="2" t="s">
        <v>45</v>
      </c>
      <c r="O1059" s="9">
        <v>15</v>
      </c>
      <c r="P1059" s="9">
        <f t="shared" si="80"/>
        <v>55</v>
      </c>
      <c r="Q1059" s="2" t="str">
        <f t="shared" si="81"/>
        <v>diciembre</v>
      </c>
      <c r="R1059" s="2">
        <f t="shared" si="82"/>
        <v>2023</v>
      </c>
      <c r="S1059" s="3" t="str">
        <f t="shared" si="83"/>
        <v>viernes</v>
      </c>
      <c r="T1059" s="87">
        <f t="shared" si="84"/>
        <v>29</v>
      </c>
    </row>
    <row r="1060" spans="1:20" ht="15.75" x14ac:dyDescent="0.25">
      <c r="A1060" s="113">
        <v>1059</v>
      </c>
      <c r="B1060" s="4" t="s">
        <v>89</v>
      </c>
      <c r="C1060" s="113">
        <v>28</v>
      </c>
      <c r="D1060" s="2" t="s">
        <v>695</v>
      </c>
      <c r="E1060" s="5" t="s">
        <v>664</v>
      </c>
      <c r="F1060" s="171">
        <v>25649169</v>
      </c>
      <c r="G1060" s="2" t="s">
        <v>828</v>
      </c>
      <c r="H1060" s="2" t="s">
        <v>90</v>
      </c>
      <c r="I1060" s="44">
        <v>45171</v>
      </c>
      <c r="J1060" s="133" t="s">
        <v>714</v>
      </c>
      <c r="K1060" s="133" t="s">
        <v>1200</v>
      </c>
      <c r="L1060" s="160">
        <v>550</v>
      </c>
      <c r="M1060" s="2" t="s">
        <v>1198</v>
      </c>
      <c r="N1060" s="2" t="s">
        <v>45</v>
      </c>
      <c r="O1060" s="9">
        <v>10</v>
      </c>
      <c r="P1060" s="9">
        <f t="shared" si="80"/>
        <v>55</v>
      </c>
      <c r="Q1060" s="2" t="str">
        <f t="shared" si="81"/>
        <v>septiembre</v>
      </c>
      <c r="R1060" s="2">
        <f t="shared" si="82"/>
        <v>2023</v>
      </c>
      <c r="S1060" s="3" t="str">
        <f t="shared" si="83"/>
        <v>sabado</v>
      </c>
      <c r="T1060" s="88">
        <f t="shared" si="84"/>
        <v>2</v>
      </c>
    </row>
    <row r="1061" spans="1:20" ht="15.75" x14ac:dyDescent="0.25">
      <c r="A1061" s="113">
        <v>1060</v>
      </c>
      <c r="B1061" s="4" t="s">
        <v>732</v>
      </c>
      <c r="C1061" s="113">
        <v>40</v>
      </c>
      <c r="D1061" s="2" t="s">
        <v>696</v>
      </c>
      <c r="E1061" s="5" t="s">
        <v>666</v>
      </c>
      <c r="F1061" s="171">
        <v>33498175</v>
      </c>
      <c r="G1061" s="2" t="s">
        <v>830</v>
      </c>
      <c r="H1061" s="2" t="s">
        <v>61</v>
      </c>
      <c r="I1061" s="44">
        <v>45175</v>
      </c>
      <c r="J1061" s="133" t="s">
        <v>786</v>
      </c>
      <c r="K1061" s="133" t="s">
        <v>1200</v>
      </c>
      <c r="L1061" s="160">
        <v>550</v>
      </c>
      <c r="M1061" s="2" t="s">
        <v>3</v>
      </c>
      <c r="N1061" s="2" t="s">
        <v>45</v>
      </c>
      <c r="O1061" s="9">
        <v>10</v>
      </c>
      <c r="P1061" s="9">
        <f t="shared" si="80"/>
        <v>55</v>
      </c>
      <c r="Q1061" s="2" t="str">
        <f t="shared" si="81"/>
        <v>septiembre</v>
      </c>
      <c r="R1061" s="2">
        <f t="shared" si="82"/>
        <v>2023</v>
      </c>
      <c r="S1061" s="3" t="str">
        <f t="shared" si="83"/>
        <v>miercoles</v>
      </c>
      <c r="T1061" s="87">
        <f t="shared" si="84"/>
        <v>6</v>
      </c>
    </row>
    <row r="1062" spans="1:20" ht="15.75" x14ac:dyDescent="0.25">
      <c r="A1062" s="113">
        <v>1061</v>
      </c>
      <c r="B1062" s="4" t="s">
        <v>94</v>
      </c>
      <c r="C1062" s="113">
        <v>29</v>
      </c>
      <c r="D1062" s="2" t="s">
        <v>695</v>
      </c>
      <c r="E1062" s="5" t="s">
        <v>667</v>
      </c>
      <c r="F1062" s="171">
        <v>32537563</v>
      </c>
      <c r="G1062" s="2" t="s">
        <v>831</v>
      </c>
      <c r="H1062" s="2" t="s">
        <v>74</v>
      </c>
      <c r="I1062" s="44">
        <v>45177</v>
      </c>
      <c r="J1062" s="133" t="s">
        <v>686</v>
      </c>
      <c r="K1062" s="133" t="s">
        <v>1200</v>
      </c>
      <c r="L1062" s="160">
        <v>550</v>
      </c>
      <c r="M1062" s="2" t="s">
        <v>1</v>
      </c>
      <c r="N1062" s="2" t="s">
        <v>45</v>
      </c>
      <c r="O1062" s="9">
        <v>5</v>
      </c>
      <c r="P1062" s="9">
        <f t="shared" si="80"/>
        <v>55</v>
      </c>
      <c r="Q1062" s="2" t="str">
        <f t="shared" si="81"/>
        <v>septiembre</v>
      </c>
      <c r="R1062" s="2">
        <f t="shared" si="82"/>
        <v>2023</v>
      </c>
      <c r="S1062" s="3" t="str">
        <f t="shared" si="83"/>
        <v>viernes</v>
      </c>
      <c r="T1062" s="88">
        <f t="shared" si="84"/>
        <v>8</v>
      </c>
    </row>
    <row r="1063" spans="1:20" ht="15.75" x14ac:dyDescent="0.25">
      <c r="A1063" s="113">
        <v>1062</v>
      </c>
      <c r="B1063" s="4" t="s">
        <v>733</v>
      </c>
      <c r="C1063" s="113">
        <v>28</v>
      </c>
      <c r="D1063" s="2" t="s">
        <v>695</v>
      </c>
      <c r="E1063" s="5" t="s">
        <v>668</v>
      </c>
      <c r="F1063" s="171">
        <v>39704517</v>
      </c>
      <c r="G1063" s="2" t="s">
        <v>832</v>
      </c>
      <c r="H1063" s="2" t="s">
        <v>96</v>
      </c>
      <c r="I1063" s="44">
        <v>45179</v>
      </c>
      <c r="J1063" s="133" t="s">
        <v>714</v>
      </c>
      <c r="K1063" s="133" t="s">
        <v>1200</v>
      </c>
      <c r="L1063" s="160">
        <v>550</v>
      </c>
      <c r="M1063" s="2" t="s">
        <v>1198</v>
      </c>
      <c r="N1063" s="2" t="s">
        <v>45</v>
      </c>
      <c r="O1063" s="9">
        <v>15</v>
      </c>
      <c r="P1063" s="9">
        <f t="shared" si="80"/>
        <v>55</v>
      </c>
      <c r="Q1063" s="2" t="str">
        <f t="shared" si="81"/>
        <v>septiembre</v>
      </c>
      <c r="R1063" s="2">
        <f t="shared" si="82"/>
        <v>2023</v>
      </c>
      <c r="S1063" s="3" t="str">
        <f t="shared" si="83"/>
        <v>domingo</v>
      </c>
      <c r="T1063" s="87">
        <f t="shared" si="84"/>
        <v>10</v>
      </c>
    </row>
    <row r="1064" spans="1:20" ht="15.75" x14ac:dyDescent="0.25">
      <c r="A1064" s="113">
        <v>1063</v>
      </c>
      <c r="B1064" s="4" t="s">
        <v>734</v>
      </c>
      <c r="C1064" s="113">
        <v>29</v>
      </c>
      <c r="D1064" s="2" t="s">
        <v>696</v>
      </c>
      <c r="E1064" s="5" t="s">
        <v>669</v>
      </c>
      <c r="F1064" s="171">
        <v>36482004</v>
      </c>
      <c r="G1064" s="2" t="s">
        <v>851</v>
      </c>
      <c r="H1064" s="2" t="s">
        <v>98</v>
      </c>
      <c r="I1064" s="44">
        <v>45181</v>
      </c>
      <c r="J1064" s="133" t="s">
        <v>713</v>
      </c>
      <c r="K1064" s="133" t="s">
        <v>1200</v>
      </c>
      <c r="L1064" s="160">
        <v>550</v>
      </c>
      <c r="M1064" s="2" t="s">
        <v>1</v>
      </c>
      <c r="N1064" s="2" t="s">
        <v>45</v>
      </c>
      <c r="O1064" s="9">
        <v>0</v>
      </c>
      <c r="P1064" s="9">
        <f t="shared" si="80"/>
        <v>55</v>
      </c>
      <c r="Q1064" s="2" t="str">
        <f t="shared" si="81"/>
        <v>septiembre</v>
      </c>
      <c r="R1064" s="2">
        <f t="shared" si="82"/>
        <v>2023</v>
      </c>
      <c r="S1064" s="3" t="str">
        <f t="shared" si="83"/>
        <v>martes</v>
      </c>
      <c r="T1064" s="88">
        <f t="shared" si="84"/>
        <v>12</v>
      </c>
    </row>
    <row r="1065" spans="1:20" ht="15.75" x14ac:dyDescent="0.25">
      <c r="A1065" s="113">
        <v>1064</v>
      </c>
      <c r="B1065" s="4" t="s">
        <v>99</v>
      </c>
      <c r="C1065" s="113">
        <v>31</v>
      </c>
      <c r="D1065" s="2" t="s">
        <v>696</v>
      </c>
      <c r="E1065" s="5" t="s">
        <v>670</v>
      </c>
      <c r="F1065" s="171">
        <v>34388397</v>
      </c>
      <c r="G1065" s="2" t="s">
        <v>846</v>
      </c>
      <c r="H1065" s="2" t="s">
        <v>100</v>
      </c>
      <c r="I1065" s="44">
        <v>45183</v>
      </c>
      <c r="J1065" s="133" t="s">
        <v>786</v>
      </c>
      <c r="K1065" s="133" t="s">
        <v>1200</v>
      </c>
      <c r="L1065" s="160">
        <v>550</v>
      </c>
      <c r="M1065" s="2" t="s">
        <v>3</v>
      </c>
      <c r="N1065" s="2" t="s">
        <v>45</v>
      </c>
      <c r="O1065" s="9">
        <v>10</v>
      </c>
      <c r="P1065" s="9">
        <f t="shared" si="80"/>
        <v>55</v>
      </c>
      <c r="Q1065" s="2" t="str">
        <f t="shared" si="81"/>
        <v>septiembre</v>
      </c>
      <c r="R1065" s="2">
        <f t="shared" si="82"/>
        <v>2023</v>
      </c>
      <c r="S1065" s="3" t="str">
        <f t="shared" si="83"/>
        <v>jueves</v>
      </c>
      <c r="T1065" s="87">
        <f t="shared" si="84"/>
        <v>14</v>
      </c>
    </row>
    <row r="1066" spans="1:20" ht="15.75" x14ac:dyDescent="0.25">
      <c r="A1066" s="113">
        <v>1065</v>
      </c>
      <c r="B1066" s="4" t="s">
        <v>736</v>
      </c>
      <c r="C1066" s="113">
        <v>18</v>
      </c>
      <c r="D1066" s="2" t="s">
        <v>695</v>
      </c>
      <c r="E1066" s="5" t="s">
        <v>672</v>
      </c>
      <c r="F1066" s="171">
        <v>31816316</v>
      </c>
      <c r="G1066" s="2" t="s">
        <v>853</v>
      </c>
      <c r="H1066" s="2" t="s">
        <v>104</v>
      </c>
      <c r="I1066" s="44">
        <v>45178</v>
      </c>
      <c r="J1066" s="133" t="s">
        <v>714</v>
      </c>
      <c r="K1066" s="133" t="s">
        <v>1200</v>
      </c>
      <c r="L1066" s="160">
        <v>550</v>
      </c>
      <c r="M1066" s="2" t="s">
        <v>1198</v>
      </c>
      <c r="N1066" s="2" t="s">
        <v>45</v>
      </c>
      <c r="O1066" s="9">
        <v>15</v>
      </c>
      <c r="P1066" s="9">
        <f t="shared" si="80"/>
        <v>55</v>
      </c>
      <c r="Q1066" s="2" t="str">
        <f t="shared" si="81"/>
        <v>septiembre</v>
      </c>
      <c r="R1066" s="2">
        <f t="shared" si="82"/>
        <v>2023</v>
      </c>
      <c r="S1066" s="3" t="str">
        <f t="shared" si="83"/>
        <v>sabado</v>
      </c>
      <c r="T1066" s="88">
        <f t="shared" si="84"/>
        <v>9</v>
      </c>
    </row>
    <row r="1067" spans="1:20" ht="15.75" x14ac:dyDescent="0.25">
      <c r="A1067" s="113">
        <v>1066</v>
      </c>
      <c r="B1067" s="4" t="s">
        <v>737</v>
      </c>
      <c r="C1067" s="113">
        <v>32</v>
      </c>
      <c r="D1067" s="2" t="s">
        <v>696</v>
      </c>
      <c r="E1067" s="5" t="s">
        <v>674</v>
      </c>
      <c r="F1067" s="171">
        <v>30442404</v>
      </c>
      <c r="G1067" s="2" t="s">
        <v>852</v>
      </c>
      <c r="H1067" s="2" t="s">
        <v>108</v>
      </c>
      <c r="I1067" s="44">
        <v>45191</v>
      </c>
      <c r="J1067" s="133" t="s">
        <v>786</v>
      </c>
      <c r="K1067" s="133" t="s">
        <v>1200</v>
      </c>
      <c r="L1067" s="160">
        <v>550</v>
      </c>
      <c r="M1067" s="2" t="s">
        <v>3</v>
      </c>
      <c r="N1067" s="2" t="s">
        <v>45</v>
      </c>
      <c r="O1067" s="9">
        <v>8</v>
      </c>
      <c r="P1067" s="9">
        <f t="shared" si="80"/>
        <v>55</v>
      </c>
      <c r="Q1067" s="2" t="str">
        <f t="shared" si="81"/>
        <v>septiembre</v>
      </c>
      <c r="R1067" s="2">
        <f t="shared" si="82"/>
        <v>2023</v>
      </c>
      <c r="S1067" s="3" t="str">
        <f t="shared" si="83"/>
        <v>viernes</v>
      </c>
      <c r="T1067" s="87">
        <f t="shared" si="84"/>
        <v>22</v>
      </c>
    </row>
    <row r="1068" spans="1:20" ht="15.75" x14ac:dyDescent="0.25">
      <c r="A1068" s="113">
        <v>1067</v>
      </c>
      <c r="B1068" s="4" t="s">
        <v>738</v>
      </c>
      <c r="C1068" s="113">
        <v>52</v>
      </c>
      <c r="D1068" s="2" t="s">
        <v>696</v>
      </c>
      <c r="E1068" s="5" t="s">
        <v>675</v>
      </c>
      <c r="F1068" s="171">
        <v>34780010</v>
      </c>
      <c r="G1068" s="2" t="s">
        <v>834</v>
      </c>
      <c r="H1068" s="2" t="s">
        <v>110</v>
      </c>
      <c r="I1068" s="44">
        <v>45193</v>
      </c>
      <c r="J1068" s="133" t="s">
        <v>686</v>
      </c>
      <c r="K1068" s="133" t="s">
        <v>1200</v>
      </c>
      <c r="L1068" s="160">
        <v>550</v>
      </c>
      <c r="M1068" s="2" t="s">
        <v>1</v>
      </c>
      <c r="N1068" s="2" t="s">
        <v>45</v>
      </c>
      <c r="O1068" s="9">
        <v>5</v>
      </c>
      <c r="P1068" s="9">
        <f t="shared" si="80"/>
        <v>55</v>
      </c>
      <c r="Q1068" s="2" t="str">
        <f t="shared" si="81"/>
        <v>septiembre</v>
      </c>
      <c r="R1068" s="2">
        <f t="shared" si="82"/>
        <v>2023</v>
      </c>
      <c r="S1068" s="3" t="str">
        <f t="shared" si="83"/>
        <v>domingo</v>
      </c>
      <c r="T1068" s="88">
        <f t="shared" si="84"/>
        <v>24</v>
      </c>
    </row>
    <row r="1069" spans="1:20" ht="15.75" x14ac:dyDescent="0.25">
      <c r="A1069" s="113">
        <v>1068</v>
      </c>
      <c r="B1069" s="4" t="s">
        <v>740</v>
      </c>
      <c r="C1069" s="113">
        <v>38</v>
      </c>
      <c r="D1069" s="2" t="s">
        <v>695</v>
      </c>
      <c r="E1069" s="5" t="s">
        <v>680</v>
      </c>
      <c r="F1069" s="171">
        <v>29400151</v>
      </c>
      <c r="G1069" s="2" t="s">
        <v>837</v>
      </c>
      <c r="H1069" s="2" t="s">
        <v>119</v>
      </c>
      <c r="I1069" s="44">
        <v>45203</v>
      </c>
      <c r="J1069" s="133" t="s">
        <v>688</v>
      </c>
      <c r="K1069" s="133" t="s">
        <v>1200</v>
      </c>
      <c r="L1069" s="160">
        <v>550</v>
      </c>
      <c r="M1069" s="2" t="s">
        <v>5</v>
      </c>
      <c r="N1069" s="2" t="s">
        <v>45</v>
      </c>
      <c r="O1069" s="9">
        <v>15</v>
      </c>
      <c r="P1069" s="9">
        <f t="shared" si="80"/>
        <v>55</v>
      </c>
      <c r="Q1069" s="2" t="str">
        <f t="shared" si="81"/>
        <v>octubre</v>
      </c>
      <c r="R1069" s="2">
        <f t="shared" si="82"/>
        <v>2023</v>
      </c>
      <c r="S1069" s="3" t="str">
        <f t="shared" si="83"/>
        <v>miercoles</v>
      </c>
      <c r="T1069" s="87">
        <f t="shared" si="84"/>
        <v>4</v>
      </c>
    </row>
    <row r="1070" spans="1:20" ht="15.75" x14ac:dyDescent="0.25">
      <c r="A1070" s="113">
        <v>1069</v>
      </c>
      <c r="B1070" s="4" t="s">
        <v>904</v>
      </c>
      <c r="C1070" s="113">
        <v>38</v>
      </c>
      <c r="D1070" s="2" t="s">
        <v>695</v>
      </c>
      <c r="E1070" s="5" t="s">
        <v>642</v>
      </c>
      <c r="F1070" s="171">
        <v>34678227</v>
      </c>
      <c r="G1070" s="6" t="s">
        <v>815</v>
      </c>
      <c r="H1070" s="2" t="s">
        <v>29</v>
      </c>
      <c r="I1070" s="44">
        <v>45207</v>
      </c>
      <c r="J1070" s="133" t="s">
        <v>684</v>
      </c>
      <c r="K1070" s="133" t="s">
        <v>1200</v>
      </c>
      <c r="L1070" s="160">
        <v>550</v>
      </c>
      <c r="M1070" s="2" t="s">
        <v>3</v>
      </c>
      <c r="N1070" s="2" t="s">
        <v>45</v>
      </c>
      <c r="O1070" s="9">
        <v>8</v>
      </c>
      <c r="P1070" s="9">
        <f t="shared" si="80"/>
        <v>55</v>
      </c>
      <c r="Q1070" s="2" t="str">
        <f t="shared" si="81"/>
        <v>octubre</v>
      </c>
      <c r="R1070" s="2">
        <f t="shared" si="82"/>
        <v>2023</v>
      </c>
      <c r="S1070" s="3" t="str">
        <f t="shared" si="83"/>
        <v>domingo</v>
      </c>
      <c r="T1070" s="88">
        <f t="shared" si="84"/>
        <v>8</v>
      </c>
    </row>
    <row r="1071" spans="1:20" ht="15.75" x14ac:dyDescent="0.25">
      <c r="A1071" s="113">
        <v>1070</v>
      </c>
      <c r="B1071" s="4" t="s">
        <v>715</v>
      </c>
      <c r="C1071" s="113">
        <v>42</v>
      </c>
      <c r="D1071" s="2" t="s">
        <v>696</v>
      </c>
      <c r="E1071" s="5" t="s">
        <v>644</v>
      </c>
      <c r="F1071" s="171">
        <v>25043373</v>
      </c>
      <c r="G1071" s="6" t="s">
        <v>816</v>
      </c>
      <c r="H1071" s="2" t="s">
        <v>33</v>
      </c>
      <c r="I1071" s="44">
        <v>45211</v>
      </c>
      <c r="J1071" s="133" t="s">
        <v>685</v>
      </c>
      <c r="K1071" s="133" t="s">
        <v>1200</v>
      </c>
      <c r="L1071" s="160">
        <v>550</v>
      </c>
      <c r="M1071" s="2" t="s">
        <v>5</v>
      </c>
      <c r="N1071" s="2" t="s">
        <v>45</v>
      </c>
      <c r="O1071" s="9">
        <v>5</v>
      </c>
      <c r="P1071" s="9">
        <f t="shared" si="80"/>
        <v>55</v>
      </c>
      <c r="Q1071" s="2" t="str">
        <f t="shared" si="81"/>
        <v>octubre</v>
      </c>
      <c r="R1071" s="2">
        <f t="shared" si="82"/>
        <v>2023</v>
      </c>
      <c r="S1071" s="3" t="str">
        <f t="shared" si="83"/>
        <v>jueves</v>
      </c>
      <c r="T1071" s="87">
        <f t="shared" si="84"/>
        <v>12</v>
      </c>
    </row>
    <row r="1072" spans="1:20" ht="15.75" x14ac:dyDescent="0.25">
      <c r="A1072" s="113">
        <v>1071</v>
      </c>
      <c r="B1072" s="4" t="s">
        <v>803</v>
      </c>
      <c r="C1072" s="113">
        <v>38</v>
      </c>
      <c r="D1072" s="2" t="s">
        <v>695</v>
      </c>
      <c r="E1072" s="5" t="s">
        <v>646</v>
      </c>
      <c r="F1072" s="171">
        <v>30652793</v>
      </c>
      <c r="G1072" s="6" t="s">
        <v>818</v>
      </c>
      <c r="H1072" s="2" t="s">
        <v>129</v>
      </c>
      <c r="I1072" s="44">
        <v>45214</v>
      </c>
      <c r="J1072" s="133" t="s">
        <v>690</v>
      </c>
      <c r="K1072" s="133" t="s">
        <v>1200</v>
      </c>
      <c r="L1072" s="160">
        <v>550</v>
      </c>
      <c r="M1072" s="2" t="s">
        <v>3</v>
      </c>
      <c r="N1072" s="2" t="s">
        <v>45</v>
      </c>
      <c r="O1072" s="9">
        <v>10</v>
      </c>
      <c r="P1072" s="9">
        <f t="shared" si="80"/>
        <v>55</v>
      </c>
      <c r="Q1072" s="2" t="str">
        <f t="shared" si="81"/>
        <v>octubre</v>
      </c>
      <c r="R1072" s="2">
        <f t="shared" si="82"/>
        <v>2023</v>
      </c>
      <c r="S1072" s="3" t="str">
        <f t="shared" si="83"/>
        <v>domingo</v>
      </c>
      <c r="T1072" s="88">
        <f t="shared" si="84"/>
        <v>15</v>
      </c>
    </row>
    <row r="1073" spans="1:20" ht="15.75" x14ac:dyDescent="0.25">
      <c r="A1073" s="113">
        <v>1072</v>
      </c>
      <c r="B1073" s="4" t="s">
        <v>905</v>
      </c>
      <c r="C1073" s="113">
        <v>22</v>
      </c>
      <c r="D1073" s="2" t="s">
        <v>695</v>
      </c>
      <c r="E1073" s="5" t="s">
        <v>647</v>
      </c>
      <c r="F1073" s="171">
        <v>27137293</v>
      </c>
      <c r="G1073" s="2" t="s">
        <v>819</v>
      </c>
      <c r="H1073" s="2" t="s">
        <v>39</v>
      </c>
      <c r="I1073" s="44">
        <v>45217</v>
      </c>
      <c r="J1073" s="133" t="s">
        <v>782</v>
      </c>
      <c r="K1073" s="133" t="s">
        <v>1200</v>
      </c>
      <c r="L1073" s="160">
        <v>550</v>
      </c>
      <c r="M1073" s="2" t="s">
        <v>1198</v>
      </c>
      <c r="N1073" s="2" t="s">
        <v>45</v>
      </c>
      <c r="O1073" s="9">
        <v>5</v>
      </c>
      <c r="P1073" s="9">
        <f t="shared" si="80"/>
        <v>55</v>
      </c>
      <c r="Q1073" s="2" t="str">
        <f t="shared" si="81"/>
        <v>octubre</v>
      </c>
      <c r="R1073" s="2">
        <f t="shared" si="82"/>
        <v>2023</v>
      </c>
      <c r="S1073" s="3" t="str">
        <f t="shared" si="83"/>
        <v>miercoles</v>
      </c>
      <c r="T1073" s="87">
        <f t="shared" si="84"/>
        <v>18</v>
      </c>
    </row>
    <row r="1074" spans="1:20" ht="15.75" x14ac:dyDescent="0.25">
      <c r="A1074" s="113">
        <v>1073</v>
      </c>
      <c r="B1074" s="4" t="s">
        <v>718</v>
      </c>
      <c r="C1074" s="113">
        <v>32</v>
      </c>
      <c r="D1074" s="2" t="s">
        <v>696</v>
      </c>
      <c r="E1074" s="5" t="s">
        <v>648</v>
      </c>
      <c r="F1074" s="171">
        <v>34294909</v>
      </c>
      <c r="G1074" s="2" t="s">
        <v>820</v>
      </c>
      <c r="H1074" s="2" t="s">
        <v>59</v>
      </c>
      <c r="I1074" s="44">
        <v>45219</v>
      </c>
      <c r="J1074" s="133" t="s">
        <v>683</v>
      </c>
      <c r="K1074" s="133" t="s">
        <v>1200</v>
      </c>
      <c r="L1074" s="160">
        <v>550</v>
      </c>
      <c r="M1074" s="2" t="s">
        <v>5</v>
      </c>
      <c r="N1074" s="2" t="s">
        <v>45</v>
      </c>
      <c r="O1074" s="9">
        <v>10</v>
      </c>
      <c r="P1074" s="9">
        <f t="shared" si="80"/>
        <v>55</v>
      </c>
      <c r="Q1074" s="2" t="str">
        <f t="shared" si="81"/>
        <v>octubre</v>
      </c>
      <c r="R1074" s="2">
        <f t="shared" si="82"/>
        <v>2023</v>
      </c>
      <c r="S1074" s="3" t="str">
        <f t="shared" si="83"/>
        <v>viernes</v>
      </c>
      <c r="T1074" s="88">
        <f t="shared" si="84"/>
        <v>20</v>
      </c>
    </row>
    <row r="1075" spans="1:20" ht="15.75" x14ac:dyDescent="0.25">
      <c r="A1075" s="113">
        <v>1074</v>
      </c>
      <c r="B1075" s="4" t="s">
        <v>719</v>
      </c>
      <c r="C1075" s="113">
        <v>30</v>
      </c>
      <c r="D1075" s="2" t="s">
        <v>696</v>
      </c>
      <c r="E1075" s="5" t="s">
        <v>649</v>
      </c>
      <c r="F1075" s="171">
        <v>27535017</v>
      </c>
      <c r="G1075" s="2" t="s">
        <v>847</v>
      </c>
      <c r="H1075" s="2" t="s">
        <v>61</v>
      </c>
      <c r="I1075" s="44">
        <v>45221</v>
      </c>
      <c r="J1075" s="133" t="s">
        <v>691</v>
      </c>
      <c r="K1075" s="133" t="s">
        <v>1200</v>
      </c>
      <c r="L1075" s="160">
        <v>550</v>
      </c>
      <c r="M1075" s="2" t="s">
        <v>1198</v>
      </c>
      <c r="N1075" s="2" t="s">
        <v>45</v>
      </c>
      <c r="O1075" s="9">
        <v>5</v>
      </c>
      <c r="P1075" s="9">
        <f t="shared" si="80"/>
        <v>55</v>
      </c>
      <c r="Q1075" s="2" t="str">
        <f t="shared" si="81"/>
        <v>octubre</v>
      </c>
      <c r="R1075" s="2">
        <f t="shared" si="82"/>
        <v>2023</v>
      </c>
      <c r="S1075" s="3" t="str">
        <f t="shared" si="83"/>
        <v>domingo</v>
      </c>
      <c r="T1075" s="87">
        <f t="shared" si="84"/>
        <v>22</v>
      </c>
    </row>
    <row r="1076" spans="1:20" ht="15.75" x14ac:dyDescent="0.25">
      <c r="A1076" s="113">
        <v>1075</v>
      </c>
      <c r="B1076" s="4" t="s">
        <v>720</v>
      </c>
      <c r="C1076" s="113">
        <v>29</v>
      </c>
      <c r="D1076" s="2" t="s">
        <v>695</v>
      </c>
      <c r="E1076" s="5" t="s">
        <v>650</v>
      </c>
      <c r="F1076" s="171">
        <v>30580610</v>
      </c>
      <c r="G1076" s="2" t="s">
        <v>848</v>
      </c>
      <c r="H1076" s="2" t="s">
        <v>35</v>
      </c>
      <c r="I1076" s="44">
        <v>45223</v>
      </c>
      <c r="J1076" s="133" t="s">
        <v>786</v>
      </c>
      <c r="K1076" s="133" t="s">
        <v>62</v>
      </c>
      <c r="L1076" s="161">
        <v>350</v>
      </c>
      <c r="M1076" s="2" t="s">
        <v>3</v>
      </c>
      <c r="N1076" s="2" t="s">
        <v>45</v>
      </c>
      <c r="O1076" s="9">
        <v>15</v>
      </c>
      <c r="P1076" s="9">
        <f t="shared" si="80"/>
        <v>35</v>
      </c>
      <c r="Q1076" s="2" t="str">
        <f t="shared" si="81"/>
        <v>octubre</v>
      </c>
      <c r="R1076" s="2">
        <f t="shared" si="82"/>
        <v>2023</v>
      </c>
      <c r="S1076" s="3" t="str">
        <f t="shared" si="83"/>
        <v>martes</v>
      </c>
      <c r="T1076" s="88">
        <f t="shared" si="84"/>
        <v>24</v>
      </c>
    </row>
    <row r="1077" spans="1:20" ht="15.75" x14ac:dyDescent="0.25">
      <c r="A1077" s="113">
        <v>1076</v>
      </c>
      <c r="B1077" s="4" t="s">
        <v>722</v>
      </c>
      <c r="C1077" s="113">
        <v>20</v>
      </c>
      <c r="D1077" s="2" t="s">
        <v>696</v>
      </c>
      <c r="E1077" s="5" t="s">
        <v>652</v>
      </c>
      <c r="F1077" s="171">
        <v>32313302</v>
      </c>
      <c r="G1077" s="2" t="s">
        <v>849</v>
      </c>
      <c r="H1077" s="2" t="s">
        <v>67</v>
      </c>
      <c r="I1077" s="44">
        <v>45227</v>
      </c>
      <c r="J1077" s="133" t="s">
        <v>714</v>
      </c>
      <c r="K1077" s="133" t="s">
        <v>62</v>
      </c>
      <c r="L1077" s="161">
        <v>350</v>
      </c>
      <c r="M1077" s="2" t="s">
        <v>1198</v>
      </c>
      <c r="N1077" s="2" t="s">
        <v>45</v>
      </c>
      <c r="O1077" s="9">
        <v>10</v>
      </c>
      <c r="P1077" s="9">
        <f t="shared" si="80"/>
        <v>35</v>
      </c>
      <c r="Q1077" s="2" t="str">
        <f t="shared" si="81"/>
        <v>octubre</v>
      </c>
      <c r="R1077" s="2">
        <f t="shared" si="82"/>
        <v>2023</v>
      </c>
      <c r="S1077" s="3" t="str">
        <f t="shared" si="83"/>
        <v>sabado</v>
      </c>
      <c r="T1077" s="87">
        <f t="shared" si="84"/>
        <v>28</v>
      </c>
    </row>
    <row r="1078" spans="1:20" ht="15.75" x14ac:dyDescent="0.25">
      <c r="A1078" s="113">
        <v>1077</v>
      </c>
      <c r="B1078" s="4" t="s">
        <v>724</v>
      </c>
      <c r="C1078" s="113">
        <v>34</v>
      </c>
      <c r="D1078" s="2" t="s">
        <v>695</v>
      </c>
      <c r="E1078" s="5" t="s">
        <v>654</v>
      </c>
      <c r="F1078" s="171">
        <v>30079514</v>
      </c>
      <c r="G1078" s="2" t="s">
        <v>850</v>
      </c>
      <c r="H1078" s="2" t="s">
        <v>70</v>
      </c>
      <c r="I1078" s="44">
        <v>45231</v>
      </c>
      <c r="J1078" s="133" t="s">
        <v>716</v>
      </c>
      <c r="K1078" s="133" t="s">
        <v>62</v>
      </c>
      <c r="L1078" s="161">
        <v>350</v>
      </c>
      <c r="M1078" s="2" t="s">
        <v>1197</v>
      </c>
      <c r="N1078" s="2" t="s">
        <v>45</v>
      </c>
      <c r="O1078" s="9">
        <v>10</v>
      </c>
      <c r="P1078" s="9">
        <f t="shared" si="80"/>
        <v>35</v>
      </c>
      <c r="Q1078" s="2" t="str">
        <f t="shared" si="81"/>
        <v>noviembre</v>
      </c>
      <c r="R1078" s="2">
        <f t="shared" si="82"/>
        <v>2023</v>
      </c>
      <c r="S1078" s="3" t="str">
        <f t="shared" si="83"/>
        <v>miercoles</v>
      </c>
      <c r="T1078" s="88">
        <f t="shared" si="84"/>
        <v>1</v>
      </c>
    </row>
    <row r="1079" spans="1:20" ht="15.75" x14ac:dyDescent="0.25">
      <c r="A1079" s="113">
        <v>1078</v>
      </c>
      <c r="B1079" s="4" t="s">
        <v>71</v>
      </c>
      <c r="C1079" s="113">
        <v>27</v>
      </c>
      <c r="D1079" s="2" t="s">
        <v>695</v>
      </c>
      <c r="E1079" s="5" t="s">
        <v>655</v>
      </c>
      <c r="F1079" s="171">
        <v>34221613</v>
      </c>
      <c r="G1079" s="2" t="s">
        <v>822</v>
      </c>
      <c r="H1079" s="2" t="s">
        <v>72</v>
      </c>
      <c r="I1079" s="44">
        <v>45233</v>
      </c>
      <c r="J1079" s="133" t="s">
        <v>689</v>
      </c>
      <c r="K1079" s="133" t="s">
        <v>62</v>
      </c>
      <c r="L1079" s="161">
        <v>350</v>
      </c>
      <c r="M1079" s="2" t="s">
        <v>1197</v>
      </c>
      <c r="N1079" s="2" t="s">
        <v>45</v>
      </c>
      <c r="O1079" s="9">
        <v>15</v>
      </c>
      <c r="P1079" s="9">
        <f t="shared" si="80"/>
        <v>35</v>
      </c>
      <c r="Q1079" s="2" t="str">
        <f t="shared" si="81"/>
        <v>noviembre</v>
      </c>
      <c r="R1079" s="2">
        <f t="shared" si="82"/>
        <v>2023</v>
      </c>
      <c r="S1079" s="3" t="str">
        <f t="shared" si="83"/>
        <v>viernes</v>
      </c>
      <c r="T1079" s="87">
        <f t="shared" si="84"/>
        <v>3</v>
      </c>
    </row>
    <row r="1080" spans="1:20" ht="15.75" x14ac:dyDescent="0.25">
      <c r="A1080" s="113">
        <v>1079</v>
      </c>
      <c r="B1080" s="4" t="s">
        <v>728</v>
      </c>
      <c r="C1080" s="113">
        <v>26</v>
      </c>
      <c r="D1080" s="2" t="s">
        <v>696</v>
      </c>
      <c r="E1080" s="5" t="s">
        <v>660</v>
      </c>
      <c r="F1080" s="171">
        <v>25972381</v>
      </c>
      <c r="G1080" s="2" t="s">
        <v>825</v>
      </c>
      <c r="H1080" s="2" t="s">
        <v>82</v>
      </c>
      <c r="I1080" s="44">
        <v>45248</v>
      </c>
      <c r="J1080" s="133" t="s">
        <v>688</v>
      </c>
      <c r="K1080" s="133" t="s">
        <v>62</v>
      </c>
      <c r="L1080" s="161">
        <v>350</v>
      </c>
      <c r="M1080" s="2" t="s">
        <v>5</v>
      </c>
      <c r="N1080" s="2" t="s">
        <v>45</v>
      </c>
      <c r="O1080" s="9">
        <v>15</v>
      </c>
      <c r="P1080" s="9">
        <f t="shared" si="80"/>
        <v>35</v>
      </c>
      <c r="Q1080" s="2" t="str">
        <f t="shared" si="81"/>
        <v>noviembre</v>
      </c>
      <c r="R1080" s="2">
        <f t="shared" si="82"/>
        <v>2023</v>
      </c>
      <c r="S1080" s="3" t="str">
        <f t="shared" si="83"/>
        <v>sabado</v>
      </c>
      <c r="T1080" s="88">
        <f t="shared" si="84"/>
        <v>18</v>
      </c>
    </row>
    <row r="1081" spans="1:20" ht="15.75" x14ac:dyDescent="0.25">
      <c r="A1081" s="113">
        <v>1080</v>
      </c>
      <c r="B1081" s="4" t="s">
        <v>730</v>
      </c>
      <c r="C1081" s="113">
        <v>27</v>
      </c>
      <c r="D1081" s="2" t="s">
        <v>695</v>
      </c>
      <c r="E1081" s="5" t="s">
        <v>662</v>
      </c>
      <c r="F1081" s="171">
        <v>30066435</v>
      </c>
      <c r="G1081" s="2" t="s">
        <v>933</v>
      </c>
      <c r="H1081" s="2" t="s">
        <v>86</v>
      </c>
      <c r="I1081" s="44">
        <v>45247</v>
      </c>
      <c r="J1081" s="133" t="s">
        <v>684</v>
      </c>
      <c r="K1081" s="133" t="s">
        <v>62</v>
      </c>
      <c r="L1081" s="161">
        <v>350</v>
      </c>
      <c r="M1081" s="2" t="s">
        <v>3</v>
      </c>
      <c r="N1081" s="2" t="s">
        <v>45</v>
      </c>
      <c r="O1081" s="9">
        <v>10</v>
      </c>
      <c r="P1081" s="9">
        <f t="shared" si="80"/>
        <v>35</v>
      </c>
      <c r="Q1081" s="2" t="str">
        <f t="shared" si="81"/>
        <v>noviembre</v>
      </c>
      <c r="R1081" s="2">
        <f t="shared" si="82"/>
        <v>2023</v>
      </c>
      <c r="S1081" s="3" t="str">
        <f t="shared" si="83"/>
        <v>viernes</v>
      </c>
      <c r="T1081" s="87">
        <f t="shared" si="84"/>
        <v>17</v>
      </c>
    </row>
    <row r="1082" spans="1:20" ht="15.75" x14ac:dyDescent="0.25">
      <c r="A1082" s="113">
        <v>1081</v>
      </c>
      <c r="B1082" s="4" t="s">
        <v>89</v>
      </c>
      <c r="C1082" s="113">
        <v>28</v>
      </c>
      <c r="D1082" s="2" t="s">
        <v>695</v>
      </c>
      <c r="E1082" s="5" t="s">
        <v>664</v>
      </c>
      <c r="F1082" s="171">
        <v>25649169</v>
      </c>
      <c r="G1082" s="2" t="s">
        <v>828</v>
      </c>
      <c r="H1082" s="2" t="s">
        <v>90</v>
      </c>
      <c r="I1082" s="44">
        <v>45251</v>
      </c>
      <c r="J1082" s="133" t="s">
        <v>685</v>
      </c>
      <c r="K1082" s="133" t="s">
        <v>62</v>
      </c>
      <c r="L1082" s="161">
        <v>350</v>
      </c>
      <c r="M1082" s="2" t="s">
        <v>5</v>
      </c>
      <c r="N1082" s="2" t="s">
        <v>45</v>
      </c>
      <c r="O1082" s="9">
        <v>15</v>
      </c>
      <c r="P1082" s="9">
        <f t="shared" si="80"/>
        <v>35</v>
      </c>
      <c r="Q1082" s="2" t="str">
        <f t="shared" si="81"/>
        <v>noviembre</v>
      </c>
      <c r="R1082" s="2">
        <f t="shared" si="82"/>
        <v>2023</v>
      </c>
      <c r="S1082" s="3" t="str">
        <f t="shared" si="83"/>
        <v>martes</v>
      </c>
      <c r="T1082" s="88">
        <f t="shared" si="84"/>
        <v>21</v>
      </c>
    </row>
    <row r="1083" spans="1:20" ht="15.75" x14ac:dyDescent="0.25">
      <c r="A1083" s="113">
        <v>1082</v>
      </c>
      <c r="B1083" s="4" t="s">
        <v>732</v>
      </c>
      <c r="C1083" s="113">
        <v>40</v>
      </c>
      <c r="D1083" s="2" t="s">
        <v>696</v>
      </c>
      <c r="E1083" s="5" t="s">
        <v>666</v>
      </c>
      <c r="F1083" s="171">
        <v>33498175</v>
      </c>
      <c r="G1083" s="2" t="s">
        <v>830</v>
      </c>
      <c r="H1083" s="2" t="s">
        <v>61</v>
      </c>
      <c r="I1083" s="44">
        <v>45255</v>
      </c>
      <c r="J1083" s="133" t="s">
        <v>690</v>
      </c>
      <c r="K1083" s="133" t="s">
        <v>62</v>
      </c>
      <c r="L1083" s="161">
        <v>350</v>
      </c>
      <c r="M1083" s="2" t="s">
        <v>3</v>
      </c>
      <c r="N1083" s="2" t="s">
        <v>45</v>
      </c>
      <c r="O1083" s="9">
        <v>10</v>
      </c>
      <c r="P1083" s="9">
        <f t="shared" si="80"/>
        <v>35</v>
      </c>
      <c r="Q1083" s="2" t="str">
        <f t="shared" si="81"/>
        <v>noviembre</v>
      </c>
      <c r="R1083" s="2">
        <f t="shared" si="82"/>
        <v>2023</v>
      </c>
      <c r="S1083" s="3" t="str">
        <f t="shared" si="83"/>
        <v>sabado</v>
      </c>
      <c r="T1083" s="87">
        <f t="shared" si="84"/>
        <v>25</v>
      </c>
    </row>
    <row r="1084" spans="1:20" ht="15.75" x14ac:dyDescent="0.25">
      <c r="A1084" s="113">
        <v>1083</v>
      </c>
      <c r="B1084" s="4" t="s">
        <v>94</v>
      </c>
      <c r="C1084" s="113">
        <v>29</v>
      </c>
      <c r="D1084" s="2" t="s">
        <v>695</v>
      </c>
      <c r="E1084" s="5" t="s">
        <v>667</v>
      </c>
      <c r="F1084" s="171">
        <v>32537563</v>
      </c>
      <c r="G1084" s="2" t="s">
        <v>831</v>
      </c>
      <c r="H1084" s="2" t="s">
        <v>74</v>
      </c>
      <c r="I1084" s="44">
        <v>45248</v>
      </c>
      <c r="J1084" s="133" t="s">
        <v>782</v>
      </c>
      <c r="K1084" s="133" t="s">
        <v>62</v>
      </c>
      <c r="L1084" s="161">
        <v>350</v>
      </c>
      <c r="M1084" s="2" t="s">
        <v>1198</v>
      </c>
      <c r="N1084" s="2" t="s">
        <v>45</v>
      </c>
      <c r="O1084" s="9">
        <v>5</v>
      </c>
      <c r="P1084" s="9">
        <f t="shared" si="80"/>
        <v>35</v>
      </c>
      <c r="Q1084" s="2" t="str">
        <f t="shared" si="81"/>
        <v>noviembre</v>
      </c>
      <c r="R1084" s="2">
        <f t="shared" si="82"/>
        <v>2023</v>
      </c>
      <c r="S1084" s="3" t="str">
        <f t="shared" si="83"/>
        <v>sabado</v>
      </c>
      <c r="T1084" s="88">
        <f t="shared" si="84"/>
        <v>18</v>
      </c>
    </row>
    <row r="1085" spans="1:20" ht="15.75" x14ac:dyDescent="0.25">
      <c r="A1085" s="113">
        <v>1084</v>
      </c>
      <c r="B1085" s="4" t="s">
        <v>733</v>
      </c>
      <c r="C1085" s="113">
        <v>28</v>
      </c>
      <c r="D1085" s="2" t="s">
        <v>695</v>
      </c>
      <c r="E1085" s="5" t="s">
        <v>668</v>
      </c>
      <c r="F1085" s="171">
        <v>39704517</v>
      </c>
      <c r="G1085" s="2" t="s">
        <v>832</v>
      </c>
      <c r="H1085" s="2" t="s">
        <v>96</v>
      </c>
      <c r="I1085" s="44">
        <v>45259</v>
      </c>
      <c r="J1085" s="133" t="s">
        <v>683</v>
      </c>
      <c r="K1085" s="133" t="s">
        <v>62</v>
      </c>
      <c r="L1085" s="161">
        <v>350</v>
      </c>
      <c r="M1085" s="2" t="s">
        <v>5</v>
      </c>
      <c r="N1085" s="2" t="s">
        <v>45</v>
      </c>
      <c r="O1085" s="9">
        <v>0</v>
      </c>
      <c r="P1085" s="9">
        <f t="shared" si="80"/>
        <v>35</v>
      </c>
      <c r="Q1085" s="2" t="str">
        <f t="shared" si="81"/>
        <v>noviembre</v>
      </c>
      <c r="R1085" s="2">
        <f t="shared" si="82"/>
        <v>2023</v>
      </c>
      <c r="S1085" s="3" t="str">
        <f t="shared" si="83"/>
        <v>miercoles</v>
      </c>
      <c r="T1085" s="87">
        <f t="shared" si="84"/>
        <v>29</v>
      </c>
    </row>
    <row r="1086" spans="1:20" ht="15.75" x14ac:dyDescent="0.25">
      <c r="A1086" s="113">
        <v>1085</v>
      </c>
      <c r="B1086" s="4" t="s">
        <v>734</v>
      </c>
      <c r="C1086" s="113">
        <v>29</v>
      </c>
      <c r="D1086" s="2" t="s">
        <v>696</v>
      </c>
      <c r="E1086" s="5" t="s">
        <v>669</v>
      </c>
      <c r="F1086" s="171">
        <v>36482004</v>
      </c>
      <c r="G1086" s="2" t="s">
        <v>851</v>
      </c>
      <c r="H1086" s="2" t="s">
        <v>98</v>
      </c>
      <c r="I1086" s="44">
        <v>45261</v>
      </c>
      <c r="J1086" s="133" t="s">
        <v>691</v>
      </c>
      <c r="K1086" s="133" t="s">
        <v>62</v>
      </c>
      <c r="L1086" s="161">
        <v>350</v>
      </c>
      <c r="M1086" s="2" t="s">
        <v>1198</v>
      </c>
      <c r="N1086" s="2" t="s">
        <v>45</v>
      </c>
      <c r="O1086" s="9">
        <v>8</v>
      </c>
      <c r="P1086" s="9">
        <f t="shared" si="80"/>
        <v>35</v>
      </c>
      <c r="Q1086" s="2" t="str">
        <f t="shared" si="81"/>
        <v>diciembre</v>
      </c>
      <c r="R1086" s="2">
        <f t="shared" si="82"/>
        <v>2023</v>
      </c>
      <c r="S1086" s="3" t="str">
        <f t="shared" si="83"/>
        <v>viernes</v>
      </c>
      <c r="T1086" s="88">
        <f t="shared" si="84"/>
        <v>1</v>
      </c>
    </row>
    <row r="1087" spans="1:20" ht="15.75" x14ac:dyDescent="0.25">
      <c r="A1087" s="113">
        <v>1086</v>
      </c>
      <c r="B1087" s="4" t="s">
        <v>99</v>
      </c>
      <c r="C1087" s="113">
        <v>31</v>
      </c>
      <c r="D1087" s="2" t="s">
        <v>696</v>
      </c>
      <c r="E1087" s="5" t="s">
        <v>670</v>
      </c>
      <c r="F1087" s="171">
        <v>34388397</v>
      </c>
      <c r="G1087" s="2" t="s">
        <v>846</v>
      </c>
      <c r="H1087" s="2" t="s">
        <v>100</v>
      </c>
      <c r="I1087" s="44">
        <v>45263</v>
      </c>
      <c r="J1087" s="133" t="s">
        <v>786</v>
      </c>
      <c r="K1087" s="133" t="s">
        <v>62</v>
      </c>
      <c r="L1087" s="161">
        <v>350</v>
      </c>
      <c r="M1087" s="2" t="s">
        <v>3</v>
      </c>
      <c r="N1087" s="2" t="s">
        <v>45</v>
      </c>
      <c r="O1087" s="9">
        <v>15</v>
      </c>
      <c r="P1087" s="9">
        <f t="shared" si="80"/>
        <v>35</v>
      </c>
      <c r="Q1087" s="2" t="str">
        <f t="shared" si="81"/>
        <v>diciembre</v>
      </c>
      <c r="R1087" s="2">
        <f t="shared" si="82"/>
        <v>2023</v>
      </c>
      <c r="S1087" s="3" t="str">
        <f t="shared" si="83"/>
        <v>domingo</v>
      </c>
      <c r="T1087" s="87">
        <f t="shared" si="84"/>
        <v>3</v>
      </c>
    </row>
    <row r="1088" spans="1:20" ht="15.75" x14ac:dyDescent="0.25">
      <c r="A1088" s="113">
        <v>1087</v>
      </c>
      <c r="B1088" s="4" t="s">
        <v>736</v>
      </c>
      <c r="C1088" s="113">
        <v>18</v>
      </c>
      <c r="D1088" s="2" t="s">
        <v>695</v>
      </c>
      <c r="E1088" s="5" t="s">
        <v>672</v>
      </c>
      <c r="F1088" s="171">
        <v>31816316</v>
      </c>
      <c r="G1088" s="2" t="s">
        <v>853</v>
      </c>
      <c r="H1088" s="2" t="s">
        <v>104</v>
      </c>
      <c r="I1088" s="44">
        <v>45267</v>
      </c>
      <c r="J1088" s="133" t="s">
        <v>714</v>
      </c>
      <c r="K1088" s="133" t="s">
        <v>62</v>
      </c>
      <c r="L1088" s="161">
        <v>350</v>
      </c>
      <c r="M1088" s="2" t="s">
        <v>1198</v>
      </c>
      <c r="N1088" s="2" t="s">
        <v>45</v>
      </c>
      <c r="O1088" s="9">
        <v>10</v>
      </c>
      <c r="P1088" s="9">
        <f t="shared" si="80"/>
        <v>35</v>
      </c>
      <c r="Q1088" s="2" t="str">
        <f t="shared" si="81"/>
        <v>diciembre</v>
      </c>
      <c r="R1088" s="2">
        <f t="shared" si="82"/>
        <v>2023</v>
      </c>
      <c r="S1088" s="3" t="str">
        <f t="shared" si="83"/>
        <v>jueves</v>
      </c>
      <c r="T1088" s="88">
        <f t="shared" si="84"/>
        <v>7</v>
      </c>
    </row>
    <row r="1089" spans="1:20" ht="15.75" x14ac:dyDescent="0.25">
      <c r="A1089" s="113">
        <v>1088</v>
      </c>
      <c r="B1089" s="4" t="s">
        <v>737</v>
      </c>
      <c r="C1089" s="113">
        <v>32</v>
      </c>
      <c r="D1089" s="2" t="s">
        <v>696</v>
      </c>
      <c r="E1089" s="5" t="s">
        <v>674</v>
      </c>
      <c r="F1089" s="171">
        <v>30442404</v>
      </c>
      <c r="G1089" s="2" t="s">
        <v>852</v>
      </c>
      <c r="H1089" s="2" t="s">
        <v>108</v>
      </c>
      <c r="I1089" s="44">
        <v>45270</v>
      </c>
      <c r="J1089" s="133" t="s">
        <v>716</v>
      </c>
      <c r="K1089" s="133" t="s">
        <v>62</v>
      </c>
      <c r="L1089" s="161">
        <v>350</v>
      </c>
      <c r="M1089" s="2" t="s">
        <v>1197</v>
      </c>
      <c r="N1089" s="2" t="s">
        <v>45</v>
      </c>
      <c r="O1089" s="9">
        <v>15</v>
      </c>
      <c r="P1089" s="9">
        <f t="shared" si="80"/>
        <v>35</v>
      </c>
      <c r="Q1089" s="2" t="str">
        <f t="shared" si="81"/>
        <v>diciembre</v>
      </c>
      <c r="R1089" s="2">
        <f t="shared" si="82"/>
        <v>2023</v>
      </c>
      <c r="S1089" s="3" t="str">
        <f t="shared" si="83"/>
        <v>domingo</v>
      </c>
      <c r="T1089" s="87">
        <f t="shared" si="84"/>
        <v>10</v>
      </c>
    </row>
    <row r="1090" spans="1:20" ht="15.75" x14ac:dyDescent="0.25">
      <c r="A1090" s="113">
        <v>1089</v>
      </c>
      <c r="B1090" s="4" t="s">
        <v>738</v>
      </c>
      <c r="C1090" s="113">
        <v>52</v>
      </c>
      <c r="D1090" s="2" t="s">
        <v>696</v>
      </c>
      <c r="E1090" s="5" t="s">
        <v>675</v>
      </c>
      <c r="F1090" s="171">
        <v>34780010</v>
      </c>
      <c r="G1090" s="2" t="s">
        <v>834</v>
      </c>
      <c r="H1090" s="2" t="s">
        <v>110</v>
      </c>
      <c r="I1090" s="44">
        <v>45273</v>
      </c>
      <c r="J1090" s="133" t="s">
        <v>689</v>
      </c>
      <c r="K1090" s="133" t="s">
        <v>62</v>
      </c>
      <c r="L1090" s="161">
        <v>350</v>
      </c>
      <c r="M1090" s="2" t="s">
        <v>1197</v>
      </c>
      <c r="N1090" s="2" t="s">
        <v>45</v>
      </c>
      <c r="O1090" s="9">
        <v>0</v>
      </c>
      <c r="P1090" s="9">
        <f t="shared" ref="P1090:P1153" si="85">L1090*0.1</f>
        <v>35</v>
      </c>
      <c r="Q1090" s="2" t="str">
        <f t="shared" ref="Q1090:Q1153" si="86">TEXT(I:I,"mmmm")</f>
        <v>diciembre</v>
      </c>
      <c r="R1090" s="2">
        <f t="shared" ref="R1090:R1153" si="87">YEAR(I1090)</f>
        <v>2023</v>
      </c>
      <c r="S1090" s="3" t="str">
        <f t="shared" ref="S1090:S1153" si="88">IF(I1090&lt;&gt;"", SUBSTITUTE(SUBSTITUTE(SUBSTITUTE(SUBSTITUTE(SUBSTITUTE(TEXT(I1090,"dddd"),"á","a"),"é","e"),"í","i"),"ó","o"),"ú","u"),"")</f>
        <v>miercoles</v>
      </c>
      <c r="T1090" s="88">
        <f t="shared" ref="T1090:T1153" si="89">DAY(I:I)</f>
        <v>13</v>
      </c>
    </row>
    <row r="1091" spans="1:20" ht="15.75" x14ac:dyDescent="0.25">
      <c r="A1091" s="113">
        <v>1090</v>
      </c>
      <c r="B1091" s="4" t="s">
        <v>740</v>
      </c>
      <c r="C1091" s="113">
        <v>38</v>
      </c>
      <c r="D1091" s="2" t="s">
        <v>695</v>
      </c>
      <c r="E1091" s="5" t="s">
        <v>680</v>
      </c>
      <c r="F1091" s="171">
        <v>29400151</v>
      </c>
      <c r="G1091" s="2" t="s">
        <v>837</v>
      </c>
      <c r="H1091" s="2" t="s">
        <v>119</v>
      </c>
      <c r="I1091" s="44">
        <v>45283</v>
      </c>
      <c r="J1091" s="133" t="s">
        <v>688</v>
      </c>
      <c r="K1091" s="133" t="s">
        <v>62</v>
      </c>
      <c r="L1091" s="161">
        <v>350</v>
      </c>
      <c r="M1091" s="2" t="s">
        <v>5</v>
      </c>
      <c r="N1091" s="2" t="s">
        <v>45</v>
      </c>
      <c r="O1091" s="9">
        <v>8</v>
      </c>
      <c r="P1091" s="9">
        <f t="shared" si="85"/>
        <v>35</v>
      </c>
      <c r="Q1091" s="2" t="str">
        <f t="shared" si="86"/>
        <v>diciembre</v>
      </c>
      <c r="R1091" s="2">
        <f t="shared" si="87"/>
        <v>2023</v>
      </c>
      <c r="S1091" s="3" t="str">
        <f t="shared" si="88"/>
        <v>sabado</v>
      </c>
      <c r="T1091" s="87">
        <f t="shared" si="89"/>
        <v>23</v>
      </c>
    </row>
    <row r="1092" spans="1:20" ht="15.75" x14ac:dyDescent="0.25">
      <c r="A1092" s="113">
        <v>1091</v>
      </c>
      <c r="B1092" s="4" t="s">
        <v>904</v>
      </c>
      <c r="C1092" s="113">
        <v>38</v>
      </c>
      <c r="D1092" s="2" t="s">
        <v>695</v>
      </c>
      <c r="E1092" s="5" t="s">
        <v>642</v>
      </c>
      <c r="F1092" s="171">
        <v>34678227</v>
      </c>
      <c r="G1092" s="6" t="s">
        <v>815</v>
      </c>
      <c r="H1092" s="2" t="s">
        <v>29</v>
      </c>
      <c r="I1092" s="44">
        <v>45287</v>
      </c>
      <c r="J1092" s="133" t="s">
        <v>684</v>
      </c>
      <c r="K1092" s="133" t="s">
        <v>62</v>
      </c>
      <c r="L1092" s="161">
        <v>350</v>
      </c>
      <c r="M1092" s="2" t="s">
        <v>3</v>
      </c>
      <c r="N1092" s="2" t="s">
        <v>45</v>
      </c>
      <c r="O1092" s="9">
        <v>15</v>
      </c>
      <c r="P1092" s="9">
        <f t="shared" si="85"/>
        <v>35</v>
      </c>
      <c r="Q1092" s="2" t="str">
        <f t="shared" si="86"/>
        <v>diciembre</v>
      </c>
      <c r="R1092" s="2">
        <f t="shared" si="87"/>
        <v>2023</v>
      </c>
      <c r="S1092" s="3" t="str">
        <f t="shared" si="88"/>
        <v>miercoles</v>
      </c>
      <c r="T1092" s="88">
        <f t="shared" si="89"/>
        <v>27</v>
      </c>
    </row>
    <row r="1093" spans="1:20" ht="15.75" x14ac:dyDescent="0.25">
      <c r="A1093" s="113">
        <v>1092</v>
      </c>
      <c r="B1093" s="4" t="s">
        <v>715</v>
      </c>
      <c r="C1093" s="113">
        <v>42</v>
      </c>
      <c r="D1093" s="2" t="s">
        <v>696</v>
      </c>
      <c r="E1093" s="5" t="s">
        <v>644</v>
      </c>
      <c r="F1093" s="171">
        <v>25043373</v>
      </c>
      <c r="G1093" s="6" t="s">
        <v>816</v>
      </c>
      <c r="H1093" s="2" t="s">
        <v>33</v>
      </c>
      <c r="I1093" s="44">
        <v>45291</v>
      </c>
      <c r="J1093" s="133" t="s">
        <v>685</v>
      </c>
      <c r="K1093" s="133" t="s">
        <v>62</v>
      </c>
      <c r="L1093" s="161">
        <v>350</v>
      </c>
      <c r="M1093" s="2" t="s">
        <v>5</v>
      </c>
      <c r="N1093" s="2" t="s">
        <v>45</v>
      </c>
      <c r="O1093" s="9">
        <v>15</v>
      </c>
      <c r="P1093" s="9">
        <f t="shared" si="85"/>
        <v>35</v>
      </c>
      <c r="Q1093" s="2" t="str">
        <f t="shared" si="86"/>
        <v>diciembre</v>
      </c>
      <c r="R1093" s="2">
        <f t="shared" si="87"/>
        <v>2023</v>
      </c>
      <c r="S1093" s="3" t="str">
        <f t="shared" si="88"/>
        <v>domingo</v>
      </c>
      <c r="T1093" s="87">
        <f t="shared" si="89"/>
        <v>31</v>
      </c>
    </row>
    <row r="1094" spans="1:20" ht="15.75" x14ac:dyDescent="0.25">
      <c r="A1094" s="113">
        <v>1093</v>
      </c>
      <c r="B1094" s="4" t="s">
        <v>803</v>
      </c>
      <c r="C1094" s="113">
        <v>38</v>
      </c>
      <c r="D1094" s="2" t="s">
        <v>695</v>
      </c>
      <c r="E1094" s="5" t="s">
        <v>646</v>
      </c>
      <c r="F1094" s="171">
        <v>30652793</v>
      </c>
      <c r="G1094" s="6" t="s">
        <v>818</v>
      </c>
      <c r="H1094" s="2" t="s">
        <v>129</v>
      </c>
      <c r="I1094" s="44">
        <v>45178</v>
      </c>
      <c r="J1094" s="133" t="s">
        <v>690</v>
      </c>
      <c r="K1094" s="133" t="s">
        <v>62</v>
      </c>
      <c r="L1094" s="161">
        <v>350</v>
      </c>
      <c r="M1094" s="2" t="s">
        <v>3</v>
      </c>
      <c r="N1094" s="2" t="s">
        <v>45</v>
      </c>
      <c r="O1094" s="9">
        <v>10</v>
      </c>
      <c r="P1094" s="9">
        <f t="shared" si="85"/>
        <v>35</v>
      </c>
      <c r="Q1094" s="2" t="str">
        <f t="shared" si="86"/>
        <v>septiembre</v>
      </c>
      <c r="R1094" s="2">
        <f t="shared" si="87"/>
        <v>2023</v>
      </c>
      <c r="S1094" s="3" t="str">
        <f t="shared" si="88"/>
        <v>sabado</v>
      </c>
      <c r="T1094" s="88">
        <f t="shared" si="89"/>
        <v>9</v>
      </c>
    </row>
    <row r="1095" spans="1:20" ht="15.75" x14ac:dyDescent="0.25">
      <c r="A1095" s="113">
        <v>1094</v>
      </c>
      <c r="B1095" s="4" t="s">
        <v>905</v>
      </c>
      <c r="C1095" s="113">
        <v>22</v>
      </c>
      <c r="D1095" s="2" t="s">
        <v>695</v>
      </c>
      <c r="E1095" s="5" t="s">
        <v>647</v>
      </c>
      <c r="F1095" s="171">
        <v>27137293</v>
      </c>
      <c r="G1095" s="2" t="s">
        <v>819</v>
      </c>
      <c r="H1095" s="2" t="s">
        <v>39</v>
      </c>
      <c r="I1095" s="44">
        <v>45175</v>
      </c>
      <c r="J1095" s="133" t="s">
        <v>782</v>
      </c>
      <c r="K1095" s="133" t="s">
        <v>1203</v>
      </c>
      <c r="L1095" s="161">
        <v>450</v>
      </c>
      <c r="M1095" s="2" t="s">
        <v>1198</v>
      </c>
      <c r="N1095" s="2" t="s">
        <v>45</v>
      </c>
      <c r="O1095" s="9">
        <v>5</v>
      </c>
      <c r="P1095" s="9">
        <f t="shared" si="85"/>
        <v>45</v>
      </c>
      <c r="Q1095" s="2" t="str">
        <f t="shared" si="86"/>
        <v>septiembre</v>
      </c>
      <c r="R1095" s="2">
        <f t="shared" si="87"/>
        <v>2023</v>
      </c>
      <c r="S1095" s="3" t="str">
        <f t="shared" si="88"/>
        <v>miercoles</v>
      </c>
      <c r="T1095" s="87">
        <f t="shared" si="89"/>
        <v>6</v>
      </c>
    </row>
    <row r="1096" spans="1:20" ht="15.75" x14ac:dyDescent="0.25">
      <c r="A1096" s="113">
        <v>1095</v>
      </c>
      <c r="B1096" s="4" t="s">
        <v>718</v>
      </c>
      <c r="C1096" s="113">
        <v>32</v>
      </c>
      <c r="D1096" s="2" t="s">
        <v>696</v>
      </c>
      <c r="E1096" s="5" t="s">
        <v>648</v>
      </c>
      <c r="F1096" s="171">
        <v>34294909</v>
      </c>
      <c r="G1096" s="2" t="s">
        <v>820</v>
      </c>
      <c r="H1096" s="2" t="s">
        <v>59</v>
      </c>
      <c r="I1096" s="44">
        <v>45177</v>
      </c>
      <c r="J1096" s="133" t="s">
        <v>683</v>
      </c>
      <c r="K1096" s="133" t="s">
        <v>1203</v>
      </c>
      <c r="L1096" s="161">
        <v>450</v>
      </c>
      <c r="M1096" s="2" t="s">
        <v>5</v>
      </c>
      <c r="N1096" s="2" t="s">
        <v>45</v>
      </c>
      <c r="O1096" s="9">
        <v>10</v>
      </c>
      <c r="P1096" s="9">
        <f t="shared" si="85"/>
        <v>45</v>
      </c>
      <c r="Q1096" s="2" t="str">
        <f t="shared" si="86"/>
        <v>septiembre</v>
      </c>
      <c r="R1096" s="2">
        <f t="shared" si="87"/>
        <v>2023</v>
      </c>
      <c r="S1096" s="3" t="str">
        <f t="shared" si="88"/>
        <v>viernes</v>
      </c>
      <c r="T1096" s="88">
        <f t="shared" si="89"/>
        <v>8</v>
      </c>
    </row>
    <row r="1097" spans="1:20" ht="15.75" x14ac:dyDescent="0.25">
      <c r="A1097" s="113">
        <v>1096</v>
      </c>
      <c r="B1097" s="4" t="s">
        <v>719</v>
      </c>
      <c r="C1097" s="113">
        <v>30</v>
      </c>
      <c r="D1097" s="2" t="s">
        <v>696</v>
      </c>
      <c r="E1097" s="5" t="s">
        <v>649</v>
      </c>
      <c r="F1097" s="171">
        <v>27535017</v>
      </c>
      <c r="G1097" s="2" t="s">
        <v>847</v>
      </c>
      <c r="H1097" s="2" t="s">
        <v>61</v>
      </c>
      <c r="I1097" s="44">
        <v>45179</v>
      </c>
      <c r="J1097" s="133" t="s">
        <v>691</v>
      </c>
      <c r="K1097" s="133" t="s">
        <v>1203</v>
      </c>
      <c r="L1097" s="161">
        <v>450</v>
      </c>
      <c r="M1097" s="2" t="s">
        <v>1198</v>
      </c>
      <c r="N1097" s="2" t="s">
        <v>45</v>
      </c>
      <c r="O1097" s="9">
        <v>5</v>
      </c>
      <c r="P1097" s="9">
        <f t="shared" si="85"/>
        <v>45</v>
      </c>
      <c r="Q1097" s="2" t="str">
        <f t="shared" si="86"/>
        <v>septiembre</v>
      </c>
      <c r="R1097" s="2">
        <f t="shared" si="87"/>
        <v>2023</v>
      </c>
      <c r="S1097" s="3" t="str">
        <f t="shared" si="88"/>
        <v>domingo</v>
      </c>
      <c r="T1097" s="87">
        <f t="shared" si="89"/>
        <v>10</v>
      </c>
    </row>
    <row r="1098" spans="1:20" ht="15.75" x14ac:dyDescent="0.25">
      <c r="A1098" s="113">
        <v>1097</v>
      </c>
      <c r="B1098" s="4" t="s">
        <v>720</v>
      </c>
      <c r="C1098" s="113">
        <v>29</v>
      </c>
      <c r="D1098" s="2" t="s">
        <v>695</v>
      </c>
      <c r="E1098" s="5" t="s">
        <v>650</v>
      </c>
      <c r="F1098" s="171">
        <v>30580610</v>
      </c>
      <c r="G1098" s="2" t="s">
        <v>848</v>
      </c>
      <c r="H1098" s="2" t="s">
        <v>35</v>
      </c>
      <c r="I1098" s="44">
        <v>45181</v>
      </c>
      <c r="J1098" s="133" t="s">
        <v>786</v>
      </c>
      <c r="K1098" s="133" t="s">
        <v>1203</v>
      </c>
      <c r="L1098" s="161">
        <v>450</v>
      </c>
      <c r="M1098" s="2" t="s">
        <v>3</v>
      </c>
      <c r="N1098" s="2" t="s">
        <v>45</v>
      </c>
      <c r="O1098" s="9">
        <v>10</v>
      </c>
      <c r="P1098" s="9">
        <f t="shared" si="85"/>
        <v>45</v>
      </c>
      <c r="Q1098" s="2" t="str">
        <f t="shared" si="86"/>
        <v>septiembre</v>
      </c>
      <c r="R1098" s="2">
        <f t="shared" si="87"/>
        <v>2023</v>
      </c>
      <c r="S1098" s="3" t="str">
        <f t="shared" si="88"/>
        <v>martes</v>
      </c>
      <c r="T1098" s="88">
        <f t="shared" si="89"/>
        <v>12</v>
      </c>
    </row>
    <row r="1099" spans="1:20" ht="15.75" x14ac:dyDescent="0.25">
      <c r="A1099" s="113">
        <v>1098</v>
      </c>
      <c r="B1099" s="4" t="s">
        <v>722</v>
      </c>
      <c r="C1099" s="113">
        <v>20</v>
      </c>
      <c r="D1099" s="2" t="s">
        <v>696</v>
      </c>
      <c r="E1099" s="5" t="s">
        <v>652</v>
      </c>
      <c r="F1099" s="171">
        <v>32313302</v>
      </c>
      <c r="G1099" s="2" t="s">
        <v>849</v>
      </c>
      <c r="H1099" s="2" t="s">
        <v>67</v>
      </c>
      <c r="I1099" s="44">
        <v>45185</v>
      </c>
      <c r="J1099" s="133" t="s">
        <v>714</v>
      </c>
      <c r="K1099" s="133" t="s">
        <v>1203</v>
      </c>
      <c r="L1099" s="161">
        <v>450</v>
      </c>
      <c r="M1099" s="2" t="s">
        <v>1198</v>
      </c>
      <c r="N1099" s="2" t="s">
        <v>45</v>
      </c>
      <c r="O1099" s="9">
        <v>15</v>
      </c>
      <c r="P1099" s="9">
        <f t="shared" si="85"/>
        <v>45</v>
      </c>
      <c r="Q1099" s="2" t="str">
        <f t="shared" si="86"/>
        <v>septiembre</v>
      </c>
      <c r="R1099" s="2">
        <f t="shared" si="87"/>
        <v>2023</v>
      </c>
      <c r="S1099" s="3" t="str">
        <f t="shared" si="88"/>
        <v>sabado</v>
      </c>
      <c r="T1099" s="87">
        <f t="shared" si="89"/>
        <v>16</v>
      </c>
    </row>
    <row r="1100" spans="1:20" ht="15.75" x14ac:dyDescent="0.25">
      <c r="A1100" s="113">
        <v>1099</v>
      </c>
      <c r="B1100" s="4" t="s">
        <v>724</v>
      </c>
      <c r="C1100" s="113">
        <v>34</v>
      </c>
      <c r="D1100" s="2" t="s">
        <v>695</v>
      </c>
      <c r="E1100" s="5" t="s">
        <v>654</v>
      </c>
      <c r="F1100" s="171">
        <v>30079514</v>
      </c>
      <c r="G1100" s="2" t="s">
        <v>850</v>
      </c>
      <c r="H1100" s="2" t="s">
        <v>70</v>
      </c>
      <c r="I1100" s="44">
        <v>45189</v>
      </c>
      <c r="J1100" s="133" t="s">
        <v>716</v>
      </c>
      <c r="K1100" s="133" t="s">
        <v>1203</v>
      </c>
      <c r="L1100" s="161">
        <v>450</v>
      </c>
      <c r="M1100" s="2" t="s">
        <v>1197</v>
      </c>
      <c r="N1100" s="2" t="s">
        <v>45</v>
      </c>
      <c r="O1100" s="9">
        <v>8</v>
      </c>
      <c r="P1100" s="9">
        <f t="shared" si="85"/>
        <v>45</v>
      </c>
      <c r="Q1100" s="2" t="str">
        <f t="shared" si="86"/>
        <v>septiembre</v>
      </c>
      <c r="R1100" s="2">
        <f t="shared" si="87"/>
        <v>2023</v>
      </c>
      <c r="S1100" s="3" t="str">
        <f t="shared" si="88"/>
        <v>miercoles</v>
      </c>
      <c r="T1100" s="88">
        <f t="shared" si="89"/>
        <v>20</v>
      </c>
    </row>
    <row r="1101" spans="1:20" ht="15.75" x14ac:dyDescent="0.25">
      <c r="A1101" s="113">
        <v>1100</v>
      </c>
      <c r="B1101" s="4" t="s">
        <v>71</v>
      </c>
      <c r="C1101" s="113">
        <v>27</v>
      </c>
      <c r="D1101" s="2" t="s">
        <v>695</v>
      </c>
      <c r="E1101" s="5" t="s">
        <v>655</v>
      </c>
      <c r="F1101" s="171">
        <v>34221613</v>
      </c>
      <c r="G1101" s="2" t="s">
        <v>822</v>
      </c>
      <c r="H1101" s="2" t="s">
        <v>72</v>
      </c>
      <c r="I1101" s="44">
        <v>45191</v>
      </c>
      <c r="J1101" s="133" t="s">
        <v>689</v>
      </c>
      <c r="K1101" s="133" t="s">
        <v>1203</v>
      </c>
      <c r="L1101" s="161">
        <v>450</v>
      </c>
      <c r="M1101" s="2" t="s">
        <v>1197</v>
      </c>
      <c r="N1101" s="2" t="s">
        <v>45</v>
      </c>
      <c r="O1101" s="9">
        <v>10</v>
      </c>
      <c r="P1101" s="9">
        <f t="shared" si="85"/>
        <v>45</v>
      </c>
      <c r="Q1101" s="2" t="str">
        <f t="shared" si="86"/>
        <v>septiembre</v>
      </c>
      <c r="R1101" s="2">
        <f t="shared" si="87"/>
        <v>2023</v>
      </c>
      <c r="S1101" s="3" t="str">
        <f t="shared" si="88"/>
        <v>viernes</v>
      </c>
      <c r="T1101" s="87">
        <f t="shared" si="89"/>
        <v>22</v>
      </c>
    </row>
    <row r="1102" spans="1:20" ht="15.75" x14ac:dyDescent="0.25">
      <c r="A1102" s="113">
        <v>1101</v>
      </c>
      <c r="B1102" s="4" t="s">
        <v>728</v>
      </c>
      <c r="C1102" s="113">
        <v>26</v>
      </c>
      <c r="D1102" s="2" t="s">
        <v>696</v>
      </c>
      <c r="E1102" s="5" t="s">
        <v>660</v>
      </c>
      <c r="F1102" s="171">
        <v>25972381</v>
      </c>
      <c r="G1102" s="2" t="s">
        <v>825</v>
      </c>
      <c r="H1102" s="2" t="s">
        <v>82</v>
      </c>
      <c r="I1102" s="44">
        <v>45213</v>
      </c>
      <c r="J1102" s="133" t="s">
        <v>688</v>
      </c>
      <c r="K1102" s="133" t="s">
        <v>1203</v>
      </c>
      <c r="L1102" s="161">
        <v>450</v>
      </c>
      <c r="M1102" s="2" t="s">
        <v>5</v>
      </c>
      <c r="N1102" s="2" t="s">
        <v>45</v>
      </c>
      <c r="O1102" s="9">
        <v>15</v>
      </c>
      <c r="P1102" s="9">
        <f t="shared" si="85"/>
        <v>45</v>
      </c>
      <c r="Q1102" s="2" t="str">
        <f t="shared" si="86"/>
        <v>octubre</v>
      </c>
      <c r="R1102" s="2">
        <f t="shared" si="87"/>
        <v>2023</v>
      </c>
      <c r="S1102" s="3" t="str">
        <f t="shared" si="88"/>
        <v>sabado</v>
      </c>
      <c r="T1102" s="88">
        <f t="shared" si="89"/>
        <v>14</v>
      </c>
    </row>
    <row r="1103" spans="1:20" ht="15.75" x14ac:dyDescent="0.25">
      <c r="A1103" s="113">
        <v>1102</v>
      </c>
      <c r="B1103" s="4" t="s">
        <v>730</v>
      </c>
      <c r="C1103" s="113">
        <v>27</v>
      </c>
      <c r="D1103" s="2" t="s">
        <v>695</v>
      </c>
      <c r="E1103" s="5" t="s">
        <v>662</v>
      </c>
      <c r="F1103" s="171">
        <v>30066435</v>
      </c>
      <c r="G1103" s="2" t="s">
        <v>933</v>
      </c>
      <c r="H1103" s="2" t="s">
        <v>86</v>
      </c>
      <c r="I1103" s="44">
        <v>45171</v>
      </c>
      <c r="J1103" s="133" t="s">
        <v>684</v>
      </c>
      <c r="K1103" s="133" t="s">
        <v>1203</v>
      </c>
      <c r="L1103" s="161">
        <v>450</v>
      </c>
      <c r="M1103" s="2" t="s">
        <v>3</v>
      </c>
      <c r="N1103" s="2" t="s">
        <v>45</v>
      </c>
      <c r="O1103" s="9">
        <v>15</v>
      </c>
      <c r="P1103" s="9">
        <f t="shared" si="85"/>
        <v>45</v>
      </c>
      <c r="Q1103" s="2" t="str">
        <f t="shared" si="86"/>
        <v>septiembre</v>
      </c>
      <c r="R1103" s="2">
        <f t="shared" si="87"/>
        <v>2023</v>
      </c>
      <c r="S1103" s="3" t="str">
        <f t="shared" si="88"/>
        <v>sabado</v>
      </c>
      <c r="T1103" s="87">
        <f t="shared" si="89"/>
        <v>2</v>
      </c>
    </row>
    <row r="1104" spans="1:20" ht="15.75" x14ac:dyDescent="0.25">
      <c r="A1104" s="113">
        <v>1103</v>
      </c>
      <c r="B1104" s="4" t="s">
        <v>89</v>
      </c>
      <c r="C1104" s="113">
        <v>28</v>
      </c>
      <c r="D1104" s="2" t="s">
        <v>695</v>
      </c>
      <c r="E1104" s="5" t="s">
        <v>664</v>
      </c>
      <c r="F1104" s="171">
        <v>25649169</v>
      </c>
      <c r="G1104" s="2" t="s">
        <v>828</v>
      </c>
      <c r="H1104" s="2" t="s">
        <v>90</v>
      </c>
      <c r="I1104" s="44">
        <v>45175</v>
      </c>
      <c r="J1104" s="133" t="s">
        <v>782</v>
      </c>
      <c r="K1104" s="133" t="s">
        <v>1203</v>
      </c>
      <c r="L1104" s="161">
        <v>450</v>
      </c>
      <c r="M1104" s="2" t="s">
        <v>1198</v>
      </c>
      <c r="N1104" s="2" t="s">
        <v>45</v>
      </c>
      <c r="O1104" s="9">
        <v>10</v>
      </c>
      <c r="P1104" s="9">
        <f t="shared" si="85"/>
        <v>45</v>
      </c>
      <c r="Q1104" s="2" t="str">
        <f t="shared" si="86"/>
        <v>septiembre</v>
      </c>
      <c r="R1104" s="2">
        <f t="shared" si="87"/>
        <v>2023</v>
      </c>
      <c r="S1104" s="3" t="str">
        <f t="shared" si="88"/>
        <v>miercoles</v>
      </c>
      <c r="T1104" s="88">
        <f t="shared" si="89"/>
        <v>6</v>
      </c>
    </row>
    <row r="1105" spans="1:20" ht="15.75" x14ac:dyDescent="0.25">
      <c r="A1105" s="113">
        <v>1104</v>
      </c>
      <c r="B1105" s="4" t="s">
        <v>735</v>
      </c>
      <c r="C1105" s="113">
        <v>29</v>
      </c>
      <c r="D1105" s="2" t="s">
        <v>695</v>
      </c>
      <c r="E1105" s="5" t="s">
        <v>671</v>
      </c>
      <c r="F1105" s="171">
        <v>34400915</v>
      </c>
      <c r="G1105" s="2" t="s">
        <v>840</v>
      </c>
      <c r="H1105" s="2" t="s">
        <v>102</v>
      </c>
      <c r="I1105" s="44">
        <v>45179</v>
      </c>
      <c r="J1105" s="133" t="s">
        <v>691</v>
      </c>
      <c r="K1105" s="133" t="s">
        <v>1203</v>
      </c>
      <c r="L1105" s="161">
        <v>450</v>
      </c>
      <c r="M1105" s="2" t="s">
        <v>1198</v>
      </c>
      <c r="N1105" s="2" t="s">
        <v>45</v>
      </c>
      <c r="O1105" s="9">
        <v>10</v>
      </c>
      <c r="P1105" s="9">
        <f t="shared" si="85"/>
        <v>45</v>
      </c>
      <c r="Q1105" s="2" t="str">
        <f t="shared" si="86"/>
        <v>septiembre</v>
      </c>
      <c r="R1105" s="2">
        <f t="shared" si="87"/>
        <v>2023</v>
      </c>
      <c r="S1105" s="3" t="str">
        <f t="shared" si="88"/>
        <v>domingo</v>
      </c>
      <c r="T1105" s="87">
        <f t="shared" si="89"/>
        <v>10</v>
      </c>
    </row>
    <row r="1106" spans="1:20" ht="15.75" x14ac:dyDescent="0.25">
      <c r="A1106" s="113">
        <v>1105</v>
      </c>
      <c r="B1106" s="4" t="s">
        <v>94</v>
      </c>
      <c r="C1106" s="113">
        <v>29</v>
      </c>
      <c r="D1106" s="2" t="s">
        <v>695</v>
      </c>
      <c r="E1106" s="5" t="s">
        <v>667</v>
      </c>
      <c r="F1106" s="171">
        <v>32537563</v>
      </c>
      <c r="G1106" s="2" t="s">
        <v>831</v>
      </c>
      <c r="H1106" s="2" t="s">
        <v>74</v>
      </c>
      <c r="I1106" s="44">
        <v>45181</v>
      </c>
      <c r="J1106" s="133" t="s">
        <v>786</v>
      </c>
      <c r="K1106" s="133" t="s">
        <v>1203</v>
      </c>
      <c r="L1106" s="161">
        <v>450</v>
      </c>
      <c r="M1106" s="2" t="s">
        <v>3</v>
      </c>
      <c r="N1106" s="2" t="s">
        <v>45</v>
      </c>
      <c r="O1106" s="10">
        <v>5</v>
      </c>
      <c r="P1106" s="10">
        <f t="shared" si="85"/>
        <v>45</v>
      </c>
      <c r="Q1106" s="6" t="str">
        <f t="shared" si="86"/>
        <v>septiembre</v>
      </c>
      <c r="R1106" s="2">
        <f t="shared" si="87"/>
        <v>2023</v>
      </c>
      <c r="S1106" s="8" t="str">
        <f t="shared" si="88"/>
        <v>martes</v>
      </c>
      <c r="T1106" s="88">
        <f t="shared" si="89"/>
        <v>12</v>
      </c>
    </row>
    <row r="1107" spans="1:20" ht="15.75" x14ac:dyDescent="0.25">
      <c r="A1107" s="113">
        <v>1106</v>
      </c>
      <c r="B1107" s="4" t="s">
        <v>733</v>
      </c>
      <c r="C1107" s="113">
        <v>28</v>
      </c>
      <c r="D1107" s="2" t="s">
        <v>695</v>
      </c>
      <c r="E1107" s="5" t="s">
        <v>668</v>
      </c>
      <c r="F1107" s="171">
        <v>39704517</v>
      </c>
      <c r="G1107" s="2" t="s">
        <v>832</v>
      </c>
      <c r="H1107" s="2" t="s">
        <v>96</v>
      </c>
      <c r="I1107" s="44">
        <v>45183</v>
      </c>
      <c r="J1107" s="133" t="s">
        <v>686</v>
      </c>
      <c r="K1107" s="133" t="s">
        <v>1203</v>
      </c>
      <c r="L1107" s="161">
        <v>450</v>
      </c>
      <c r="M1107" s="2" t="s">
        <v>1</v>
      </c>
      <c r="N1107" s="2" t="s">
        <v>45</v>
      </c>
      <c r="O1107" s="9">
        <v>7</v>
      </c>
      <c r="P1107" s="9">
        <f t="shared" si="85"/>
        <v>45</v>
      </c>
      <c r="Q1107" s="3" t="str">
        <f t="shared" si="86"/>
        <v>septiembre</v>
      </c>
      <c r="R1107" s="2">
        <f t="shared" si="87"/>
        <v>2023</v>
      </c>
      <c r="S1107" s="3" t="str">
        <f t="shared" si="88"/>
        <v>jueves</v>
      </c>
      <c r="T1107" s="87">
        <f t="shared" si="89"/>
        <v>14</v>
      </c>
    </row>
    <row r="1108" spans="1:20" ht="15.75" x14ac:dyDescent="0.25">
      <c r="A1108" s="113">
        <v>1107</v>
      </c>
      <c r="B1108" s="4" t="s">
        <v>719</v>
      </c>
      <c r="C1108" s="113">
        <v>30</v>
      </c>
      <c r="D1108" s="2" t="s">
        <v>696</v>
      </c>
      <c r="E1108" s="5" t="s">
        <v>649</v>
      </c>
      <c r="F1108" s="171">
        <v>27535017</v>
      </c>
      <c r="G1108" s="2" t="s">
        <v>847</v>
      </c>
      <c r="H1108" s="2" t="s">
        <v>61</v>
      </c>
      <c r="I1108" s="44">
        <v>45185</v>
      </c>
      <c r="J1108" s="133" t="s">
        <v>714</v>
      </c>
      <c r="K1108" s="133" t="s">
        <v>1202</v>
      </c>
      <c r="L1108" s="161">
        <v>600</v>
      </c>
      <c r="M1108" s="2" t="s">
        <v>1198</v>
      </c>
      <c r="N1108" s="2" t="s">
        <v>45</v>
      </c>
      <c r="O1108" s="9">
        <v>12</v>
      </c>
      <c r="P1108" s="9">
        <f t="shared" si="85"/>
        <v>60</v>
      </c>
      <c r="Q1108" s="3" t="str">
        <f t="shared" si="86"/>
        <v>septiembre</v>
      </c>
      <c r="R1108" s="2">
        <f t="shared" si="87"/>
        <v>2023</v>
      </c>
      <c r="S1108" s="3" t="str">
        <f t="shared" si="88"/>
        <v>sabado</v>
      </c>
      <c r="T1108" s="88">
        <f t="shared" si="89"/>
        <v>16</v>
      </c>
    </row>
    <row r="1109" spans="1:20" ht="15.75" x14ac:dyDescent="0.25">
      <c r="A1109" s="113">
        <v>1108</v>
      </c>
      <c r="B1109" s="4" t="s">
        <v>720</v>
      </c>
      <c r="C1109" s="113">
        <v>29</v>
      </c>
      <c r="D1109" s="2" t="s">
        <v>695</v>
      </c>
      <c r="E1109" s="5" t="s">
        <v>650</v>
      </c>
      <c r="F1109" s="171">
        <v>30580610</v>
      </c>
      <c r="G1109" s="2" t="s">
        <v>848</v>
      </c>
      <c r="H1109" s="2" t="s">
        <v>35</v>
      </c>
      <c r="I1109" s="44">
        <v>45179</v>
      </c>
      <c r="J1109" s="133" t="s">
        <v>713</v>
      </c>
      <c r="K1109" s="133" t="s">
        <v>1202</v>
      </c>
      <c r="L1109" s="161">
        <v>600</v>
      </c>
      <c r="M1109" s="2" t="s">
        <v>1</v>
      </c>
      <c r="N1109" s="2" t="s">
        <v>45</v>
      </c>
      <c r="O1109" s="9">
        <v>15</v>
      </c>
      <c r="P1109" s="9">
        <f t="shared" si="85"/>
        <v>60</v>
      </c>
      <c r="Q1109" s="3" t="str">
        <f t="shared" si="86"/>
        <v>septiembre</v>
      </c>
      <c r="R1109" s="2">
        <f t="shared" si="87"/>
        <v>2023</v>
      </c>
      <c r="S1109" s="3" t="str">
        <f t="shared" si="88"/>
        <v>domingo</v>
      </c>
      <c r="T1109" s="87">
        <f t="shared" si="89"/>
        <v>10</v>
      </c>
    </row>
    <row r="1110" spans="1:20" ht="15.75" x14ac:dyDescent="0.25">
      <c r="A1110" s="113">
        <v>1109</v>
      </c>
      <c r="B1110" s="4" t="s">
        <v>722</v>
      </c>
      <c r="C1110" s="113">
        <v>20</v>
      </c>
      <c r="D1110" s="2" t="s">
        <v>696</v>
      </c>
      <c r="E1110" s="5" t="s">
        <v>652</v>
      </c>
      <c r="F1110" s="171">
        <v>32313302</v>
      </c>
      <c r="G1110" s="2" t="s">
        <v>849</v>
      </c>
      <c r="H1110" s="2" t="s">
        <v>67</v>
      </c>
      <c r="I1110" s="44">
        <v>45191</v>
      </c>
      <c r="J1110" s="133" t="s">
        <v>782</v>
      </c>
      <c r="K1110" s="133" t="s">
        <v>1202</v>
      </c>
      <c r="L1110" s="161">
        <v>600</v>
      </c>
      <c r="M1110" s="2" t="s">
        <v>1198</v>
      </c>
      <c r="N1110" s="2" t="s">
        <v>45</v>
      </c>
      <c r="O1110" s="9">
        <v>40</v>
      </c>
      <c r="P1110" s="9">
        <f t="shared" si="85"/>
        <v>60</v>
      </c>
      <c r="Q1110" s="3" t="str">
        <f t="shared" si="86"/>
        <v>septiembre</v>
      </c>
      <c r="R1110" s="2">
        <f t="shared" si="87"/>
        <v>2023</v>
      </c>
      <c r="S1110" s="3" t="str">
        <f t="shared" si="88"/>
        <v>viernes</v>
      </c>
      <c r="T1110" s="88">
        <f t="shared" si="89"/>
        <v>22</v>
      </c>
    </row>
    <row r="1111" spans="1:20" ht="15.75" x14ac:dyDescent="0.25">
      <c r="A1111" s="113">
        <v>1110</v>
      </c>
      <c r="B1111" s="4" t="s">
        <v>737</v>
      </c>
      <c r="C1111" s="113">
        <v>32</v>
      </c>
      <c r="D1111" s="2" t="s">
        <v>696</v>
      </c>
      <c r="E1111" s="5" t="s">
        <v>674</v>
      </c>
      <c r="F1111" s="171">
        <v>30442404</v>
      </c>
      <c r="G1111" s="2" t="s">
        <v>852</v>
      </c>
      <c r="H1111" s="2" t="s">
        <v>108</v>
      </c>
      <c r="I1111" s="44">
        <v>45195</v>
      </c>
      <c r="J1111" s="133" t="s">
        <v>691</v>
      </c>
      <c r="K1111" s="133" t="s">
        <v>1202</v>
      </c>
      <c r="L1111" s="161">
        <v>600</v>
      </c>
      <c r="M1111" s="2" t="s">
        <v>1198</v>
      </c>
      <c r="N1111" s="2" t="s">
        <v>45</v>
      </c>
      <c r="O1111" s="9">
        <v>0</v>
      </c>
      <c r="P1111" s="9">
        <f t="shared" si="85"/>
        <v>60</v>
      </c>
      <c r="Q1111" s="3" t="str">
        <f t="shared" si="86"/>
        <v>septiembre</v>
      </c>
      <c r="R1111" s="2">
        <f t="shared" si="87"/>
        <v>2023</v>
      </c>
      <c r="S1111" s="3" t="str">
        <f t="shared" si="88"/>
        <v>martes</v>
      </c>
      <c r="T1111" s="87">
        <f t="shared" si="89"/>
        <v>26</v>
      </c>
    </row>
    <row r="1112" spans="1:20" ht="15.75" x14ac:dyDescent="0.25">
      <c r="A1112" s="113">
        <v>1111</v>
      </c>
      <c r="B1112" s="4" t="s">
        <v>99</v>
      </c>
      <c r="C1112" s="113">
        <v>31</v>
      </c>
      <c r="D1112" s="2" t="s">
        <v>696</v>
      </c>
      <c r="E1112" s="5" t="s">
        <v>670</v>
      </c>
      <c r="F1112" s="171">
        <v>34388397</v>
      </c>
      <c r="G1112" s="2" t="s">
        <v>846</v>
      </c>
      <c r="H1112" s="2" t="s">
        <v>100</v>
      </c>
      <c r="I1112" s="44">
        <v>45197</v>
      </c>
      <c r="J1112" s="133" t="s">
        <v>786</v>
      </c>
      <c r="K1112" s="133" t="s">
        <v>1202</v>
      </c>
      <c r="L1112" s="161">
        <v>600</v>
      </c>
      <c r="M1112" s="2" t="s">
        <v>3</v>
      </c>
      <c r="N1112" s="2" t="s">
        <v>45</v>
      </c>
      <c r="O1112" s="9">
        <v>12</v>
      </c>
      <c r="P1112" s="9">
        <f t="shared" si="85"/>
        <v>60</v>
      </c>
      <c r="Q1112" s="3" t="str">
        <f t="shared" si="86"/>
        <v>septiembre</v>
      </c>
      <c r="R1112" s="2">
        <f t="shared" si="87"/>
        <v>2023</v>
      </c>
      <c r="S1112" s="3" t="str">
        <f t="shared" si="88"/>
        <v>jueves</v>
      </c>
      <c r="T1112" s="88">
        <f t="shared" si="89"/>
        <v>28</v>
      </c>
    </row>
    <row r="1113" spans="1:20" ht="15.75" x14ac:dyDescent="0.25">
      <c r="A1113" s="113">
        <v>1112</v>
      </c>
      <c r="B1113" s="4" t="s">
        <v>721</v>
      </c>
      <c r="C1113" s="113">
        <v>33</v>
      </c>
      <c r="D1113" s="2" t="s">
        <v>695</v>
      </c>
      <c r="E1113" s="5" t="s">
        <v>651</v>
      </c>
      <c r="F1113" s="171">
        <v>35484478</v>
      </c>
      <c r="G1113" s="2" t="s">
        <v>843</v>
      </c>
      <c r="H1113" s="2" t="s">
        <v>37</v>
      </c>
      <c r="I1113" s="44">
        <v>45203</v>
      </c>
      <c r="J1113" s="133" t="s">
        <v>713</v>
      </c>
      <c r="K1113" s="133" t="s">
        <v>1202</v>
      </c>
      <c r="L1113" s="161">
        <v>600</v>
      </c>
      <c r="M1113" s="2" t="s">
        <v>1</v>
      </c>
      <c r="N1113" s="2" t="s">
        <v>45</v>
      </c>
      <c r="O1113" s="9">
        <v>35</v>
      </c>
      <c r="P1113" s="9">
        <f t="shared" si="85"/>
        <v>60</v>
      </c>
      <c r="Q1113" s="3" t="str">
        <f t="shared" si="86"/>
        <v>octubre</v>
      </c>
      <c r="R1113" s="2">
        <f t="shared" si="87"/>
        <v>2023</v>
      </c>
      <c r="S1113" s="3" t="str">
        <f t="shared" si="88"/>
        <v>miercoles</v>
      </c>
      <c r="T1113" s="87">
        <f t="shared" si="89"/>
        <v>4</v>
      </c>
    </row>
    <row r="1114" spans="1:20" ht="15.75" x14ac:dyDescent="0.25">
      <c r="A1114" s="113">
        <v>1113</v>
      </c>
      <c r="B1114" s="4" t="s">
        <v>723</v>
      </c>
      <c r="C1114" s="3">
        <v>37</v>
      </c>
      <c r="D1114" s="2" t="s">
        <v>696</v>
      </c>
      <c r="E1114" s="5" t="s">
        <v>653</v>
      </c>
      <c r="F1114" s="171">
        <v>35887710</v>
      </c>
      <c r="G1114" s="2" t="s">
        <v>821</v>
      </c>
      <c r="H1114" s="2" t="s">
        <v>68</v>
      </c>
      <c r="I1114" s="44">
        <v>45207</v>
      </c>
      <c r="J1114" s="133" t="s">
        <v>782</v>
      </c>
      <c r="K1114" s="133" t="s">
        <v>1202</v>
      </c>
      <c r="L1114" s="161">
        <v>600</v>
      </c>
      <c r="M1114" s="2" t="s">
        <v>1198</v>
      </c>
      <c r="N1114" s="2" t="s">
        <v>45</v>
      </c>
      <c r="O1114" s="9">
        <v>0</v>
      </c>
      <c r="P1114" s="9">
        <f t="shared" si="85"/>
        <v>60</v>
      </c>
      <c r="Q1114" s="3" t="str">
        <f t="shared" si="86"/>
        <v>octubre</v>
      </c>
      <c r="R1114" s="2">
        <f t="shared" si="87"/>
        <v>2023</v>
      </c>
      <c r="S1114" s="3" t="str">
        <f t="shared" si="88"/>
        <v>domingo</v>
      </c>
      <c r="T1114" s="88">
        <f t="shared" si="89"/>
        <v>8</v>
      </c>
    </row>
    <row r="1115" spans="1:20" ht="15.75" x14ac:dyDescent="0.25">
      <c r="A1115" s="113">
        <v>1114</v>
      </c>
      <c r="B1115" s="4" t="s">
        <v>904</v>
      </c>
      <c r="C1115" s="113">
        <v>38</v>
      </c>
      <c r="D1115" s="2" t="s">
        <v>695</v>
      </c>
      <c r="E1115" s="5" t="s">
        <v>642</v>
      </c>
      <c r="F1115" s="171">
        <v>34678227</v>
      </c>
      <c r="G1115" s="6" t="s">
        <v>815</v>
      </c>
      <c r="H1115" s="2" t="s">
        <v>29</v>
      </c>
      <c r="I1115" s="44">
        <v>45211</v>
      </c>
      <c r="J1115" s="133" t="s">
        <v>691</v>
      </c>
      <c r="K1115" s="133" t="s">
        <v>1202</v>
      </c>
      <c r="L1115" s="161">
        <v>600</v>
      </c>
      <c r="M1115" s="2" t="s">
        <v>1198</v>
      </c>
      <c r="N1115" s="2" t="s">
        <v>45</v>
      </c>
      <c r="O1115" s="9">
        <v>0</v>
      </c>
      <c r="P1115" s="9">
        <f t="shared" si="85"/>
        <v>60</v>
      </c>
      <c r="Q1115" s="3" t="str">
        <f t="shared" si="86"/>
        <v>octubre</v>
      </c>
      <c r="R1115" s="2">
        <f t="shared" si="87"/>
        <v>2023</v>
      </c>
      <c r="S1115" s="3" t="str">
        <f t="shared" si="88"/>
        <v>jueves</v>
      </c>
      <c r="T1115" s="87">
        <f t="shared" si="89"/>
        <v>12</v>
      </c>
    </row>
    <row r="1116" spans="1:20" ht="15.75" x14ac:dyDescent="0.25">
      <c r="A1116" s="113">
        <v>1115</v>
      </c>
      <c r="B1116" s="4" t="s">
        <v>715</v>
      </c>
      <c r="C1116" s="113">
        <v>42</v>
      </c>
      <c r="D1116" s="2" t="s">
        <v>696</v>
      </c>
      <c r="E1116" s="5" t="s">
        <v>644</v>
      </c>
      <c r="F1116" s="171">
        <v>25043373</v>
      </c>
      <c r="G1116" s="6" t="s">
        <v>816</v>
      </c>
      <c r="H1116" s="2" t="s">
        <v>33</v>
      </c>
      <c r="I1116" s="44">
        <v>45213</v>
      </c>
      <c r="J1116" s="133" t="s">
        <v>686</v>
      </c>
      <c r="K1116" s="133" t="s">
        <v>1202</v>
      </c>
      <c r="L1116" s="161">
        <v>600</v>
      </c>
      <c r="M1116" s="2" t="s">
        <v>1</v>
      </c>
      <c r="N1116" s="2" t="s">
        <v>45</v>
      </c>
      <c r="O1116" s="9">
        <v>10</v>
      </c>
      <c r="P1116" s="9">
        <f t="shared" si="85"/>
        <v>60</v>
      </c>
      <c r="Q1116" s="3" t="str">
        <f t="shared" si="86"/>
        <v>octubre</v>
      </c>
      <c r="R1116" s="2">
        <f t="shared" si="87"/>
        <v>2023</v>
      </c>
      <c r="S1116" s="3" t="str">
        <f t="shared" si="88"/>
        <v>sabado</v>
      </c>
      <c r="T1116" s="88">
        <f t="shared" si="89"/>
        <v>14</v>
      </c>
    </row>
    <row r="1117" spans="1:20" ht="15.75" x14ac:dyDescent="0.25">
      <c r="A1117" s="113">
        <v>1116</v>
      </c>
      <c r="B1117" s="4" t="s">
        <v>716</v>
      </c>
      <c r="C1117" s="113">
        <v>40</v>
      </c>
      <c r="D1117" s="2" t="s">
        <v>695</v>
      </c>
      <c r="E1117" s="5" t="s">
        <v>645</v>
      </c>
      <c r="F1117" s="171">
        <v>33459367</v>
      </c>
      <c r="G1117" s="6" t="s">
        <v>817</v>
      </c>
      <c r="H1117" s="2" t="s">
        <v>35</v>
      </c>
      <c r="I1117" s="44">
        <v>45217</v>
      </c>
      <c r="J1117" s="133" t="s">
        <v>714</v>
      </c>
      <c r="K1117" s="133" t="s">
        <v>1202</v>
      </c>
      <c r="L1117" s="161">
        <v>600</v>
      </c>
      <c r="M1117" s="2" t="s">
        <v>1198</v>
      </c>
      <c r="N1117" s="2" t="s">
        <v>45</v>
      </c>
      <c r="O1117" s="9">
        <v>5</v>
      </c>
      <c r="P1117" s="9">
        <f t="shared" si="85"/>
        <v>60</v>
      </c>
      <c r="Q1117" s="3" t="str">
        <f t="shared" si="86"/>
        <v>octubre</v>
      </c>
      <c r="R1117" s="2">
        <f t="shared" si="87"/>
        <v>2023</v>
      </c>
      <c r="S1117" s="3" t="str">
        <f t="shared" si="88"/>
        <v>miercoles</v>
      </c>
      <c r="T1117" s="87">
        <f t="shared" si="89"/>
        <v>18</v>
      </c>
    </row>
    <row r="1118" spans="1:20" ht="15.75" x14ac:dyDescent="0.25">
      <c r="A1118" s="113">
        <v>1117</v>
      </c>
      <c r="B1118" s="4" t="s">
        <v>803</v>
      </c>
      <c r="C1118" s="113">
        <v>38</v>
      </c>
      <c r="D1118" s="2" t="s">
        <v>695</v>
      </c>
      <c r="E1118" s="5" t="s">
        <v>646</v>
      </c>
      <c r="F1118" s="171">
        <v>30652793</v>
      </c>
      <c r="G1118" s="6" t="s">
        <v>818</v>
      </c>
      <c r="H1118" s="2" t="s">
        <v>129</v>
      </c>
      <c r="I1118" s="44">
        <v>45219</v>
      </c>
      <c r="J1118" s="133" t="s">
        <v>713</v>
      </c>
      <c r="K1118" s="133" t="s">
        <v>1202</v>
      </c>
      <c r="L1118" s="161">
        <v>600</v>
      </c>
      <c r="M1118" s="2" t="s">
        <v>1</v>
      </c>
      <c r="N1118" s="2" t="s">
        <v>45</v>
      </c>
      <c r="O1118" s="9">
        <v>15</v>
      </c>
      <c r="P1118" s="9">
        <f t="shared" si="85"/>
        <v>60</v>
      </c>
      <c r="Q1118" s="3" t="str">
        <f t="shared" si="86"/>
        <v>octubre</v>
      </c>
      <c r="R1118" s="2">
        <f t="shared" si="87"/>
        <v>2023</v>
      </c>
      <c r="S1118" s="3" t="str">
        <f t="shared" si="88"/>
        <v>viernes</v>
      </c>
      <c r="T1118" s="88">
        <f t="shared" si="89"/>
        <v>20</v>
      </c>
    </row>
    <row r="1119" spans="1:20" ht="15.75" x14ac:dyDescent="0.25">
      <c r="A1119" s="113">
        <v>1118</v>
      </c>
      <c r="B1119" s="4" t="s">
        <v>905</v>
      </c>
      <c r="C1119" s="113">
        <v>22</v>
      </c>
      <c r="D1119" s="2" t="s">
        <v>695</v>
      </c>
      <c r="E1119" s="5" t="s">
        <v>647</v>
      </c>
      <c r="F1119" s="171">
        <v>27137293</v>
      </c>
      <c r="G1119" s="2" t="s">
        <v>819</v>
      </c>
      <c r="H1119" s="2" t="s">
        <v>39</v>
      </c>
      <c r="I1119" s="44">
        <v>45221</v>
      </c>
      <c r="J1119" s="133" t="s">
        <v>690</v>
      </c>
      <c r="K1119" s="133" t="s">
        <v>1202</v>
      </c>
      <c r="L1119" s="161">
        <v>600</v>
      </c>
      <c r="M1119" s="2" t="s">
        <v>3</v>
      </c>
      <c r="N1119" s="2" t="s">
        <v>45</v>
      </c>
      <c r="O1119" s="9">
        <v>8</v>
      </c>
      <c r="P1119" s="9">
        <f t="shared" si="85"/>
        <v>60</v>
      </c>
      <c r="Q1119" s="3" t="str">
        <f t="shared" si="86"/>
        <v>octubre</v>
      </c>
      <c r="R1119" s="2">
        <f t="shared" si="87"/>
        <v>2023</v>
      </c>
      <c r="S1119" s="3" t="str">
        <f t="shared" si="88"/>
        <v>domingo</v>
      </c>
      <c r="T1119" s="87">
        <f t="shared" si="89"/>
        <v>22</v>
      </c>
    </row>
    <row r="1120" spans="1:20" ht="15.75" x14ac:dyDescent="0.25">
      <c r="A1120" s="113">
        <v>1119</v>
      </c>
      <c r="B1120" s="4" t="s">
        <v>718</v>
      </c>
      <c r="C1120" s="113">
        <v>32</v>
      </c>
      <c r="D1120" s="2" t="s">
        <v>696</v>
      </c>
      <c r="E1120" s="5" t="s">
        <v>648</v>
      </c>
      <c r="F1120" s="171">
        <v>34294909</v>
      </c>
      <c r="G1120" s="2" t="s">
        <v>820</v>
      </c>
      <c r="H1120" s="2" t="s">
        <v>59</v>
      </c>
      <c r="I1120" s="44">
        <v>45223</v>
      </c>
      <c r="J1120" s="133" t="s">
        <v>782</v>
      </c>
      <c r="K1120" s="133" t="s">
        <v>1202</v>
      </c>
      <c r="L1120" s="161">
        <v>600</v>
      </c>
      <c r="M1120" s="2" t="s">
        <v>1198</v>
      </c>
      <c r="N1120" s="2" t="s">
        <v>45</v>
      </c>
      <c r="O1120" s="9">
        <v>5</v>
      </c>
      <c r="P1120" s="9">
        <f t="shared" si="85"/>
        <v>60</v>
      </c>
      <c r="Q1120" s="3" t="str">
        <f t="shared" si="86"/>
        <v>octubre</v>
      </c>
      <c r="R1120" s="2">
        <f t="shared" si="87"/>
        <v>2023</v>
      </c>
      <c r="S1120" s="3" t="str">
        <f t="shared" si="88"/>
        <v>martes</v>
      </c>
      <c r="T1120" s="88">
        <f t="shared" si="89"/>
        <v>24</v>
      </c>
    </row>
    <row r="1121" spans="1:20" ht="15.75" x14ac:dyDescent="0.25">
      <c r="A1121" s="113">
        <v>1120</v>
      </c>
      <c r="B1121" s="4" t="s">
        <v>720</v>
      </c>
      <c r="C1121" s="113">
        <v>29</v>
      </c>
      <c r="D1121" s="2" t="s">
        <v>695</v>
      </c>
      <c r="E1121" s="5" t="s">
        <v>650</v>
      </c>
      <c r="F1121" s="171">
        <v>30580610</v>
      </c>
      <c r="G1121" s="2" t="s">
        <v>848</v>
      </c>
      <c r="H1121" s="2" t="s">
        <v>35</v>
      </c>
      <c r="I1121" s="44">
        <v>45227</v>
      </c>
      <c r="J1121" s="133" t="s">
        <v>691</v>
      </c>
      <c r="K1121" s="133" t="s">
        <v>1202</v>
      </c>
      <c r="L1121" s="161">
        <v>600</v>
      </c>
      <c r="M1121" s="2" t="s">
        <v>1198</v>
      </c>
      <c r="N1121" s="2" t="s">
        <v>45</v>
      </c>
      <c r="O1121" s="9">
        <v>0</v>
      </c>
      <c r="P1121" s="9">
        <f t="shared" si="85"/>
        <v>60</v>
      </c>
      <c r="Q1121" s="3" t="str">
        <f t="shared" si="86"/>
        <v>octubre</v>
      </c>
      <c r="R1121" s="2">
        <f t="shared" si="87"/>
        <v>2023</v>
      </c>
      <c r="S1121" s="3" t="str">
        <f t="shared" si="88"/>
        <v>sabado</v>
      </c>
      <c r="T1121" s="87">
        <f t="shared" si="89"/>
        <v>28</v>
      </c>
    </row>
    <row r="1122" spans="1:20" ht="15.75" x14ac:dyDescent="0.25">
      <c r="A1122" s="113">
        <v>1121</v>
      </c>
      <c r="B1122" s="4" t="s">
        <v>722</v>
      </c>
      <c r="C1122" s="113">
        <v>20</v>
      </c>
      <c r="D1122" s="2" t="s">
        <v>696</v>
      </c>
      <c r="E1122" s="5" t="s">
        <v>652</v>
      </c>
      <c r="F1122" s="171">
        <v>32313302</v>
      </c>
      <c r="G1122" s="2" t="s">
        <v>849</v>
      </c>
      <c r="H1122" s="2" t="s">
        <v>67</v>
      </c>
      <c r="I1122" s="44">
        <v>45231</v>
      </c>
      <c r="J1122" s="133" t="s">
        <v>686</v>
      </c>
      <c r="K1122" s="133" t="s">
        <v>1202</v>
      </c>
      <c r="L1122" s="161">
        <v>600</v>
      </c>
      <c r="M1122" s="2" t="s">
        <v>1</v>
      </c>
      <c r="N1122" s="2" t="s">
        <v>45</v>
      </c>
      <c r="O1122" s="9">
        <v>0</v>
      </c>
      <c r="P1122" s="9">
        <f t="shared" si="85"/>
        <v>60</v>
      </c>
      <c r="Q1122" s="3" t="str">
        <f t="shared" si="86"/>
        <v>noviembre</v>
      </c>
      <c r="R1122" s="2">
        <f t="shared" si="87"/>
        <v>2023</v>
      </c>
      <c r="S1122" s="3" t="str">
        <f t="shared" si="88"/>
        <v>miercoles</v>
      </c>
      <c r="T1122" s="88">
        <f t="shared" si="89"/>
        <v>1</v>
      </c>
    </row>
    <row r="1123" spans="1:20" ht="15.75" x14ac:dyDescent="0.25">
      <c r="A1123" s="113">
        <v>1122</v>
      </c>
      <c r="B1123" s="4" t="s">
        <v>723</v>
      </c>
      <c r="C1123" s="3">
        <v>37</v>
      </c>
      <c r="D1123" s="2" t="s">
        <v>696</v>
      </c>
      <c r="E1123" s="5" t="s">
        <v>653</v>
      </c>
      <c r="F1123" s="171">
        <v>35887710</v>
      </c>
      <c r="G1123" s="2" t="s">
        <v>821</v>
      </c>
      <c r="H1123" s="2" t="s">
        <v>68</v>
      </c>
      <c r="I1123" s="44">
        <v>45233</v>
      </c>
      <c r="J1123" s="133" t="s">
        <v>714</v>
      </c>
      <c r="K1123" s="133" t="s">
        <v>1202</v>
      </c>
      <c r="L1123" s="161">
        <v>600</v>
      </c>
      <c r="M1123" s="2" t="s">
        <v>1198</v>
      </c>
      <c r="N1123" s="2" t="s">
        <v>45</v>
      </c>
      <c r="O1123" s="9">
        <v>10</v>
      </c>
      <c r="P1123" s="9">
        <f t="shared" si="85"/>
        <v>60</v>
      </c>
      <c r="Q1123" s="3" t="str">
        <f t="shared" si="86"/>
        <v>noviembre</v>
      </c>
      <c r="R1123" s="2">
        <f t="shared" si="87"/>
        <v>2023</v>
      </c>
      <c r="S1123" s="3" t="str">
        <f t="shared" si="88"/>
        <v>viernes</v>
      </c>
      <c r="T1123" s="87">
        <f t="shared" si="89"/>
        <v>3</v>
      </c>
    </row>
    <row r="1124" spans="1:20" ht="15.75" x14ac:dyDescent="0.25">
      <c r="A1124" s="113">
        <v>1123</v>
      </c>
      <c r="B1124" s="4" t="s">
        <v>726</v>
      </c>
      <c r="C1124" s="113">
        <v>18</v>
      </c>
      <c r="D1124" s="2" t="s">
        <v>696</v>
      </c>
      <c r="E1124" s="5" t="s">
        <v>658</v>
      </c>
      <c r="F1124" s="171">
        <v>26547859</v>
      </c>
      <c r="G1124" s="2" t="s">
        <v>823</v>
      </c>
      <c r="H1124" s="2" t="s">
        <v>78</v>
      </c>
      <c r="I1124" s="44">
        <v>45248</v>
      </c>
      <c r="J1124" s="133" t="s">
        <v>713</v>
      </c>
      <c r="K1124" s="133" t="s">
        <v>1202</v>
      </c>
      <c r="L1124" s="161">
        <v>600</v>
      </c>
      <c r="M1124" s="2" t="s">
        <v>1</v>
      </c>
      <c r="N1124" s="2" t="s">
        <v>45</v>
      </c>
      <c r="O1124" s="9">
        <v>0</v>
      </c>
      <c r="P1124" s="9">
        <f t="shared" si="85"/>
        <v>60</v>
      </c>
      <c r="Q1124" s="3" t="str">
        <f t="shared" si="86"/>
        <v>noviembre</v>
      </c>
      <c r="R1124" s="2">
        <f t="shared" si="87"/>
        <v>2023</v>
      </c>
      <c r="S1124" s="3" t="str">
        <f t="shared" si="88"/>
        <v>sabado</v>
      </c>
      <c r="T1124" s="88">
        <f t="shared" si="89"/>
        <v>18</v>
      </c>
    </row>
    <row r="1125" spans="1:20" ht="15.75" x14ac:dyDescent="0.25">
      <c r="A1125" s="113">
        <v>1124</v>
      </c>
      <c r="B1125" s="4" t="s">
        <v>99</v>
      </c>
      <c r="C1125" s="113">
        <v>31</v>
      </c>
      <c r="D1125" s="2" t="s">
        <v>696</v>
      </c>
      <c r="E1125" s="5" t="s">
        <v>670</v>
      </c>
      <c r="F1125" s="171">
        <v>34388397</v>
      </c>
      <c r="G1125" s="2" t="s">
        <v>846</v>
      </c>
      <c r="H1125" s="2" t="s">
        <v>100</v>
      </c>
      <c r="I1125" s="44">
        <v>45247</v>
      </c>
      <c r="J1125" s="133" t="s">
        <v>686</v>
      </c>
      <c r="K1125" s="133" t="s">
        <v>1202</v>
      </c>
      <c r="L1125" s="161">
        <v>600</v>
      </c>
      <c r="M1125" s="2" t="s">
        <v>1</v>
      </c>
      <c r="N1125" s="2" t="s">
        <v>45</v>
      </c>
      <c r="O1125" s="9">
        <v>5</v>
      </c>
      <c r="P1125" s="9">
        <f t="shared" si="85"/>
        <v>60</v>
      </c>
      <c r="Q1125" s="3" t="str">
        <f t="shared" si="86"/>
        <v>noviembre</v>
      </c>
      <c r="R1125" s="2">
        <f t="shared" si="87"/>
        <v>2023</v>
      </c>
      <c r="S1125" s="3" t="str">
        <f t="shared" si="88"/>
        <v>viernes</v>
      </c>
      <c r="T1125" s="87">
        <f t="shared" si="89"/>
        <v>17</v>
      </c>
    </row>
    <row r="1126" spans="1:20" ht="15.75" x14ac:dyDescent="0.25">
      <c r="A1126" s="113">
        <v>1125</v>
      </c>
      <c r="B1126" s="4" t="s">
        <v>730</v>
      </c>
      <c r="C1126" s="113">
        <v>27</v>
      </c>
      <c r="D1126" s="2" t="s">
        <v>695</v>
      </c>
      <c r="E1126" s="5" t="s">
        <v>662</v>
      </c>
      <c r="F1126" s="171">
        <v>30066435</v>
      </c>
      <c r="G1126" s="2" t="s">
        <v>933</v>
      </c>
      <c r="H1126" s="2" t="s">
        <v>86</v>
      </c>
      <c r="I1126" s="44">
        <v>45251</v>
      </c>
      <c r="J1126" s="133" t="s">
        <v>713</v>
      </c>
      <c r="K1126" s="133" t="s">
        <v>1202</v>
      </c>
      <c r="L1126" s="161">
        <v>600</v>
      </c>
      <c r="M1126" s="2" t="s">
        <v>1</v>
      </c>
      <c r="N1126" s="2" t="s">
        <v>45</v>
      </c>
      <c r="O1126" s="9">
        <v>0</v>
      </c>
      <c r="P1126" s="9">
        <f t="shared" si="85"/>
        <v>60</v>
      </c>
      <c r="Q1126" s="3" t="str">
        <f t="shared" si="86"/>
        <v>noviembre</v>
      </c>
      <c r="R1126" s="2">
        <f t="shared" si="87"/>
        <v>2023</v>
      </c>
      <c r="S1126" s="3" t="str">
        <f t="shared" si="88"/>
        <v>martes</v>
      </c>
      <c r="T1126" s="88">
        <f t="shared" si="89"/>
        <v>21</v>
      </c>
    </row>
    <row r="1127" spans="1:20" ht="15.75" x14ac:dyDescent="0.25">
      <c r="A1127" s="113">
        <v>1126</v>
      </c>
      <c r="B1127" s="4" t="s">
        <v>89</v>
      </c>
      <c r="C1127" s="113">
        <v>28</v>
      </c>
      <c r="D1127" s="2" t="s">
        <v>695</v>
      </c>
      <c r="E1127" s="5" t="s">
        <v>664</v>
      </c>
      <c r="F1127" s="171">
        <v>25649169</v>
      </c>
      <c r="G1127" s="2" t="s">
        <v>828</v>
      </c>
      <c r="H1127" s="2" t="s">
        <v>90</v>
      </c>
      <c r="I1127" s="44">
        <v>45255</v>
      </c>
      <c r="J1127" s="133" t="s">
        <v>686</v>
      </c>
      <c r="K1127" s="133" t="s">
        <v>1201</v>
      </c>
      <c r="L1127" s="161">
        <v>600</v>
      </c>
      <c r="M1127" s="2" t="s">
        <v>1</v>
      </c>
      <c r="N1127" s="2" t="s">
        <v>45</v>
      </c>
      <c r="O1127" s="9">
        <v>5</v>
      </c>
      <c r="P1127" s="9">
        <f t="shared" si="85"/>
        <v>60</v>
      </c>
      <c r="Q1127" s="3" t="str">
        <f t="shared" si="86"/>
        <v>noviembre</v>
      </c>
      <c r="R1127" s="2">
        <f t="shared" si="87"/>
        <v>2023</v>
      </c>
      <c r="S1127" s="3" t="str">
        <f t="shared" si="88"/>
        <v>sabado</v>
      </c>
      <c r="T1127" s="87">
        <f t="shared" si="89"/>
        <v>25</v>
      </c>
    </row>
    <row r="1128" spans="1:20" ht="15.75" x14ac:dyDescent="0.25">
      <c r="A1128" s="113">
        <v>1127</v>
      </c>
      <c r="B1128" s="4" t="s">
        <v>91</v>
      </c>
      <c r="C1128" s="113">
        <v>30</v>
      </c>
      <c r="D1128" s="2" t="s">
        <v>696</v>
      </c>
      <c r="E1128" s="5" t="s">
        <v>665</v>
      </c>
      <c r="F1128" s="171">
        <v>26673605</v>
      </c>
      <c r="G1128" s="2" t="s">
        <v>829</v>
      </c>
      <c r="H1128" s="2" t="s">
        <v>92</v>
      </c>
      <c r="I1128" s="44">
        <v>45248</v>
      </c>
      <c r="J1128" s="133" t="s">
        <v>714</v>
      </c>
      <c r="K1128" s="133" t="s">
        <v>1201</v>
      </c>
      <c r="L1128" s="161">
        <v>600</v>
      </c>
      <c r="M1128" s="2" t="s">
        <v>1198</v>
      </c>
      <c r="N1128" s="2" t="s">
        <v>45</v>
      </c>
      <c r="O1128" s="9">
        <v>15</v>
      </c>
      <c r="P1128" s="9">
        <f t="shared" si="85"/>
        <v>60</v>
      </c>
      <c r="Q1128" s="3" t="str">
        <f t="shared" si="86"/>
        <v>noviembre</v>
      </c>
      <c r="R1128" s="2">
        <f t="shared" si="87"/>
        <v>2023</v>
      </c>
      <c r="S1128" s="3" t="str">
        <f t="shared" si="88"/>
        <v>sabado</v>
      </c>
      <c r="T1128" s="88">
        <f t="shared" si="89"/>
        <v>18</v>
      </c>
    </row>
    <row r="1129" spans="1:20" ht="15.75" x14ac:dyDescent="0.25">
      <c r="A1129" s="113">
        <v>1128</v>
      </c>
      <c r="B1129" s="4" t="s">
        <v>732</v>
      </c>
      <c r="C1129" s="113">
        <v>40</v>
      </c>
      <c r="D1129" s="2" t="s">
        <v>696</v>
      </c>
      <c r="E1129" s="5" t="s">
        <v>666</v>
      </c>
      <c r="F1129" s="171">
        <v>33498175</v>
      </c>
      <c r="G1129" s="2" t="s">
        <v>830</v>
      </c>
      <c r="H1129" s="2" t="s">
        <v>61</v>
      </c>
      <c r="I1129" s="44">
        <v>45259</v>
      </c>
      <c r="J1129" s="133" t="s">
        <v>713</v>
      </c>
      <c r="K1129" s="133" t="s">
        <v>1201</v>
      </c>
      <c r="L1129" s="161">
        <v>600</v>
      </c>
      <c r="M1129" s="2" t="s">
        <v>1</v>
      </c>
      <c r="N1129" s="2" t="s">
        <v>45</v>
      </c>
      <c r="O1129" s="9">
        <v>0</v>
      </c>
      <c r="P1129" s="9">
        <f t="shared" si="85"/>
        <v>60</v>
      </c>
      <c r="Q1129" s="3" t="str">
        <f t="shared" si="86"/>
        <v>noviembre</v>
      </c>
      <c r="R1129" s="2">
        <f t="shared" si="87"/>
        <v>2023</v>
      </c>
      <c r="S1129" s="3" t="str">
        <f t="shared" si="88"/>
        <v>miercoles</v>
      </c>
      <c r="T1129" s="87">
        <f t="shared" si="89"/>
        <v>29</v>
      </c>
    </row>
    <row r="1130" spans="1:20" ht="15.75" x14ac:dyDescent="0.25">
      <c r="A1130" s="113">
        <v>1129</v>
      </c>
      <c r="B1130" s="4" t="s">
        <v>99</v>
      </c>
      <c r="C1130" s="113">
        <v>31</v>
      </c>
      <c r="D1130" s="2" t="s">
        <v>696</v>
      </c>
      <c r="E1130" s="5" t="s">
        <v>670</v>
      </c>
      <c r="F1130" s="171">
        <v>34388397</v>
      </c>
      <c r="G1130" s="2" t="s">
        <v>846</v>
      </c>
      <c r="H1130" s="2" t="s">
        <v>100</v>
      </c>
      <c r="I1130" s="44">
        <v>45261</v>
      </c>
      <c r="J1130" s="133" t="s">
        <v>687</v>
      </c>
      <c r="K1130" s="133" t="s">
        <v>1201</v>
      </c>
      <c r="L1130" s="161">
        <v>600</v>
      </c>
      <c r="M1130" s="2" t="s">
        <v>1</v>
      </c>
      <c r="N1130" s="2" t="s">
        <v>45</v>
      </c>
      <c r="O1130" s="9">
        <v>8</v>
      </c>
      <c r="P1130" s="9">
        <f t="shared" si="85"/>
        <v>60</v>
      </c>
      <c r="Q1130" s="3" t="str">
        <f t="shared" si="86"/>
        <v>diciembre</v>
      </c>
      <c r="R1130" s="2">
        <f t="shared" si="87"/>
        <v>2023</v>
      </c>
      <c r="S1130" s="3" t="str">
        <f t="shared" si="88"/>
        <v>viernes</v>
      </c>
      <c r="T1130" s="88">
        <f t="shared" si="89"/>
        <v>1</v>
      </c>
    </row>
    <row r="1131" spans="1:20" ht="15.75" x14ac:dyDescent="0.25">
      <c r="A1131" s="113">
        <v>1130</v>
      </c>
      <c r="B1131" s="4" t="s">
        <v>735</v>
      </c>
      <c r="C1131" s="113">
        <v>29</v>
      </c>
      <c r="D1131" s="2" t="s">
        <v>695</v>
      </c>
      <c r="E1131" s="5" t="s">
        <v>671</v>
      </c>
      <c r="F1131" s="171">
        <v>34400915</v>
      </c>
      <c r="G1131" s="2" t="s">
        <v>840</v>
      </c>
      <c r="H1131" s="2" t="s">
        <v>102</v>
      </c>
      <c r="I1131" s="44">
        <v>45263</v>
      </c>
      <c r="J1131" s="133" t="s">
        <v>785</v>
      </c>
      <c r="K1131" s="133" t="s">
        <v>1201</v>
      </c>
      <c r="L1131" s="161">
        <v>600</v>
      </c>
      <c r="M1131" s="2" t="s">
        <v>3</v>
      </c>
      <c r="N1131" s="2" t="s">
        <v>45</v>
      </c>
      <c r="O1131" s="9">
        <v>5</v>
      </c>
      <c r="P1131" s="9">
        <f t="shared" si="85"/>
        <v>60</v>
      </c>
      <c r="Q1131" s="3" t="str">
        <f t="shared" si="86"/>
        <v>diciembre</v>
      </c>
      <c r="R1131" s="2">
        <f t="shared" si="87"/>
        <v>2023</v>
      </c>
      <c r="S1131" s="3" t="str">
        <f t="shared" si="88"/>
        <v>domingo</v>
      </c>
      <c r="T1131" s="87">
        <f t="shared" si="89"/>
        <v>3</v>
      </c>
    </row>
    <row r="1132" spans="1:20" ht="15.75" x14ac:dyDescent="0.25">
      <c r="A1132" s="113">
        <v>1131</v>
      </c>
      <c r="B1132" s="4" t="s">
        <v>719</v>
      </c>
      <c r="C1132" s="113">
        <v>30</v>
      </c>
      <c r="D1132" s="2" t="s">
        <v>696</v>
      </c>
      <c r="E1132" s="5" t="s">
        <v>649</v>
      </c>
      <c r="F1132" s="171">
        <v>27535017</v>
      </c>
      <c r="G1132" s="2" t="s">
        <v>847</v>
      </c>
      <c r="H1132" s="2" t="s">
        <v>61</v>
      </c>
      <c r="I1132" s="44">
        <v>45267</v>
      </c>
      <c r="J1132" s="133" t="s">
        <v>682</v>
      </c>
      <c r="K1132" s="133" t="s">
        <v>1201</v>
      </c>
      <c r="L1132" s="161">
        <v>600</v>
      </c>
      <c r="M1132" s="2" t="s">
        <v>1</v>
      </c>
      <c r="N1132" s="2" t="s">
        <v>45</v>
      </c>
      <c r="O1132" s="9">
        <v>0</v>
      </c>
      <c r="P1132" s="9">
        <f t="shared" si="85"/>
        <v>60</v>
      </c>
      <c r="Q1132" s="3" t="str">
        <f t="shared" si="86"/>
        <v>diciembre</v>
      </c>
      <c r="R1132" s="2">
        <f t="shared" si="87"/>
        <v>2023</v>
      </c>
      <c r="S1132" s="3" t="str">
        <f t="shared" si="88"/>
        <v>jueves</v>
      </c>
      <c r="T1132" s="88">
        <f t="shared" si="89"/>
        <v>7</v>
      </c>
    </row>
    <row r="1133" spans="1:20" ht="15.75" x14ac:dyDescent="0.25">
      <c r="A1133" s="113">
        <v>1132</v>
      </c>
      <c r="B1133" s="4" t="s">
        <v>721</v>
      </c>
      <c r="C1133" s="113">
        <v>33</v>
      </c>
      <c r="D1133" s="2" t="s">
        <v>695</v>
      </c>
      <c r="E1133" s="5" t="s">
        <v>651</v>
      </c>
      <c r="F1133" s="171">
        <v>35484478</v>
      </c>
      <c r="G1133" s="2" t="s">
        <v>843</v>
      </c>
      <c r="H1133" s="2" t="s">
        <v>37</v>
      </c>
      <c r="I1133" s="44">
        <v>45269</v>
      </c>
      <c r="J1133" s="133" t="s">
        <v>692</v>
      </c>
      <c r="K1133" s="133" t="s">
        <v>1201</v>
      </c>
      <c r="L1133" s="161">
        <v>600</v>
      </c>
      <c r="M1133" s="2" t="s">
        <v>1197</v>
      </c>
      <c r="N1133" s="2" t="s">
        <v>45</v>
      </c>
      <c r="O1133" s="9">
        <v>10</v>
      </c>
      <c r="P1133" s="9">
        <f t="shared" si="85"/>
        <v>60</v>
      </c>
      <c r="Q1133" s="3" t="str">
        <f t="shared" si="86"/>
        <v>diciembre</v>
      </c>
      <c r="R1133" s="2">
        <f t="shared" si="87"/>
        <v>2023</v>
      </c>
      <c r="S1133" s="3" t="str">
        <f t="shared" si="88"/>
        <v>sabado</v>
      </c>
      <c r="T1133" s="87">
        <f t="shared" si="89"/>
        <v>9</v>
      </c>
    </row>
    <row r="1134" spans="1:20" ht="15.75" x14ac:dyDescent="0.25">
      <c r="A1134" s="113">
        <v>1133</v>
      </c>
      <c r="B1134" s="4" t="s">
        <v>722</v>
      </c>
      <c r="C1134" s="113">
        <v>20</v>
      </c>
      <c r="D1134" s="2" t="s">
        <v>696</v>
      </c>
      <c r="E1134" s="5" t="s">
        <v>652</v>
      </c>
      <c r="F1134" s="171">
        <v>32313302</v>
      </c>
      <c r="G1134" s="2" t="s">
        <v>849</v>
      </c>
      <c r="H1134" s="2" t="s">
        <v>67</v>
      </c>
      <c r="I1134" s="44">
        <v>45273</v>
      </c>
      <c r="J1134" s="133" t="s">
        <v>685</v>
      </c>
      <c r="K1134" s="133" t="s">
        <v>1201</v>
      </c>
      <c r="L1134" s="161">
        <v>600</v>
      </c>
      <c r="M1134" s="2" t="s">
        <v>5</v>
      </c>
      <c r="N1134" s="2" t="s">
        <v>45</v>
      </c>
      <c r="O1134" s="9">
        <v>5</v>
      </c>
      <c r="P1134" s="9">
        <f t="shared" si="85"/>
        <v>60</v>
      </c>
      <c r="Q1134" s="3" t="str">
        <f t="shared" si="86"/>
        <v>diciembre</v>
      </c>
      <c r="R1134" s="2">
        <f t="shared" si="87"/>
        <v>2023</v>
      </c>
      <c r="S1134" s="3" t="str">
        <f t="shared" si="88"/>
        <v>miercoles</v>
      </c>
      <c r="T1134" s="88">
        <f t="shared" si="89"/>
        <v>13</v>
      </c>
    </row>
    <row r="1135" spans="1:20" ht="15.75" x14ac:dyDescent="0.25">
      <c r="A1135" s="113">
        <v>1134</v>
      </c>
      <c r="B1135" s="4" t="s">
        <v>735</v>
      </c>
      <c r="C1135" s="113">
        <v>29</v>
      </c>
      <c r="D1135" s="2" t="s">
        <v>695</v>
      </c>
      <c r="E1135" s="5" t="s">
        <v>671</v>
      </c>
      <c r="F1135" s="171">
        <v>34400915</v>
      </c>
      <c r="G1135" s="2" t="s">
        <v>840</v>
      </c>
      <c r="H1135" s="2" t="s">
        <v>102</v>
      </c>
      <c r="I1135" s="44">
        <v>45283</v>
      </c>
      <c r="J1135" s="133" t="s">
        <v>691</v>
      </c>
      <c r="K1135" s="133" t="s">
        <v>1201</v>
      </c>
      <c r="L1135" s="161">
        <v>600</v>
      </c>
      <c r="M1135" s="2" t="s">
        <v>1198</v>
      </c>
      <c r="N1135" s="2" t="s">
        <v>45</v>
      </c>
      <c r="O1135" s="9">
        <v>5</v>
      </c>
      <c r="P1135" s="9">
        <f t="shared" si="85"/>
        <v>60</v>
      </c>
      <c r="Q1135" s="3" t="str">
        <f t="shared" si="86"/>
        <v>diciembre</v>
      </c>
      <c r="R1135" s="2">
        <f t="shared" si="87"/>
        <v>2023</v>
      </c>
      <c r="S1135" s="3" t="str">
        <f t="shared" si="88"/>
        <v>sabado</v>
      </c>
      <c r="T1135" s="87">
        <f t="shared" si="89"/>
        <v>23</v>
      </c>
    </row>
    <row r="1136" spans="1:20" ht="15.75" x14ac:dyDescent="0.25">
      <c r="A1136" s="113">
        <v>1135</v>
      </c>
      <c r="B1136" s="4" t="s">
        <v>740</v>
      </c>
      <c r="C1136" s="113">
        <v>38</v>
      </c>
      <c r="D1136" s="2" t="s">
        <v>695</v>
      </c>
      <c r="E1136" s="5" t="s">
        <v>680</v>
      </c>
      <c r="F1136" s="171">
        <v>29400151</v>
      </c>
      <c r="G1136" s="2" t="s">
        <v>837</v>
      </c>
      <c r="H1136" s="2" t="s">
        <v>119</v>
      </c>
      <c r="I1136" s="44">
        <v>45287</v>
      </c>
      <c r="J1136" s="133" t="s">
        <v>686</v>
      </c>
      <c r="K1136" s="133" t="s">
        <v>1201</v>
      </c>
      <c r="L1136" s="161">
        <v>600</v>
      </c>
      <c r="M1136" s="2" t="s">
        <v>1</v>
      </c>
      <c r="N1136" s="2" t="s">
        <v>45</v>
      </c>
      <c r="O1136" s="9">
        <v>0</v>
      </c>
      <c r="P1136" s="9">
        <f t="shared" si="85"/>
        <v>60</v>
      </c>
      <c r="Q1136" s="3" t="str">
        <f t="shared" si="86"/>
        <v>diciembre</v>
      </c>
      <c r="R1136" s="2">
        <f t="shared" si="87"/>
        <v>2023</v>
      </c>
      <c r="S1136" s="3" t="str">
        <f t="shared" si="88"/>
        <v>miercoles</v>
      </c>
      <c r="T1136" s="88">
        <f t="shared" si="89"/>
        <v>27</v>
      </c>
    </row>
    <row r="1137" spans="1:20" ht="15.75" x14ac:dyDescent="0.25">
      <c r="A1137" s="113">
        <v>1136</v>
      </c>
      <c r="B1137" s="4" t="s">
        <v>904</v>
      </c>
      <c r="C1137" s="113">
        <v>38</v>
      </c>
      <c r="D1137" s="2" t="s">
        <v>695</v>
      </c>
      <c r="E1137" s="5" t="s">
        <v>642</v>
      </c>
      <c r="F1137" s="171">
        <v>34678227</v>
      </c>
      <c r="G1137" s="6" t="s">
        <v>815</v>
      </c>
      <c r="H1137" s="2" t="s">
        <v>29</v>
      </c>
      <c r="I1137" s="44">
        <v>45291</v>
      </c>
      <c r="J1137" s="133" t="s">
        <v>713</v>
      </c>
      <c r="K1137" s="133" t="s">
        <v>1201</v>
      </c>
      <c r="L1137" s="161">
        <v>600</v>
      </c>
      <c r="M1137" s="2" t="s">
        <v>1</v>
      </c>
      <c r="N1137" s="2" t="s">
        <v>45</v>
      </c>
      <c r="O1137" s="9">
        <v>5</v>
      </c>
      <c r="P1137" s="9">
        <f t="shared" si="85"/>
        <v>60</v>
      </c>
      <c r="Q1137" s="3" t="str">
        <f t="shared" si="86"/>
        <v>diciembre</v>
      </c>
      <c r="R1137" s="2">
        <f t="shared" si="87"/>
        <v>2023</v>
      </c>
      <c r="S1137" s="3" t="str">
        <f t="shared" si="88"/>
        <v>domingo</v>
      </c>
      <c r="T1137" s="87">
        <f t="shared" si="89"/>
        <v>31</v>
      </c>
    </row>
    <row r="1138" spans="1:20" ht="15.75" x14ac:dyDescent="0.25">
      <c r="A1138" s="113">
        <v>1137</v>
      </c>
      <c r="B1138" s="4" t="s">
        <v>715</v>
      </c>
      <c r="C1138" s="113">
        <v>42</v>
      </c>
      <c r="D1138" s="2" t="s">
        <v>696</v>
      </c>
      <c r="E1138" s="5" t="s">
        <v>644</v>
      </c>
      <c r="F1138" s="171">
        <v>25043373</v>
      </c>
      <c r="G1138" s="6" t="s">
        <v>816</v>
      </c>
      <c r="H1138" s="2" t="s">
        <v>33</v>
      </c>
      <c r="I1138" s="44">
        <v>45179</v>
      </c>
      <c r="J1138" s="133" t="s">
        <v>689</v>
      </c>
      <c r="K1138" s="133" t="s">
        <v>1201</v>
      </c>
      <c r="L1138" s="161">
        <v>600</v>
      </c>
      <c r="M1138" s="2" t="s">
        <v>1197</v>
      </c>
      <c r="N1138" s="2" t="s">
        <v>45</v>
      </c>
      <c r="O1138" s="9">
        <v>15</v>
      </c>
      <c r="P1138" s="9">
        <f t="shared" si="85"/>
        <v>60</v>
      </c>
      <c r="Q1138" s="3" t="str">
        <f t="shared" si="86"/>
        <v>septiembre</v>
      </c>
      <c r="R1138" s="2">
        <f t="shared" si="87"/>
        <v>2023</v>
      </c>
      <c r="S1138" s="3" t="str">
        <f t="shared" si="88"/>
        <v>domingo</v>
      </c>
      <c r="T1138" s="88">
        <f t="shared" si="89"/>
        <v>10</v>
      </c>
    </row>
    <row r="1139" spans="1:20" ht="15.75" x14ac:dyDescent="0.25">
      <c r="A1139" s="113">
        <v>1138</v>
      </c>
      <c r="B1139" s="4" t="s">
        <v>716</v>
      </c>
      <c r="C1139" s="113">
        <v>40</v>
      </c>
      <c r="D1139" s="2" t="s">
        <v>695</v>
      </c>
      <c r="E1139" s="5" t="s">
        <v>645</v>
      </c>
      <c r="F1139" s="171">
        <v>33459367</v>
      </c>
      <c r="G1139" s="6" t="s">
        <v>817</v>
      </c>
      <c r="H1139" s="2" t="s">
        <v>35</v>
      </c>
      <c r="I1139" s="44">
        <v>45175</v>
      </c>
      <c r="J1139" s="133" t="s">
        <v>783</v>
      </c>
      <c r="K1139" s="133" t="s">
        <v>1201</v>
      </c>
      <c r="L1139" s="161">
        <v>600</v>
      </c>
      <c r="M1139" s="2" t="s">
        <v>1197</v>
      </c>
      <c r="N1139" s="2" t="s">
        <v>45</v>
      </c>
      <c r="O1139" s="9">
        <v>15</v>
      </c>
      <c r="P1139" s="9">
        <f t="shared" si="85"/>
        <v>60</v>
      </c>
      <c r="Q1139" s="3" t="str">
        <f t="shared" si="86"/>
        <v>septiembre</v>
      </c>
      <c r="R1139" s="2">
        <f t="shared" si="87"/>
        <v>2023</v>
      </c>
      <c r="S1139" s="3" t="str">
        <f t="shared" si="88"/>
        <v>miercoles</v>
      </c>
      <c r="T1139" s="87">
        <f t="shared" si="89"/>
        <v>6</v>
      </c>
    </row>
    <row r="1140" spans="1:20" ht="15.75" x14ac:dyDescent="0.25">
      <c r="A1140" s="113">
        <v>1139</v>
      </c>
      <c r="B1140" s="4" t="s">
        <v>803</v>
      </c>
      <c r="C1140" s="113">
        <v>38</v>
      </c>
      <c r="D1140" s="2" t="s">
        <v>695</v>
      </c>
      <c r="E1140" s="5" t="s">
        <v>646</v>
      </c>
      <c r="F1140" s="171">
        <v>30652793</v>
      </c>
      <c r="G1140" s="6" t="s">
        <v>818</v>
      </c>
      <c r="H1140" s="2" t="s">
        <v>129</v>
      </c>
      <c r="I1140" s="44">
        <v>45177</v>
      </c>
      <c r="J1140" s="133" t="s">
        <v>717</v>
      </c>
      <c r="K1140" s="133" t="s">
        <v>1201</v>
      </c>
      <c r="L1140" s="161">
        <v>600</v>
      </c>
      <c r="M1140" s="2" t="s">
        <v>5</v>
      </c>
      <c r="N1140" s="2" t="s">
        <v>45</v>
      </c>
      <c r="O1140" s="9">
        <v>0</v>
      </c>
      <c r="P1140" s="9">
        <f t="shared" si="85"/>
        <v>60</v>
      </c>
      <c r="Q1140" s="3" t="str">
        <f t="shared" si="86"/>
        <v>septiembre</v>
      </c>
      <c r="R1140" s="2">
        <f t="shared" si="87"/>
        <v>2023</v>
      </c>
      <c r="S1140" s="3" t="str">
        <f t="shared" si="88"/>
        <v>viernes</v>
      </c>
      <c r="T1140" s="88">
        <f t="shared" si="89"/>
        <v>8</v>
      </c>
    </row>
    <row r="1141" spans="1:20" ht="15.75" x14ac:dyDescent="0.25">
      <c r="A1141" s="113">
        <v>1140</v>
      </c>
      <c r="B1141" s="4" t="s">
        <v>905</v>
      </c>
      <c r="C1141" s="113">
        <v>22</v>
      </c>
      <c r="D1141" s="2" t="s">
        <v>695</v>
      </c>
      <c r="E1141" s="5" t="s">
        <v>647</v>
      </c>
      <c r="F1141" s="171">
        <v>27137293</v>
      </c>
      <c r="G1141" s="2" t="s">
        <v>819</v>
      </c>
      <c r="H1141" s="2" t="s">
        <v>39</v>
      </c>
      <c r="I1141" s="44">
        <v>45179</v>
      </c>
      <c r="J1141" s="133" t="s">
        <v>687</v>
      </c>
      <c r="K1141" s="133" t="s">
        <v>1201</v>
      </c>
      <c r="L1141" s="161">
        <v>600</v>
      </c>
      <c r="M1141" s="2" t="s">
        <v>1</v>
      </c>
      <c r="N1141" s="2" t="s">
        <v>45</v>
      </c>
      <c r="O1141" s="9">
        <v>10</v>
      </c>
      <c r="P1141" s="9">
        <f t="shared" si="85"/>
        <v>60</v>
      </c>
      <c r="Q1141" s="3" t="str">
        <f t="shared" si="86"/>
        <v>septiembre</v>
      </c>
      <c r="R1141" s="2">
        <f t="shared" si="87"/>
        <v>2023</v>
      </c>
      <c r="S1141" s="3" t="str">
        <f t="shared" si="88"/>
        <v>domingo</v>
      </c>
      <c r="T1141" s="87">
        <f t="shared" si="89"/>
        <v>10</v>
      </c>
    </row>
    <row r="1142" spans="1:20" ht="15.75" x14ac:dyDescent="0.25">
      <c r="A1142" s="113">
        <v>1141</v>
      </c>
      <c r="B1142" s="4" t="s">
        <v>718</v>
      </c>
      <c r="C1142" s="113">
        <v>32</v>
      </c>
      <c r="D1142" s="2" t="s">
        <v>696</v>
      </c>
      <c r="E1142" s="5" t="s">
        <v>648</v>
      </c>
      <c r="F1142" s="171">
        <v>34294909</v>
      </c>
      <c r="G1142" s="2" t="s">
        <v>820</v>
      </c>
      <c r="H1142" s="2" t="s">
        <v>59</v>
      </c>
      <c r="I1142" s="44">
        <v>45181</v>
      </c>
      <c r="J1142" s="133" t="s">
        <v>785</v>
      </c>
      <c r="K1142" s="133" t="s">
        <v>1201</v>
      </c>
      <c r="L1142" s="161">
        <v>600</v>
      </c>
      <c r="M1142" s="2" t="s">
        <v>3</v>
      </c>
      <c r="N1142" s="2" t="s">
        <v>45</v>
      </c>
      <c r="O1142" s="9">
        <v>5</v>
      </c>
      <c r="P1142" s="9">
        <f t="shared" si="85"/>
        <v>60</v>
      </c>
      <c r="Q1142" s="3" t="str">
        <f t="shared" si="86"/>
        <v>septiembre</v>
      </c>
      <c r="R1142" s="2">
        <f t="shared" si="87"/>
        <v>2023</v>
      </c>
      <c r="S1142" s="3" t="str">
        <f t="shared" si="88"/>
        <v>martes</v>
      </c>
      <c r="T1142" s="88">
        <f t="shared" si="89"/>
        <v>12</v>
      </c>
    </row>
    <row r="1143" spans="1:20" ht="15.75" x14ac:dyDescent="0.25">
      <c r="A1143" s="113">
        <v>1142</v>
      </c>
      <c r="B1143" s="4" t="s">
        <v>720</v>
      </c>
      <c r="C1143" s="113">
        <v>29</v>
      </c>
      <c r="D1143" s="2" t="s">
        <v>695</v>
      </c>
      <c r="E1143" s="5" t="s">
        <v>650</v>
      </c>
      <c r="F1143" s="171">
        <v>30580610</v>
      </c>
      <c r="G1143" s="2" t="s">
        <v>848</v>
      </c>
      <c r="H1143" s="2" t="s">
        <v>35</v>
      </c>
      <c r="I1143" s="44">
        <v>45185</v>
      </c>
      <c r="J1143" s="133" t="s">
        <v>682</v>
      </c>
      <c r="K1143" s="133" t="s">
        <v>1201</v>
      </c>
      <c r="L1143" s="161">
        <v>600</v>
      </c>
      <c r="M1143" s="2" t="s">
        <v>1</v>
      </c>
      <c r="N1143" s="2" t="s">
        <v>45</v>
      </c>
      <c r="O1143" s="9">
        <v>0</v>
      </c>
      <c r="P1143" s="9">
        <f t="shared" si="85"/>
        <v>60</v>
      </c>
      <c r="Q1143" s="3" t="str">
        <f t="shared" si="86"/>
        <v>septiembre</v>
      </c>
      <c r="R1143" s="2">
        <f t="shared" si="87"/>
        <v>2023</v>
      </c>
      <c r="S1143" s="3" t="str">
        <f t="shared" si="88"/>
        <v>sabado</v>
      </c>
      <c r="T1143" s="87">
        <f t="shared" si="89"/>
        <v>16</v>
      </c>
    </row>
    <row r="1144" spans="1:20" ht="15.75" x14ac:dyDescent="0.25">
      <c r="A1144" s="113">
        <v>1143</v>
      </c>
      <c r="B1144" s="4" t="s">
        <v>722</v>
      </c>
      <c r="C1144" s="113">
        <v>20</v>
      </c>
      <c r="D1144" s="2" t="s">
        <v>696</v>
      </c>
      <c r="E1144" s="5" t="s">
        <v>652</v>
      </c>
      <c r="F1144" s="171">
        <v>32313302</v>
      </c>
      <c r="G1144" s="2" t="s">
        <v>849</v>
      </c>
      <c r="H1144" s="2" t="s">
        <v>67</v>
      </c>
      <c r="I1144" s="44">
        <v>45189</v>
      </c>
      <c r="J1144" s="133" t="s">
        <v>692</v>
      </c>
      <c r="K1144" s="133" t="s">
        <v>1201</v>
      </c>
      <c r="L1144" s="161">
        <v>600</v>
      </c>
      <c r="M1144" s="2" t="s">
        <v>1197</v>
      </c>
      <c r="N1144" s="2" t="s">
        <v>45</v>
      </c>
      <c r="O1144" s="9">
        <v>5</v>
      </c>
      <c r="P1144" s="9">
        <f t="shared" si="85"/>
        <v>60</v>
      </c>
      <c r="Q1144" s="3" t="str">
        <f t="shared" si="86"/>
        <v>septiembre</v>
      </c>
      <c r="R1144" s="2">
        <f t="shared" si="87"/>
        <v>2023</v>
      </c>
      <c r="S1144" s="3" t="str">
        <f t="shared" si="88"/>
        <v>miercoles</v>
      </c>
      <c r="T1144" s="88">
        <f t="shared" si="89"/>
        <v>20</v>
      </c>
    </row>
    <row r="1145" spans="1:20" ht="15.75" x14ac:dyDescent="0.25">
      <c r="A1145" s="113">
        <v>1144</v>
      </c>
      <c r="B1145" s="4" t="s">
        <v>723</v>
      </c>
      <c r="C1145" s="3">
        <v>37</v>
      </c>
      <c r="D1145" s="2" t="s">
        <v>696</v>
      </c>
      <c r="E1145" s="5" t="s">
        <v>653</v>
      </c>
      <c r="F1145" s="171">
        <v>35887710</v>
      </c>
      <c r="G1145" s="2" t="s">
        <v>821</v>
      </c>
      <c r="H1145" s="2" t="s">
        <v>68</v>
      </c>
      <c r="I1145" s="44">
        <v>45191</v>
      </c>
      <c r="J1145" s="133" t="s">
        <v>685</v>
      </c>
      <c r="K1145" s="133" t="s">
        <v>1201</v>
      </c>
      <c r="L1145" s="161">
        <v>600</v>
      </c>
      <c r="M1145" s="2" t="s">
        <v>5</v>
      </c>
      <c r="N1145" s="2" t="s">
        <v>45</v>
      </c>
      <c r="O1145" s="9">
        <v>15</v>
      </c>
      <c r="P1145" s="9">
        <f t="shared" si="85"/>
        <v>60</v>
      </c>
      <c r="Q1145" s="3" t="str">
        <f t="shared" si="86"/>
        <v>septiembre</v>
      </c>
      <c r="R1145" s="2">
        <f t="shared" si="87"/>
        <v>2023</v>
      </c>
      <c r="S1145" s="3" t="str">
        <f t="shared" si="88"/>
        <v>viernes</v>
      </c>
      <c r="T1145" s="87">
        <f t="shared" si="89"/>
        <v>22</v>
      </c>
    </row>
    <row r="1146" spans="1:20" ht="15.75" x14ac:dyDescent="0.25">
      <c r="A1146" s="113">
        <v>1145</v>
      </c>
      <c r="B1146" s="4" t="s">
        <v>726</v>
      </c>
      <c r="C1146" s="113">
        <v>18</v>
      </c>
      <c r="D1146" s="2" t="s">
        <v>696</v>
      </c>
      <c r="E1146" s="5" t="s">
        <v>658</v>
      </c>
      <c r="F1146" s="171">
        <v>26547859</v>
      </c>
      <c r="G1146" s="2" t="s">
        <v>823</v>
      </c>
      <c r="H1146" s="2" t="s">
        <v>78</v>
      </c>
      <c r="I1146" s="44">
        <v>45213</v>
      </c>
      <c r="J1146" s="133" t="s">
        <v>691</v>
      </c>
      <c r="K1146" s="133" t="s">
        <v>1201</v>
      </c>
      <c r="L1146" s="161">
        <v>600</v>
      </c>
      <c r="M1146" s="2" t="s">
        <v>1198</v>
      </c>
      <c r="N1146" s="2" t="s">
        <v>45</v>
      </c>
      <c r="O1146" s="9">
        <v>8</v>
      </c>
      <c r="P1146" s="9">
        <f t="shared" si="85"/>
        <v>60</v>
      </c>
      <c r="Q1146" s="3" t="str">
        <f t="shared" si="86"/>
        <v>octubre</v>
      </c>
      <c r="R1146" s="2">
        <f t="shared" si="87"/>
        <v>2023</v>
      </c>
      <c r="S1146" s="3" t="str">
        <f t="shared" si="88"/>
        <v>sabado</v>
      </c>
      <c r="T1146" s="88">
        <f t="shared" si="89"/>
        <v>14</v>
      </c>
    </row>
    <row r="1147" spans="1:20" ht="15.75" x14ac:dyDescent="0.25">
      <c r="A1147" s="113">
        <v>1146</v>
      </c>
      <c r="B1147" s="4" t="s">
        <v>728</v>
      </c>
      <c r="C1147" s="113">
        <v>26</v>
      </c>
      <c r="D1147" s="2" t="s">
        <v>696</v>
      </c>
      <c r="E1147" s="5" t="s">
        <v>660</v>
      </c>
      <c r="F1147" s="171">
        <v>25972381</v>
      </c>
      <c r="G1147" s="2" t="s">
        <v>825</v>
      </c>
      <c r="H1147" s="2" t="s">
        <v>82</v>
      </c>
      <c r="I1147" s="44">
        <v>45205</v>
      </c>
      <c r="J1147" s="133" t="s">
        <v>686</v>
      </c>
      <c r="K1147" s="133" t="s">
        <v>1201</v>
      </c>
      <c r="L1147" s="161">
        <v>600</v>
      </c>
      <c r="M1147" s="2" t="s">
        <v>1</v>
      </c>
      <c r="N1147" s="2" t="s">
        <v>45</v>
      </c>
      <c r="O1147" s="9">
        <v>5</v>
      </c>
      <c r="P1147" s="9">
        <f t="shared" si="85"/>
        <v>60</v>
      </c>
      <c r="Q1147" s="3" t="str">
        <f t="shared" si="86"/>
        <v>octubre</v>
      </c>
      <c r="R1147" s="2">
        <f t="shared" si="87"/>
        <v>2023</v>
      </c>
      <c r="S1147" s="3" t="str">
        <f t="shared" si="88"/>
        <v>viernes</v>
      </c>
      <c r="T1147" s="87">
        <f t="shared" si="89"/>
        <v>6</v>
      </c>
    </row>
    <row r="1148" spans="1:20" ht="15.75" x14ac:dyDescent="0.25">
      <c r="A1148" s="113">
        <v>1147</v>
      </c>
      <c r="B1148" s="4" t="s">
        <v>730</v>
      </c>
      <c r="C1148" s="113">
        <v>27</v>
      </c>
      <c r="D1148" s="2" t="s">
        <v>695</v>
      </c>
      <c r="E1148" s="5" t="s">
        <v>662</v>
      </c>
      <c r="F1148" s="171">
        <v>30066435</v>
      </c>
      <c r="G1148" s="2" t="s">
        <v>933</v>
      </c>
      <c r="H1148" s="2" t="s">
        <v>86</v>
      </c>
      <c r="I1148" s="44">
        <v>45209</v>
      </c>
      <c r="J1148" s="133" t="s">
        <v>713</v>
      </c>
      <c r="K1148" s="133" t="s">
        <v>1199</v>
      </c>
      <c r="L1148" s="161">
        <v>640</v>
      </c>
      <c r="M1148" s="2" t="s">
        <v>1</v>
      </c>
      <c r="N1148" s="2" t="s">
        <v>45</v>
      </c>
      <c r="O1148" s="9">
        <v>5</v>
      </c>
      <c r="P1148" s="9">
        <f t="shared" si="85"/>
        <v>64</v>
      </c>
      <c r="Q1148" s="3" t="str">
        <f t="shared" si="86"/>
        <v>octubre</v>
      </c>
      <c r="R1148" s="2">
        <f t="shared" si="87"/>
        <v>2023</v>
      </c>
      <c r="S1148" s="3" t="str">
        <f t="shared" si="88"/>
        <v>martes</v>
      </c>
      <c r="T1148" s="88">
        <f t="shared" si="89"/>
        <v>10</v>
      </c>
    </row>
    <row r="1149" spans="1:20" ht="15.75" x14ac:dyDescent="0.25">
      <c r="A1149" s="113">
        <v>1148</v>
      </c>
      <c r="B1149" s="4" t="s">
        <v>719</v>
      </c>
      <c r="C1149" s="113">
        <v>30</v>
      </c>
      <c r="D1149" s="2" t="s">
        <v>696</v>
      </c>
      <c r="E1149" s="5" t="s">
        <v>649</v>
      </c>
      <c r="F1149" s="171">
        <v>27535017</v>
      </c>
      <c r="G1149" s="2" t="s">
        <v>847</v>
      </c>
      <c r="H1149" s="2" t="s">
        <v>61</v>
      </c>
      <c r="I1149" s="44">
        <v>45213</v>
      </c>
      <c r="J1149" s="133" t="s">
        <v>689</v>
      </c>
      <c r="K1149" s="133" t="s">
        <v>1199</v>
      </c>
      <c r="L1149" s="161">
        <v>640</v>
      </c>
      <c r="M1149" s="2" t="s">
        <v>1197</v>
      </c>
      <c r="N1149" s="2" t="s">
        <v>45</v>
      </c>
      <c r="O1149" s="9">
        <v>0</v>
      </c>
      <c r="P1149" s="9">
        <f t="shared" si="85"/>
        <v>64</v>
      </c>
      <c r="Q1149" s="3" t="str">
        <f t="shared" si="86"/>
        <v>octubre</v>
      </c>
      <c r="R1149" s="2">
        <f t="shared" si="87"/>
        <v>2023</v>
      </c>
      <c r="S1149" s="3" t="str">
        <f t="shared" si="88"/>
        <v>sabado</v>
      </c>
      <c r="T1149" s="87">
        <f t="shared" si="89"/>
        <v>14</v>
      </c>
    </row>
    <row r="1150" spans="1:20" ht="15.75" x14ac:dyDescent="0.25">
      <c r="A1150" s="113">
        <v>1149</v>
      </c>
      <c r="B1150" s="4" t="s">
        <v>720</v>
      </c>
      <c r="C1150" s="113">
        <v>29</v>
      </c>
      <c r="D1150" s="2" t="s">
        <v>695</v>
      </c>
      <c r="E1150" s="5" t="s">
        <v>650</v>
      </c>
      <c r="F1150" s="171">
        <v>30580610</v>
      </c>
      <c r="G1150" s="2" t="s">
        <v>848</v>
      </c>
      <c r="H1150" s="2" t="s">
        <v>35</v>
      </c>
      <c r="I1150" s="44">
        <v>45220</v>
      </c>
      <c r="J1150" s="133" t="s">
        <v>783</v>
      </c>
      <c r="K1150" s="133" t="s">
        <v>1199</v>
      </c>
      <c r="L1150" s="161">
        <v>640</v>
      </c>
      <c r="M1150" s="2" t="s">
        <v>1197</v>
      </c>
      <c r="N1150" s="2" t="s">
        <v>45</v>
      </c>
      <c r="O1150" s="9">
        <v>8</v>
      </c>
      <c r="P1150" s="9">
        <f t="shared" si="85"/>
        <v>64</v>
      </c>
      <c r="Q1150" s="3" t="str">
        <f t="shared" si="86"/>
        <v>octubre</v>
      </c>
      <c r="R1150" s="2">
        <f t="shared" si="87"/>
        <v>2023</v>
      </c>
      <c r="S1150" s="3" t="str">
        <f t="shared" si="88"/>
        <v>sabado</v>
      </c>
      <c r="T1150" s="88">
        <f t="shared" si="89"/>
        <v>21</v>
      </c>
    </row>
    <row r="1151" spans="1:20" ht="15.75" x14ac:dyDescent="0.25">
      <c r="A1151" s="113">
        <v>1150</v>
      </c>
      <c r="B1151" s="4" t="s">
        <v>721</v>
      </c>
      <c r="C1151" s="113">
        <v>33</v>
      </c>
      <c r="D1151" s="2" t="s">
        <v>695</v>
      </c>
      <c r="E1151" s="5" t="s">
        <v>651</v>
      </c>
      <c r="F1151" s="171">
        <v>35484478</v>
      </c>
      <c r="G1151" s="2" t="s">
        <v>843</v>
      </c>
      <c r="H1151" s="2" t="s">
        <v>37</v>
      </c>
      <c r="I1151" s="44">
        <v>45217</v>
      </c>
      <c r="J1151" s="133" t="s">
        <v>717</v>
      </c>
      <c r="K1151" s="133" t="s">
        <v>1199</v>
      </c>
      <c r="L1151" s="161">
        <v>640</v>
      </c>
      <c r="M1151" s="2" t="s">
        <v>5</v>
      </c>
      <c r="N1151" s="2" t="s">
        <v>45</v>
      </c>
      <c r="O1151" s="9">
        <v>10</v>
      </c>
      <c r="P1151" s="9">
        <f t="shared" si="85"/>
        <v>64</v>
      </c>
      <c r="Q1151" s="3" t="str">
        <f t="shared" si="86"/>
        <v>octubre</v>
      </c>
      <c r="R1151" s="2">
        <f t="shared" si="87"/>
        <v>2023</v>
      </c>
      <c r="S1151" s="3" t="str">
        <f t="shared" si="88"/>
        <v>miercoles</v>
      </c>
      <c r="T1151" s="87">
        <f t="shared" si="89"/>
        <v>18</v>
      </c>
    </row>
    <row r="1152" spans="1:20" ht="15.75" x14ac:dyDescent="0.25">
      <c r="A1152" s="113">
        <v>1151</v>
      </c>
      <c r="B1152" s="4" t="s">
        <v>722</v>
      </c>
      <c r="C1152" s="113">
        <v>20</v>
      </c>
      <c r="D1152" s="2" t="s">
        <v>696</v>
      </c>
      <c r="E1152" s="5" t="s">
        <v>652</v>
      </c>
      <c r="F1152" s="171">
        <v>32313302</v>
      </c>
      <c r="G1152" s="2" t="s">
        <v>849</v>
      </c>
      <c r="H1152" s="2" t="s">
        <v>67</v>
      </c>
      <c r="I1152" s="44">
        <v>45219</v>
      </c>
      <c r="J1152" s="133" t="s">
        <v>687</v>
      </c>
      <c r="K1152" s="133" t="s">
        <v>1199</v>
      </c>
      <c r="L1152" s="161">
        <v>640</v>
      </c>
      <c r="M1152" s="2" t="s">
        <v>1</v>
      </c>
      <c r="N1152" s="2" t="s">
        <v>45</v>
      </c>
      <c r="O1152" s="9">
        <v>5</v>
      </c>
      <c r="P1152" s="9">
        <f t="shared" si="85"/>
        <v>64</v>
      </c>
      <c r="Q1152" s="3" t="str">
        <f t="shared" si="86"/>
        <v>octubre</v>
      </c>
      <c r="R1152" s="2">
        <f t="shared" si="87"/>
        <v>2023</v>
      </c>
      <c r="S1152" s="3" t="str">
        <f t="shared" si="88"/>
        <v>viernes</v>
      </c>
      <c r="T1152" s="88">
        <f t="shared" si="89"/>
        <v>20</v>
      </c>
    </row>
    <row r="1153" spans="1:20" ht="15.75" x14ac:dyDescent="0.25">
      <c r="A1153" s="113">
        <v>1152</v>
      </c>
      <c r="B1153" s="4" t="s">
        <v>723</v>
      </c>
      <c r="C1153" s="3">
        <v>37</v>
      </c>
      <c r="D1153" s="2" t="s">
        <v>696</v>
      </c>
      <c r="E1153" s="5" t="s">
        <v>653</v>
      </c>
      <c r="F1153" s="171">
        <v>35887710</v>
      </c>
      <c r="G1153" s="2" t="s">
        <v>821</v>
      </c>
      <c r="H1153" s="2" t="s">
        <v>68</v>
      </c>
      <c r="I1153" s="44">
        <v>45221</v>
      </c>
      <c r="J1153" s="133" t="s">
        <v>785</v>
      </c>
      <c r="K1153" s="133" t="s">
        <v>1199</v>
      </c>
      <c r="L1153" s="161">
        <v>640</v>
      </c>
      <c r="M1153" s="2" t="s">
        <v>3</v>
      </c>
      <c r="N1153" s="2" t="s">
        <v>45</v>
      </c>
      <c r="O1153" s="9">
        <v>15</v>
      </c>
      <c r="P1153" s="9">
        <f t="shared" si="85"/>
        <v>64</v>
      </c>
      <c r="Q1153" s="3" t="str">
        <f t="shared" si="86"/>
        <v>octubre</v>
      </c>
      <c r="R1153" s="2">
        <f t="shared" si="87"/>
        <v>2023</v>
      </c>
      <c r="S1153" s="3" t="str">
        <f t="shared" si="88"/>
        <v>domingo</v>
      </c>
      <c r="T1153" s="87">
        <f t="shared" si="89"/>
        <v>22</v>
      </c>
    </row>
    <row r="1154" spans="1:20" ht="15.75" x14ac:dyDescent="0.25">
      <c r="A1154" s="113">
        <v>1153</v>
      </c>
      <c r="B1154" s="4" t="s">
        <v>99</v>
      </c>
      <c r="C1154" s="113">
        <v>31</v>
      </c>
      <c r="D1154" s="2" t="s">
        <v>696</v>
      </c>
      <c r="E1154" s="5" t="s">
        <v>670</v>
      </c>
      <c r="F1154" s="171">
        <v>34388397</v>
      </c>
      <c r="G1154" s="2" t="s">
        <v>846</v>
      </c>
      <c r="H1154" s="2" t="s">
        <v>100</v>
      </c>
      <c r="I1154" s="44">
        <v>45225</v>
      </c>
      <c r="J1154" s="133" t="s">
        <v>682</v>
      </c>
      <c r="K1154" s="133" t="s">
        <v>1199</v>
      </c>
      <c r="L1154" s="161">
        <v>640</v>
      </c>
      <c r="M1154" s="2" t="s">
        <v>1</v>
      </c>
      <c r="N1154" s="2" t="s">
        <v>45</v>
      </c>
      <c r="O1154" s="9">
        <v>5</v>
      </c>
      <c r="P1154" s="9">
        <f t="shared" ref="P1154:P1217" si="90">L1154*0.1</f>
        <v>64</v>
      </c>
      <c r="Q1154" s="3" t="str">
        <f t="shared" ref="Q1154:Q1217" si="91">TEXT(I:I,"mmmm")</f>
        <v>octubre</v>
      </c>
      <c r="R1154" s="2">
        <f t="shared" ref="R1154:R1217" si="92">YEAR(I1154)</f>
        <v>2023</v>
      </c>
      <c r="S1154" s="3" t="str">
        <f t="shared" ref="S1154:S1217" si="93">IF(I1154&lt;&gt;"", SUBSTITUTE(SUBSTITUTE(SUBSTITUTE(SUBSTITUTE(SUBSTITUTE(TEXT(I1154,"dddd"),"á","a"),"é","e"),"í","i"),"ó","o"),"ú","u"),"")</f>
        <v>jueves</v>
      </c>
      <c r="T1154" s="88">
        <f t="shared" ref="T1154:T1217" si="94">DAY(I:I)</f>
        <v>26</v>
      </c>
    </row>
    <row r="1155" spans="1:20" ht="15.75" x14ac:dyDescent="0.25">
      <c r="A1155" s="113">
        <v>1154</v>
      </c>
      <c r="B1155" s="4" t="s">
        <v>736</v>
      </c>
      <c r="C1155" s="113">
        <v>18</v>
      </c>
      <c r="D1155" s="2" t="s">
        <v>695</v>
      </c>
      <c r="E1155" s="5" t="s">
        <v>672</v>
      </c>
      <c r="F1155" s="171">
        <v>31816316</v>
      </c>
      <c r="G1155" s="2" t="s">
        <v>853</v>
      </c>
      <c r="H1155" s="2" t="s">
        <v>104</v>
      </c>
      <c r="I1155" s="44">
        <v>45220</v>
      </c>
      <c r="J1155" s="133" t="s">
        <v>692</v>
      </c>
      <c r="K1155" s="133" t="s">
        <v>1199</v>
      </c>
      <c r="L1155" s="161">
        <v>640</v>
      </c>
      <c r="M1155" s="2" t="s">
        <v>1197</v>
      </c>
      <c r="N1155" s="2" t="s">
        <v>45</v>
      </c>
      <c r="O1155" s="9">
        <v>0</v>
      </c>
      <c r="P1155" s="9">
        <f t="shared" si="90"/>
        <v>64</v>
      </c>
      <c r="Q1155" s="3" t="str">
        <f t="shared" si="91"/>
        <v>octubre</v>
      </c>
      <c r="R1155" s="2">
        <f t="shared" si="92"/>
        <v>2023</v>
      </c>
      <c r="S1155" s="3" t="str">
        <f t="shared" si="93"/>
        <v>sabado</v>
      </c>
      <c r="T1155" s="87">
        <f t="shared" si="94"/>
        <v>21</v>
      </c>
    </row>
    <row r="1156" spans="1:20" ht="15.75" x14ac:dyDescent="0.25">
      <c r="A1156" s="113">
        <v>1155</v>
      </c>
      <c r="B1156" s="4" t="s">
        <v>802</v>
      </c>
      <c r="C1156" s="113">
        <v>30</v>
      </c>
      <c r="D1156" s="2" t="s">
        <v>695</v>
      </c>
      <c r="E1156" s="5" t="s">
        <v>673</v>
      </c>
      <c r="F1156" s="171">
        <v>27186697</v>
      </c>
      <c r="G1156" s="2" t="s">
        <v>833</v>
      </c>
      <c r="H1156" s="2" t="s">
        <v>70</v>
      </c>
      <c r="I1156" s="44">
        <v>45231</v>
      </c>
      <c r="J1156" s="133" t="s">
        <v>685</v>
      </c>
      <c r="K1156" s="133" t="s">
        <v>1199</v>
      </c>
      <c r="L1156" s="161">
        <v>640</v>
      </c>
      <c r="M1156" s="2" t="s">
        <v>5</v>
      </c>
      <c r="N1156" s="2" t="s">
        <v>45</v>
      </c>
      <c r="O1156" s="9">
        <v>15</v>
      </c>
      <c r="P1156" s="9">
        <f t="shared" si="90"/>
        <v>64</v>
      </c>
      <c r="Q1156" s="3" t="str">
        <f t="shared" si="91"/>
        <v>noviembre</v>
      </c>
      <c r="R1156" s="2">
        <f t="shared" si="92"/>
        <v>2023</v>
      </c>
      <c r="S1156" s="3" t="str">
        <f t="shared" si="93"/>
        <v>miercoles</v>
      </c>
      <c r="T1156" s="88">
        <f t="shared" si="94"/>
        <v>1</v>
      </c>
    </row>
    <row r="1157" spans="1:20" ht="15.75" x14ac:dyDescent="0.25">
      <c r="A1157" s="113">
        <v>1156</v>
      </c>
      <c r="B1157" s="4" t="s">
        <v>99</v>
      </c>
      <c r="C1157" s="113">
        <v>31</v>
      </c>
      <c r="D1157" s="2" t="s">
        <v>696</v>
      </c>
      <c r="E1157" s="5" t="s">
        <v>670</v>
      </c>
      <c r="F1157" s="171">
        <v>34388397</v>
      </c>
      <c r="G1157" s="2" t="s">
        <v>846</v>
      </c>
      <c r="H1157" s="2" t="s">
        <v>100</v>
      </c>
      <c r="I1157" s="44">
        <v>45241</v>
      </c>
      <c r="J1157" s="133" t="s">
        <v>691</v>
      </c>
      <c r="K1157" s="133" t="s">
        <v>1199</v>
      </c>
      <c r="L1157" s="161">
        <v>640</v>
      </c>
      <c r="M1157" s="2" t="s">
        <v>1198</v>
      </c>
      <c r="N1157" s="2" t="s">
        <v>45</v>
      </c>
      <c r="O1157" s="9">
        <v>5</v>
      </c>
      <c r="P1157" s="9">
        <f t="shared" si="90"/>
        <v>64</v>
      </c>
      <c r="Q1157" s="3" t="str">
        <f t="shared" si="91"/>
        <v>noviembre</v>
      </c>
      <c r="R1157" s="2">
        <f t="shared" si="92"/>
        <v>2023</v>
      </c>
      <c r="S1157" s="3" t="str">
        <f t="shared" si="93"/>
        <v>sabado</v>
      </c>
      <c r="T1157" s="87">
        <f t="shared" si="94"/>
        <v>11</v>
      </c>
    </row>
    <row r="1158" spans="1:20" ht="15.75" x14ac:dyDescent="0.25">
      <c r="A1158" s="113">
        <v>1157</v>
      </c>
      <c r="B1158" s="4" t="s">
        <v>740</v>
      </c>
      <c r="C1158" s="113">
        <v>38</v>
      </c>
      <c r="D1158" s="2" t="s">
        <v>695</v>
      </c>
      <c r="E1158" s="5" t="s">
        <v>680</v>
      </c>
      <c r="F1158" s="171">
        <v>29400151</v>
      </c>
      <c r="G1158" s="2" t="s">
        <v>837</v>
      </c>
      <c r="H1158" s="2" t="s">
        <v>119</v>
      </c>
      <c r="I1158" s="44">
        <v>45245</v>
      </c>
      <c r="J1158" s="133" t="s">
        <v>686</v>
      </c>
      <c r="K1158" s="133" t="s">
        <v>1199</v>
      </c>
      <c r="L1158" s="161">
        <v>640</v>
      </c>
      <c r="M1158" s="2" t="s">
        <v>1</v>
      </c>
      <c r="N1158" s="2" t="s">
        <v>45</v>
      </c>
      <c r="O1158" s="9">
        <v>5</v>
      </c>
      <c r="P1158" s="9">
        <f t="shared" si="90"/>
        <v>64</v>
      </c>
      <c r="Q1158" s="3" t="str">
        <f t="shared" si="91"/>
        <v>noviembre</v>
      </c>
      <c r="R1158" s="2">
        <f t="shared" si="92"/>
        <v>2023</v>
      </c>
      <c r="S1158" s="3" t="str">
        <f t="shared" si="93"/>
        <v>miercoles</v>
      </c>
      <c r="T1158" s="88">
        <f t="shared" si="94"/>
        <v>15</v>
      </c>
    </row>
    <row r="1159" spans="1:20" ht="15.75" x14ac:dyDescent="0.25">
      <c r="A1159" s="113">
        <v>1158</v>
      </c>
      <c r="B1159" s="4" t="s">
        <v>904</v>
      </c>
      <c r="C1159" s="113">
        <v>38</v>
      </c>
      <c r="D1159" s="2" t="s">
        <v>695</v>
      </c>
      <c r="E1159" s="5" t="s">
        <v>642</v>
      </c>
      <c r="F1159" s="171">
        <v>34678227</v>
      </c>
      <c r="G1159" s="6" t="s">
        <v>815</v>
      </c>
      <c r="H1159" s="2" t="s">
        <v>29</v>
      </c>
      <c r="I1159" s="44">
        <v>45249</v>
      </c>
      <c r="J1159" s="133" t="s">
        <v>713</v>
      </c>
      <c r="K1159" s="133" t="s">
        <v>1199</v>
      </c>
      <c r="L1159" s="161">
        <v>640</v>
      </c>
      <c r="M1159" s="2" t="s">
        <v>1</v>
      </c>
      <c r="N1159" s="2" t="s">
        <v>45</v>
      </c>
      <c r="O1159" s="9">
        <v>0</v>
      </c>
      <c r="P1159" s="9">
        <f t="shared" si="90"/>
        <v>64</v>
      </c>
      <c r="Q1159" s="3" t="str">
        <f t="shared" si="91"/>
        <v>noviembre</v>
      </c>
      <c r="R1159" s="2">
        <f t="shared" si="92"/>
        <v>2023</v>
      </c>
      <c r="S1159" s="3" t="str">
        <f t="shared" si="93"/>
        <v>domingo</v>
      </c>
      <c r="T1159" s="87">
        <f t="shared" si="94"/>
        <v>19</v>
      </c>
    </row>
    <row r="1160" spans="1:20" ht="15.75" x14ac:dyDescent="0.25">
      <c r="A1160" s="113">
        <v>1159</v>
      </c>
      <c r="B1160" s="4" t="s">
        <v>99</v>
      </c>
      <c r="C1160" s="113">
        <v>31</v>
      </c>
      <c r="D1160" s="2" t="s">
        <v>696</v>
      </c>
      <c r="E1160" s="5" t="s">
        <v>670</v>
      </c>
      <c r="F1160" s="171">
        <v>34388397</v>
      </c>
      <c r="G1160" s="2" t="s">
        <v>846</v>
      </c>
      <c r="H1160" s="2" t="s">
        <v>100</v>
      </c>
      <c r="I1160" s="44">
        <v>45253</v>
      </c>
      <c r="J1160" s="133" t="s">
        <v>689</v>
      </c>
      <c r="K1160" s="133" t="s">
        <v>1199</v>
      </c>
      <c r="L1160" s="161">
        <v>640</v>
      </c>
      <c r="M1160" s="2" t="s">
        <v>1197</v>
      </c>
      <c r="N1160" s="2" t="s">
        <v>45</v>
      </c>
      <c r="O1160" s="9">
        <v>10</v>
      </c>
      <c r="P1160" s="9">
        <f t="shared" si="90"/>
        <v>64</v>
      </c>
      <c r="Q1160" s="3" t="str">
        <f t="shared" si="91"/>
        <v>noviembre</v>
      </c>
      <c r="R1160" s="2">
        <f t="shared" si="92"/>
        <v>2023</v>
      </c>
      <c r="S1160" s="3" t="str">
        <f t="shared" si="93"/>
        <v>jueves</v>
      </c>
      <c r="T1160" s="88">
        <f t="shared" si="94"/>
        <v>23</v>
      </c>
    </row>
    <row r="1161" spans="1:20" ht="15.75" x14ac:dyDescent="0.25">
      <c r="A1161" s="113">
        <v>1160</v>
      </c>
      <c r="B1161" s="4" t="s">
        <v>735</v>
      </c>
      <c r="C1161" s="113">
        <v>29</v>
      </c>
      <c r="D1161" s="2" t="s">
        <v>695</v>
      </c>
      <c r="E1161" s="5" t="s">
        <v>671</v>
      </c>
      <c r="F1161" s="171">
        <v>34400915</v>
      </c>
      <c r="G1161" s="2" t="s">
        <v>840</v>
      </c>
      <c r="H1161" s="2" t="s">
        <v>102</v>
      </c>
      <c r="I1161" s="44">
        <v>45255</v>
      </c>
      <c r="J1161" s="133" t="s">
        <v>783</v>
      </c>
      <c r="K1161" s="133" t="s">
        <v>1199</v>
      </c>
      <c r="L1161" s="161">
        <v>640</v>
      </c>
      <c r="M1161" s="2" t="s">
        <v>1197</v>
      </c>
      <c r="N1161" s="2" t="s">
        <v>45</v>
      </c>
      <c r="O1161" s="9">
        <v>5</v>
      </c>
      <c r="P1161" s="9">
        <f t="shared" si="90"/>
        <v>64</v>
      </c>
      <c r="Q1161" s="3" t="str">
        <f t="shared" si="91"/>
        <v>noviembre</v>
      </c>
      <c r="R1161" s="2">
        <f t="shared" si="92"/>
        <v>2023</v>
      </c>
      <c r="S1161" s="3" t="str">
        <f t="shared" si="93"/>
        <v>sabado</v>
      </c>
      <c r="T1161" s="87">
        <f t="shared" si="94"/>
        <v>25</v>
      </c>
    </row>
    <row r="1162" spans="1:20" ht="15.75" x14ac:dyDescent="0.25">
      <c r="A1162" s="113">
        <v>1161</v>
      </c>
      <c r="B1162" s="4" t="s">
        <v>803</v>
      </c>
      <c r="C1162" s="113">
        <v>38</v>
      </c>
      <c r="D1162" s="2" t="s">
        <v>695</v>
      </c>
      <c r="E1162" s="5" t="s">
        <v>646</v>
      </c>
      <c r="F1162" s="171">
        <v>30652793</v>
      </c>
      <c r="G1162" s="6" t="s">
        <v>818</v>
      </c>
      <c r="H1162" s="2" t="s">
        <v>129</v>
      </c>
      <c r="I1162" s="44">
        <v>45255</v>
      </c>
      <c r="J1162" s="133" t="s">
        <v>717</v>
      </c>
      <c r="K1162" s="133" t="s">
        <v>1199</v>
      </c>
      <c r="L1162" s="161">
        <v>640</v>
      </c>
      <c r="M1162" s="2" t="s">
        <v>5</v>
      </c>
      <c r="N1162" s="2" t="s">
        <v>45</v>
      </c>
      <c r="O1162" s="9">
        <v>15</v>
      </c>
      <c r="P1162" s="9">
        <f t="shared" si="90"/>
        <v>64</v>
      </c>
      <c r="Q1162" s="3" t="str">
        <f t="shared" si="91"/>
        <v>noviembre</v>
      </c>
      <c r="R1162" s="2">
        <f t="shared" si="92"/>
        <v>2023</v>
      </c>
      <c r="S1162" s="3" t="str">
        <f t="shared" si="93"/>
        <v>sabado</v>
      </c>
      <c r="T1162" s="88">
        <f t="shared" si="94"/>
        <v>25</v>
      </c>
    </row>
    <row r="1163" spans="1:20" ht="15.75" x14ac:dyDescent="0.25">
      <c r="A1163" s="113">
        <v>1162</v>
      </c>
      <c r="B1163" s="4" t="s">
        <v>905</v>
      </c>
      <c r="C1163" s="113">
        <v>22</v>
      </c>
      <c r="D1163" s="2" t="s">
        <v>695</v>
      </c>
      <c r="E1163" s="5" t="s">
        <v>647</v>
      </c>
      <c r="F1163" s="171">
        <v>27137293</v>
      </c>
      <c r="G1163" s="2" t="s">
        <v>819</v>
      </c>
      <c r="H1163" s="2" t="s">
        <v>39</v>
      </c>
      <c r="I1163" s="44">
        <v>45259</v>
      </c>
      <c r="J1163" s="133" t="s">
        <v>687</v>
      </c>
      <c r="K1163" s="133" t="s">
        <v>1199</v>
      </c>
      <c r="L1163" s="161">
        <v>640</v>
      </c>
      <c r="M1163" s="2" t="s">
        <v>1</v>
      </c>
      <c r="N1163" s="2" t="s">
        <v>45</v>
      </c>
      <c r="O1163" s="9">
        <v>8</v>
      </c>
      <c r="P1163" s="9">
        <f t="shared" si="90"/>
        <v>64</v>
      </c>
      <c r="Q1163" s="3" t="str">
        <f t="shared" si="91"/>
        <v>noviembre</v>
      </c>
      <c r="R1163" s="2">
        <f t="shared" si="92"/>
        <v>2023</v>
      </c>
      <c r="S1163" s="3" t="str">
        <f t="shared" si="93"/>
        <v>miercoles</v>
      </c>
      <c r="T1163" s="87">
        <f t="shared" si="94"/>
        <v>29</v>
      </c>
    </row>
    <row r="1164" spans="1:20" ht="15.75" x14ac:dyDescent="0.25">
      <c r="A1164" s="113">
        <v>1163</v>
      </c>
      <c r="B1164" s="4" t="s">
        <v>719</v>
      </c>
      <c r="C1164" s="113">
        <v>30</v>
      </c>
      <c r="D1164" s="2" t="s">
        <v>696</v>
      </c>
      <c r="E1164" s="5" t="s">
        <v>649</v>
      </c>
      <c r="F1164" s="171">
        <v>27535017</v>
      </c>
      <c r="G1164" s="2" t="s">
        <v>847</v>
      </c>
      <c r="H1164" s="2" t="s">
        <v>61</v>
      </c>
      <c r="I1164" s="44">
        <v>45261</v>
      </c>
      <c r="J1164" s="133" t="s">
        <v>785</v>
      </c>
      <c r="K1164" s="133" t="s">
        <v>1199</v>
      </c>
      <c r="L1164" s="161">
        <v>640</v>
      </c>
      <c r="M1164" s="2" t="s">
        <v>3</v>
      </c>
      <c r="N1164" s="2" t="s">
        <v>45</v>
      </c>
      <c r="O1164" s="9">
        <v>5</v>
      </c>
      <c r="P1164" s="9">
        <f t="shared" si="90"/>
        <v>64</v>
      </c>
      <c r="Q1164" s="3" t="str">
        <f t="shared" si="91"/>
        <v>diciembre</v>
      </c>
      <c r="R1164" s="2">
        <f t="shared" si="92"/>
        <v>2023</v>
      </c>
      <c r="S1164" s="3" t="str">
        <f t="shared" si="93"/>
        <v>viernes</v>
      </c>
      <c r="T1164" s="88">
        <f t="shared" si="94"/>
        <v>1</v>
      </c>
    </row>
    <row r="1165" spans="1:20" ht="15.75" x14ac:dyDescent="0.25">
      <c r="A1165" s="113">
        <v>1164</v>
      </c>
      <c r="B1165" s="4" t="s">
        <v>721</v>
      </c>
      <c r="C1165" s="113">
        <v>33</v>
      </c>
      <c r="D1165" s="2" t="s">
        <v>695</v>
      </c>
      <c r="E1165" s="5" t="s">
        <v>651</v>
      </c>
      <c r="F1165" s="171">
        <v>35484478</v>
      </c>
      <c r="G1165" s="2" t="s">
        <v>843</v>
      </c>
      <c r="H1165" s="2" t="s">
        <v>37</v>
      </c>
      <c r="I1165" s="44">
        <v>45265</v>
      </c>
      <c r="J1165" s="133" t="s">
        <v>682</v>
      </c>
      <c r="K1165" s="133" t="s">
        <v>1199</v>
      </c>
      <c r="L1165" s="161">
        <v>640</v>
      </c>
      <c r="M1165" s="2" t="s">
        <v>1</v>
      </c>
      <c r="N1165" s="2" t="s">
        <v>45</v>
      </c>
      <c r="O1165" s="9">
        <v>0</v>
      </c>
      <c r="P1165" s="9">
        <f t="shared" si="90"/>
        <v>64</v>
      </c>
      <c r="Q1165" s="3" t="str">
        <f t="shared" si="91"/>
        <v>diciembre</v>
      </c>
      <c r="R1165" s="2">
        <f t="shared" si="92"/>
        <v>2023</v>
      </c>
      <c r="S1165" s="3" t="str">
        <f t="shared" si="93"/>
        <v>martes</v>
      </c>
      <c r="T1165" s="87">
        <f t="shared" si="94"/>
        <v>5</v>
      </c>
    </row>
    <row r="1166" spans="1:20" ht="15.75" x14ac:dyDescent="0.25">
      <c r="A1166" s="113">
        <v>1165</v>
      </c>
      <c r="B1166" s="4" t="s">
        <v>723</v>
      </c>
      <c r="C1166" s="3">
        <v>37</v>
      </c>
      <c r="D1166" s="2" t="s">
        <v>696</v>
      </c>
      <c r="E1166" s="5" t="s">
        <v>653</v>
      </c>
      <c r="F1166" s="171">
        <v>35887710</v>
      </c>
      <c r="G1166" s="2" t="s">
        <v>821</v>
      </c>
      <c r="H1166" s="2" t="s">
        <v>68</v>
      </c>
      <c r="I1166" s="44">
        <v>45269</v>
      </c>
      <c r="J1166" s="133" t="s">
        <v>690</v>
      </c>
      <c r="K1166" s="133" t="s">
        <v>1199</v>
      </c>
      <c r="L1166" s="161">
        <v>640</v>
      </c>
      <c r="M1166" s="2" t="s">
        <v>3</v>
      </c>
      <c r="N1166" s="2" t="s">
        <v>45</v>
      </c>
      <c r="O1166" s="9">
        <v>0</v>
      </c>
      <c r="P1166" s="9">
        <f t="shared" si="90"/>
        <v>64</v>
      </c>
      <c r="Q1166" s="3" t="str">
        <f t="shared" si="91"/>
        <v>diciembre</v>
      </c>
      <c r="R1166" s="2">
        <f t="shared" si="92"/>
        <v>2023</v>
      </c>
      <c r="S1166" s="3" t="str">
        <f t="shared" si="93"/>
        <v>sabado</v>
      </c>
      <c r="T1166" s="88">
        <f t="shared" si="94"/>
        <v>9</v>
      </c>
    </row>
    <row r="1167" spans="1:20" ht="15.75" x14ac:dyDescent="0.25">
      <c r="A1167" s="113">
        <v>1166</v>
      </c>
      <c r="B1167" s="4" t="s">
        <v>723</v>
      </c>
      <c r="C1167" s="3">
        <v>37</v>
      </c>
      <c r="D1167" s="2" t="s">
        <v>696</v>
      </c>
      <c r="E1167" s="5" t="s">
        <v>653</v>
      </c>
      <c r="F1167" s="171">
        <v>35887710</v>
      </c>
      <c r="G1167" s="2" t="s">
        <v>821</v>
      </c>
      <c r="H1167" s="2" t="s">
        <v>68</v>
      </c>
      <c r="I1167" s="44">
        <v>45270</v>
      </c>
      <c r="J1167" s="133" t="s">
        <v>782</v>
      </c>
      <c r="K1167" s="133" t="s">
        <v>1199</v>
      </c>
      <c r="L1167" s="161">
        <v>640</v>
      </c>
      <c r="M1167" s="2" t="s">
        <v>1198</v>
      </c>
      <c r="N1167" s="2" t="s">
        <v>45</v>
      </c>
      <c r="O1167" s="9">
        <v>10</v>
      </c>
      <c r="P1167" s="9">
        <f t="shared" si="90"/>
        <v>64</v>
      </c>
      <c r="Q1167" s="3" t="str">
        <f t="shared" si="91"/>
        <v>diciembre</v>
      </c>
      <c r="R1167" s="2">
        <f t="shared" si="92"/>
        <v>2023</v>
      </c>
      <c r="S1167" s="3" t="str">
        <f t="shared" si="93"/>
        <v>domingo</v>
      </c>
      <c r="T1167" s="87">
        <f t="shared" si="94"/>
        <v>10</v>
      </c>
    </row>
    <row r="1168" spans="1:20" ht="15.75" x14ac:dyDescent="0.25">
      <c r="A1168" s="113">
        <v>1167</v>
      </c>
      <c r="B1168" s="4" t="s">
        <v>722</v>
      </c>
      <c r="C1168" s="113">
        <v>20</v>
      </c>
      <c r="D1168" s="2" t="s">
        <v>696</v>
      </c>
      <c r="E1168" s="5" t="s">
        <v>652</v>
      </c>
      <c r="F1168" s="171">
        <v>32313302</v>
      </c>
      <c r="G1168" s="2" t="s">
        <v>849</v>
      </c>
      <c r="H1168" s="2" t="s">
        <v>67</v>
      </c>
      <c r="I1168" s="44">
        <v>45281</v>
      </c>
      <c r="J1168" s="133" t="s">
        <v>714</v>
      </c>
      <c r="K1168" s="133" t="s">
        <v>1199</v>
      </c>
      <c r="L1168" s="161">
        <v>640</v>
      </c>
      <c r="M1168" s="2" t="s">
        <v>1198</v>
      </c>
      <c r="N1168" s="2" t="s">
        <v>45</v>
      </c>
      <c r="O1168" s="9">
        <v>12</v>
      </c>
      <c r="P1168" s="9">
        <f t="shared" si="90"/>
        <v>64</v>
      </c>
      <c r="Q1168" s="3" t="str">
        <f t="shared" si="91"/>
        <v>diciembre</v>
      </c>
      <c r="R1168" s="2">
        <f t="shared" si="92"/>
        <v>2023</v>
      </c>
      <c r="S1168" s="3" t="str">
        <f t="shared" si="93"/>
        <v>jueves</v>
      </c>
      <c r="T1168" s="88">
        <f t="shared" si="94"/>
        <v>21</v>
      </c>
    </row>
    <row r="1169" spans="1:20" ht="15.75" x14ac:dyDescent="0.25">
      <c r="A1169" s="113">
        <v>1168</v>
      </c>
      <c r="B1169" s="4" t="s">
        <v>728</v>
      </c>
      <c r="C1169" s="113">
        <v>26</v>
      </c>
      <c r="D1169" s="2" t="s">
        <v>696</v>
      </c>
      <c r="E1169" s="5" t="s">
        <v>660</v>
      </c>
      <c r="F1169" s="171">
        <v>25972381</v>
      </c>
      <c r="G1169" s="2" t="s">
        <v>825</v>
      </c>
      <c r="H1169" s="2" t="s">
        <v>82</v>
      </c>
      <c r="I1169" s="44">
        <v>45270</v>
      </c>
      <c r="J1169" s="133" t="s">
        <v>690</v>
      </c>
      <c r="K1169" s="133" t="s">
        <v>1199</v>
      </c>
      <c r="L1169" s="161">
        <v>640</v>
      </c>
      <c r="M1169" s="2" t="s">
        <v>3</v>
      </c>
      <c r="N1169" s="2" t="s">
        <v>45</v>
      </c>
      <c r="O1169" s="9">
        <v>35</v>
      </c>
      <c r="P1169" s="9">
        <f t="shared" si="90"/>
        <v>64</v>
      </c>
      <c r="Q1169" s="3" t="str">
        <f t="shared" si="91"/>
        <v>diciembre</v>
      </c>
      <c r="R1169" s="2">
        <f t="shared" si="92"/>
        <v>2023</v>
      </c>
      <c r="S1169" s="3" t="str">
        <f t="shared" si="93"/>
        <v>domingo</v>
      </c>
      <c r="T1169" s="87">
        <f t="shared" si="94"/>
        <v>10</v>
      </c>
    </row>
    <row r="1170" spans="1:20" ht="15.75" x14ac:dyDescent="0.25">
      <c r="A1170" s="113">
        <v>1169</v>
      </c>
      <c r="B1170" s="4" t="s">
        <v>730</v>
      </c>
      <c r="C1170" s="113">
        <v>27</v>
      </c>
      <c r="D1170" s="2" t="s">
        <v>695</v>
      </c>
      <c r="E1170" s="5" t="s">
        <v>662</v>
      </c>
      <c r="F1170" s="171">
        <v>30066435</v>
      </c>
      <c r="G1170" s="2" t="s">
        <v>933</v>
      </c>
      <c r="H1170" s="2" t="s">
        <v>86</v>
      </c>
      <c r="I1170" s="44">
        <v>45289</v>
      </c>
      <c r="J1170" s="133" t="s">
        <v>683</v>
      </c>
      <c r="K1170" s="133" t="s">
        <v>1199</v>
      </c>
      <c r="L1170" s="161">
        <v>640</v>
      </c>
      <c r="M1170" s="2" t="s">
        <v>5</v>
      </c>
      <c r="N1170" s="2" t="s">
        <v>45</v>
      </c>
      <c r="O1170" s="9">
        <v>50</v>
      </c>
      <c r="P1170" s="9">
        <f t="shared" si="90"/>
        <v>64</v>
      </c>
      <c r="Q1170" s="3" t="str">
        <f t="shared" si="91"/>
        <v>diciembre</v>
      </c>
      <c r="R1170" s="2">
        <f t="shared" si="92"/>
        <v>2023</v>
      </c>
      <c r="S1170" s="3" t="str">
        <f t="shared" si="93"/>
        <v>viernes</v>
      </c>
      <c r="T1170" s="88">
        <f t="shared" si="94"/>
        <v>29</v>
      </c>
    </row>
    <row r="1171" spans="1:20" ht="15.75" x14ac:dyDescent="0.25">
      <c r="A1171" s="113">
        <v>1170</v>
      </c>
      <c r="B1171" s="4" t="s">
        <v>89</v>
      </c>
      <c r="C1171" s="113">
        <v>28</v>
      </c>
      <c r="D1171" s="2" t="s">
        <v>695</v>
      </c>
      <c r="E1171" s="5" t="s">
        <v>664</v>
      </c>
      <c r="F1171" s="171">
        <v>25649169</v>
      </c>
      <c r="G1171" s="2" t="s">
        <v>828</v>
      </c>
      <c r="H1171" s="2" t="s">
        <v>90</v>
      </c>
      <c r="I1171" s="44">
        <v>45171</v>
      </c>
      <c r="J1171" s="133" t="s">
        <v>786</v>
      </c>
      <c r="K1171" s="133" t="s">
        <v>1199</v>
      </c>
      <c r="L1171" s="161">
        <v>640</v>
      </c>
      <c r="M1171" s="2" t="s">
        <v>3</v>
      </c>
      <c r="N1171" s="2" t="s">
        <v>45</v>
      </c>
      <c r="O1171" s="9">
        <v>12</v>
      </c>
      <c r="P1171" s="9">
        <f t="shared" si="90"/>
        <v>64</v>
      </c>
      <c r="Q1171" s="3" t="str">
        <f t="shared" si="91"/>
        <v>septiembre</v>
      </c>
      <c r="R1171" s="2">
        <f t="shared" si="92"/>
        <v>2023</v>
      </c>
      <c r="S1171" s="3" t="str">
        <f t="shared" si="93"/>
        <v>sabado</v>
      </c>
      <c r="T1171" s="87">
        <f t="shared" si="94"/>
        <v>2</v>
      </c>
    </row>
    <row r="1172" spans="1:20" ht="15.75" x14ac:dyDescent="0.25">
      <c r="A1172" s="113">
        <v>1171</v>
      </c>
      <c r="B1172" s="4" t="s">
        <v>91</v>
      </c>
      <c r="C1172" s="113">
        <v>30</v>
      </c>
      <c r="D1172" s="2" t="s">
        <v>696</v>
      </c>
      <c r="E1172" s="5" t="s">
        <v>665</v>
      </c>
      <c r="F1172" s="171">
        <v>26673605</v>
      </c>
      <c r="G1172" s="2" t="s">
        <v>829</v>
      </c>
      <c r="H1172" s="2" t="s">
        <v>92</v>
      </c>
      <c r="I1172" s="44">
        <v>45179</v>
      </c>
      <c r="J1172" s="133" t="s">
        <v>686</v>
      </c>
      <c r="K1172" s="133" t="s">
        <v>1200</v>
      </c>
      <c r="L1172" s="160">
        <v>550</v>
      </c>
      <c r="M1172" s="2" t="s">
        <v>1</v>
      </c>
      <c r="N1172" s="2" t="s">
        <v>45</v>
      </c>
      <c r="O1172" s="9">
        <v>0</v>
      </c>
      <c r="P1172" s="9">
        <f t="shared" si="90"/>
        <v>55</v>
      </c>
      <c r="Q1172" s="3" t="str">
        <f t="shared" si="91"/>
        <v>septiembre</v>
      </c>
      <c r="R1172" s="2">
        <f t="shared" si="92"/>
        <v>2023</v>
      </c>
      <c r="S1172" s="3" t="str">
        <f t="shared" si="93"/>
        <v>domingo</v>
      </c>
      <c r="T1172" s="88">
        <f t="shared" si="94"/>
        <v>10</v>
      </c>
    </row>
    <row r="1173" spans="1:20" ht="15.75" x14ac:dyDescent="0.25">
      <c r="A1173" s="113">
        <v>1172</v>
      </c>
      <c r="B1173" s="4" t="s">
        <v>732</v>
      </c>
      <c r="C1173" s="113">
        <v>40</v>
      </c>
      <c r="D1173" s="2" t="s">
        <v>696</v>
      </c>
      <c r="E1173" s="5" t="s">
        <v>666</v>
      </c>
      <c r="F1173" s="171">
        <v>33498175</v>
      </c>
      <c r="G1173" s="2" t="s">
        <v>830</v>
      </c>
      <c r="H1173" s="2" t="s">
        <v>61</v>
      </c>
      <c r="I1173" s="44">
        <v>45175</v>
      </c>
      <c r="J1173" s="133" t="s">
        <v>714</v>
      </c>
      <c r="K1173" s="133" t="s">
        <v>1200</v>
      </c>
      <c r="L1173" s="160">
        <v>550</v>
      </c>
      <c r="M1173" s="2" t="s">
        <v>1198</v>
      </c>
      <c r="N1173" s="2" t="s">
        <v>45</v>
      </c>
      <c r="O1173" s="9">
        <v>54</v>
      </c>
      <c r="P1173" s="9">
        <f t="shared" si="90"/>
        <v>55</v>
      </c>
      <c r="Q1173" s="3" t="str">
        <f t="shared" si="91"/>
        <v>septiembre</v>
      </c>
      <c r="R1173" s="2">
        <f t="shared" si="92"/>
        <v>2023</v>
      </c>
      <c r="S1173" s="3" t="str">
        <f t="shared" si="93"/>
        <v>miercoles</v>
      </c>
      <c r="T1173" s="87">
        <f t="shared" si="94"/>
        <v>6</v>
      </c>
    </row>
    <row r="1174" spans="1:20" ht="15.75" x14ac:dyDescent="0.25">
      <c r="A1174" s="113">
        <v>1173</v>
      </c>
      <c r="B1174" s="4" t="s">
        <v>94</v>
      </c>
      <c r="C1174" s="113">
        <v>29</v>
      </c>
      <c r="D1174" s="2" t="s">
        <v>695</v>
      </c>
      <c r="E1174" s="5" t="s">
        <v>667</v>
      </c>
      <c r="F1174" s="171">
        <v>32537563</v>
      </c>
      <c r="G1174" s="2" t="s">
        <v>831</v>
      </c>
      <c r="H1174" s="2" t="s">
        <v>74</v>
      </c>
      <c r="I1174" s="44">
        <v>45177</v>
      </c>
      <c r="J1174" s="133" t="s">
        <v>713</v>
      </c>
      <c r="K1174" s="133" t="s">
        <v>1200</v>
      </c>
      <c r="L1174" s="160">
        <v>550</v>
      </c>
      <c r="M1174" s="2" t="s">
        <v>1</v>
      </c>
      <c r="N1174" s="2" t="s">
        <v>45</v>
      </c>
      <c r="O1174" s="9">
        <v>35</v>
      </c>
      <c r="P1174" s="9">
        <f t="shared" si="90"/>
        <v>55</v>
      </c>
      <c r="Q1174" s="3" t="str">
        <f t="shared" si="91"/>
        <v>septiembre</v>
      </c>
      <c r="R1174" s="2">
        <f t="shared" si="92"/>
        <v>2023</v>
      </c>
      <c r="S1174" s="3" t="str">
        <f t="shared" si="93"/>
        <v>viernes</v>
      </c>
      <c r="T1174" s="88">
        <f t="shared" si="94"/>
        <v>8</v>
      </c>
    </row>
    <row r="1175" spans="1:20" ht="15.75" x14ac:dyDescent="0.25">
      <c r="A1175" s="113">
        <v>1174</v>
      </c>
      <c r="B1175" s="4" t="s">
        <v>733</v>
      </c>
      <c r="C1175" s="113">
        <v>28</v>
      </c>
      <c r="D1175" s="2" t="s">
        <v>695</v>
      </c>
      <c r="E1175" s="5" t="s">
        <v>668</v>
      </c>
      <c r="F1175" s="171">
        <v>39704517</v>
      </c>
      <c r="G1175" s="2" t="s">
        <v>832</v>
      </c>
      <c r="H1175" s="2" t="s">
        <v>96</v>
      </c>
      <c r="I1175" s="44">
        <v>45179</v>
      </c>
      <c r="J1175" s="133" t="s">
        <v>690</v>
      </c>
      <c r="K1175" s="133" t="s">
        <v>1200</v>
      </c>
      <c r="L1175" s="160">
        <v>550</v>
      </c>
      <c r="M1175" s="2" t="s">
        <v>3</v>
      </c>
      <c r="N1175" s="2" t="s">
        <v>45</v>
      </c>
      <c r="O1175" s="9">
        <v>0</v>
      </c>
      <c r="P1175" s="9">
        <f t="shared" si="90"/>
        <v>55</v>
      </c>
      <c r="Q1175" s="3" t="str">
        <f t="shared" si="91"/>
        <v>septiembre</v>
      </c>
      <c r="R1175" s="2">
        <f t="shared" si="92"/>
        <v>2023</v>
      </c>
      <c r="S1175" s="3" t="str">
        <f t="shared" si="93"/>
        <v>domingo</v>
      </c>
      <c r="T1175" s="87">
        <f t="shared" si="94"/>
        <v>10</v>
      </c>
    </row>
    <row r="1176" spans="1:20" ht="15.75" x14ac:dyDescent="0.25">
      <c r="A1176" s="113">
        <v>1175</v>
      </c>
      <c r="B1176" s="4" t="s">
        <v>720</v>
      </c>
      <c r="C1176" s="113">
        <v>29</v>
      </c>
      <c r="D1176" s="2" t="s">
        <v>695</v>
      </c>
      <c r="E1176" s="5" t="s">
        <v>650</v>
      </c>
      <c r="F1176" s="171">
        <v>30580610</v>
      </c>
      <c r="G1176" s="2" t="s">
        <v>848</v>
      </c>
      <c r="H1176" s="2" t="s">
        <v>35</v>
      </c>
      <c r="I1176" s="44">
        <v>45183</v>
      </c>
      <c r="J1176" s="133" t="s">
        <v>683</v>
      </c>
      <c r="K1176" s="133" t="s">
        <v>1200</v>
      </c>
      <c r="L1176" s="160">
        <v>550</v>
      </c>
      <c r="M1176" s="2" t="s">
        <v>5</v>
      </c>
      <c r="N1176" s="2" t="s">
        <v>45</v>
      </c>
      <c r="O1176" s="9">
        <v>15</v>
      </c>
      <c r="P1176" s="9">
        <f t="shared" si="90"/>
        <v>55</v>
      </c>
      <c r="Q1176" s="3" t="str">
        <f t="shared" si="91"/>
        <v>septiembre</v>
      </c>
      <c r="R1176" s="2">
        <f t="shared" si="92"/>
        <v>2023</v>
      </c>
      <c r="S1176" s="3" t="str">
        <f t="shared" si="93"/>
        <v>jueves</v>
      </c>
      <c r="T1176" s="88">
        <f t="shared" si="94"/>
        <v>14</v>
      </c>
    </row>
    <row r="1177" spans="1:20" ht="15.75" x14ac:dyDescent="0.25">
      <c r="A1177" s="113">
        <v>1176</v>
      </c>
      <c r="B1177" s="4" t="s">
        <v>722</v>
      </c>
      <c r="C1177" s="113">
        <v>20</v>
      </c>
      <c r="D1177" s="2" t="s">
        <v>696</v>
      </c>
      <c r="E1177" s="5" t="s">
        <v>652</v>
      </c>
      <c r="F1177" s="171">
        <v>32313302</v>
      </c>
      <c r="G1177" s="2" t="s">
        <v>849</v>
      </c>
      <c r="H1177" s="2" t="s">
        <v>67</v>
      </c>
      <c r="I1177" s="44">
        <v>45179</v>
      </c>
      <c r="J1177" s="133" t="s">
        <v>786</v>
      </c>
      <c r="K1177" s="133" t="s">
        <v>1200</v>
      </c>
      <c r="L1177" s="160">
        <v>550</v>
      </c>
      <c r="M1177" s="2" t="s">
        <v>3</v>
      </c>
      <c r="N1177" s="2" t="s">
        <v>45</v>
      </c>
      <c r="O1177" s="9">
        <v>8</v>
      </c>
      <c r="P1177" s="9">
        <f t="shared" si="90"/>
        <v>55</v>
      </c>
      <c r="Q1177" s="3" t="str">
        <f t="shared" si="91"/>
        <v>septiembre</v>
      </c>
      <c r="R1177" s="2">
        <f t="shared" si="92"/>
        <v>2023</v>
      </c>
      <c r="S1177" s="3" t="str">
        <f t="shared" si="93"/>
        <v>domingo</v>
      </c>
      <c r="T1177" s="87">
        <f t="shared" si="94"/>
        <v>10</v>
      </c>
    </row>
    <row r="1178" spans="1:20" ht="15.75" x14ac:dyDescent="0.25">
      <c r="A1178" s="113">
        <v>1177</v>
      </c>
      <c r="B1178" s="4" t="s">
        <v>723</v>
      </c>
      <c r="C1178" s="3">
        <v>37</v>
      </c>
      <c r="D1178" s="2" t="s">
        <v>696</v>
      </c>
      <c r="E1178" s="5" t="s">
        <v>653</v>
      </c>
      <c r="F1178" s="171">
        <v>35887710</v>
      </c>
      <c r="G1178" s="2" t="s">
        <v>821</v>
      </c>
      <c r="H1178" s="2" t="s">
        <v>68</v>
      </c>
      <c r="I1178" s="44">
        <v>45189</v>
      </c>
      <c r="J1178" s="133" t="s">
        <v>686</v>
      </c>
      <c r="K1178" s="133" t="s">
        <v>1200</v>
      </c>
      <c r="L1178" s="160">
        <v>550</v>
      </c>
      <c r="M1178" s="2" t="s">
        <v>1</v>
      </c>
      <c r="N1178" s="2" t="s">
        <v>45</v>
      </c>
      <c r="O1178" s="9">
        <v>10</v>
      </c>
      <c r="P1178" s="9">
        <f t="shared" si="90"/>
        <v>55</v>
      </c>
      <c r="Q1178" s="3" t="str">
        <f t="shared" si="91"/>
        <v>septiembre</v>
      </c>
      <c r="R1178" s="2">
        <f t="shared" si="92"/>
        <v>2023</v>
      </c>
      <c r="S1178" s="3" t="str">
        <f t="shared" si="93"/>
        <v>miercoles</v>
      </c>
      <c r="T1178" s="88">
        <f t="shared" si="94"/>
        <v>20</v>
      </c>
    </row>
    <row r="1179" spans="1:20" ht="15.75" x14ac:dyDescent="0.25">
      <c r="A1179" s="113">
        <v>1178</v>
      </c>
      <c r="B1179" s="4" t="s">
        <v>115</v>
      </c>
      <c r="C1179" s="113">
        <v>28</v>
      </c>
      <c r="D1179" s="2" t="s">
        <v>696</v>
      </c>
      <c r="E1179" s="5" t="s">
        <v>678</v>
      </c>
      <c r="F1179" s="171">
        <v>34107521</v>
      </c>
      <c r="G1179" s="2" t="s">
        <v>835</v>
      </c>
      <c r="H1179" s="2" t="s">
        <v>88</v>
      </c>
      <c r="I1179" s="44">
        <v>45199</v>
      </c>
      <c r="J1179" s="133" t="s">
        <v>683</v>
      </c>
      <c r="K1179" s="133" t="s">
        <v>1200</v>
      </c>
      <c r="L1179" s="160">
        <v>550</v>
      </c>
      <c r="M1179" s="2" t="s">
        <v>5</v>
      </c>
      <c r="N1179" s="2" t="s">
        <v>45</v>
      </c>
      <c r="O1179" s="9">
        <v>15</v>
      </c>
      <c r="P1179" s="9">
        <f t="shared" si="90"/>
        <v>55</v>
      </c>
      <c r="Q1179" s="3" t="str">
        <f t="shared" si="91"/>
        <v>septiembre</v>
      </c>
      <c r="R1179" s="2">
        <f t="shared" si="92"/>
        <v>2023</v>
      </c>
      <c r="S1179" s="3" t="str">
        <f t="shared" si="93"/>
        <v>sabado</v>
      </c>
      <c r="T1179" s="87">
        <f t="shared" si="94"/>
        <v>30</v>
      </c>
    </row>
    <row r="1180" spans="1:20" ht="15.75" x14ac:dyDescent="0.25">
      <c r="A1180" s="113">
        <v>1179</v>
      </c>
      <c r="B1180" s="4" t="s">
        <v>740</v>
      </c>
      <c r="C1180" s="113">
        <v>38</v>
      </c>
      <c r="D1180" s="2" t="s">
        <v>695</v>
      </c>
      <c r="E1180" s="5" t="s">
        <v>680</v>
      </c>
      <c r="F1180" s="171">
        <v>29400151</v>
      </c>
      <c r="G1180" s="2" t="s">
        <v>837</v>
      </c>
      <c r="H1180" s="2" t="s">
        <v>119</v>
      </c>
      <c r="I1180" s="44">
        <v>45203</v>
      </c>
      <c r="J1180" s="133" t="s">
        <v>786</v>
      </c>
      <c r="K1180" s="133" t="s">
        <v>1200</v>
      </c>
      <c r="L1180" s="160">
        <v>550</v>
      </c>
      <c r="M1180" s="2" t="s">
        <v>3</v>
      </c>
      <c r="N1180" s="2" t="s">
        <v>45</v>
      </c>
      <c r="O1180" s="9">
        <v>15</v>
      </c>
      <c r="P1180" s="9">
        <f t="shared" si="90"/>
        <v>55</v>
      </c>
      <c r="Q1180" s="3" t="str">
        <f t="shared" si="91"/>
        <v>octubre</v>
      </c>
      <c r="R1180" s="2">
        <f t="shared" si="92"/>
        <v>2023</v>
      </c>
      <c r="S1180" s="3" t="str">
        <f t="shared" si="93"/>
        <v>miercoles</v>
      </c>
      <c r="T1180" s="88">
        <f t="shared" si="94"/>
        <v>4</v>
      </c>
    </row>
    <row r="1181" spans="1:20" ht="15.75" x14ac:dyDescent="0.25">
      <c r="A1181" s="113">
        <v>1180</v>
      </c>
      <c r="B1181" s="4" t="s">
        <v>904</v>
      </c>
      <c r="C1181" s="113">
        <v>38</v>
      </c>
      <c r="D1181" s="2" t="s">
        <v>695</v>
      </c>
      <c r="E1181" s="5" t="s">
        <v>642</v>
      </c>
      <c r="F1181" s="171">
        <v>34678227</v>
      </c>
      <c r="G1181" s="6" t="s">
        <v>815</v>
      </c>
      <c r="H1181" s="2" t="s">
        <v>29</v>
      </c>
      <c r="I1181" s="44">
        <v>45207</v>
      </c>
      <c r="J1181" s="133" t="s">
        <v>714</v>
      </c>
      <c r="K1181" s="133" t="s">
        <v>1200</v>
      </c>
      <c r="L1181" s="160">
        <v>550</v>
      </c>
      <c r="M1181" s="2" t="s">
        <v>1198</v>
      </c>
      <c r="N1181" s="2" t="s">
        <v>45</v>
      </c>
      <c r="O1181" s="9">
        <v>10</v>
      </c>
      <c r="P1181" s="9">
        <f t="shared" si="90"/>
        <v>55</v>
      </c>
      <c r="Q1181" s="3" t="str">
        <f t="shared" si="91"/>
        <v>octubre</v>
      </c>
      <c r="R1181" s="2">
        <f t="shared" si="92"/>
        <v>2023</v>
      </c>
      <c r="S1181" s="3" t="str">
        <f t="shared" si="93"/>
        <v>domingo</v>
      </c>
      <c r="T1181" s="87">
        <f t="shared" si="94"/>
        <v>8</v>
      </c>
    </row>
    <row r="1182" spans="1:20" ht="15.75" x14ac:dyDescent="0.25">
      <c r="A1182" s="113">
        <v>1181</v>
      </c>
      <c r="B1182" s="4" t="s">
        <v>715</v>
      </c>
      <c r="C1182" s="113">
        <v>42</v>
      </c>
      <c r="D1182" s="2" t="s">
        <v>696</v>
      </c>
      <c r="E1182" s="5" t="s">
        <v>644</v>
      </c>
      <c r="F1182" s="171">
        <v>25043373</v>
      </c>
      <c r="G1182" s="6" t="s">
        <v>816</v>
      </c>
      <c r="H1182" s="2" t="s">
        <v>33</v>
      </c>
      <c r="I1182" s="44">
        <v>45211</v>
      </c>
      <c r="J1182" s="133" t="s">
        <v>786</v>
      </c>
      <c r="K1182" s="133" t="s">
        <v>1200</v>
      </c>
      <c r="L1182" s="160">
        <v>550</v>
      </c>
      <c r="M1182" s="2" t="s">
        <v>3</v>
      </c>
      <c r="N1182" s="2" t="s">
        <v>45</v>
      </c>
      <c r="O1182" s="9">
        <v>10</v>
      </c>
      <c r="P1182" s="9">
        <f t="shared" si="90"/>
        <v>55</v>
      </c>
      <c r="Q1182" s="3" t="str">
        <f t="shared" si="91"/>
        <v>octubre</v>
      </c>
      <c r="R1182" s="2">
        <f t="shared" si="92"/>
        <v>2023</v>
      </c>
      <c r="S1182" s="3" t="str">
        <f t="shared" si="93"/>
        <v>jueves</v>
      </c>
      <c r="T1182" s="88">
        <f t="shared" si="94"/>
        <v>12</v>
      </c>
    </row>
    <row r="1183" spans="1:20" ht="15.75" x14ac:dyDescent="0.25">
      <c r="A1183" s="113">
        <v>1182</v>
      </c>
      <c r="B1183" s="4" t="s">
        <v>716</v>
      </c>
      <c r="C1183" s="113">
        <v>40</v>
      </c>
      <c r="D1183" s="2" t="s">
        <v>695</v>
      </c>
      <c r="E1183" s="5" t="s">
        <v>645</v>
      </c>
      <c r="F1183" s="171">
        <v>33459367</v>
      </c>
      <c r="G1183" s="6" t="s">
        <v>817</v>
      </c>
      <c r="H1183" s="2" t="s">
        <v>35</v>
      </c>
      <c r="I1183" s="44">
        <v>45213</v>
      </c>
      <c r="J1183" s="133" t="s">
        <v>686</v>
      </c>
      <c r="K1183" s="133" t="s">
        <v>1200</v>
      </c>
      <c r="L1183" s="160">
        <v>550</v>
      </c>
      <c r="M1183" s="2" t="s">
        <v>1</v>
      </c>
      <c r="N1183" s="2" t="s">
        <v>45</v>
      </c>
      <c r="O1183" s="9">
        <v>5</v>
      </c>
      <c r="P1183" s="9">
        <f t="shared" si="90"/>
        <v>55</v>
      </c>
      <c r="Q1183" s="3" t="str">
        <f t="shared" si="91"/>
        <v>octubre</v>
      </c>
      <c r="R1183" s="2">
        <f t="shared" si="92"/>
        <v>2023</v>
      </c>
      <c r="S1183" s="3" t="str">
        <f t="shared" si="93"/>
        <v>sabado</v>
      </c>
      <c r="T1183" s="87">
        <f t="shared" si="94"/>
        <v>14</v>
      </c>
    </row>
    <row r="1184" spans="1:20" ht="15.75" x14ac:dyDescent="0.25">
      <c r="A1184" s="113">
        <v>1183</v>
      </c>
      <c r="B1184" s="4" t="s">
        <v>803</v>
      </c>
      <c r="C1184" s="113">
        <v>38</v>
      </c>
      <c r="D1184" s="2" t="s">
        <v>695</v>
      </c>
      <c r="E1184" s="5" t="s">
        <v>646</v>
      </c>
      <c r="F1184" s="171">
        <v>30652793</v>
      </c>
      <c r="G1184" s="6" t="s">
        <v>818</v>
      </c>
      <c r="H1184" s="2" t="s">
        <v>129</v>
      </c>
      <c r="I1184" s="44">
        <v>45220</v>
      </c>
      <c r="J1184" s="133" t="s">
        <v>714</v>
      </c>
      <c r="K1184" s="133" t="s">
        <v>1200</v>
      </c>
      <c r="L1184" s="160">
        <v>550</v>
      </c>
      <c r="M1184" s="2" t="s">
        <v>1198</v>
      </c>
      <c r="N1184" s="2" t="s">
        <v>45</v>
      </c>
      <c r="O1184" s="9">
        <v>15</v>
      </c>
      <c r="P1184" s="9">
        <f t="shared" si="90"/>
        <v>55</v>
      </c>
      <c r="Q1184" s="3" t="str">
        <f t="shared" si="91"/>
        <v>octubre</v>
      </c>
      <c r="R1184" s="2">
        <f t="shared" si="92"/>
        <v>2023</v>
      </c>
      <c r="S1184" s="3" t="str">
        <f t="shared" si="93"/>
        <v>sabado</v>
      </c>
      <c r="T1184" s="88">
        <f t="shared" si="94"/>
        <v>21</v>
      </c>
    </row>
    <row r="1185" spans="1:20" ht="15.75" x14ac:dyDescent="0.25">
      <c r="A1185" s="113">
        <v>1184</v>
      </c>
      <c r="B1185" s="4" t="s">
        <v>905</v>
      </c>
      <c r="C1185" s="113">
        <v>22</v>
      </c>
      <c r="D1185" s="2" t="s">
        <v>695</v>
      </c>
      <c r="E1185" s="5" t="s">
        <v>647</v>
      </c>
      <c r="F1185" s="171">
        <v>27137293</v>
      </c>
      <c r="G1185" s="2" t="s">
        <v>819</v>
      </c>
      <c r="H1185" s="2" t="s">
        <v>39</v>
      </c>
      <c r="I1185" s="44">
        <v>45217</v>
      </c>
      <c r="J1185" s="133" t="s">
        <v>713</v>
      </c>
      <c r="K1185" s="133" t="s">
        <v>1200</v>
      </c>
      <c r="L1185" s="160">
        <v>550</v>
      </c>
      <c r="M1185" s="2" t="s">
        <v>1</v>
      </c>
      <c r="N1185" s="2" t="s">
        <v>45</v>
      </c>
      <c r="O1185" s="9">
        <v>0</v>
      </c>
      <c r="P1185" s="9">
        <f t="shared" si="90"/>
        <v>55</v>
      </c>
      <c r="Q1185" s="3" t="str">
        <f t="shared" si="91"/>
        <v>octubre</v>
      </c>
      <c r="R1185" s="2">
        <f t="shared" si="92"/>
        <v>2023</v>
      </c>
      <c r="S1185" s="3" t="str">
        <f t="shared" si="93"/>
        <v>miercoles</v>
      </c>
      <c r="T1185" s="87">
        <f t="shared" si="94"/>
        <v>18</v>
      </c>
    </row>
    <row r="1186" spans="1:20" ht="15.75" x14ac:dyDescent="0.25">
      <c r="A1186" s="113">
        <v>1185</v>
      </c>
      <c r="B1186" s="4" t="s">
        <v>718</v>
      </c>
      <c r="C1186" s="113">
        <v>32</v>
      </c>
      <c r="D1186" s="2" t="s">
        <v>696</v>
      </c>
      <c r="E1186" s="5" t="s">
        <v>648</v>
      </c>
      <c r="F1186" s="171">
        <v>34294909</v>
      </c>
      <c r="G1186" s="2" t="s">
        <v>820</v>
      </c>
      <c r="H1186" s="2" t="s">
        <v>59</v>
      </c>
      <c r="I1186" s="44">
        <v>45219</v>
      </c>
      <c r="J1186" s="133" t="s">
        <v>786</v>
      </c>
      <c r="K1186" s="133" t="s">
        <v>1200</v>
      </c>
      <c r="L1186" s="160">
        <v>550</v>
      </c>
      <c r="M1186" s="2" t="s">
        <v>3</v>
      </c>
      <c r="N1186" s="2" t="s">
        <v>45</v>
      </c>
      <c r="O1186" s="9">
        <v>10</v>
      </c>
      <c r="P1186" s="9">
        <f t="shared" si="90"/>
        <v>55</v>
      </c>
      <c r="Q1186" s="3" t="str">
        <f t="shared" si="91"/>
        <v>octubre</v>
      </c>
      <c r="R1186" s="2">
        <f t="shared" si="92"/>
        <v>2023</v>
      </c>
      <c r="S1186" s="3" t="str">
        <f t="shared" si="93"/>
        <v>viernes</v>
      </c>
      <c r="T1186" s="88">
        <f t="shared" si="94"/>
        <v>20</v>
      </c>
    </row>
    <row r="1187" spans="1:20" ht="15.75" x14ac:dyDescent="0.25">
      <c r="A1187" s="113">
        <v>1186</v>
      </c>
      <c r="B1187" s="4" t="s">
        <v>720</v>
      </c>
      <c r="C1187" s="113">
        <v>29</v>
      </c>
      <c r="D1187" s="2" t="s">
        <v>695</v>
      </c>
      <c r="E1187" s="5" t="s">
        <v>650</v>
      </c>
      <c r="F1187" s="171">
        <v>30580610</v>
      </c>
      <c r="G1187" s="2" t="s">
        <v>848</v>
      </c>
      <c r="H1187" s="2" t="s">
        <v>35</v>
      </c>
      <c r="I1187" s="44">
        <v>45223</v>
      </c>
      <c r="J1187" s="133" t="s">
        <v>714</v>
      </c>
      <c r="K1187" s="133" t="s">
        <v>1200</v>
      </c>
      <c r="L1187" s="160">
        <v>550</v>
      </c>
      <c r="M1187" s="2" t="s">
        <v>1198</v>
      </c>
      <c r="N1187" s="2" t="s">
        <v>45</v>
      </c>
      <c r="O1187" s="9">
        <v>15</v>
      </c>
      <c r="P1187" s="9">
        <f t="shared" si="90"/>
        <v>55</v>
      </c>
      <c r="Q1187" s="3" t="str">
        <f t="shared" si="91"/>
        <v>octubre</v>
      </c>
      <c r="R1187" s="2">
        <f t="shared" si="92"/>
        <v>2023</v>
      </c>
      <c r="S1187" s="3" t="str">
        <f t="shared" si="93"/>
        <v>martes</v>
      </c>
      <c r="T1187" s="87">
        <f t="shared" si="94"/>
        <v>24</v>
      </c>
    </row>
    <row r="1188" spans="1:20" ht="15.75" x14ac:dyDescent="0.25">
      <c r="A1188" s="113">
        <v>1187</v>
      </c>
      <c r="B1188" s="4" t="s">
        <v>722</v>
      </c>
      <c r="C1188" s="113">
        <v>20</v>
      </c>
      <c r="D1188" s="2" t="s">
        <v>696</v>
      </c>
      <c r="E1188" s="5" t="s">
        <v>652</v>
      </c>
      <c r="F1188" s="171">
        <v>32313302</v>
      </c>
      <c r="G1188" s="2" t="s">
        <v>849</v>
      </c>
      <c r="H1188" s="2" t="s">
        <v>67</v>
      </c>
      <c r="I1188" s="44">
        <v>45227</v>
      </c>
      <c r="J1188" s="133" t="s">
        <v>786</v>
      </c>
      <c r="K1188" s="133" t="s">
        <v>1200</v>
      </c>
      <c r="L1188" s="160">
        <v>550</v>
      </c>
      <c r="M1188" s="2" t="s">
        <v>3</v>
      </c>
      <c r="N1188" s="2" t="s">
        <v>45</v>
      </c>
      <c r="O1188" s="9">
        <v>8</v>
      </c>
      <c r="P1188" s="9">
        <f t="shared" si="90"/>
        <v>55</v>
      </c>
      <c r="Q1188" s="3" t="str">
        <f t="shared" si="91"/>
        <v>octubre</v>
      </c>
      <c r="R1188" s="2">
        <f t="shared" si="92"/>
        <v>2023</v>
      </c>
      <c r="S1188" s="3" t="str">
        <f t="shared" si="93"/>
        <v>sabado</v>
      </c>
      <c r="T1188" s="88">
        <f t="shared" si="94"/>
        <v>28</v>
      </c>
    </row>
    <row r="1189" spans="1:20" ht="15.75" x14ac:dyDescent="0.25">
      <c r="A1189" s="113">
        <v>1188</v>
      </c>
      <c r="B1189" s="4" t="s">
        <v>723</v>
      </c>
      <c r="C1189" s="3">
        <v>37</v>
      </c>
      <c r="D1189" s="2" t="s">
        <v>696</v>
      </c>
      <c r="E1189" s="5" t="s">
        <v>653</v>
      </c>
      <c r="F1189" s="171">
        <v>35887710</v>
      </c>
      <c r="G1189" s="2" t="s">
        <v>821</v>
      </c>
      <c r="H1189" s="2" t="s">
        <v>68</v>
      </c>
      <c r="I1189" s="44">
        <v>45220</v>
      </c>
      <c r="J1189" s="133" t="s">
        <v>686</v>
      </c>
      <c r="K1189" s="133" t="s">
        <v>1200</v>
      </c>
      <c r="L1189" s="160">
        <v>550</v>
      </c>
      <c r="M1189" s="2" t="s">
        <v>1</v>
      </c>
      <c r="N1189" s="2" t="s">
        <v>45</v>
      </c>
      <c r="O1189" s="9">
        <v>5</v>
      </c>
      <c r="P1189" s="9">
        <f t="shared" si="90"/>
        <v>55</v>
      </c>
      <c r="Q1189" s="3" t="str">
        <f t="shared" si="91"/>
        <v>octubre</v>
      </c>
      <c r="R1189" s="2">
        <f t="shared" si="92"/>
        <v>2023</v>
      </c>
      <c r="S1189" s="3" t="str">
        <f t="shared" si="93"/>
        <v>sabado</v>
      </c>
      <c r="T1189" s="87">
        <f t="shared" si="94"/>
        <v>21</v>
      </c>
    </row>
    <row r="1190" spans="1:20" ht="15.75" x14ac:dyDescent="0.25">
      <c r="A1190" s="113">
        <v>1189</v>
      </c>
      <c r="B1190" s="4" t="s">
        <v>726</v>
      </c>
      <c r="C1190" s="113">
        <v>18</v>
      </c>
      <c r="D1190" s="2" t="s">
        <v>696</v>
      </c>
      <c r="E1190" s="5" t="s">
        <v>658</v>
      </c>
      <c r="F1190" s="171">
        <v>26547859</v>
      </c>
      <c r="G1190" s="2" t="s">
        <v>823</v>
      </c>
      <c r="H1190" s="2" t="s">
        <v>78</v>
      </c>
      <c r="I1190" s="44">
        <v>45239</v>
      </c>
      <c r="J1190" s="133" t="s">
        <v>688</v>
      </c>
      <c r="K1190" s="133" t="s">
        <v>1200</v>
      </c>
      <c r="L1190" s="160">
        <v>550</v>
      </c>
      <c r="M1190" s="2" t="s">
        <v>5</v>
      </c>
      <c r="N1190" s="2" t="s">
        <v>45</v>
      </c>
      <c r="O1190" s="9">
        <v>15</v>
      </c>
      <c r="P1190" s="9">
        <f t="shared" si="90"/>
        <v>55</v>
      </c>
      <c r="Q1190" s="3" t="str">
        <f t="shared" si="91"/>
        <v>noviembre</v>
      </c>
      <c r="R1190" s="2">
        <f t="shared" si="92"/>
        <v>2023</v>
      </c>
      <c r="S1190" s="3" t="str">
        <f t="shared" si="93"/>
        <v>jueves</v>
      </c>
      <c r="T1190" s="88">
        <f t="shared" si="94"/>
        <v>9</v>
      </c>
    </row>
    <row r="1191" spans="1:20" ht="15.75" x14ac:dyDescent="0.25">
      <c r="A1191" s="113">
        <v>1190</v>
      </c>
      <c r="B1191" s="4" t="s">
        <v>728</v>
      </c>
      <c r="C1191" s="113">
        <v>26</v>
      </c>
      <c r="D1191" s="2" t="s">
        <v>696</v>
      </c>
      <c r="E1191" s="5" t="s">
        <v>660</v>
      </c>
      <c r="F1191" s="171">
        <v>25972381</v>
      </c>
      <c r="G1191" s="2" t="s">
        <v>825</v>
      </c>
      <c r="H1191" s="2" t="s">
        <v>82</v>
      </c>
      <c r="I1191" s="44">
        <v>45248</v>
      </c>
      <c r="J1191" s="133" t="s">
        <v>684</v>
      </c>
      <c r="K1191" s="133" t="s">
        <v>1200</v>
      </c>
      <c r="L1191" s="160">
        <v>550</v>
      </c>
      <c r="M1191" s="2" t="s">
        <v>3</v>
      </c>
      <c r="N1191" s="2" t="s">
        <v>45</v>
      </c>
      <c r="O1191" s="9">
        <v>8</v>
      </c>
      <c r="P1191" s="9">
        <f t="shared" si="90"/>
        <v>55</v>
      </c>
      <c r="Q1191" s="3" t="str">
        <f t="shared" si="91"/>
        <v>noviembre</v>
      </c>
      <c r="R1191" s="2">
        <f t="shared" si="92"/>
        <v>2023</v>
      </c>
      <c r="S1191" s="3" t="str">
        <f t="shared" si="93"/>
        <v>sabado</v>
      </c>
      <c r="T1191" s="87">
        <f t="shared" si="94"/>
        <v>18</v>
      </c>
    </row>
    <row r="1192" spans="1:20" ht="15.75" x14ac:dyDescent="0.25">
      <c r="A1192" s="113">
        <v>1191</v>
      </c>
      <c r="B1192" s="4" t="s">
        <v>730</v>
      </c>
      <c r="C1192" s="113">
        <v>27</v>
      </c>
      <c r="D1192" s="2" t="s">
        <v>695</v>
      </c>
      <c r="E1192" s="5" t="s">
        <v>662</v>
      </c>
      <c r="F1192" s="171">
        <v>30066435</v>
      </c>
      <c r="G1192" s="2" t="s">
        <v>933</v>
      </c>
      <c r="H1192" s="2" t="s">
        <v>86</v>
      </c>
      <c r="I1192" s="44">
        <v>45247</v>
      </c>
      <c r="J1192" s="133" t="s">
        <v>685</v>
      </c>
      <c r="K1192" s="133" t="s">
        <v>1200</v>
      </c>
      <c r="L1192" s="160">
        <v>550</v>
      </c>
      <c r="M1192" s="2" t="s">
        <v>5</v>
      </c>
      <c r="N1192" s="2" t="s">
        <v>45</v>
      </c>
      <c r="O1192" s="9">
        <v>5</v>
      </c>
      <c r="P1192" s="9">
        <f t="shared" si="90"/>
        <v>55</v>
      </c>
      <c r="Q1192" s="3" t="str">
        <f t="shared" si="91"/>
        <v>noviembre</v>
      </c>
      <c r="R1192" s="2">
        <f t="shared" si="92"/>
        <v>2023</v>
      </c>
      <c r="S1192" s="3" t="str">
        <f t="shared" si="93"/>
        <v>viernes</v>
      </c>
      <c r="T1192" s="88">
        <f t="shared" si="94"/>
        <v>17</v>
      </c>
    </row>
    <row r="1193" spans="1:20" ht="15.75" x14ac:dyDescent="0.25">
      <c r="A1193" s="113">
        <v>1192</v>
      </c>
      <c r="B1193" s="4" t="s">
        <v>89</v>
      </c>
      <c r="C1193" s="113">
        <v>28</v>
      </c>
      <c r="D1193" s="2" t="s">
        <v>695</v>
      </c>
      <c r="E1193" s="5" t="s">
        <v>664</v>
      </c>
      <c r="F1193" s="171">
        <v>25649169</v>
      </c>
      <c r="G1193" s="2" t="s">
        <v>828</v>
      </c>
      <c r="H1193" s="2" t="s">
        <v>90</v>
      </c>
      <c r="I1193" s="44">
        <v>45251</v>
      </c>
      <c r="J1193" s="133" t="s">
        <v>690</v>
      </c>
      <c r="K1193" s="133" t="s">
        <v>62</v>
      </c>
      <c r="L1193" s="161">
        <v>350</v>
      </c>
      <c r="M1193" s="2" t="s">
        <v>3</v>
      </c>
      <c r="N1193" s="2" t="s">
        <v>45</v>
      </c>
      <c r="O1193" s="9">
        <v>10</v>
      </c>
      <c r="P1193" s="9">
        <f t="shared" si="90"/>
        <v>35</v>
      </c>
      <c r="Q1193" s="3" t="str">
        <f t="shared" si="91"/>
        <v>noviembre</v>
      </c>
      <c r="R1193" s="2">
        <f t="shared" si="92"/>
        <v>2023</v>
      </c>
      <c r="S1193" s="3" t="str">
        <f t="shared" si="93"/>
        <v>martes</v>
      </c>
      <c r="T1193" s="87">
        <f t="shared" si="94"/>
        <v>21</v>
      </c>
    </row>
    <row r="1194" spans="1:20" ht="15.75" x14ac:dyDescent="0.25">
      <c r="A1194" s="113">
        <v>1193</v>
      </c>
      <c r="B1194" s="4" t="s">
        <v>91</v>
      </c>
      <c r="C1194" s="113">
        <v>30</v>
      </c>
      <c r="D1194" s="2" t="s">
        <v>696</v>
      </c>
      <c r="E1194" s="5" t="s">
        <v>665</v>
      </c>
      <c r="F1194" s="171">
        <v>26673605</v>
      </c>
      <c r="G1194" s="2" t="s">
        <v>829</v>
      </c>
      <c r="H1194" s="2" t="s">
        <v>92</v>
      </c>
      <c r="I1194" s="44">
        <v>45253</v>
      </c>
      <c r="J1194" s="133" t="s">
        <v>782</v>
      </c>
      <c r="K1194" s="133" t="s">
        <v>62</v>
      </c>
      <c r="L1194" s="161">
        <v>350</v>
      </c>
      <c r="M1194" s="2" t="s">
        <v>1198</v>
      </c>
      <c r="N1194" s="2" t="s">
        <v>45</v>
      </c>
      <c r="O1194" s="9">
        <v>5</v>
      </c>
      <c r="P1194" s="9">
        <f t="shared" si="90"/>
        <v>35</v>
      </c>
      <c r="Q1194" s="3" t="str">
        <f t="shared" si="91"/>
        <v>noviembre</v>
      </c>
      <c r="R1194" s="2">
        <f t="shared" si="92"/>
        <v>2023</v>
      </c>
      <c r="S1194" s="3" t="str">
        <f t="shared" si="93"/>
        <v>jueves</v>
      </c>
      <c r="T1194" s="88">
        <f t="shared" si="94"/>
        <v>23</v>
      </c>
    </row>
    <row r="1195" spans="1:20" ht="15.75" x14ac:dyDescent="0.25">
      <c r="A1195" s="113">
        <v>1194</v>
      </c>
      <c r="B1195" s="4" t="s">
        <v>732</v>
      </c>
      <c r="C1195" s="113">
        <v>40</v>
      </c>
      <c r="D1195" s="2" t="s">
        <v>696</v>
      </c>
      <c r="E1195" s="5" t="s">
        <v>666</v>
      </c>
      <c r="F1195" s="171">
        <v>33498175</v>
      </c>
      <c r="G1195" s="2" t="s">
        <v>830</v>
      </c>
      <c r="H1195" s="2" t="s">
        <v>61</v>
      </c>
      <c r="I1195" s="44">
        <v>45255</v>
      </c>
      <c r="J1195" s="133" t="s">
        <v>683</v>
      </c>
      <c r="K1195" s="133" t="s">
        <v>62</v>
      </c>
      <c r="L1195" s="161">
        <v>350</v>
      </c>
      <c r="M1195" s="2" t="s">
        <v>5</v>
      </c>
      <c r="N1195" s="2" t="s">
        <v>45</v>
      </c>
      <c r="O1195" s="9">
        <v>10</v>
      </c>
      <c r="P1195" s="9">
        <f t="shared" si="90"/>
        <v>35</v>
      </c>
      <c r="Q1195" s="3" t="str">
        <f t="shared" si="91"/>
        <v>noviembre</v>
      </c>
      <c r="R1195" s="2">
        <f t="shared" si="92"/>
        <v>2023</v>
      </c>
      <c r="S1195" s="3" t="str">
        <f t="shared" si="93"/>
        <v>sabado</v>
      </c>
      <c r="T1195" s="87">
        <f t="shared" si="94"/>
        <v>25</v>
      </c>
    </row>
    <row r="1196" spans="1:20" ht="15.75" x14ac:dyDescent="0.25">
      <c r="A1196" s="113">
        <v>1195</v>
      </c>
      <c r="B1196" s="4" t="s">
        <v>94</v>
      </c>
      <c r="C1196" s="113">
        <v>29</v>
      </c>
      <c r="D1196" s="2" t="s">
        <v>695</v>
      </c>
      <c r="E1196" s="5" t="s">
        <v>667</v>
      </c>
      <c r="F1196" s="171">
        <v>32537563</v>
      </c>
      <c r="G1196" s="2" t="s">
        <v>831</v>
      </c>
      <c r="H1196" s="2" t="s">
        <v>74</v>
      </c>
      <c r="I1196" s="44">
        <v>45248</v>
      </c>
      <c r="J1196" s="133" t="s">
        <v>691</v>
      </c>
      <c r="K1196" s="133" t="s">
        <v>62</v>
      </c>
      <c r="L1196" s="161">
        <v>350</v>
      </c>
      <c r="M1196" s="2" t="s">
        <v>1198</v>
      </c>
      <c r="N1196" s="2" t="s">
        <v>45</v>
      </c>
      <c r="O1196" s="9">
        <v>5</v>
      </c>
      <c r="P1196" s="9">
        <f t="shared" si="90"/>
        <v>35</v>
      </c>
      <c r="Q1196" s="3" t="str">
        <f t="shared" si="91"/>
        <v>noviembre</v>
      </c>
      <c r="R1196" s="2">
        <f t="shared" si="92"/>
        <v>2023</v>
      </c>
      <c r="S1196" s="3" t="str">
        <f t="shared" si="93"/>
        <v>sabado</v>
      </c>
      <c r="T1196" s="88">
        <f t="shared" si="94"/>
        <v>18</v>
      </c>
    </row>
    <row r="1197" spans="1:20" ht="15.75" x14ac:dyDescent="0.25">
      <c r="A1197" s="113">
        <v>1196</v>
      </c>
      <c r="B1197" s="4" t="s">
        <v>733</v>
      </c>
      <c r="C1197" s="113">
        <v>28</v>
      </c>
      <c r="D1197" s="2" t="s">
        <v>695</v>
      </c>
      <c r="E1197" s="5" t="s">
        <v>668</v>
      </c>
      <c r="F1197" s="171">
        <v>39704517</v>
      </c>
      <c r="G1197" s="2" t="s">
        <v>832</v>
      </c>
      <c r="H1197" s="2" t="s">
        <v>96</v>
      </c>
      <c r="I1197" s="44">
        <v>45259</v>
      </c>
      <c r="J1197" s="133" t="s">
        <v>786</v>
      </c>
      <c r="K1197" s="133" t="s">
        <v>62</v>
      </c>
      <c r="L1197" s="161">
        <v>350</v>
      </c>
      <c r="M1197" s="2" t="s">
        <v>3</v>
      </c>
      <c r="N1197" s="2" t="s">
        <v>45</v>
      </c>
      <c r="O1197" s="9">
        <v>15</v>
      </c>
      <c r="P1197" s="9">
        <f t="shared" si="90"/>
        <v>35</v>
      </c>
      <c r="Q1197" s="3" t="str">
        <f t="shared" si="91"/>
        <v>noviembre</v>
      </c>
      <c r="R1197" s="2">
        <f t="shared" si="92"/>
        <v>2023</v>
      </c>
      <c r="S1197" s="3" t="str">
        <f t="shared" si="93"/>
        <v>miercoles</v>
      </c>
      <c r="T1197" s="87">
        <f t="shared" si="94"/>
        <v>29</v>
      </c>
    </row>
    <row r="1198" spans="1:20" ht="15.75" x14ac:dyDescent="0.25">
      <c r="A1198" s="113">
        <v>1197</v>
      </c>
      <c r="B1198" s="4" t="s">
        <v>99</v>
      </c>
      <c r="C1198" s="113">
        <v>31</v>
      </c>
      <c r="D1198" s="2" t="s">
        <v>696</v>
      </c>
      <c r="E1198" s="5" t="s">
        <v>670</v>
      </c>
      <c r="F1198" s="171">
        <v>34388397</v>
      </c>
      <c r="G1198" s="2" t="s">
        <v>846</v>
      </c>
      <c r="H1198" s="2" t="s">
        <v>100</v>
      </c>
      <c r="I1198" s="44">
        <v>45263</v>
      </c>
      <c r="J1198" s="133" t="s">
        <v>714</v>
      </c>
      <c r="K1198" s="133" t="s">
        <v>62</v>
      </c>
      <c r="L1198" s="161">
        <v>350</v>
      </c>
      <c r="M1198" s="2" t="s">
        <v>1198</v>
      </c>
      <c r="N1198" s="2" t="s">
        <v>45</v>
      </c>
      <c r="O1198" s="9">
        <v>10</v>
      </c>
      <c r="P1198" s="9">
        <f t="shared" si="90"/>
        <v>35</v>
      </c>
      <c r="Q1198" s="3" t="str">
        <f t="shared" si="91"/>
        <v>diciembre</v>
      </c>
      <c r="R1198" s="2">
        <f t="shared" si="92"/>
        <v>2023</v>
      </c>
      <c r="S1198" s="3" t="str">
        <f t="shared" si="93"/>
        <v>domingo</v>
      </c>
      <c r="T1198" s="88">
        <f t="shared" si="94"/>
        <v>3</v>
      </c>
    </row>
    <row r="1199" spans="1:20" ht="15.75" x14ac:dyDescent="0.25">
      <c r="A1199" s="113">
        <v>1198</v>
      </c>
      <c r="B1199" s="4" t="s">
        <v>736</v>
      </c>
      <c r="C1199" s="113">
        <v>18</v>
      </c>
      <c r="D1199" s="2" t="s">
        <v>695</v>
      </c>
      <c r="E1199" s="5" t="s">
        <v>672</v>
      </c>
      <c r="F1199" s="171">
        <v>31816316</v>
      </c>
      <c r="G1199" s="2" t="s">
        <v>853</v>
      </c>
      <c r="H1199" s="2" t="s">
        <v>104</v>
      </c>
      <c r="I1199" s="44">
        <v>45267</v>
      </c>
      <c r="J1199" s="133" t="s">
        <v>716</v>
      </c>
      <c r="K1199" s="133" t="s">
        <v>62</v>
      </c>
      <c r="L1199" s="161">
        <v>350</v>
      </c>
      <c r="M1199" s="2" t="s">
        <v>1197</v>
      </c>
      <c r="N1199" s="2" t="s">
        <v>45</v>
      </c>
      <c r="O1199" s="9">
        <v>10</v>
      </c>
      <c r="P1199" s="9">
        <f t="shared" si="90"/>
        <v>35</v>
      </c>
      <c r="Q1199" s="3" t="str">
        <f t="shared" si="91"/>
        <v>diciembre</v>
      </c>
      <c r="R1199" s="2">
        <f t="shared" si="92"/>
        <v>2023</v>
      </c>
      <c r="S1199" s="3" t="str">
        <f t="shared" si="93"/>
        <v>jueves</v>
      </c>
      <c r="T1199" s="87">
        <f t="shared" si="94"/>
        <v>7</v>
      </c>
    </row>
    <row r="1200" spans="1:20" ht="15.75" x14ac:dyDescent="0.25">
      <c r="A1200" s="113">
        <v>1199</v>
      </c>
      <c r="B1200" s="4" t="s">
        <v>802</v>
      </c>
      <c r="C1200" s="113">
        <v>30</v>
      </c>
      <c r="D1200" s="2" t="s">
        <v>695</v>
      </c>
      <c r="E1200" s="5" t="s">
        <v>673</v>
      </c>
      <c r="F1200" s="171">
        <v>27186697</v>
      </c>
      <c r="G1200" s="2" t="s">
        <v>833</v>
      </c>
      <c r="H1200" s="2" t="s">
        <v>70</v>
      </c>
      <c r="I1200" s="44">
        <v>45269</v>
      </c>
      <c r="J1200" s="133" t="s">
        <v>689</v>
      </c>
      <c r="K1200" s="133" t="s">
        <v>62</v>
      </c>
      <c r="L1200" s="161">
        <v>350</v>
      </c>
      <c r="M1200" s="2" t="s">
        <v>1197</v>
      </c>
      <c r="N1200" s="2" t="s">
        <v>45</v>
      </c>
      <c r="O1200" s="9">
        <v>15</v>
      </c>
      <c r="P1200" s="9">
        <f t="shared" si="90"/>
        <v>35</v>
      </c>
      <c r="Q1200" s="3" t="str">
        <f t="shared" si="91"/>
        <v>diciembre</v>
      </c>
      <c r="R1200" s="2">
        <f t="shared" si="92"/>
        <v>2023</v>
      </c>
      <c r="S1200" s="3" t="str">
        <f t="shared" si="93"/>
        <v>sabado</v>
      </c>
      <c r="T1200" s="88">
        <f t="shared" si="94"/>
        <v>9</v>
      </c>
    </row>
    <row r="1201" spans="1:20" ht="15.75" x14ac:dyDescent="0.25">
      <c r="A1201" s="113">
        <v>1200</v>
      </c>
      <c r="B1201" s="4" t="s">
        <v>721</v>
      </c>
      <c r="C1201" s="113">
        <v>33</v>
      </c>
      <c r="D1201" s="2" t="s">
        <v>695</v>
      </c>
      <c r="E1201" s="5" t="s">
        <v>651</v>
      </c>
      <c r="F1201" s="171">
        <v>35484478</v>
      </c>
      <c r="G1201" s="2" t="s">
        <v>843</v>
      </c>
      <c r="H1201" s="2" t="s">
        <v>37</v>
      </c>
      <c r="I1201" s="44">
        <v>45279</v>
      </c>
      <c r="J1201" s="133" t="s">
        <v>688</v>
      </c>
      <c r="K1201" s="133" t="s">
        <v>62</v>
      </c>
      <c r="L1201" s="161">
        <v>350</v>
      </c>
      <c r="M1201" s="2" t="s">
        <v>5</v>
      </c>
      <c r="N1201" s="2" t="s">
        <v>45</v>
      </c>
      <c r="O1201" s="9">
        <v>15</v>
      </c>
      <c r="P1201" s="9">
        <f t="shared" si="90"/>
        <v>35</v>
      </c>
      <c r="Q1201" s="3" t="str">
        <f t="shared" si="91"/>
        <v>diciembre</v>
      </c>
      <c r="R1201" s="2">
        <f t="shared" si="92"/>
        <v>2023</v>
      </c>
      <c r="S1201" s="3" t="str">
        <f t="shared" si="93"/>
        <v>martes</v>
      </c>
      <c r="T1201" s="87">
        <f t="shared" si="94"/>
        <v>19</v>
      </c>
    </row>
    <row r="1202" spans="1:20" ht="15.75" x14ac:dyDescent="0.25">
      <c r="A1202" s="113">
        <v>1201</v>
      </c>
      <c r="B1202" s="4" t="s">
        <v>723</v>
      </c>
      <c r="C1202" s="3">
        <v>37</v>
      </c>
      <c r="D1202" s="2" t="s">
        <v>696</v>
      </c>
      <c r="E1202" s="5" t="s">
        <v>653</v>
      </c>
      <c r="F1202" s="171">
        <v>35887710</v>
      </c>
      <c r="G1202" s="2" t="s">
        <v>821</v>
      </c>
      <c r="H1202" s="2" t="s">
        <v>68</v>
      </c>
      <c r="I1202" s="44">
        <v>45283</v>
      </c>
      <c r="J1202" s="133" t="s">
        <v>684</v>
      </c>
      <c r="K1202" s="133" t="s">
        <v>62</v>
      </c>
      <c r="L1202" s="161">
        <v>350</v>
      </c>
      <c r="M1202" s="2" t="s">
        <v>3</v>
      </c>
      <c r="N1202" s="2" t="s">
        <v>45</v>
      </c>
      <c r="O1202" s="9">
        <v>10</v>
      </c>
      <c r="P1202" s="9">
        <f t="shared" si="90"/>
        <v>35</v>
      </c>
      <c r="Q1202" s="3" t="str">
        <f t="shared" si="91"/>
        <v>diciembre</v>
      </c>
      <c r="R1202" s="2">
        <f t="shared" si="92"/>
        <v>2023</v>
      </c>
      <c r="S1202" s="3" t="str">
        <f t="shared" si="93"/>
        <v>sabado</v>
      </c>
      <c r="T1202" s="88">
        <f t="shared" si="94"/>
        <v>23</v>
      </c>
    </row>
    <row r="1203" spans="1:20" ht="15.75" x14ac:dyDescent="0.25">
      <c r="A1203" s="113">
        <v>1202</v>
      </c>
      <c r="B1203" s="4" t="s">
        <v>739</v>
      </c>
      <c r="C1203" s="113">
        <v>30</v>
      </c>
      <c r="D1203" s="2" t="s">
        <v>695</v>
      </c>
      <c r="E1203" s="5" t="s">
        <v>679</v>
      </c>
      <c r="F1203" s="171">
        <v>26941122</v>
      </c>
      <c r="G1203" s="2" t="s">
        <v>836</v>
      </c>
      <c r="H1203" s="2" t="s">
        <v>117</v>
      </c>
      <c r="I1203" s="44">
        <v>45287</v>
      </c>
      <c r="J1203" s="133" t="s">
        <v>685</v>
      </c>
      <c r="K1203" s="133" t="s">
        <v>62</v>
      </c>
      <c r="L1203" s="161">
        <v>350</v>
      </c>
      <c r="M1203" s="2" t="s">
        <v>5</v>
      </c>
      <c r="N1203" s="2" t="s">
        <v>45</v>
      </c>
      <c r="O1203" s="9">
        <v>15</v>
      </c>
      <c r="P1203" s="9">
        <f t="shared" si="90"/>
        <v>35</v>
      </c>
      <c r="Q1203" s="3" t="str">
        <f t="shared" si="91"/>
        <v>diciembre</v>
      </c>
      <c r="R1203" s="2">
        <f t="shared" si="92"/>
        <v>2023</v>
      </c>
      <c r="S1203" s="3" t="str">
        <f t="shared" si="93"/>
        <v>miercoles</v>
      </c>
      <c r="T1203" s="87">
        <f t="shared" si="94"/>
        <v>27</v>
      </c>
    </row>
    <row r="1204" spans="1:20" ht="15.75" x14ac:dyDescent="0.25">
      <c r="A1204" s="113">
        <v>1203</v>
      </c>
      <c r="B1204" s="4" t="s">
        <v>120</v>
      </c>
      <c r="C1204" s="113">
        <v>35</v>
      </c>
      <c r="D1204" s="2" t="s">
        <v>695</v>
      </c>
      <c r="E1204" s="5" t="s">
        <v>681</v>
      </c>
      <c r="F1204" s="171">
        <v>37381230</v>
      </c>
      <c r="G1204" s="2" t="s">
        <v>838</v>
      </c>
      <c r="H1204" s="2" t="s">
        <v>121</v>
      </c>
      <c r="I1204" s="44">
        <v>45291</v>
      </c>
      <c r="J1204" s="133" t="s">
        <v>690</v>
      </c>
      <c r="K1204" s="133" t="s">
        <v>62</v>
      </c>
      <c r="L1204" s="161">
        <v>350</v>
      </c>
      <c r="M1204" s="2" t="s">
        <v>3</v>
      </c>
      <c r="N1204" s="2" t="s">
        <v>45</v>
      </c>
      <c r="O1204" s="9">
        <v>10</v>
      </c>
      <c r="P1204" s="9">
        <f t="shared" si="90"/>
        <v>35</v>
      </c>
      <c r="Q1204" s="3" t="str">
        <f t="shared" si="91"/>
        <v>diciembre</v>
      </c>
      <c r="R1204" s="2">
        <f t="shared" si="92"/>
        <v>2023</v>
      </c>
      <c r="S1204" s="3" t="str">
        <f t="shared" si="93"/>
        <v>domingo</v>
      </c>
      <c r="T1204" s="88">
        <f t="shared" si="94"/>
        <v>31</v>
      </c>
    </row>
    <row r="1205" spans="1:20" ht="15.75" x14ac:dyDescent="0.25">
      <c r="A1205" s="113">
        <v>1204</v>
      </c>
      <c r="B1205" s="4" t="s">
        <v>716</v>
      </c>
      <c r="C1205" s="113">
        <v>40</v>
      </c>
      <c r="D1205" s="2" t="s">
        <v>695</v>
      </c>
      <c r="E1205" s="5" t="s">
        <v>645</v>
      </c>
      <c r="F1205" s="171">
        <v>33459367</v>
      </c>
      <c r="G1205" s="6" t="s">
        <v>817</v>
      </c>
      <c r="H1205" s="2" t="s">
        <v>35</v>
      </c>
      <c r="I1205" s="44">
        <v>45171</v>
      </c>
      <c r="J1205" s="133" t="s">
        <v>782</v>
      </c>
      <c r="K1205" s="133" t="s">
        <v>62</v>
      </c>
      <c r="L1205" s="161">
        <v>350</v>
      </c>
      <c r="M1205" s="2" t="s">
        <v>1198</v>
      </c>
      <c r="N1205" s="2" t="s">
        <v>45</v>
      </c>
      <c r="O1205" s="9">
        <v>5</v>
      </c>
      <c r="P1205" s="9">
        <f t="shared" si="90"/>
        <v>35</v>
      </c>
      <c r="Q1205" s="3" t="str">
        <f t="shared" si="91"/>
        <v>septiembre</v>
      </c>
      <c r="R1205" s="2">
        <f t="shared" si="92"/>
        <v>2023</v>
      </c>
      <c r="S1205" s="3" t="str">
        <f t="shared" si="93"/>
        <v>sabado</v>
      </c>
      <c r="T1205" s="87">
        <f t="shared" si="94"/>
        <v>2</v>
      </c>
    </row>
    <row r="1206" spans="1:20" ht="15.75" x14ac:dyDescent="0.25">
      <c r="A1206" s="113">
        <v>1205</v>
      </c>
      <c r="B1206" s="4" t="s">
        <v>803</v>
      </c>
      <c r="C1206" s="113">
        <v>38</v>
      </c>
      <c r="D1206" s="2" t="s">
        <v>695</v>
      </c>
      <c r="E1206" s="5" t="s">
        <v>646</v>
      </c>
      <c r="F1206" s="171">
        <v>30652793</v>
      </c>
      <c r="G1206" s="6" t="s">
        <v>818</v>
      </c>
      <c r="H1206" s="2" t="s">
        <v>129</v>
      </c>
      <c r="I1206" s="44">
        <v>45179</v>
      </c>
      <c r="J1206" s="133" t="s">
        <v>683</v>
      </c>
      <c r="K1206" s="133" t="s">
        <v>62</v>
      </c>
      <c r="L1206" s="161">
        <v>350</v>
      </c>
      <c r="M1206" s="2" t="s">
        <v>5</v>
      </c>
      <c r="N1206" s="2" t="s">
        <v>45</v>
      </c>
      <c r="O1206" s="9">
        <v>0</v>
      </c>
      <c r="P1206" s="9">
        <f t="shared" si="90"/>
        <v>35</v>
      </c>
      <c r="Q1206" s="3" t="str">
        <f t="shared" si="91"/>
        <v>septiembre</v>
      </c>
      <c r="R1206" s="2">
        <f t="shared" si="92"/>
        <v>2023</v>
      </c>
      <c r="S1206" s="3" t="str">
        <f t="shared" si="93"/>
        <v>domingo</v>
      </c>
      <c r="T1206" s="88">
        <f t="shared" si="94"/>
        <v>10</v>
      </c>
    </row>
    <row r="1207" spans="1:20" ht="15.75" x14ac:dyDescent="0.25">
      <c r="A1207" s="113">
        <v>1206</v>
      </c>
      <c r="B1207" s="4" t="s">
        <v>905</v>
      </c>
      <c r="C1207" s="113">
        <v>22</v>
      </c>
      <c r="D1207" s="2" t="s">
        <v>695</v>
      </c>
      <c r="E1207" s="5" t="s">
        <v>647</v>
      </c>
      <c r="F1207" s="171">
        <v>27137293</v>
      </c>
      <c r="G1207" s="2" t="s">
        <v>819</v>
      </c>
      <c r="H1207" s="2" t="s">
        <v>39</v>
      </c>
      <c r="I1207" s="44">
        <v>45175</v>
      </c>
      <c r="J1207" s="133" t="s">
        <v>691</v>
      </c>
      <c r="K1207" s="133" t="s">
        <v>62</v>
      </c>
      <c r="L1207" s="161">
        <v>350</v>
      </c>
      <c r="M1207" s="2" t="s">
        <v>1198</v>
      </c>
      <c r="N1207" s="2" t="s">
        <v>45</v>
      </c>
      <c r="O1207" s="9">
        <v>8</v>
      </c>
      <c r="P1207" s="9">
        <f t="shared" si="90"/>
        <v>35</v>
      </c>
      <c r="Q1207" s="3" t="str">
        <f t="shared" si="91"/>
        <v>septiembre</v>
      </c>
      <c r="R1207" s="2">
        <f t="shared" si="92"/>
        <v>2023</v>
      </c>
      <c r="S1207" s="3" t="str">
        <f t="shared" si="93"/>
        <v>miercoles</v>
      </c>
      <c r="T1207" s="87">
        <f t="shared" si="94"/>
        <v>6</v>
      </c>
    </row>
    <row r="1208" spans="1:20" ht="15.75" x14ac:dyDescent="0.25">
      <c r="A1208" s="113">
        <v>1207</v>
      </c>
      <c r="B1208" s="4" t="s">
        <v>718</v>
      </c>
      <c r="C1208" s="113">
        <v>32</v>
      </c>
      <c r="D1208" s="2" t="s">
        <v>696</v>
      </c>
      <c r="E1208" s="5" t="s">
        <v>648</v>
      </c>
      <c r="F1208" s="171">
        <v>34294909</v>
      </c>
      <c r="G1208" s="2" t="s">
        <v>820</v>
      </c>
      <c r="H1208" s="2" t="s">
        <v>59</v>
      </c>
      <c r="I1208" s="44">
        <v>45177</v>
      </c>
      <c r="J1208" s="133" t="s">
        <v>786</v>
      </c>
      <c r="K1208" s="133" t="s">
        <v>62</v>
      </c>
      <c r="L1208" s="161">
        <v>350</v>
      </c>
      <c r="M1208" s="2" t="s">
        <v>3</v>
      </c>
      <c r="N1208" s="2" t="s">
        <v>45</v>
      </c>
      <c r="O1208" s="9">
        <v>15</v>
      </c>
      <c r="P1208" s="9">
        <f t="shared" si="90"/>
        <v>35</v>
      </c>
      <c r="Q1208" s="3" t="str">
        <f t="shared" si="91"/>
        <v>septiembre</v>
      </c>
      <c r="R1208" s="2">
        <f t="shared" si="92"/>
        <v>2023</v>
      </c>
      <c r="S1208" s="3" t="str">
        <f t="shared" si="93"/>
        <v>viernes</v>
      </c>
      <c r="T1208" s="88">
        <f t="shared" si="94"/>
        <v>8</v>
      </c>
    </row>
    <row r="1209" spans="1:20" ht="15.75" x14ac:dyDescent="0.25">
      <c r="A1209" s="113">
        <v>1208</v>
      </c>
      <c r="B1209" s="4" t="s">
        <v>720</v>
      </c>
      <c r="C1209" s="113">
        <v>29</v>
      </c>
      <c r="D1209" s="2" t="s">
        <v>695</v>
      </c>
      <c r="E1209" s="5" t="s">
        <v>650</v>
      </c>
      <c r="F1209" s="171">
        <v>30580610</v>
      </c>
      <c r="G1209" s="2" t="s">
        <v>848</v>
      </c>
      <c r="H1209" s="2" t="s">
        <v>35</v>
      </c>
      <c r="I1209" s="44">
        <v>45181</v>
      </c>
      <c r="J1209" s="133" t="s">
        <v>714</v>
      </c>
      <c r="K1209" s="133" t="s">
        <v>62</v>
      </c>
      <c r="L1209" s="161">
        <v>350</v>
      </c>
      <c r="M1209" s="2" t="s">
        <v>1198</v>
      </c>
      <c r="N1209" s="2" t="s">
        <v>45</v>
      </c>
      <c r="O1209" s="9">
        <v>10</v>
      </c>
      <c r="P1209" s="9">
        <f t="shared" si="90"/>
        <v>35</v>
      </c>
      <c r="Q1209" s="3" t="str">
        <f t="shared" si="91"/>
        <v>septiembre</v>
      </c>
      <c r="R1209" s="2">
        <f t="shared" si="92"/>
        <v>2023</v>
      </c>
      <c r="S1209" s="3" t="str">
        <f t="shared" si="93"/>
        <v>martes</v>
      </c>
      <c r="T1209" s="87">
        <f t="shared" si="94"/>
        <v>12</v>
      </c>
    </row>
    <row r="1210" spans="1:20" ht="15.75" x14ac:dyDescent="0.25">
      <c r="A1210" s="113">
        <v>1209</v>
      </c>
      <c r="B1210" s="4" t="s">
        <v>722</v>
      </c>
      <c r="C1210" s="113">
        <v>20</v>
      </c>
      <c r="D1210" s="2" t="s">
        <v>696</v>
      </c>
      <c r="E1210" s="5" t="s">
        <v>652</v>
      </c>
      <c r="F1210" s="171">
        <v>32313302</v>
      </c>
      <c r="G1210" s="2" t="s">
        <v>849</v>
      </c>
      <c r="H1210" s="2" t="s">
        <v>67</v>
      </c>
      <c r="I1210" s="44">
        <v>45185</v>
      </c>
      <c r="J1210" s="133" t="s">
        <v>716</v>
      </c>
      <c r="K1210" s="133" t="s">
        <v>62</v>
      </c>
      <c r="L1210" s="161">
        <v>350</v>
      </c>
      <c r="M1210" s="2" t="s">
        <v>1197</v>
      </c>
      <c r="N1210" s="2" t="s">
        <v>45</v>
      </c>
      <c r="O1210" s="9">
        <v>15</v>
      </c>
      <c r="P1210" s="9">
        <f t="shared" si="90"/>
        <v>35</v>
      </c>
      <c r="Q1210" s="3" t="str">
        <f t="shared" si="91"/>
        <v>septiembre</v>
      </c>
      <c r="R1210" s="2">
        <f t="shared" si="92"/>
        <v>2023</v>
      </c>
      <c r="S1210" s="3" t="str">
        <f t="shared" si="93"/>
        <v>sabado</v>
      </c>
      <c r="T1210" s="88">
        <f t="shared" si="94"/>
        <v>16</v>
      </c>
    </row>
    <row r="1211" spans="1:20" ht="15.75" x14ac:dyDescent="0.25">
      <c r="A1211" s="113">
        <v>1210</v>
      </c>
      <c r="B1211" s="4" t="s">
        <v>723</v>
      </c>
      <c r="C1211" s="3">
        <v>37</v>
      </c>
      <c r="D1211" s="2" t="s">
        <v>696</v>
      </c>
      <c r="E1211" s="5" t="s">
        <v>653</v>
      </c>
      <c r="F1211" s="171">
        <v>35887710</v>
      </c>
      <c r="G1211" s="2" t="s">
        <v>821</v>
      </c>
      <c r="H1211" s="2" t="s">
        <v>68</v>
      </c>
      <c r="I1211" s="44">
        <v>45179</v>
      </c>
      <c r="J1211" s="133" t="s">
        <v>689</v>
      </c>
      <c r="K1211" s="133" t="s">
        <v>62</v>
      </c>
      <c r="L1211" s="161">
        <v>350</v>
      </c>
      <c r="M1211" s="2" t="s">
        <v>1197</v>
      </c>
      <c r="N1211" s="2" t="s">
        <v>45</v>
      </c>
      <c r="O1211" s="9">
        <v>0</v>
      </c>
      <c r="P1211" s="9">
        <f t="shared" si="90"/>
        <v>35</v>
      </c>
      <c r="Q1211" s="3" t="str">
        <f t="shared" si="91"/>
        <v>septiembre</v>
      </c>
      <c r="R1211" s="2">
        <f t="shared" si="92"/>
        <v>2023</v>
      </c>
      <c r="S1211" s="3" t="str">
        <f t="shared" si="93"/>
        <v>domingo</v>
      </c>
      <c r="T1211" s="87">
        <f t="shared" si="94"/>
        <v>10</v>
      </c>
    </row>
    <row r="1212" spans="1:20" ht="15.75" x14ac:dyDescent="0.25">
      <c r="A1212" s="113">
        <v>1211</v>
      </c>
      <c r="B1212" s="4" t="s">
        <v>726</v>
      </c>
      <c r="C1212" s="113">
        <v>18</v>
      </c>
      <c r="D1212" s="2" t="s">
        <v>696</v>
      </c>
      <c r="E1212" s="5" t="s">
        <v>658</v>
      </c>
      <c r="F1212" s="171">
        <v>26547859</v>
      </c>
      <c r="G1212" s="2" t="s">
        <v>823</v>
      </c>
      <c r="H1212" s="2" t="s">
        <v>78</v>
      </c>
      <c r="I1212" s="44">
        <v>45197</v>
      </c>
      <c r="J1212" s="133" t="s">
        <v>688</v>
      </c>
      <c r="K1212" s="133" t="s">
        <v>1203</v>
      </c>
      <c r="L1212" s="161">
        <v>450</v>
      </c>
      <c r="M1212" s="2" t="s">
        <v>5</v>
      </c>
      <c r="N1212" s="2" t="s">
        <v>45</v>
      </c>
      <c r="O1212" s="9">
        <v>8</v>
      </c>
      <c r="P1212" s="9">
        <f t="shared" si="90"/>
        <v>45</v>
      </c>
      <c r="Q1212" s="3" t="str">
        <f t="shared" si="91"/>
        <v>septiembre</v>
      </c>
      <c r="R1212" s="2">
        <f t="shared" si="92"/>
        <v>2023</v>
      </c>
      <c r="S1212" s="3" t="str">
        <f t="shared" si="93"/>
        <v>jueves</v>
      </c>
      <c r="T1212" s="88">
        <f t="shared" si="94"/>
        <v>28</v>
      </c>
    </row>
    <row r="1213" spans="1:20" ht="15.75" x14ac:dyDescent="0.25">
      <c r="A1213" s="113">
        <v>1212</v>
      </c>
      <c r="B1213" s="4" t="s">
        <v>739</v>
      </c>
      <c r="C1213" s="113">
        <v>30</v>
      </c>
      <c r="D1213" s="2" t="s">
        <v>695</v>
      </c>
      <c r="E1213" s="5" t="s">
        <v>679</v>
      </c>
      <c r="F1213" s="171">
        <v>26941122</v>
      </c>
      <c r="G1213" s="2" t="s">
        <v>836</v>
      </c>
      <c r="H1213" s="2" t="s">
        <v>117</v>
      </c>
      <c r="I1213" s="44">
        <v>45206</v>
      </c>
      <c r="J1213" s="133" t="s">
        <v>684</v>
      </c>
      <c r="K1213" s="133" t="s">
        <v>1203</v>
      </c>
      <c r="L1213" s="161">
        <v>450</v>
      </c>
      <c r="M1213" s="2" t="s">
        <v>3</v>
      </c>
      <c r="N1213" s="2" t="s">
        <v>45</v>
      </c>
      <c r="O1213" s="9">
        <v>15</v>
      </c>
      <c r="P1213" s="9">
        <f t="shared" si="90"/>
        <v>45</v>
      </c>
      <c r="Q1213" s="3" t="str">
        <f t="shared" si="91"/>
        <v>octubre</v>
      </c>
      <c r="R1213" s="2">
        <f t="shared" si="92"/>
        <v>2023</v>
      </c>
      <c r="S1213" s="3" t="str">
        <f t="shared" si="93"/>
        <v>sabado</v>
      </c>
      <c r="T1213" s="87">
        <f t="shared" si="94"/>
        <v>7</v>
      </c>
    </row>
    <row r="1214" spans="1:20" ht="15.75" x14ac:dyDescent="0.25">
      <c r="A1214" s="113">
        <v>1213</v>
      </c>
      <c r="B1214" s="4" t="s">
        <v>120</v>
      </c>
      <c r="C1214" s="113">
        <v>35</v>
      </c>
      <c r="D1214" s="2" t="s">
        <v>695</v>
      </c>
      <c r="E1214" s="5" t="s">
        <v>681</v>
      </c>
      <c r="F1214" s="171">
        <v>37381230</v>
      </c>
      <c r="G1214" s="2" t="s">
        <v>838</v>
      </c>
      <c r="H1214" s="2" t="s">
        <v>121</v>
      </c>
      <c r="I1214" s="44">
        <v>45205</v>
      </c>
      <c r="J1214" s="133" t="s">
        <v>685</v>
      </c>
      <c r="K1214" s="133" t="s">
        <v>1203</v>
      </c>
      <c r="L1214" s="161">
        <v>450</v>
      </c>
      <c r="M1214" s="2" t="s">
        <v>5</v>
      </c>
      <c r="N1214" s="2" t="s">
        <v>45</v>
      </c>
      <c r="O1214" s="9">
        <v>15</v>
      </c>
      <c r="P1214" s="9">
        <f t="shared" si="90"/>
        <v>45</v>
      </c>
      <c r="Q1214" s="3" t="str">
        <f t="shared" si="91"/>
        <v>octubre</v>
      </c>
      <c r="R1214" s="2">
        <f t="shared" si="92"/>
        <v>2023</v>
      </c>
      <c r="S1214" s="3" t="str">
        <f t="shared" si="93"/>
        <v>viernes</v>
      </c>
      <c r="T1214" s="88">
        <f t="shared" si="94"/>
        <v>6</v>
      </c>
    </row>
    <row r="1215" spans="1:20" ht="15.75" x14ac:dyDescent="0.25">
      <c r="A1215" s="113">
        <v>1214</v>
      </c>
      <c r="B1215" s="4" t="s">
        <v>89</v>
      </c>
      <c r="C1215" s="113">
        <v>28</v>
      </c>
      <c r="D1215" s="2" t="s">
        <v>695</v>
      </c>
      <c r="E1215" s="5" t="s">
        <v>664</v>
      </c>
      <c r="F1215" s="171">
        <v>25649169</v>
      </c>
      <c r="G1215" s="2" t="s">
        <v>828</v>
      </c>
      <c r="H1215" s="2" t="s">
        <v>90</v>
      </c>
      <c r="I1215" s="44">
        <v>45209</v>
      </c>
      <c r="J1215" s="133" t="s">
        <v>690</v>
      </c>
      <c r="K1215" s="133" t="s">
        <v>1203</v>
      </c>
      <c r="L1215" s="161">
        <v>450</v>
      </c>
      <c r="M1215" s="2" t="s">
        <v>3</v>
      </c>
      <c r="N1215" s="2" t="s">
        <v>45</v>
      </c>
      <c r="O1215" s="9">
        <v>10</v>
      </c>
      <c r="P1215" s="9">
        <f t="shared" si="90"/>
        <v>45</v>
      </c>
      <c r="Q1215" s="3" t="str">
        <f t="shared" si="91"/>
        <v>octubre</v>
      </c>
      <c r="R1215" s="2">
        <f t="shared" si="92"/>
        <v>2023</v>
      </c>
      <c r="S1215" s="3" t="str">
        <f t="shared" si="93"/>
        <v>martes</v>
      </c>
      <c r="T1215" s="87">
        <f t="shared" si="94"/>
        <v>10</v>
      </c>
    </row>
    <row r="1216" spans="1:20" ht="15.75" x14ac:dyDescent="0.25">
      <c r="A1216" s="113">
        <v>1215</v>
      </c>
      <c r="B1216" s="4" t="s">
        <v>91</v>
      </c>
      <c r="C1216" s="113">
        <v>30</v>
      </c>
      <c r="D1216" s="2" t="s">
        <v>696</v>
      </c>
      <c r="E1216" s="5" t="s">
        <v>665</v>
      </c>
      <c r="F1216" s="171">
        <v>26673605</v>
      </c>
      <c r="G1216" s="2" t="s">
        <v>829</v>
      </c>
      <c r="H1216" s="2" t="s">
        <v>92</v>
      </c>
      <c r="I1216" s="44">
        <v>45211</v>
      </c>
      <c r="J1216" s="133" t="s">
        <v>782</v>
      </c>
      <c r="K1216" s="133" t="s">
        <v>1203</v>
      </c>
      <c r="L1216" s="161">
        <v>450</v>
      </c>
      <c r="M1216" s="2" t="s">
        <v>1198</v>
      </c>
      <c r="N1216" s="2" t="s">
        <v>45</v>
      </c>
      <c r="O1216" s="9">
        <v>5</v>
      </c>
      <c r="P1216" s="9">
        <f t="shared" si="90"/>
        <v>45</v>
      </c>
      <c r="Q1216" s="3" t="str">
        <f t="shared" si="91"/>
        <v>octubre</v>
      </c>
      <c r="R1216" s="2">
        <f t="shared" si="92"/>
        <v>2023</v>
      </c>
      <c r="S1216" s="3" t="str">
        <f t="shared" si="93"/>
        <v>jueves</v>
      </c>
      <c r="T1216" s="88">
        <f t="shared" si="94"/>
        <v>12</v>
      </c>
    </row>
    <row r="1217" spans="1:20" ht="15.75" x14ac:dyDescent="0.25">
      <c r="A1217" s="113">
        <v>1216</v>
      </c>
      <c r="B1217" s="4" t="s">
        <v>732</v>
      </c>
      <c r="C1217" s="113">
        <v>40</v>
      </c>
      <c r="D1217" s="2" t="s">
        <v>696</v>
      </c>
      <c r="E1217" s="5" t="s">
        <v>666</v>
      </c>
      <c r="F1217" s="171">
        <v>33498175</v>
      </c>
      <c r="G1217" s="2" t="s">
        <v>830</v>
      </c>
      <c r="H1217" s="2" t="s">
        <v>61</v>
      </c>
      <c r="I1217" s="44">
        <v>45213</v>
      </c>
      <c r="J1217" s="133" t="s">
        <v>683</v>
      </c>
      <c r="K1217" s="133" t="s">
        <v>1203</v>
      </c>
      <c r="L1217" s="161">
        <v>450</v>
      </c>
      <c r="M1217" s="2" t="s">
        <v>5</v>
      </c>
      <c r="N1217" s="2" t="s">
        <v>45</v>
      </c>
      <c r="O1217" s="9">
        <v>10</v>
      </c>
      <c r="P1217" s="9">
        <f t="shared" si="90"/>
        <v>45</v>
      </c>
      <c r="Q1217" s="3" t="str">
        <f t="shared" si="91"/>
        <v>octubre</v>
      </c>
      <c r="R1217" s="2">
        <f t="shared" si="92"/>
        <v>2023</v>
      </c>
      <c r="S1217" s="3" t="str">
        <f t="shared" si="93"/>
        <v>sabado</v>
      </c>
      <c r="T1217" s="87">
        <f t="shared" si="94"/>
        <v>14</v>
      </c>
    </row>
    <row r="1218" spans="1:20" ht="15.75" x14ac:dyDescent="0.25">
      <c r="A1218" s="113">
        <v>1217</v>
      </c>
      <c r="B1218" s="4" t="s">
        <v>94</v>
      </c>
      <c r="C1218" s="113">
        <v>29</v>
      </c>
      <c r="D1218" s="2" t="s">
        <v>695</v>
      </c>
      <c r="E1218" s="5" t="s">
        <v>667</v>
      </c>
      <c r="F1218" s="171">
        <v>32537563</v>
      </c>
      <c r="G1218" s="2" t="s">
        <v>831</v>
      </c>
      <c r="H1218" s="2" t="s">
        <v>74</v>
      </c>
      <c r="I1218" s="44">
        <v>45206</v>
      </c>
      <c r="J1218" s="133" t="s">
        <v>691</v>
      </c>
      <c r="K1218" s="133" t="s">
        <v>1203</v>
      </c>
      <c r="L1218" s="161">
        <v>450</v>
      </c>
      <c r="M1218" s="2" t="s">
        <v>1198</v>
      </c>
      <c r="N1218" s="2" t="s">
        <v>45</v>
      </c>
      <c r="O1218" s="9">
        <v>5</v>
      </c>
      <c r="P1218" s="9">
        <f t="shared" ref="P1218:P1281" si="95">L1218*0.1</f>
        <v>45</v>
      </c>
      <c r="Q1218" s="3" t="str">
        <f t="shared" ref="Q1218:Q1281" si="96">TEXT(I:I,"mmmm")</f>
        <v>octubre</v>
      </c>
      <c r="R1218" s="2">
        <f t="shared" ref="R1218:R1281" si="97">YEAR(I1218)</f>
        <v>2023</v>
      </c>
      <c r="S1218" s="3" t="str">
        <f t="shared" ref="S1218:S1281" si="98">IF(I1218&lt;&gt;"", SUBSTITUTE(SUBSTITUTE(SUBSTITUTE(SUBSTITUTE(SUBSTITUTE(TEXT(I1218,"dddd"),"á","a"),"é","e"),"í","i"),"ó","o"),"ú","u"),"")</f>
        <v>sabado</v>
      </c>
      <c r="T1218" s="88">
        <f t="shared" ref="T1218:T1281" si="99">DAY(I:I)</f>
        <v>7</v>
      </c>
    </row>
    <row r="1219" spans="1:20" ht="15.75" x14ac:dyDescent="0.25">
      <c r="A1219" s="113">
        <v>1218</v>
      </c>
      <c r="B1219" s="4" t="s">
        <v>733</v>
      </c>
      <c r="C1219" s="113">
        <v>28</v>
      </c>
      <c r="D1219" s="2" t="s">
        <v>695</v>
      </c>
      <c r="E1219" s="5" t="s">
        <v>668</v>
      </c>
      <c r="F1219" s="171">
        <v>39704517</v>
      </c>
      <c r="G1219" s="2" t="s">
        <v>832</v>
      </c>
      <c r="H1219" s="2" t="s">
        <v>96</v>
      </c>
      <c r="I1219" s="44">
        <v>45217</v>
      </c>
      <c r="J1219" s="133" t="s">
        <v>786</v>
      </c>
      <c r="K1219" s="133" t="s">
        <v>1203</v>
      </c>
      <c r="L1219" s="161">
        <v>450</v>
      </c>
      <c r="M1219" s="2" t="s">
        <v>3</v>
      </c>
      <c r="N1219" s="2" t="s">
        <v>45</v>
      </c>
      <c r="O1219" s="9">
        <v>10</v>
      </c>
      <c r="P1219" s="9">
        <f t="shared" si="95"/>
        <v>45</v>
      </c>
      <c r="Q1219" s="3" t="str">
        <f t="shared" si="96"/>
        <v>octubre</v>
      </c>
      <c r="R1219" s="2">
        <f t="shared" si="97"/>
        <v>2023</v>
      </c>
      <c r="S1219" s="3" t="str">
        <f t="shared" si="98"/>
        <v>miercoles</v>
      </c>
      <c r="T1219" s="87">
        <f t="shared" si="99"/>
        <v>18</v>
      </c>
    </row>
    <row r="1220" spans="1:20" ht="15.75" x14ac:dyDescent="0.25">
      <c r="A1220" s="113">
        <v>1219</v>
      </c>
      <c r="B1220" s="4" t="s">
        <v>99</v>
      </c>
      <c r="C1220" s="113">
        <v>31</v>
      </c>
      <c r="D1220" s="2" t="s">
        <v>696</v>
      </c>
      <c r="E1220" s="5" t="s">
        <v>670</v>
      </c>
      <c r="F1220" s="171">
        <v>34388397</v>
      </c>
      <c r="G1220" s="2" t="s">
        <v>846</v>
      </c>
      <c r="H1220" s="2" t="s">
        <v>100</v>
      </c>
      <c r="I1220" s="44">
        <v>45221</v>
      </c>
      <c r="J1220" s="133" t="s">
        <v>714</v>
      </c>
      <c r="K1220" s="133" t="s">
        <v>1203</v>
      </c>
      <c r="L1220" s="161">
        <v>450</v>
      </c>
      <c r="M1220" s="2" t="s">
        <v>1198</v>
      </c>
      <c r="N1220" s="2" t="s">
        <v>45</v>
      </c>
      <c r="O1220" s="9">
        <v>15</v>
      </c>
      <c r="P1220" s="9">
        <f t="shared" si="95"/>
        <v>45</v>
      </c>
      <c r="Q1220" s="3" t="str">
        <f t="shared" si="96"/>
        <v>octubre</v>
      </c>
      <c r="R1220" s="2">
        <f t="shared" si="97"/>
        <v>2023</v>
      </c>
      <c r="S1220" s="3" t="str">
        <f t="shared" si="98"/>
        <v>domingo</v>
      </c>
      <c r="T1220" s="88">
        <f t="shared" si="99"/>
        <v>22</v>
      </c>
    </row>
    <row r="1221" spans="1:20" ht="15.75" x14ac:dyDescent="0.25">
      <c r="A1221" s="113">
        <v>1220</v>
      </c>
      <c r="B1221" s="4" t="s">
        <v>736</v>
      </c>
      <c r="C1221" s="113">
        <v>18</v>
      </c>
      <c r="D1221" s="2" t="s">
        <v>695</v>
      </c>
      <c r="E1221" s="5" t="s">
        <v>672</v>
      </c>
      <c r="F1221" s="171">
        <v>31816316</v>
      </c>
      <c r="G1221" s="2" t="s">
        <v>853</v>
      </c>
      <c r="H1221" s="2" t="s">
        <v>104</v>
      </c>
      <c r="I1221" s="44">
        <v>45225</v>
      </c>
      <c r="J1221" s="133" t="s">
        <v>716</v>
      </c>
      <c r="K1221" s="133" t="s">
        <v>1203</v>
      </c>
      <c r="L1221" s="161">
        <v>450</v>
      </c>
      <c r="M1221" s="2" t="s">
        <v>1197</v>
      </c>
      <c r="N1221" s="2" t="s">
        <v>45</v>
      </c>
      <c r="O1221" s="9">
        <v>8</v>
      </c>
      <c r="P1221" s="9">
        <f t="shared" si="95"/>
        <v>45</v>
      </c>
      <c r="Q1221" s="3" t="str">
        <f t="shared" si="96"/>
        <v>octubre</v>
      </c>
      <c r="R1221" s="2">
        <f t="shared" si="97"/>
        <v>2023</v>
      </c>
      <c r="S1221" s="3" t="str">
        <f t="shared" si="98"/>
        <v>jueves</v>
      </c>
      <c r="T1221" s="87">
        <f t="shared" si="99"/>
        <v>26</v>
      </c>
    </row>
    <row r="1222" spans="1:20" ht="15.75" x14ac:dyDescent="0.25">
      <c r="A1222" s="113">
        <v>1221</v>
      </c>
      <c r="B1222" s="4" t="s">
        <v>802</v>
      </c>
      <c r="C1222" s="113">
        <v>30</v>
      </c>
      <c r="D1222" s="2" t="s">
        <v>695</v>
      </c>
      <c r="E1222" s="5" t="s">
        <v>673</v>
      </c>
      <c r="F1222" s="171">
        <v>27186697</v>
      </c>
      <c r="G1222" s="2" t="s">
        <v>833</v>
      </c>
      <c r="H1222" s="2" t="s">
        <v>70</v>
      </c>
      <c r="I1222" s="44">
        <v>45227</v>
      </c>
      <c r="J1222" s="133" t="s">
        <v>689</v>
      </c>
      <c r="K1222" s="133" t="s">
        <v>1203</v>
      </c>
      <c r="L1222" s="161">
        <v>450</v>
      </c>
      <c r="M1222" s="2" t="s">
        <v>1197</v>
      </c>
      <c r="N1222" s="2" t="s">
        <v>45</v>
      </c>
      <c r="O1222" s="9">
        <v>10</v>
      </c>
      <c r="P1222" s="9">
        <f t="shared" si="95"/>
        <v>45</v>
      </c>
      <c r="Q1222" s="3" t="str">
        <f t="shared" si="96"/>
        <v>octubre</v>
      </c>
      <c r="R1222" s="2">
        <f t="shared" si="97"/>
        <v>2023</v>
      </c>
      <c r="S1222" s="3" t="str">
        <f t="shared" si="98"/>
        <v>sabado</v>
      </c>
      <c r="T1222" s="88">
        <f t="shared" si="99"/>
        <v>28</v>
      </c>
    </row>
    <row r="1223" spans="1:20" ht="15.75" x14ac:dyDescent="0.25">
      <c r="A1223" s="113">
        <v>1222</v>
      </c>
      <c r="B1223" s="4" t="s">
        <v>739</v>
      </c>
      <c r="C1223" s="113">
        <v>30</v>
      </c>
      <c r="D1223" s="2" t="s">
        <v>695</v>
      </c>
      <c r="E1223" s="5" t="s">
        <v>679</v>
      </c>
      <c r="F1223" s="171">
        <v>26941122</v>
      </c>
      <c r="G1223" s="2" t="s">
        <v>836</v>
      </c>
      <c r="H1223" s="2" t="s">
        <v>117</v>
      </c>
      <c r="I1223" s="44">
        <v>45237</v>
      </c>
      <c r="J1223" s="133" t="s">
        <v>688</v>
      </c>
      <c r="K1223" s="133" t="s">
        <v>1203</v>
      </c>
      <c r="L1223" s="161">
        <v>450</v>
      </c>
      <c r="M1223" s="2" t="s">
        <v>5</v>
      </c>
      <c r="N1223" s="2" t="s">
        <v>45</v>
      </c>
      <c r="O1223" s="9">
        <v>15</v>
      </c>
      <c r="P1223" s="9">
        <f t="shared" si="95"/>
        <v>45</v>
      </c>
      <c r="Q1223" s="3" t="str">
        <f t="shared" si="96"/>
        <v>noviembre</v>
      </c>
      <c r="R1223" s="2">
        <f t="shared" si="97"/>
        <v>2023</v>
      </c>
      <c r="S1223" s="3" t="str">
        <f t="shared" si="98"/>
        <v>martes</v>
      </c>
      <c r="T1223" s="87">
        <f t="shared" si="99"/>
        <v>7</v>
      </c>
    </row>
    <row r="1224" spans="1:20" ht="15.75" x14ac:dyDescent="0.25">
      <c r="A1224" s="113">
        <v>1223</v>
      </c>
      <c r="B1224" s="4" t="s">
        <v>120</v>
      </c>
      <c r="C1224" s="113">
        <v>35</v>
      </c>
      <c r="D1224" s="2" t="s">
        <v>695</v>
      </c>
      <c r="E1224" s="5" t="s">
        <v>681</v>
      </c>
      <c r="F1224" s="171">
        <v>37381230</v>
      </c>
      <c r="G1224" s="2" t="s">
        <v>838</v>
      </c>
      <c r="H1224" s="2" t="s">
        <v>121</v>
      </c>
      <c r="I1224" s="44">
        <v>45241</v>
      </c>
      <c r="J1224" s="133" t="s">
        <v>684</v>
      </c>
      <c r="K1224" s="133" t="s">
        <v>1203</v>
      </c>
      <c r="L1224" s="161">
        <v>450</v>
      </c>
      <c r="M1224" s="2" t="s">
        <v>3</v>
      </c>
      <c r="N1224" s="2" t="s">
        <v>45</v>
      </c>
      <c r="O1224" s="9">
        <v>15</v>
      </c>
      <c r="P1224" s="9">
        <f t="shared" si="95"/>
        <v>45</v>
      </c>
      <c r="Q1224" s="3" t="str">
        <f t="shared" si="96"/>
        <v>noviembre</v>
      </c>
      <c r="R1224" s="2">
        <f t="shared" si="97"/>
        <v>2023</v>
      </c>
      <c r="S1224" s="3" t="str">
        <f t="shared" si="98"/>
        <v>sabado</v>
      </c>
      <c r="T1224" s="88">
        <f t="shared" si="99"/>
        <v>11</v>
      </c>
    </row>
    <row r="1225" spans="1:20" ht="15.75" x14ac:dyDescent="0.25">
      <c r="A1225" s="113">
        <v>1224</v>
      </c>
      <c r="B1225" s="4" t="s">
        <v>904</v>
      </c>
      <c r="C1225" s="113">
        <v>38</v>
      </c>
      <c r="D1225" s="2" t="s">
        <v>695</v>
      </c>
      <c r="E1225" s="5" t="s">
        <v>642</v>
      </c>
      <c r="F1225" s="171">
        <v>34678227</v>
      </c>
      <c r="G1225" s="6" t="s">
        <v>815</v>
      </c>
      <c r="H1225" s="2" t="s">
        <v>29</v>
      </c>
      <c r="I1225" s="44">
        <v>45171</v>
      </c>
      <c r="J1225" s="133" t="s">
        <v>782</v>
      </c>
      <c r="K1225" s="133" t="s">
        <v>1202</v>
      </c>
      <c r="L1225" s="161">
        <v>600</v>
      </c>
      <c r="M1225" s="2" t="s">
        <v>1198</v>
      </c>
      <c r="N1225" s="2" t="s">
        <v>45</v>
      </c>
      <c r="O1225" s="9">
        <v>10</v>
      </c>
      <c r="P1225" s="9">
        <f t="shared" si="95"/>
        <v>60</v>
      </c>
      <c r="Q1225" s="3" t="str">
        <f t="shared" si="96"/>
        <v>septiembre</v>
      </c>
      <c r="R1225" s="2">
        <f t="shared" si="97"/>
        <v>2023</v>
      </c>
      <c r="S1225" s="3" t="str">
        <f t="shared" si="98"/>
        <v>sabado</v>
      </c>
      <c r="T1225" s="87">
        <f t="shared" si="99"/>
        <v>2</v>
      </c>
    </row>
    <row r="1226" spans="1:20" ht="15.75" x14ac:dyDescent="0.25">
      <c r="A1226" s="113">
        <v>1225</v>
      </c>
      <c r="B1226" s="4" t="s">
        <v>715</v>
      </c>
      <c r="C1226" s="113">
        <v>42</v>
      </c>
      <c r="D1226" s="2" t="s">
        <v>696</v>
      </c>
      <c r="E1226" s="5" t="s">
        <v>644</v>
      </c>
      <c r="F1226" s="171">
        <v>25043373</v>
      </c>
      <c r="G1226" s="6" t="s">
        <v>816</v>
      </c>
      <c r="H1226" s="2" t="s">
        <v>33</v>
      </c>
      <c r="I1226" s="44">
        <v>45175</v>
      </c>
      <c r="J1226" s="133" t="s">
        <v>691</v>
      </c>
      <c r="K1226" s="133" t="s">
        <v>1202</v>
      </c>
      <c r="L1226" s="161">
        <v>600</v>
      </c>
      <c r="M1226" s="2" t="s">
        <v>1198</v>
      </c>
      <c r="N1226" s="2" t="s">
        <v>45</v>
      </c>
      <c r="O1226" s="9">
        <v>10</v>
      </c>
      <c r="P1226" s="9">
        <f t="shared" si="95"/>
        <v>60</v>
      </c>
      <c r="Q1226" s="3" t="str">
        <f t="shared" si="96"/>
        <v>septiembre</v>
      </c>
      <c r="R1226" s="2">
        <f t="shared" si="97"/>
        <v>2023</v>
      </c>
      <c r="S1226" s="3" t="str">
        <f t="shared" si="98"/>
        <v>miercoles</v>
      </c>
      <c r="T1226" s="88">
        <f t="shared" si="99"/>
        <v>6</v>
      </c>
    </row>
    <row r="1227" spans="1:20" ht="15.75" x14ac:dyDescent="0.25">
      <c r="A1227" s="113">
        <v>1226</v>
      </c>
      <c r="B1227" s="4" t="s">
        <v>716</v>
      </c>
      <c r="C1227" s="113">
        <v>40</v>
      </c>
      <c r="D1227" s="2" t="s">
        <v>695</v>
      </c>
      <c r="E1227" s="5" t="s">
        <v>645</v>
      </c>
      <c r="F1227" s="171">
        <v>33459367</v>
      </c>
      <c r="G1227" s="6" t="s">
        <v>817</v>
      </c>
      <c r="H1227" s="2" t="s">
        <v>35</v>
      </c>
      <c r="I1227" s="44">
        <v>45177</v>
      </c>
      <c r="J1227" s="133" t="s">
        <v>786</v>
      </c>
      <c r="K1227" s="133" t="s">
        <v>1202</v>
      </c>
      <c r="L1227" s="161">
        <v>600</v>
      </c>
      <c r="M1227" s="2" t="s">
        <v>3</v>
      </c>
      <c r="N1227" s="2" t="s">
        <v>45</v>
      </c>
      <c r="O1227" s="10">
        <v>5</v>
      </c>
      <c r="P1227" s="10">
        <f t="shared" si="95"/>
        <v>60</v>
      </c>
      <c r="Q1227" s="3" t="str">
        <f t="shared" si="96"/>
        <v>septiembre</v>
      </c>
      <c r="R1227" s="2">
        <f t="shared" si="97"/>
        <v>2023</v>
      </c>
      <c r="S1227" s="3" t="str">
        <f t="shared" si="98"/>
        <v>viernes</v>
      </c>
      <c r="T1227" s="87">
        <f t="shared" si="99"/>
        <v>8</v>
      </c>
    </row>
    <row r="1228" spans="1:20" ht="15.75" x14ac:dyDescent="0.25">
      <c r="A1228" s="113">
        <v>1227</v>
      </c>
      <c r="B1228" s="4" t="s">
        <v>803</v>
      </c>
      <c r="C1228" s="113">
        <v>38</v>
      </c>
      <c r="D1228" s="2" t="s">
        <v>695</v>
      </c>
      <c r="E1228" s="5" t="s">
        <v>646</v>
      </c>
      <c r="F1228" s="171">
        <v>30652793</v>
      </c>
      <c r="G1228" s="6" t="s">
        <v>818</v>
      </c>
      <c r="H1228" s="2" t="s">
        <v>129</v>
      </c>
      <c r="I1228" s="44">
        <v>45179</v>
      </c>
      <c r="J1228" s="133" t="s">
        <v>686</v>
      </c>
      <c r="K1228" s="133" t="s">
        <v>1202</v>
      </c>
      <c r="L1228" s="161">
        <v>600</v>
      </c>
      <c r="M1228" s="2" t="s">
        <v>1</v>
      </c>
      <c r="N1228" s="2" t="s">
        <v>45</v>
      </c>
      <c r="O1228" s="9">
        <v>7</v>
      </c>
      <c r="P1228" s="9">
        <f t="shared" si="95"/>
        <v>60</v>
      </c>
      <c r="Q1228" s="3" t="str">
        <f t="shared" si="96"/>
        <v>septiembre</v>
      </c>
      <c r="R1228" s="2">
        <f t="shared" si="97"/>
        <v>2023</v>
      </c>
      <c r="S1228" s="3" t="str">
        <f t="shared" si="98"/>
        <v>domingo</v>
      </c>
      <c r="T1228" s="88">
        <f t="shared" si="99"/>
        <v>10</v>
      </c>
    </row>
    <row r="1229" spans="1:20" ht="15.75" x14ac:dyDescent="0.25">
      <c r="A1229" s="113">
        <v>1228</v>
      </c>
      <c r="B1229" s="4" t="s">
        <v>905</v>
      </c>
      <c r="C1229" s="113">
        <v>22</v>
      </c>
      <c r="D1229" s="2" t="s">
        <v>695</v>
      </c>
      <c r="E1229" s="5" t="s">
        <v>647</v>
      </c>
      <c r="F1229" s="171">
        <v>27137293</v>
      </c>
      <c r="G1229" s="2" t="s">
        <v>819</v>
      </c>
      <c r="H1229" s="2" t="s">
        <v>39</v>
      </c>
      <c r="I1229" s="44">
        <v>45181</v>
      </c>
      <c r="J1229" s="133" t="s">
        <v>714</v>
      </c>
      <c r="K1229" s="133" t="s">
        <v>1202</v>
      </c>
      <c r="L1229" s="161">
        <v>600</v>
      </c>
      <c r="M1229" s="2" t="s">
        <v>1198</v>
      </c>
      <c r="N1229" s="2" t="s">
        <v>45</v>
      </c>
      <c r="O1229" s="9">
        <v>12</v>
      </c>
      <c r="P1229" s="9">
        <f t="shared" si="95"/>
        <v>60</v>
      </c>
      <c r="Q1229" s="3" t="str">
        <f t="shared" si="96"/>
        <v>septiembre</v>
      </c>
      <c r="R1229" s="2">
        <f t="shared" si="97"/>
        <v>2023</v>
      </c>
      <c r="S1229" s="3" t="str">
        <f t="shared" si="98"/>
        <v>martes</v>
      </c>
      <c r="T1229" s="87">
        <f t="shared" si="99"/>
        <v>12</v>
      </c>
    </row>
    <row r="1230" spans="1:20" ht="15.75" x14ac:dyDescent="0.25">
      <c r="A1230" s="113">
        <v>1229</v>
      </c>
      <c r="B1230" s="4" t="s">
        <v>718</v>
      </c>
      <c r="C1230" s="113">
        <v>32</v>
      </c>
      <c r="D1230" s="2" t="s">
        <v>696</v>
      </c>
      <c r="E1230" s="5" t="s">
        <v>648</v>
      </c>
      <c r="F1230" s="171">
        <v>34294909</v>
      </c>
      <c r="G1230" s="2" t="s">
        <v>820</v>
      </c>
      <c r="H1230" s="2" t="s">
        <v>59</v>
      </c>
      <c r="I1230" s="44">
        <v>45183</v>
      </c>
      <c r="J1230" s="133" t="s">
        <v>713</v>
      </c>
      <c r="K1230" s="133" t="s">
        <v>1202</v>
      </c>
      <c r="L1230" s="161">
        <v>600</v>
      </c>
      <c r="M1230" s="2" t="s">
        <v>1</v>
      </c>
      <c r="N1230" s="2" t="s">
        <v>45</v>
      </c>
      <c r="O1230" s="9">
        <v>15</v>
      </c>
      <c r="P1230" s="9">
        <f t="shared" si="95"/>
        <v>60</v>
      </c>
      <c r="Q1230" s="3" t="str">
        <f t="shared" si="96"/>
        <v>septiembre</v>
      </c>
      <c r="R1230" s="2">
        <f t="shared" si="97"/>
        <v>2023</v>
      </c>
      <c r="S1230" s="3" t="str">
        <f t="shared" si="98"/>
        <v>jueves</v>
      </c>
      <c r="T1230" s="88">
        <f t="shared" si="99"/>
        <v>14</v>
      </c>
    </row>
    <row r="1231" spans="1:20" ht="15.75" x14ac:dyDescent="0.25">
      <c r="A1231" s="113">
        <v>1230</v>
      </c>
      <c r="B1231" s="4" t="s">
        <v>739</v>
      </c>
      <c r="C1231" s="113">
        <v>30</v>
      </c>
      <c r="D1231" s="2" t="s">
        <v>695</v>
      </c>
      <c r="E1231" s="5" t="s">
        <v>679</v>
      </c>
      <c r="F1231" s="171">
        <v>26941122</v>
      </c>
      <c r="G1231" s="2" t="s">
        <v>836</v>
      </c>
      <c r="H1231" s="2" t="s">
        <v>117</v>
      </c>
      <c r="I1231" s="44">
        <v>45179</v>
      </c>
      <c r="J1231" s="133" t="s">
        <v>782</v>
      </c>
      <c r="K1231" s="133" t="s">
        <v>1202</v>
      </c>
      <c r="L1231" s="161">
        <v>600</v>
      </c>
      <c r="M1231" s="2" t="s">
        <v>1198</v>
      </c>
      <c r="N1231" s="2" t="s">
        <v>45</v>
      </c>
      <c r="O1231" s="9">
        <v>40</v>
      </c>
      <c r="P1231" s="9">
        <f t="shared" si="95"/>
        <v>60</v>
      </c>
      <c r="Q1231" s="3" t="str">
        <f t="shared" si="96"/>
        <v>septiembre</v>
      </c>
      <c r="R1231" s="2">
        <f t="shared" si="97"/>
        <v>2023</v>
      </c>
      <c r="S1231" s="3" t="str">
        <f t="shared" si="98"/>
        <v>domingo</v>
      </c>
      <c r="T1231" s="87">
        <f t="shared" si="99"/>
        <v>10</v>
      </c>
    </row>
    <row r="1232" spans="1:20" ht="15.75" x14ac:dyDescent="0.25">
      <c r="A1232" s="113">
        <v>1231</v>
      </c>
      <c r="B1232" s="4" t="s">
        <v>120</v>
      </c>
      <c r="C1232" s="113">
        <v>35</v>
      </c>
      <c r="D1232" s="2" t="s">
        <v>695</v>
      </c>
      <c r="E1232" s="5" t="s">
        <v>681</v>
      </c>
      <c r="F1232" s="171">
        <v>37381230</v>
      </c>
      <c r="G1232" s="2" t="s">
        <v>838</v>
      </c>
      <c r="H1232" s="2" t="s">
        <v>121</v>
      </c>
      <c r="I1232" s="44">
        <v>45191</v>
      </c>
      <c r="J1232" s="133" t="s">
        <v>691</v>
      </c>
      <c r="K1232" s="133" t="s">
        <v>1202</v>
      </c>
      <c r="L1232" s="161">
        <v>600</v>
      </c>
      <c r="M1232" s="2" t="s">
        <v>1198</v>
      </c>
      <c r="N1232" s="2" t="s">
        <v>45</v>
      </c>
      <c r="O1232" s="9">
        <v>0</v>
      </c>
      <c r="P1232" s="9">
        <f t="shared" si="95"/>
        <v>60</v>
      </c>
      <c r="Q1232" s="3" t="str">
        <f t="shared" si="96"/>
        <v>septiembre</v>
      </c>
      <c r="R1232" s="2">
        <f t="shared" si="97"/>
        <v>2023</v>
      </c>
      <c r="S1232" s="3" t="str">
        <f t="shared" si="98"/>
        <v>viernes</v>
      </c>
      <c r="T1232" s="88">
        <f t="shared" si="99"/>
        <v>22</v>
      </c>
    </row>
    <row r="1233" spans="1:20" ht="15.75" x14ac:dyDescent="0.25">
      <c r="A1233" s="113">
        <v>1232</v>
      </c>
      <c r="B1233" s="4" t="s">
        <v>723</v>
      </c>
      <c r="C1233" s="3">
        <v>37</v>
      </c>
      <c r="D1233" s="2" t="s">
        <v>696</v>
      </c>
      <c r="E1233" s="5" t="s">
        <v>653</v>
      </c>
      <c r="F1233" s="171">
        <v>35887710</v>
      </c>
      <c r="G1233" s="2" t="s">
        <v>821</v>
      </c>
      <c r="H1233" s="2" t="s">
        <v>68</v>
      </c>
      <c r="I1233" s="44">
        <v>45193</v>
      </c>
      <c r="J1233" s="133" t="s">
        <v>786</v>
      </c>
      <c r="K1233" s="133" t="s">
        <v>1202</v>
      </c>
      <c r="L1233" s="161">
        <v>600</v>
      </c>
      <c r="M1233" s="2" t="s">
        <v>3</v>
      </c>
      <c r="N1233" s="2" t="s">
        <v>45</v>
      </c>
      <c r="O1233" s="9">
        <v>12</v>
      </c>
      <c r="P1233" s="9">
        <f t="shared" si="95"/>
        <v>60</v>
      </c>
      <c r="Q1233" s="3" t="str">
        <f t="shared" si="96"/>
        <v>septiembre</v>
      </c>
      <c r="R1233" s="2">
        <f t="shared" si="97"/>
        <v>2023</v>
      </c>
      <c r="S1233" s="3" t="str">
        <f t="shared" si="98"/>
        <v>domingo</v>
      </c>
      <c r="T1233" s="87">
        <f t="shared" si="99"/>
        <v>24</v>
      </c>
    </row>
    <row r="1234" spans="1:20" ht="15.75" x14ac:dyDescent="0.25">
      <c r="A1234" s="113">
        <v>1233</v>
      </c>
      <c r="B1234" s="4" t="s">
        <v>726</v>
      </c>
      <c r="C1234" s="113">
        <v>18</v>
      </c>
      <c r="D1234" s="2" t="s">
        <v>696</v>
      </c>
      <c r="E1234" s="5" t="s">
        <v>658</v>
      </c>
      <c r="F1234" s="171">
        <v>26547859</v>
      </c>
      <c r="G1234" s="2" t="s">
        <v>823</v>
      </c>
      <c r="H1234" s="2" t="s">
        <v>78</v>
      </c>
      <c r="I1234" s="44">
        <v>45203</v>
      </c>
      <c r="J1234" s="133" t="s">
        <v>782</v>
      </c>
      <c r="K1234" s="133" t="s">
        <v>1202</v>
      </c>
      <c r="L1234" s="161">
        <v>600</v>
      </c>
      <c r="M1234" s="2" t="s">
        <v>1198</v>
      </c>
      <c r="N1234" s="2" t="s">
        <v>45</v>
      </c>
      <c r="O1234" s="9">
        <v>0</v>
      </c>
      <c r="P1234" s="9">
        <f t="shared" si="95"/>
        <v>60</v>
      </c>
      <c r="Q1234" s="3" t="str">
        <f t="shared" si="96"/>
        <v>octubre</v>
      </c>
      <c r="R1234" s="2">
        <f t="shared" si="97"/>
        <v>2023</v>
      </c>
      <c r="S1234" s="3" t="str">
        <f t="shared" si="98"/>
        <v>miercoles</v>
      </c>
      <c r="T1234" s="88">
        <f t="shared" si="99"/>
        <v>4</v>
      </c>
    </row>
    <row r="1235" spans="1:20" ht="15.75" x14ac:dyDescent="0.25">
      <c r="A1235" s="113">
        <v>1234</v>
      </c>
      <c r="B1235" s="4" t="s">
        <v>728</v>
      </c>
      <c r="C1235" s="113">
        <v>26</v>
      </c>
      <c r="D1235" s="2" t="s">
        <v>696</v>
      </c>
      <c r="E1235" s="5" t="s">
        <v>660</v>
      </c>
      <c r="F1235" s="171">
        <v>25972381</v>
      </c>
      <c r="G1235" s="2" t="s">
        <v>825</v>
      </c>
      <c r="H1235" s="2" t="s">
        <v>82</v>
      </c>
      <c r="I1235" s="44">
        <v>45207</v>
      </c>
      <c r="J1235" s="133" t="s">
        <v>691</v>
      </c>
      <c r="K1235" s="133" t="s">
        <v>1202</v>
      </c>
      <c r="L1235" s="161">
        <v>600</v>
      </c>
      <c r="M1235" s="2" t="s">
        <v>1198</v>
      </c>
      <c r="N1235" s="2" t="s">
        <v>45</v>
      </c>
      <c r="O1235" s="9">
        <v>10</v>
      </c>
      <c r="P1235" s="9">
        <f t="shared" si="95"/>
        <v>60</v>
      </c>
      <c r="Q1235" s="3" t="str">
        <f t="shared" si="96"/>
        <v>octubre</v>
      </c>
      <c r="R1235" s="2">
        <f t="shared" si="97"/>
        <v>2023</v>
      </c>
      <c r="S1235" s="3" t="str">
        <f t="shared" si="98"/>
        <v>domingo</v>
      </c>
      <c r="T1235" s="87">
        <f t="shared" si="99"/>
        <v>8</v>
      </c>
    </row>
    <row r="1236" spans="1:20" ht="15.75" x14ac:dyDescent="0.25">
      <c r="A1236" s="113">
        <v>1235</v>
      </c>
      <c r="B1236" s="4" t="s">
        <v>730</v>
      </c>
      <c r="C1236" s="113">
        <v>27</v>
      </c>
      <c r="D1236" s="2" t="s">
        <v>695</v>
      </c>
      <c r="E1236" s="5" t="s">
        <v>662</v>
      </c>
      <c r="F1236" s="171">
        <v>30066435</v>
      </c>
      <c r="G1236" s="2" t="s">
        <v>933</v>
      </c>
      <c r="H1236" s="2" t="s">
        <v>86</v>
      </c>
      <c r="I1236" s="44">
        <v>45211</v>
      </c>
      <c r="J1236" s="133" t="s">
        <v>686</v>
      </c>
      <c r="K1236" s="133" t="s">
        <v>1202</v>
      </c>
      <c r="L1236" s="161">
        <v>600</v>
      </c>
      <c r="M1236" s="2" t="s">
        <v>1</v>
      </c>
      <c r="N1236" s="2" t="s">
        <v>45</v>
      </c>
      <c r="O1236" s="9">
        <v>10</v>
      </c>
      <c r="P1236" s="9">
        <f t="shared" si="95"/>
        <v>60</v>
      </c>
      <c r="Q1236" s="3" t="str">
        <f t="shared" si="96"/>
        <v>octubre</v>
      </c>
      <c r="R1236" s="2">
        <f t="shared" si="97"/>
        <v>2023</v>
      </c>
      <c r="S1236" s="3" t="str">
        <f t="shared" si="98"/>
        <v>jueves</v>
      </c>
      <c r="T1236" s="88">
        <f t="shared" si="99"/>
        <v>12</v>
      </c>
    </row>
    <row r="1237" spans="1:20" ht="15.75" x14ac:dyDescent="0.25">
      <c r="A1237" s="113">
        <v>1236</v>
      </c>
      <c r="B1237" s="4" t="s">
        <v>89</v>
      </c>
      <c r="C1237" s="113">
        <v>28</v>
      </c>
      <c r="D1237" s="2" t="s">
        <v>695</v>
      </c>
      <c r="E1237" s="5" t="s">
        <v>664</v>
      </c>
      <c r="F1237" s="171">
        <v>25649169</v>
      </c>
      <c r="G1237" s="2" t="s">
        <v>828</v>
      </c>
      <c r="H1237" s="2" t="s">
        <v>90</v>
      </c>
      <c r="I1237" s="44">
        <v>45206</v>
      </c>
      <c r="J1237" s="133" t="s">
        <v>713</v>
      </c>
      <c r="K1237" s="133" t="s">
        <v>1202</v>
      </c>
      <c r="L1237" s="161">
        <v>600</v>
      </c>
      <c r="M1237" s="2" t="s">
        <v>1</v>
      </c>
      <c r="N1237" s="2" t="s">
        <v>45</v>
      </c>
      <c r="O1237" s="9">
        <v>10</v>
      </c>
      <c r="P1237" s="9">
        <f t="shared" si="95"/>
        <v>60</v>
      </c>
      <c r="Q1237" s="3" t="str">
        <f t="shared" si="96"/>
        <v>octubre</v>
      </c>
      <c r="R1237" s="2">
        <f t="shared" si="97"/>
        <v>2023</v>
      </c>
      <c r="S1237" s="3" t="str">
        <f t="shared" si="98"/>
        <v>sabado</v>
      </c>
      <c r="T1237" s="87">
        <f t="shared" si="99"/>
        <v>7</v>
      </c>
    </row>
    <row r="1238" spans="1:20" ht="15.75" x14ac:dyDescent="0.25">
      <c r="A1238" s="113">
        <v>1237</v>
      </c>
      <c r="B1238" s="4" t="s">
        <v>91</v>
      </c>
      <c r="C1238" s="113">
        <v>30</v>
      </c>
      <c r="D1238" s="2" t="s">
        <v>696</v>
      </c>
      <c r="E1238" s="5" t="s">
        <v>665</v>
      </c>
      <c r="F1238" s="171">
        <v>26673605</v>
      </c>
      <c r="G1238" s="2" t="s">
        <v>829</v>
      </c>
      <c r="H1238" s="2" t="s">
        <v>92</v>
      </c>
      <c r="I1238" s="44">
        <v>45217</v>
      </c>
      <c r="J1238" s="133" t="s">
        <v>690</v>
      </c>
      <c r="K1238" s="133" t="s">
        <v>1202</v>
      </c>
      <c r="L1238" s="161">
        <v>600</v>
      </c>
      <c r="M1238" s="2" t="s">
        <v>3</v>
      </c>
      <c r="N1238" s="2" t="s">
        <v>45</v>
      </c>
      <c r="O1238" s="9">
        <v>5</v>
      </c>
      <c r="P1238" s="9">
        <f t="shared" si="95"/>
        <v>60</v>
      </c>
      <c r="Q1238" s="3" t="str">
        <f t="shared" si="96"/>
        <v>octubre</v>
      </c>
      <c r="R1238" s="2">
        <f t="shared" si="97"/>
        <v>2023</v>
      </c>
      <c r="S1238" s="3" t="str">
        <f t="shared" si="98"/>
        <v>miercoles</v>
      </c>
      <c r="T1238" s="88">
        <f t="shared" si="99"/>
        <v>18</v>
      </c>
    </row>
    <row r="1239" spans="1:20" ht="15.75" x14ac:dyDescent="0.25">
      <c r="A1239" s="113">
        <v>1238</v>
      </c>
      <c r="B1239" s="4" t="s">
        <v>732</v>
      </c>
      <c r="C1239" s="113">
        <v>40</v>
      </c>
      <c r="D1239" s="2" t="s">
        <v>696</v>
      </c>
      <c r="E1239" s="5" t="s">
        <v>666</v>
      </c>
      <c r="F1239" s="171">
        <v>33498175</v>
      </c>
      <c r="G1239" s="2" t="s">
        <v>830</v>
      </c>
      <c r="H1239" s="2" t="s">
        <v>61</v>
      </c>
      <c r="I1239" s="44">
        <v>45219</v>
      </c>
      <c r="J1239" s="133" t="s">
        <v>782</v>
      </c>
      <c r="K1239" s="133" t="s">
        <v>1202</v>
      </c>
      <c r="L1239" s="161">
        <v>600</v>
      </c>
      <c r="M1239" s="2" t="s">
        <v>1198</v>
      </c>
      <c r="N1239" s="2" t="s">
        <v>45</v>
      </c>
      <c r="O1239" s="9">
        <v>15</v>
      </c>
      <c r="P1239" s="9">
        <f t="shared" si="95"/>
        <v>60</v>
      </c>
      <c r="Q1239" s="3" t="str">
        <f t="shared" si="96"/>
        <v>octubre</v>
      </c>
      <c r="R1239" s="2">
        <f t="shared" si="97"/>
        <v>2023</v>
      </c>
      <c r="S1239" s="3" t="str">
        <f t="shared" si="98"/>
        <v>viernes</v>
      </c>
      <c r="T1239" s="87">
        <f t="shared" si="99"/>
        <v>20</v>
      </c>
    </row>
    <row r="1240" spans="1:20" ht="15.75" x14ac:dyDescent="0.25">
      <c r="A1240" s="113">
        <v>1239</v>
      </c>
      <c r="B1240" s="4" t="s">
        <v>94</v>
      </c>
      <c r="C1240" s="113">
        <v>29</v>
      </c>
      <c r="D1240" s="2" t="s">
        <v>695</v>
      </c>
      <c r="E1240" s="5" t="s">
        <v>667</v>
      </c>
      <c r="F1240" s="171">
        <v>32537563</v>
      </c>
      <c r="G1240" s="2" t="s">
        <v>831</v>
      </c>
      <c r="H1240" s="2" t="s">
        <v>74</v>
      </c>
      <c r="I1240" s="44">
        <v>45221</v>
      </c>
      <c r="J1240" s="133" t="s">
        <v>683</v>
      </c>
      <c r="K1240" s="133" t="s">
        <v>1202</v>
      </c>
      <c r="L1240" s="161">
        <v>600</v>
      </c>
      <c r="M1240" s="2" t="s">
        <v>5</v>
      </c>
      <c r="N1240" s="2" t="s">
        <v>45</v>
      </c>
      <c r="O1240" s="9">
        <v>0</v>
      </c>
      <c r="P1240" s="9">
        <f t="shared" si="95"/>
        <v>60</v>
      </c>
      <c r="Q1240" s="3" t="str">
        <f t="shared" si="96"/>
        <v>octubre</v>
      </c>
      <c r="R1240" s="2">
        <f t="shared" si="97"/>
        <v>2023</v>
      </c>
      <c r="S1240" s="3" t="str">
        <f t="shared" si="98"/>
        <v>domingo</v>
      </c>
      <c r="T1240" s="88">
        <f t="shared" si="99"/>
        <v>22</v>
      </c>
    </row>
    <row r="1241" spans="1:20" ht="15.75" x14ac:dyDescent="0.25">
      <c r="A1241" s="113">
        <v>1240</v>
      </c>
      <c r="B1241" s="4" t="s">
        <v>733</v>
      </c>
      <c r="C1241" s="113">
        <v>28</v>
      </c>
      <c r="D1241" s="2" t="s">
        <v>695</v>
      </c>
      <c r="E1241" s="5" t="s">
        <v>668</v>
      </c>
      <c r="F1241" s="171">
        <v>39704517</v>
      </c>
      <c r="G1241" s="2" t="s">
        <v>832</v>
      </c>
      <c r="H1241" s="2" t="s">
        <v>96</v>
      </c>
      <c r="I1241" s="44">
        <v>45223</v>
      </c>
      <c r="J1241" s="133" t="s">
        <v>691</v>
      </c>
      <c r="K1241" s="133" t="s">
        <v>1202</v>
      </c>
      <c r="L1241" s="161">
        <v>600</v>
      </c>
      <c r="M1241" s="2" t="s">
        <v>1198</v>
      </c>
      <c r="N1241" s="2" t="s">
        <v>45</v>
      </c>
      <c r="O1241" s="9">
        <v>8</v>
      </c>
      <c r="P1241" s="9">
        <f t="shared" si="95"/>
        <v>60</v>
      </c>
      <c r="Q1241" s="3" t="str">
        <f t="shared" si="96"/>
        <v>octubre</v>
      </c>
      <c r="R1241" s="2">
        <f t="shared" si="97"/>
        <v>2023</v>
      </c>
      <c r="S1241" s="3" t="str">
        <f t="shared" si="98"/>
        <v>martes</v>
      </c>
      <c r="T1241" s="87">
        <f t="shared" si="99"/>
        <v>24</v>
      </c>
    </row>
    <row r="1242" spans="1:20" ht="15.75" x14ac:dyDescent="0.25">
      <c r="A1242" s="113">
        <v>1241</v>
      </c>
      <c r="B1242" s="4" t="s">
        <v>99</v>
      </c>
      <c r="C1242" s="113">
        <v>31</v>
      </c>
      <c r="D1242" s="2" t="s">
        <v>696</v>
      </c>
      <c r="E1242" s="5" t="s">
        <v>670</v>
      </c>
      <c r="F1242" s="171">
        <v>34388397</v>
      </c>
      <c r="G1242" s="2" t="s">
        <v>846</v>
      </c>
      <c r="H1242" s="2" t="s">
        <v>100</v>
      </c>
      <c r="I1242" s="44">
        <v>45227</v>
      </c>
      <c r="J1242" s="133" t="s">
        <v>686</v>
      </c>
      <c r="K1242" s="133" t="s">
        <v>1202</v>
      </c>
      <c r="L1242" s="161">
        <v>600</v>
      </c>
      <c r="M1242" s="2" t="s">
        <v>1</v>
      </c>
      <c r="N1242" s="2" t="s">
        <v>45</v>
      </c>
      <c r="O1242" s="9">
        <v>5</v>
      </c>
      <c r="P1242" s="9">
        <f t="shared" si="95"/>
        <v>60</v>
      </c>
      <c r="Q1242" s="3" t="str">
        <f t="shared" si="96"/>
        <v>octubre</v>
      </c>
      <c r="R1242" s="2">
        <f t="shared" si="97"/>
        <v>2023</v>
      </c>
      <c r="S1242" s="3" t="str">
        <f t="shared" si="98"/>
        <v>sabado</v>
      </c>
      <c r="T1242" s="88">
        <f t="shared" si="99"/>
        <v>28</v>
      </c>
    </row>
    <row r="1243" spans="1:20" ht="15.75" x14ac:dyDescent="0.25">
      <c r="A1243" s="113">
        <v>1242</v>
      </c>
      <c r="B1243" s="4" t="s">
        <v>736</v>
      </c>
      <c r="C1243" s="113">
        <v>18</v>
      </c>
      <c r="D1243" s="2" t="s">
        <v>695</v>
      </c>
      <c r="E1243" s="5" t="s">
        <v>672</v>
      </c>
      <c r="F1243" s="171">
        <v>31816316</v>
      </c>
      <c r="G1243" s="2" t="s">
        <v>853</v>
      </c>
      <c r="H1243" s="2" t="s">
        <v>104</v>
      </c>
      <c r="I1243" s="44">
        <v>45231</v>
      </c>
      <c r="J1243" s="133" t="s">
        <v>713</v>
      </c>
      <c r="K1243" s="133" t="s">
        <v>1202</v>
      </c>
      <c r="L1243" s="161">
        <v>600</v>
      </c>
      <c r="M1243" s="2" t="s">
        <v>1</v>
      </c>
      <c r="N1243" s="2" t="s">
        <v>45</v>
      </c>
      <c r="O1243" s="9">
        <v>8</v>
      </c>
      <c r="P1243" s="9">
        <f t="shared" si="95"/>
        <v>60</v>
      </c>
      <c r="Q1243" s="3" t="str">
        <f t="shared" si="96"/>
        <v>noviembre</v>
      </c>
      <c r="R1243" s="2">
        <f t="shared" si="97"/>
        <v>2023</v>
      </c>
      <c r="S1243" s="3" t="str">
        <f t="shared" si="98"/>
        <v>miercoles</v>
      </c>
      <c r="T1243" s="87">
        <f t="shared" si="99"/>
        <v>1</v>
      </c>
    </row>
    <row r="1244" spans="1:20" ht="15.75" x14ac:dyDescent="0.25">
      <c r="A1244" s="113">
        <v>1243</v>
      </c>
      <c r="B1244" s="4" t="s">
        <v>802</v>
      </c>
      <c r="C1244" s="113">
        <v>30</v>
      </c>
      <c r="D1244" s="2" t="s">
        <v>695</v>
      </c>
      <c r="E1244" s="5" t="s">
        <v>673</v>
      </c>
      <c r="F1244" s="171">
        <v>27186697</v>
      </c>
      <c r="G1244" s="2" t="s">
        <v>833</v>
      </c>
      <c r="H1244" s="2" t="s">
        <v>70</v>
      </c>
      <c r="I1244" s="44">
        <v>45233</v>
      </c>
      <c r="J1244" s="133" t="s">
        <v>786</v>
      </c>
      <c r="K1244" s="133" t="s">
        <v>1201</v>
      </c>
      <c r="L1244" s="161">
        <v>600</v>
      </c>
      <c r="M1244" s="2" t="s">
        <v>3</v>
      </c>
      <c r="N1244" s="2" t="s">
        <v>45</v>
      </c>
      <c r="O1244" s="9">
        <v>5</v>
      </c>
      <c r="P1244" s="9">
        <f t="shared" si="95"/>
        <v>60</v>
      </c>
      <c r="Q1244" s="3" t="str">
        <f t="shared" si="96"/>
        <v>noviembre</v>
      </c>
      <c r="R1244" s="2">
        <f t="shared" si="97"/>
        <v>2023</v>
      </c>
      <c r="S1244" s="3" t="str">
        <f t="shared" si="98"/>
        <v>viernes</v>
      </c>
      <c r="T1244" s="88">
        <f t="shared" si="99"/>
        <v>3</v>
      </c>
    </row>
    <row r="1245" spans="1:20" ht="15.75" x14ac:dyDescent="0.25">
      <c r="A1245" s="113">
        <v>1244</v>
      </c>
      <c r="B1245" s="4" t="s">
        <v>740</v>
      </c>
      <c r="C1245" s="113">
        <v>38</v>
      </c>
      <c r="D1245" s="2" t="s">
        <v>695</v>
      </c>
      <c r="E1245" s="5" t="s">
        <v>680</v>
      </c>
      <c r="F1245" s="171">
        <v>29400151</v>
      </c>
      <c r="G1245" s="2" t="s">
        <v>837</v>
      </c>
      <c r="H1245" s="2" t="s">
        <v>119</v>
      </c>
      <c r="I1245" s="44">
        <v>45248</v>
      </c>
      <c r="J1245" s="133" t="s">
        <v>686</v>
      </c>
      <c r="K1245" s="133" t="s">
        <v>1201</v>
      </c>
      <c r="L1245" s="161">
        <v>600</v>
      </c>
      <c r="M1245" s="2" t="s">
        <v>1</v>
      </c>
      <c r="N1245" s="2" t="s">
        <v>45</v>
      </c>
      <c r="O1245" s="9">
        <v>10</v>
      </c>
      <c r="P1245" s="9">
        <f t="shared" si="95"/>
        <v>60</v>
      </c>
      <c r="Q1245" s="3" t="str">
        <f t="shared" si="96"/>
        <v>noviembre</v>
      </c>
      <c r="R1245" s="2">
        <f t="shared" si="97"/>
        <v>2023</v>
      </c>
      <c r="S1245" s="3" t="str">
        <f t="shared" si="98"/>
        <v>sabado</v>
      </c>
      <c r="T1245" s="87">
        <f t="shared" si="99"/>
        <v>18</v>
      </c>
    </row>
    <row r="1246" spans="1:20" ht="15.75" x14ac:dyDescent="0.25">
      <c r="A1246" s="113">
        <v>1245</v>
      </c>
      <c r="B1246" s="4" t="s">
        <v>740</v>
      </c>
      <c r="C1246" s="113">
        <v>38</v>
      </c>
      <c r="D1246" s="2" t="s">
        <v>695</v>
      </c>
      <c r="E1246" s="5" t="s">
        <v>680</v>
      </c>
      <c r="F1246" s="171">
        <v>29400151</v>
      </c>
      <c r="G1246" s="2" t="s">
        <v>837</v>
      </c>
      <c r="H1246" s="2" t="s">
        <v>119</v>
      </c>
      <c r="I1246" s="44">
        <v>45247</v>
      </c>
      <c r="J1246" s="133" t="s">
        <v>713</v>
      </c>
      <c r="K1246" s="133" t="s">
        <v>1201</v>
      </c>
      <c r="L1246" s="161">
        <v>600</v>
      </c>
      <c r="M1246" s="2" t="s">
        <v>1</v>
      </c>
      <c r="N1246" s="2" t="s">
        <v>45</v>
      </c>
      <c r="O1246" s="9">
        <v>10</v>
      </c>
      <c r="P1246" s="9">
        <f t="shared" si="95"/>
        <v>60</v>
      </c>
      <c r="Q1246" s="3" t="str">
        <f t="shared" si="96"/>
        <v>noviembre</v>
      </c>
      <c r="R1246" s="2">
        <f t="shared" si="97"/>
        <v>2023</v>
      </c>
      <c r="S1246" s="3" t="str">
        <f t="shared" si="98"/>
        <v>viernes</v>
      </c>
      <c r="T1246" s="88">
        <f t="shared" si="99"/>
        <v>17</v>
      </c>
    </row>
    <row r="1247" spans="1:20" ht="15.75" x14ac:dyDescent="0.25">
      <c r="A1247" s="113">
        <v>1246</v>
      </c>
      <c r="B1247" s="4" t="s">
        <v>904</v>
      </c>
      <c r="C1247" s="113">
        <v>38</v>
      </c>
      <c r="D1247" s="2" t="s">
        <v>695</v>
      </c>
      <c r="E1247" s="5" t="s">
        <v>642</v>
      </c>
      <c r="F1247" s="171">
        <v>34678227</v>
      </c>
      <c r="G1247" s="6" t="s">
        <v>815</v>
      </c>
      <c r="H1247" s="2" t="s">
        <v>29</v>
      </c>
      <c r="I1247" s="44">
        <v>45251</v>
      </c>
      <c r="J1247" s="133" t="s">
        <v>686</v>
      </c>
      <c r="K1247" s="133" t="s">
        <v>1201</v>
      </c>
      <c r="L1247" s="161">
        <v>600</v>
      </c>
      <c r="M1247" s="2" t="s">
        <v>1</v>
      </c>
      <c r="N1247" s="2" t="s">
        <v>45</v>
      </c>
      <c r="O1247" s="9">
        <v>7</v>
      </c>
      <c r="P1247" s="9">
        <f t="shared" si="95"/>
        <v>60</v>
      </c>
      <c r="Q1247" s="3" t="str">
        <f t="shared" si="96"/>
        <v>noviembre</v>
      </c>
      <c r="R1247" s="2">
        <f t="shared" si="97"/>
        <v>2023</v>
      </c>
      <c r="S1247" s="3" t="str">
        <f t="shared" si="98"/>
        <v>martes</v>
      </c>
      <c r="T1247" s="87">
        <f t="shared" si="99"/>
        <v>21</v>
      </c>
    </row>
    <row r="1248" spans="1:20" ht="15.75" x14ac:dyDescent="0.25">
      <c r="A1248" s="113">
        <v>1247</v>
      </c>
      <c r="B1248" s="4" t="s">
        <v>715</v>
      </c>
      <c r="C1248" s="113">
        <v>42</v>
      </c>
      <c r="D1248" s="2" t="s">
        <v>696</v>
      </c>
      <c r="E1248" s="5" t="s">
        <v>644</v>
      </c>
      <c r="F1248" s="171">
        <v>25043373</v>
      </c>
      <c r="G1248" s="6" t="s">
        <v>816</v>
      </c>
      <c r="H1248" s="2" t="s">
        <v>33</v>
      </c>
      <c r="I1248" s="44">
        <v>45255</v>
      </c>
      <c r="J1248" s="133" t="s">
        <v>713</v>
      </c>
      <c r="K1248" s="133" t="s">
        <v>1201</v>
      </c>
      <c r="L1248" s="161">
        <v>600</v>
      </c>
      <c r="M1248" s="2" t="s">
        <v>1</v>
      </c>
      <c r="N1248" s="2" t="s">
        <v>45</v>
      </c>
      <c r="O1248" s="9">
        <v>15</v>
      </c>
      <c r="P1248" s="9">
        <f t="shared" si="95"/>
        <v>60</v>
      </c>
      <c r="Q1248" s="3" t="str">
        <f t="shared" si="96"/>
        <v>noviembre</v>
      </c>
      <c r="R1248" s="2">
        <f t="shared" si="97"/>
        <v>2023</v>
      </c>
      <c r="S1248" s="3" t="str">
        <f t="shared" si="98"/>
        <v>sabado</v>
      </c>
      <c r="T1248" s="88">
        <f t="shared" si="99"/>
        <v>25</v>
      </c>
    </row>
    <row r="1249" spans="1:20" ht="15.75" x14ac:dyDescent="0.25">
      <c r="A1249" s="113">
        <v>1248</v>
      </c>
      <c r="B1249" s="4" t="s">
        <v>716</v>
      </c>
      <c r="C1249" s="113">
        <v>40</v>
      </c>
      <c r="D1249" s="2" t="s">
        <v>695</v>
      </c>
      <c r="E1249" s="5" t="s">
        <v>645</v>
      </c>
      <c r="F1249" s="171">
        <v>33459367</v>
      </c>
      <c r="G1249" s="6" t="s">
        <v>817</v>
      </c>
      <c r="H1249" s="2" t="s">
        <v>35</v>
      </c>
      <c r="I1249" s="44">
        <v>45248</v>
      </c>
      <c r="J1249" s="133" t="s">
        <v>690</v>
      </c>
      <c r="K1249" s="133" t="s">
        <v>1201</v>
      </c>
      <c r="L1249" s="161">
        <v>600</v>
      </c>
      <c r="M1249" s="2" t="s">
        <v>3</v>
      </c>
      <c r="N1249" s="2" t="s">
        <v>45</v>
      </c>
      <c r="O1249" s="9">
        <v>35</v>
      </c>
      <c r="P1249" s="9">
        <f t="shared" si="95"/>
        <v>60</v>
      </c>
      <c r="Q1249" s="3" t="str">
        <f t="shared" si="96"/>
        <v>noviembre</v>
      </c>
      <c r="R1249" s="2">
        <f t="shared" si="97"/>
        <v>2023</v>
      </c>
      <c r="S1249" s="3" t="str">
        <f t="shared" si="98"/>
        <v>sabado</v>
      </c>
      <c r="T1249" s="87">
        <f t="shared" si="99"/>
        <v>18</v>
      </c>
    </row>
    <row r="1250" spans="1:20" ht="15.75" x14ac:dyDescent="0.25">
      <c r="A1250" s="113">
        <v>1249</v>
      </c>
      <c r="B1250" s="4" t="s">
        <v>803</v>
      </c>
      <c r="C1250" s="113">
        <v>38</v>
      </c>
      <c r="D1250" s="2" t="s">
        <v>695</v>
      </c>
      <c r="E1250" s="5" t="s">
        <v>646</v>
      </c>
      <c r="F1250" s="171">
        <v>30652793</v>
      </c>
      <c r="G1250" s="6" t="s">
        <v>818</v>
      </c>
      <c r="H1250" s="2" t="s">
        <v>129</v>
      </c>
      <c r="I1250" s="44">
        <v>45259</v>
      </c>
      <c r="J1250" s="133" t="s">
        <v>782</v>
      </c>
      <c r="K1250" s="133" t="s">
        <v>1201</v>
      </c>
      <c r="L1250" s="161">
        <v>600</v>
      </c>
      <c r="M1250" s="2" t="s">
        <v>1198</v>
      </c>
      <c r="N1250" s="2" t="s">
        <v>45</v>
      </c>
      <c r="O1250" s="9">
        <v>40</v>
      </c>
      <c r="P1250" s="9">
        <f t="shared" si="95"/>
        <v>60</v>
      </c>
      <c r="Q1250" s="3" t="str">
        <f t="shared" si="96"/>
        <v>noviembre</v>
      </c>
      <c r="R1250" s="2">
        <f t="shared" si="97"/>
        <v>2023</v>
      </c>
      <c r="S1250" s="3" t="str">
        <f t="shared" si="98"/>
        <v>miercoles</v>
      </c>
      <c r="T1250" s="88">
        <f t="shared" si="99"/>
        <v>29</v>
      </c>
    </row>
    <row r="1251" spans="1:20" ht="15.75" x14ac:dyDescent="0.25">
      <c r="A1251" s="113">
        <v>1250</v>
      </c>
      <c r="B1251" s="4" t="s">
        <v>905</v>
      </c>
      <c r="C1251" s="113">
        <v>22</v>
      </c>
      <c r="D1251" s="2" t="s">
        <v>695</v>
      </c>
      <c r="E1251" s="5" t="s">
        <v>647</v>
      </c>
      <c r="F1251" s="171">
        <v>27137293</v>
      </c>
      <c r="G1251" s="2" t="s">
        <v>819</v>
      </c>
      <c r="H1251" s="2" t="s">
        <v>39</v>
      </c>
      <c r="I1251" s="44">
        <v>45261</v>
      </c>
      <c r="J1251" s="133" t="s">
        <v>683</v>
      </c>
      <c r="K1251" s="133" t="s">
        <v>1201</v>
      </c>
      <c r="L1251" s="161">
        <v>600</v>
      </c>
      <c r="M1251" s="2" t="s">
        <v>5</v>
      </c>
      <c r="N1251" s="2" t="s">
        <v>45</v>
      </c>
      <c r="O1251" s="9">
        <v>50</v>
      </c>
      <c r="P1251" s="9">
        <f t="shared" si="95"/>
        <v>60</v>
      </c>
      <c r="Q1251" s="3" t="str">
        <f t="shared" si="96"/>
        <v>diciembre</v>
      </c>
      <c r="R1251" s="2">
        <f t="shared" si="97"/>
        <v>2023</v>
      </c>
      <c r="S1251" s="3" t="str">
        <f t="shared" si="98"/>
        <v>viernes</v>
      </c>
      <c r="T1251" s="87">
        <f t="shared" si="99"/>
        <v>1</v>
      </c>
    </row>
    <row r="1252" spans="1:20" ht="15.75" x14ac:dyDescent="0.25">
      <c r="A1252" s="113">
        <v>1251</v>
      </c>
      <c r="B1252" s="4" t="s">
        <v>718</v>
      </c>
      <c r="C1252" s="113">
        <v>32</v>
      </c>
      <c r="D1252" s="2" t="s">
        <v>696</v>
      </c>
      <c r="E1252" s="5" t="s">
        <v>648</v>
      </c>
      <c r="F1252" s="171">
        <v>34294909</v>
      </c>
      <c r="G1252" s="2" t="s">
        <v>820</v>
      </c>
      <c r="H1252" s="2" t="s">
        <v>59</v>
      </c>
      <c r="I1252" s="44">
        <v>45263</v>
      </c>
      <c r="J1252" s="133" t="s">
        <v>691</v>
      </c>
      <c r="K1252" s="133" t="s">
        <v>1201</v>
      </c>
      <c r="L1252" s="161">
        <v>600</v>
      </c>
      <c r="M1252" s="2" t="s">
        <v>1198</v>
      </c>
      <c r="N1252" s="2" t="s">
        <v>45</v>
      </c>
      <c r="O1252" s="9">
        <v>0</v>
      </c>
      <c r="P1252" s="9">
        <f t="shared" si="95"/>
        <v>60</v>
      </c>
      <c r="Q1252" s="3" t="str">
        <f t="shared" si="96"/>
        <v>diciembre</v>
      </c>
      <c r="R1252" s="2">
        <f t="shared" si="97"/>
        <v>2023</v>
      </c>
      <c r="S1252" s="3" t="str">
        <f t="shared" si="98"/>
        <v>domingo</v>
      </c>
      <c r="T1252" s="88">
        <f t="shared" si="99"/>
        <v>3</v>
      </c>
    </row>
    <row r="1253" spans="1:20" ht="15.75" x14ac:dyDescent="0.25">
      <c r="A1253" s="113">
        <v>1252</v>
      </c>
      <c r="B1253" s="4" t="s">
        <v>720</v>
      </c>
      <c r="C1253" s="113">
        <v>29</v>
      </c>
      <c r="D1253" s="2" t="s">
        <v>695</v>
      </c>
      <c r="E1253" s="5" t="s">
        <v>650</v>
      </c>
      <c r="F1253" s="171">
        <v>30580610</v>
      </c>
      <c r="G1253" s="2" t="s">
        <v>848</v>
      </c>
      <c r="H1253" s="2" t="s">
        <v>35</v>
      </c>
      <c r="I1253" s="44">
        <v>45267</v>
      </c>
      <c r="J1253" s="133" t="s">
        <v>686</v>
      </c>
      <c r="K1253" s="133" t="s">
        <v>1201</v>
      </c>
      <c r="L1253" s="161">
        <v>600</v>
      </c>
      <c r="M1253" s="2" t="s">
        <v>1</v>
      </c>
      <c r="N1253" s="2" t="s">
        <v>45</v>
      </c>
      <c r="O1253" s="9">
        <v>0</v>
      </c>
      <c r="P1253" s="9">
        <f t="shared" si="95"/>
        <v>60</v>
      </c>
      <c r="Q1253" s="3" t="str">
        <f t="shared" si="96"/>
        <v>diciembre</v>
      </c>
      <c r="R1253" s="2">
        <f t="shared" si="97"/>
        <v>2023</v>
      </c>
      <c r="S1253" s="3" t="str">
        <f t="shared" si="98"/>
        <v>jueves</v>
      </c>
      <c r="T1253" s="87">
        <f t="shared" si="99"/>
        <v>7</v>
      </c>
    </row>
    <row r="1254" spans="1:20" ht="15.75" x14ac:dyDescent="0.25">
      <c r="A1254" s="113">
        <v>1253</v>
      </c>
      <c r="B1254" s="4" t="s">
        <v>722</v>
      </c>
      <c r="C1254" s="113">
        <v>20</v>
      </c>
      <c r="D1254" s="2" t="s">
        <v>696</v>
      </c>
      <c r="E1254" s="5" t="s">
        <v>652</v>
      </c>
      <c r="F1254" s="171">
        <v>32313302</v>
      </c>
      <c r="G1254" s="2" t="s">
        <v>849</v>
      </c>
      <c r="H1254" s="2" t="s">
        <v>67</v>
      </c>
      <c r="I1254" s="44">
        <v>45283</v>
      </c>
      <c r="J1254" s="133" t="s">
        <v>713</v>
      </c>
      <c r="K1254" s="133" t="s">
        <v>1201</v>
      </c>
      <c r="L1254" s="161">
        <v>600</v>
      </c>
      <c r="M1254" s="2" t="s">
        <v>1</v>
      </c>
      <c r="N1254" s="2" t="s">
        <v>45</v>
      </c>
      <c r="O1254" s="9">
        <v>35</v>
      </c>
      <c r="P1254" s="9">
        <f t="shared" si="95"/>
        <v>60</v>
      </c>
      <c r="Q1254" s="3" t="str">
        <f t="shared" si="96"/>
        <v>diciembre</v>
      </c>
      <c r="R1254" s="2">
        <f t="shared" si="97"/>
        <v>2023</v>
      </c>
      <c r="S1254" s="3" t="str">
        <f t="shared" si="98"/>
        <v>sabado</v>
      </c>
      <c r="T1254" s="88">
        <f t="shared" si="99"/>
        <v>23</v>
      </c>
    </row>
    <row r="1255" spans="1:20" ht="15.75" x14ac:dyDescent="0.25">
      <c r="A1255" s="113">
        <v>1254</v>
      </c>
      <c r="B1255" s="4" t="s">
        <v>723</v>
      </c>
      <c r="C1255" s="3">
        <v>37</v>
      </c>
      <c r="D1255" s="2" t="s">
        <v>696</v>
      </c>
      <c r="E1255" s="5" t="s">
        <v>653</v>
      </c>
      <c r="F1255" s="171">
        <v>35887710</v>
      </c>
      <c r="G1255" s="2" t="s">
        <v>821</v>
      </c>
      <c r="H1255" s="2" t="s">
        <v>68</v>
      </c>
      <c r="I1255" s="44">
        <v>45273</v>
      </c>
      <c r="J1255" s="133" t="s">
        <v>786</v>
      </c>
      <c r="K1255" s="133" t="s">
        <v>1201</v>
      </c>
      <c r="L1255" s="161">
        <v>600</v>
      </c>
      <c r="M1255" s="2" t="s">
        <v>3</v>
      </c>
      <c r="N1255" s="2" t="s">
        <v>45</v>
      </c>
      <c r="O1255" s="9">
        <v>0</v>
      </c>
      <c r="P1255" s="9">
        <f t="shared" si="95"/>
        <v>60</v>
      </c>
      <c r="Q1255" s="3" t="str">
        <f t="shared" si="96"/>
        <v>diciembre</v>
      </c>
      <c r="R1255" s="2">
        <f t="shared" si="97"/>
        <v>2023</v>
      </c>
      <c r="S1255" s="3" t="str">
        <f t="shared" si="98"/>
        <v>miercoles</v>
      </c>
      <c r="T1255" s="87">
        <f t="shared" si="99"/>
        <v>13</v>
      </c>
    </row>
    <row r="1256" spans="1:20" ht="15.75" x14ac:dyDescent="0.25">
      <c r="A1256" s="113">
        <v>1255</v>
      </c>
      <c r="B1256" s="4" t="s">
        <v>73</v>
      </c>
      <c r="C1256" s="113">
        <v>31</v>
      </c>
      <c r="D1256" s="2" t="s">
        <v>695</v>
      </c>
      <c r="E1256" s="5" t="s">
        <v>656</v>
      </c>
      <c r="F1256" s="171">
        <v>39111781</v>
      </c>
      <c r="G1256" s="2" t="s">
        <v>844</v>
      </c>
      <c r="H1256" s="2" t="s">
        <v>74</v>
      </c>
      <c r="I1256" s="44">
        <v>45279</v>
      </c>
      <c r="J1256" s="133" t="s">
        <v>713</v>
      </c>
      <c r="K1256" s="133" t="s">
        <v>1201</v>
      </c>
      <c r="L1256" s="161">
        <v>600</v>
      </c>
      <c r="M1256" s="2" t="s">
        <v>1</v>
      </c>
      <c r="N1256" s="2" t="s">
        <v>45</v>
      </c>
      <c r="O1256" s="9">
        <v>10</v>
      </c>
      <c r="P1256" s="9">
        <f t="shared" si="95"/>
        <v>60</v>
      </c>
      <c r="Q1256" s="3" t="str">
        <f t="shared" si="96"/>
        <v>diciembre</v>
      </c>
      <c r="R1256" s="2">
        <f t="shared" si="97"/>
        <v>2023</v>
      </c>
      <c r="S1256" s="3" t="str">
        <f t="shared" si="98"/>
        <v>martes</v>
      </c>
      <c r="T1256" s="88">
        <f t="shared" si="99"/>
        <v>19</v>
      </c>
    </row>
    <row r="1257" spans="1:20" ht="15.75" x14ac:dyDescent="0.25">
      <c r="A1257" s="113">
        <v>1256</v>
      </c>
      <c r="B1257" s="4" t="s">
        <v>726</v>
      </c>
      <c r="C1257" s="113">
        <v>18</v>
      </c>
      <c r="D1257" s="2" t="s">
        <v>696</v>
      </c>
      <c r="E1257" s="5" t="s">
        <v>658</v>
      </c>
      <c r="F1257" s="171">
        <v>26547859</v>
      </c>
      <c r="G1257" s="2" t="s">
        <v>823</v>
      </c>
      <c r="H1257" s="2" t="s">
        <v>78</v>
      </c>
      <c r="I1257" s="44">
        <v>45283</v>
      </c>
      <c r="J1257" s="133" t="s">
        <v>686</v>
      </c>
      <c r="K1257" s="133" t="s">
        <v>1201</v>
      </c>
      <c r="L1257" s="161">
        <v>600</v>
      </c>
      <c r="M1257" s="2" t="s">
        <v>1</v>
      </c>
      <c r="N1257" s="2" t="s">
        <v>45</v>
      </c>
      <c r="O1257" s="9">
        <v>10</v>
      </c>
      <c r="P1257" s="9">
        <f t="shared" si="95"/>
        <v>60</v>
      </c>
      <c r="Q1257" s="3" t="str">
        <f t="shared" si="96"/>
        <v>diciembre</v>
      </c>
      <c r="R1257" s="2">
        <f t="shared" si="97"/>
        <v>2023</v>
      </c>
      <c r="S1257" s="3" t="str">
        <f t="shared" si="98"/>
        <v>sabado</v>
      </c>
      <c r="T1257" s="87">
        <f t="shared" si="99"/>
        <v>23</v>
      </c>
    </row>
    <row r="1258" spans="1:20" ht="15.75" x14ac:dyDescent="0.25">
      <c r="A1258" s="113">
        <v>1257</v>
      </c>
      <c r="B1258" s="4" t="s">
        <v>728</v>
      </c>
      <c r="C1258" s="113">
        <v>26</v>
      </c>
      <c r="D1258" s="2" t="s">
        <v>696</v>
      </c>
      <c r="E1258" s="5" t="s">
        <v>660</v>
      </c>
      <c r="F1258" s="171">
        <v>25972381</v>
      </c>
      <c r="G1258" s="2" t="s">
        <v>825</v>
      </c>
      <c r="H1258" s="2" t="s">
        <v>82</v>
      </c>
      <c r="I1258" s="44">
        <v>45287</v>
      </c>
      <c r="J1258" s="133" t="s">
        <v>713</v>
      </c>
      <c r="K1258" s="133" t="s">
        <v>1201</v>
      </c>
      <c r="L1258" s="161">
        <v>600</v>
      </c>
      <c r="M1258" s="2" t="s">
        <v>1</v>
      </c>
      <c r="N1258" s="2" t="s">
        <v>45</v>
      </c>
      <c r="O1258" s="9">
        <v>10</v>
      </c>
      <c r="P1258" s="9">
        <f t="shared" si="95"/>
        <v>60</v>
      </c>
      <c r="Q1258" s="3" t="str">
        <f t="shared" si="96"/>
        <v>diciembre</v>
      </c>
      <c r="R1258" s="2">
        <f t="shared" si="97"/>
        <v>2023</v>
      </c>
      <c r="S1258" s="3" t="str">
        <f t="shared" si="98"/>
        <v>miercoles</v>
      </c>
      <c r="T1258" s="88">
        <f t="shared" si="99"/>
        <v>27</v>
      </c>
    </row>
    <row r="1259" spans="1:20" ht="15.75" x14ac:dyDescent="0.25">
      <c r="A1259" s="113">
        <v>1258</v>
      </c>
      <c r="B1259" s="4" t="s">
        <v>730</v>
      </c>
      <c r="C1259" s="113">
        <v>27</v>
      </c>
      <c r="D1259" s="2" t="s">
        <v>695</v>
      </c>
      <c r="E1259" s="5" t="s">
        <v>662</v>
      </c>
      <c r="F1259" s="171">
        <v>30066435</v>
      </c>
      <c r="G1259" s="2" t="s">
        <v>933</v>
      </c>
      <c r="H1259" s="2" t="s">
        <v>86</v>
      </c>
      <c r="I1259" s="44">
        <v>45291</v>
      </c>
      <c r="J1259" s="133" t="s">
        <v>686</v>
      </c>
      <c r="K1259" s="133" t="s">
        <v>1201</v>
      </c>
      <c r="L1259" s="161">
        <v>600</v>
      </c>
      <c r="M1259" s="2" t="s">
        <v>1</v>
      </c>
      <c r="N1259" s="2" t="s">
        <v>45</v>
      </c>
      <c r="O1259" s="9">
        <v>15</v>
      </c>
      <c r="P1259" s="9">
        <f t="shared" si="95"/>
        <v>60</v>
      </c>
      <c r="Q1259" s="3" t="str">
        <f t="shared" si="96"/>
        <v>diciembre</v>
      </c>
      <c r="R1259" s="2">
        <f t="shared" si="97"/>
        <v>2023</v>
      </c>
      <c r="S1259" s="3" t="str">
        <f t="shared" si="98"/>
        <v>domingo</v>
      </c>
      <c r="T1259" s="87">
        <f t="shared" si="99"/>
        <v>31</v>
      </c>
    </row>
    <row r="1260" spans="1:20" ht="15.75" x14ac:dyDescent="0.25">
      <c r="A1260" s="113">
        <v>1259</v>
      </c>
      <c r="B1260" s="4" t="s">
        <v>731</v>
      </c>
      <c r="C1260" s="113">
        <v>18</v>
      </c>
      <c r="D1260" s="2" t="s">
        <v>695</v>
      </c>
      <c r="E1260" s="5" t="s">
        <v>663</v>
      </c>
      <c r="F1260" s="171">
        <v>33175773</v>
      </c>
      <c r="G1260" s="2" t="s">
        <v>827</v>
      </c>
      <c r="H1260" s="2" t="s">
        <v>88</v>
      </c>
      <c r="I1260" s="44">
        <v>45171</v>
      </c>
      <c r="J1260" s="133" t="s">
        <v>714</v>
      </c>
      <c r="K1260" s="133" t="s">
        <v>1201</v>
      </c>
      <c r="L1260" s="161">
        <v>600</v>
      </c>
      <c r="M1260" s="2" t="s">
        <v>1198</v>
      </c>
      <c r="N1260" s="2" t="s">
        <v>45</v>
      </c>
      <c r="O1260" s="9">
        <v>0</v>
      </c>
      <c r="P1260" s="9">
        <f t="shared" si="95"/>
        <v>60</v>
      </c>
      <c r="Q1260" s="3" t="str">
        <f t="shared" si="96"/>
        <v>septiembre</v>
      </c>
      <c r="R1260" s="2">
        <f t="shared" si="97"/>
        <v>2023</v>
      </c>
      <c r="S1260" s="3" t="str">
        <f t="shared" si="98"/>
        <v>sabado</v>
      </c>
      <c r="T1260" s="88">
        <f t="shared" si="99"/>
        <v>2</v>
      </c>
    </row>
    <row r="1261" spans="1:20" ht="15.75" x14ac:dyDescent="0.25">
      <c r="A1261" s="113">
        <v>1260</v>
      </c>
      <c r="B1261" s="4" t="s">
        <v>89</v>
      </c>
      <c r="C1261" s="113">
        <v>28</v>
      </c>
      <c r="D1261" s="2" t="s">
        <v>695</v>
      </c>
      <c r="E1261" s="5" t="s">
        <v>664</v>
      </c>
      <c r="F1261" s="171">
        <v>25649169</v>
      </c>
      <c r="G1261" s="2" t="s">
        <v>828</v>
      </c>
      <c r="H1261" s="2" t="s">
        <v>90</v>
      </c>
      <c r="I1261" s="44">
        <v>45179</v>
      </c>
      <c r="J1261" s="133" t="s">
        <v>713</v>
      </c>
      <c r="K1261" s="133" t="s">
        <v>1201</v>
      </c>
      <c r="L1261" s="161">
        <v>600</v>
      </c>
      <c r="M1261" s="2" t="s">
        <v>1</v>
      </c>
      <c r="N1261" s="2" t="s">
        <v>45</v>
      </c>
      <c r="O1261" s="9">
        <v>8</v>
      </c>
      <c r="P1261" s="9">
        <f t="shared" si="95"/>
        <v>60</v>
      </c>
      <c r="Q1261" s="3" t="str">
        <f t="shared" si="96"/>
        <v>septiembre</v>
      </c>
      <c r="R1261" s="2">
        <f t="shared" si="97"/>
        <v>2023</v>
      </c>
      <c r="S1261" s="3" t="str">
        <f t="shared" si="98"/>
        <v>domingo</v>
      </c>
      <c r="T1261" s="87">
        <f t="shared" si="99"/>
        <v>10</v>
      </c>
    </row>
    <row r="1262" spans="1:20" ht="15.75" x14ac:dyDescent="0.25">
      <c r="A1262" s="113">
        <v>1261</v>
      </c>
      <c r="B1262" s="4" t="s">
        <v>91</v>
      </c>
      <c r="C1262" s="113">
        <v>30</v>
      </c>
      <c r="D1262" s="2" t="s">
        <v>696</v>
      </c>
      <c r="E1262" s="5" t="s">
        <v>665</v>
      </c>
      <c r="F1262" s="171">
        <v>26673605</v>
      </c>
      <c r="G1262" s="2" t="s">
        <v>829</v>
      </c>
      <c r="H1262" s="2" t="s">
        <v>92</v>
      </c>
      <c r="I1262" s="44">
        <v>45175</v>
      </c>
      <c r="J1262" s="133" t="s">
        <v>690</v>
      </c>
      <c r="K1262" s="133" t="s">
        <v>1201</v>
      </c>
      <c r="L1262" s="161">
        <v>600</v>
      </c>
      <c r="M1262" s="2" t="s">
        <v>3</v>
      </c>
      <c r="N1262" s="2" t="s">
        <v>45</v>
      </c>
      <c r="O1262" s="9">
        <v>10</v>
      </c>
      <c r="P1262" s="9">
        <f t="shared" si="95"/>
        <v>60</v>
      </c>
      <c r="Q1262" s="3" t="str">
        <f t="shared" si="96"/>
        <v>septiembre</v>
      </c>
      <c r="R1262" s="2">
        <f t="shared" si="97"/>
        <v>2023</v>
      </c>
      <c r="S1262" s="3" t="str">
        <f t="shared" si="98"/>
        <v>miercoles</v>
      </c>
      <c r="T1262" s="88">
        <f t="shared" si="99"/>
        <v>6</v>
      </c>
    </row>
    <row r="1263" spans="1:20" ht="15.75" x14ac:dyDescent="0.25">
      <c r="A1263" s="113">
        <v>1262</v>
      </c>
      <c r="B1263" s="4" t="s">
        <v>732</v>
      </c>
      <c r="C1263" s="113">
        <v>40</v>
      </c>
      <c r="D1263" s="2" t="s">
        <v>696</v>
      </c>
      <c r="E1263" s="5" t="s">
        <v>666</v>
      </c>
      <c r="F1263" s="171">
        <v>33498175</v>
      </c>
      <c r="G1263" s="2" t="s">
        <v>830</v>
      </c>
      <c r="H1263" s="2" t="s">
        <v>61</v>
      </c>
      <c r="I1263" s="44">
        <v>45177</v>
      </c>
      <c r="J1263" s="133" t="s">
        <v>782</v>
      </c>
      <c r="K1263" s="133" t="s">
        <v>1201</v>
      </c>
      <c r="L1263" s="161">
        <v>600</v>
      </c>
      <c r="M1263" s="2" t="s">
        <v>1198</v>
      </c>
      <c r="N1263" s="2" t="s">
        <v>45</v>
      </c>
      <c r="O1263" s="9">
        <v>5</v>
      </c>
      <c r="P1263" s="9">
        <f t="shared" si="95"/>
        <v>60</v>
      </c>
      <c r="Q1263" s="3" t="str">
        <f t="shared" si="96"/>
        <v>septiembre</v>
      </c>
      <c r="R1263" s="2">
        <f t="shared" si="97"/>
        <v>2023</v>
      </c>
      <c r="S1263" s="3" t="str">
        <f t="shared" si="98"/>
        <v>viernes</v>
      </c>
      <c r="T1263" s="87">
        <f t="shared" si="99"/>
        <v>8</v>
      </c>
    </row>
    <row r="1264" spans="1:20" ht="15.75" x14ac:dyDescent="0.25">
      <c r="A1264" s="113">
        <v>1263</v>
      </c>
      <c r="B1264" s="4" t="s">
        <v>733</v>
      </c>
      <c r="C1264" s="113">
        <v>28</v>
      </c>
      <c r="D1264" s="2" t="s">
        <v>695</v>
      </c>
      <c r="E1264" s="5" t="s">
        <v>668</v>
      </c>
      <c r="F1264" s="171">
        <v>39704517</v>
      </c>
      <c r="G1264" s="2" t="s">
        <v>832</v>
      </c>
      <c r="H1264" s="2" t="s">
        <v>96</v>
      </c>
      <c r="I1264" s="44">
        <v>45181</v>
      </c>
      <c r="J1264" s="133" t="s">
        <v>691</v>
      </c>
      <c r="K1264" s="133" t="s">
        <v>1201</v>
      </c>
      <c r="L1264" s="161">
        <v>600</v>
      </c>
      <c r="M1264" s="2" t="s">
        <v>1198</v>
      </c>
      <c r="N1264" s="2" t="s">
        <v>45</v>
      </c>
      <c r="O1264" s="9">
        <v>8</v>
      </c>
      <c r="P1264" s="9">
        <f t="shared" si="95"/>
        <v>60</v>
      </c>
      <c r="Q1264" s="3" t="str">
        <f t="shared" si="96"/>
        <v>septiembre</v>
      </c>
      <c r="R1264" s="2">
        <f t="shared" si="97"/>
        <v>2023</v>
      </c>
      <c r="S1264" s="3" t="str">
        <f t="shared" si="98"/>
        <v>martes</v>
      </c>
      <c r="T1264" s="88">
        <f t="shared" si="99"/>
        <v>12</v>
      </c>
    </row>
    <row r="1265" spans="1:20" ht="15.75" x14ac:dyDescent="0.25">
      <c r="A1265" s="113">
        <v>1264</v>
      </c>
      <c r="B1265" s="4" t="s">
        <v>99</v>
      </c>
      <c r="C1265" s="113">
        <v>31</v>
      </c>
      <c r="D1265" s="2" t="s">
        <v>696</v>
      </c>
      <c r="E1265" s="5" t="s">
        <v>670</v>
      </c>
      <c r="F1265" s="171">
        <v>34388397</v>
      </c>
      <c r="G1265" s="2" t="s">
        <v>846</v>
      </c>
      <c r="H1265" s="2" t="s">
        <v>100</v>
      </c>
      <c r="I1265" s="44">
        <v>45185</v>
      </c>
      <c r="J1265" s="133" t="s">
        <v>686</v>
      </c>
      <c r="K1265" s="133" t="s">
        <v>1199</v>
      </c>
      <c r="L1265" s="161">
        <v>640</v>
      </c>
      <c r="M1265" s="2" t="s">
        <v>1</v>
      </c>
      <c r="N1265" s="2" t="s">
        <v>45</v>
      </c>
      <c r="O1265" s="9">
        <v>15</v>
      </c>
      <c r="P1265" s="9">
        <f t="shared" si="95"/>
        <v>64</v>
      </c>
      <c r="Q1265" s="3" t="str">
        <f t="shared" si="96"/>
        <v>septiembre</v>
      </c>
      <c r="R1265" s="2">
        <f t="shared" si="97"/>
        <v>2023</v>
      </c>
      <c r="S1265" s="3" t="str">
        <f t="shared" si="98"/>
        <v>sabado</v>
      </c>
      <c r="T1265" s="87">
        <f t="shared" si="99"/>
        <v>16</v>
      </c>
    </row>
    <row r="1266" spans="1:20" ht="15.75" x14ac:dyDescent="0.25">
      <c r="A1266" s="113">
        <v>1265</v>
      </c>
      <c r="B1266" s="4" t="s">
        <v>735</v>
      </c>
      <c r="C1266" s="113">
        <v>29</v>
      </c>
      <c r="D1266" s="2" t="s">
        <v>695</v>
      </c>
      <c r="E1266" s="5" t="s">
        <v>671</v>
      </c>
      <c r="F1266" s="171">
        <v>34400915</v>
      </c>
      <c r="G1266" s="2" t="s">
        <v>840</v>
      </c>
      <c r="H1266" s="2" t="s">
        <v>102</v>
      </c>
      <c r="I1266" s="44">
        <v>45179</v>
      </c>
      <c r="J1266" s="133" t="s">
        <v>714</v>
      </c>
      <c r="K1266" s="133" t="s">
        <v>1199</v>
      </c>
      <c r="L1266" s="161">
        <v>640</v>
      </c>
      <c r="M1266" s="2" t="s">
        <v>1198</v>
      </c>
      <c r="N1266" s="2" t="s">
        <v>45</v>
      </c>
      <c r="O1266" s="9">
        <v>0</v>
      </c>
      <c r="P1266" s="9">
        <f t="shared" si="95"/>
        <v>64</v>
      </c>
      <c r="Q1266" s="3" t="str">
        <f t="shared" si="96"/>
        <v>septiembre</v>
      </c>
      <c r="R1266" s="2">
        <f t="shared" si="97"/>
        <v>2023</v>
      </c>
      <c r="S1266" s="3" t="str">
        <f t="shared" si="98"/>
        <v>domingo</v>
      </c>
      <c r="T1266" s="88">
        <f t="shared" si="99"/>
        <v>10</v>
      </c>
    </row>
    <row r="1267" spans="1:20" ht="15.75" x14ac:dyDescent="0.25">
      <c r="A1267" s="113">
        <v>1266</v>
      </c>
      <c r="B1267" s="4" t="s">
        <v>111</v>
      </c>
      <c r="C1267" s="113">
        <v>27</v>
      </c>
      <c r="D1267" s="2" t="s">
        <v>695</v>
      </c>
      <c r="E1267" s="5" t="s">
        <v>676</v>
      </c>
      <c r="F1267" s="171">
        <v>28565335</v>
      </c>
      <c r="G1267" s="2" t="s">
        <v>841</v>
      </c>
      <c r="H1267" s="2" t="s">
        <v>112</v>
      </c>
      <c r="I1267" s="44">
        <v>45197</v>
      </c>
      <c r="J1267" s="133" t="s">
        <v>713</v>
      </c>
      <c r="K1267" s="133" t="s">
        <v>1199</v>
      </c>
      <c r="L1267" s="161">
        <v>640</v>
      </c>
      <c r="M1267" s="2" t="s">
        <v>1</v>
      </c>
      <c r="N1267" s="2" t="s">
        <v>45</v>
      </c>
      <c r="O1267" s="9">
        <v>10</v>
      </c>
      <c r="P1267" s="9">
        <f t="shared" si="95"/>
        <v>64</v>
      </c>
      <c r="Q1267" s="3" t="str">
        <f t="shared" si="96"/>
        <v>septiembre</v>
      </c>
      <c r="R1267" s="2">
        <f t="shared" si="97"/>
        <v>2023</v>
      </c>
      <c r="S1267" s="3" t="str">
        <f t="shared" si="98"/>
        <v>jueves</v>
      </c>
      <c r="T1267" s="87">
        <f t="shared" si="99"/>
        <v>28</v>
      </c>
    </row>
    <row r="1268" spans="1:20" ht="15.75" x14ac:dyDescent="0.25">
      <c r="A1268" s="113">
        <v>1267</v>
      </c>
      <c r="B1268" s="4" t="s">
        <v>115</v>
      </c>
      <c r="C1268" s="113">
        <v>28</v>
      </c>
      <c r="D1268" s="2" t="s">
        <v>696</v>
      </c>
      <c r="E1268" s="5" t="s">
        <v>678</v>
      </c>
      <c r="F1268" s="171">
        <v>34107521</v>
      </c>
      <c r="G1268" s="2" t="s">
        <v>835</v>
      </c>
      <c r="H1268" s="2" t="s">
        <v>88</v>
      </c>
      <c r="I1268" s="44">
        <v>45206</v>
      </c>
      <c r="J1268" s="133" t="s">
        <v>686</v>
      </c>
      <c r="K1268" s="133" t="s">
        <v>1199</v>
      </c>
      <c r="L1268" s="161">
        <v>640</v>
      </c>
      <c r="M1268" s="2" t="s">
        <v>1</v>
      </c>
      <c r="N1268" s="2" t="s">
        <v>45</v>
      </c>
      <c r="O1268" s="9">
        <v>7</v>
      </c>
      <c r="P1268" s="9">
        <f t="shared" si="95"/>
        <v>64</v>
      </c>
      <c r="Q1268" s="3" t="str">
        <f t="shared" si="96"/>
        <v>octubre</v>
      </c>
      <c r="R1268" s="2">
        <f t="shared" si="97"/>
        <v>2023</v>
      </c>
      <c r="S1268" s="3" t="str">
        <f t="shared" si="98"/>
        <v>sabado</v>
      </c>
      <c r="T1268" s="88">
        <f t="shared" si="99"/>
        <v>7</v>
      </c>
    </row>
    <row r="1269" spans="1:20" ht="15.75" x14ac:dyDescent="0.25">
      <c r="A1269" s="113">
        <v>1268</v>
      </c>
      <c r="B1269" s="4" t="s">
        <v>740</v>
      </c>
      <c r="C1269" s="113">
        <v>38</v>
      </c>
      <c r="D1269" s="2" t="s">
        <v>695</v>
      </c>
      <c r="E1269" s="5" t="s">
        <v>680</v>
      </c>
      <c r="F1269" s="171">
        <v>29400151</v>
      </c>
      <c r="G1269" s="2" t="s">
        <v>837</v>
      </c>
      <c r="H1269" s="2" t="s">
        <v>119</v>
      </c>
      <c r="I1269" s="44">
        <v>45205</v>
      </c>
      <c r="J1269" s="133" t="s">
        <v>713</v>
      </c>
      <c r="K1269" s="133" t="s">
        <v>1199</v>
      </c>
      <c r="L1269" s="161">
        <v>640</v>
      </c>
      <c r="M1269" s="2" t="s">
        <v>1</v>
      </c>
      <c r="N1269" s="2" t="s">
        <v>45</v>
      </c>
      <c r="O1269" s="9">
        <v>15</v>
      </c>
      <c r="P1269" s="9">
        <f t="shared" si="95"/>
        <v>64</v>
      </c>
      <c r="Q1269" s="3" t="str">
        <f t="shared" si="96"/>
        <v>octubre</v>
      </c>
      <c r="R1269" s="2">
        <f t="shared" si="97"/>
        <v>2023</v>
      </c>
      <c r="S1269" s="3" t="str">
        <f t="shared" si="98"/>
        <v>viernes</v>
      </c>
      <c r="T1269" s="87">
        <f t="shared" si="99"/>
        <v>6</v>
      </c>
    </row>
    <row r="1270" spans="1:20" ht="15.75" x14ac:dyDescent="0.25">
      <c r="A1270" s="113">
        <v>1269</v>
      </c>
      <c r="B1270" s="4" t="s">
        <v>904</v>
      </c>
      <c r="C1270" s="113">
        <v>38</v>
      </c>
      <c r="D1270" s="2" t="s">
        <v>695</v>
      </c>
      <c r="E1270" s="5" t="s">
        <v>642</v>
      </c>
      <c r="F1270" s="171">
        <v>34678227</v>
      </c>
      <c r="G1270" s="6" t="s">
        <v>815</v>
      </c>
      <c r="H1270" s="2" t="s">
        <v>29</v>
      </c>
      <c r="I1270" s="44">
        <v>45209</v>
      </c>
      <c r="J1270" s="133" t="s">
        <v>686</v>
      </c>
      <c r="K1270" s="133" t="s">
        <v>1199</v>
      </c>
      <c r="L1270" s="161">
        <v>640</v>
      </c>
      <c r="M1270" s="2" t="s">
        <v>1</v>
      </c>
      <c r="N1270" s="2" t="s">
        <v>45</v>
      </c>
      <c r="O1270" s="9">
        <v>40</v>
      </c>
      <c r="P1270" s="9">
        <f t="shared" si="95"/>
        <v>64</v>
      </c>
      <c r="Q1270" s="3" t="str">
        <f t="shared" si="96"/>
        <v>octubre</v>
      </c>
      <c r="R1270" s="2">
        <f t="shared" si="97"/>
        <v>2023</v>
      </c>
      <c r="S1270" s="3" t="str">
        <f t="shared" si="98"/>
        <v>martes</v>
      </c>
      <c r="T1270" s="88">
        <f t="shared" si="99"/>
        <v>10</v>
      </c>
    </row>
    <row r="1271" spans="1:20" ht="15.75" x14ac:dyDescent="0.25">
      <c r="A1271" s="113">
        <v>1270</v>
      </c>
      <c r="B1271" s="4" t="s">
        <v>906</v>
      </c>
      <c r="C1271" s="113">
        <v>35</v>
      </c>
      <c r="D1271" s="2" t="s">
        <v>696</v>
      </c>
      <c r="E1271" s="5" t="s">
        <v>643</v>
      </c>
      <c r="F1271" s="171">
        <v>37977741</v>
      </c>
      <c r="G1271" s="2" t="s">
        <v>839</v>
      </c>
      <c r="H1271" s="2" t="s">
        <v>31</v>
      </c>
      <c r="I1271" s="44">
        <v>45211</v>
      </c>
      <c r="J1271" s="133" t="s">
        <v>714</v>
      </c>
      <c r="K1271" s="133" t="s">
        <v>1199</v>
      </c>
      <c r="L1271" s="161">
        <v>640</v>
      </c>
      <c r="M1271" s="2" t="s">
        <v>1198</v>
      </c>
      <c r="N1271" s="2" t="s">
        <v>45</v>
      </c>
      <c r="O1271" s="9">
        <v>50</v>
      </c>
      <c r="P1271" s="9">
        <f t="shared" si="95"/>
        <v>64</v>
      </c>
      <c r="Q1271" s="3" t="str">
        <f t="shared" si="96"/>
        <v>octubre</v>
      </c>
      <c r="R1271" s="2">
        <f t="shared" si="97"/>
        <v>2023</v>
      </c>
      <c r="S1271" s="3" t="str">
        <f t="shared" si="98"/>
        <v>jueves</v>
      </c>
      <c r="T1271" s="87">
        <f t="shared" si="99"/>
        <v>12</v>
      </c>
    </row>
    <row r="1272" spans="1:20" ht="15.75" x14ac:dyDescent="0.25">
      <c r="A1272" s="113">
        <v>1271</v>
      </c>
      <c r="B1272" s="4" t="s">
        <v>715</v>
      </c>
      <c r="C1272" s="113">
        <v>42</v>
      </c>
      <c r="D1272" s="2" t="s">
        <v>696</v>
      </c>
      <c r="E1272" s="5" t="s">
        <v>644</v>
      </c>
      <c r="F1272" s="171">
        <v>25043373</v>
      </c>
      <c r="G1272" s="6" t="s">
        <v>816</v>
      </c>
      <c r="H1272" s="2" t="s">
        <v>33</v>
      </c>
      <c r="I1272" s="44">
        <v>45213</v>
      </c>
      <c r="J1272" s="133" t="s">
        <v>713</v>
      </c>
      <c r="K1272" s="133" t="s">
        <v>1199</v>
      </c>
      <c r="L1272" s="161">
        <v>640</v>
      </c>
      <c r="M1272" s="2" t="s">
        <v>1</v>
      </c>
      <c r="N1272" s="2" t="s">
        <v>45</v>
      </c>
      <c r="O1272" s="9">
        <v>0</v>
      </c>
      <c r="P1272" s="9">
        <f t="shared" si="95"/>
        <v>64</v>
      </c>
      <c r="Q1272" s="3" t="str">
        <f t="shared" si="96"/>
        <v>octubre</v>
      </c>
      <c r="R1272" s="2">
        <f t="shared" si="97"/>
        <v>2023</v>
      </c>
      <c r="S1272" s="3" t="str">
        <f t="shared" si="98"/>
        <v>sabado</v>
      </c>
      <c r="T1272" s="88">
        <f t="shared" si="99"/>
        <v>14</v>
      </c>
    </row>
    <row r="1273" spans="1:20" ht="15.75" x14ac:dyDescent="0.25">
      <c r="A1273" s="113">
        <v>1272</v>
      </c>
      <c r="B1273" s="4" t="s">
        <v>716</v>
      </c>
      <c r="C1273" s="113">
        <v>40</v>
      </c>
      <c r="D1273" s="2" t="s">
        <v>695</v>
      </c>
      <c r="E1273" s="5" t="s">
        <v>645</v>
      </c>
      <c r="F1273" s="171">
        <v>33459367</v>
      </c>
      <c r="G1273" s="6" t="s">
        <v>817</v>
      </c>
      <c r="H1273" s="2" t="s">
        <v>35</v>
      </c>
      <c r="I1273" s="44">
        <v>45206</v>
      </c>
      <c r="J1273" s="133" t="s">
        <v>690</v>
      </c>
      <c r="K1273" s="133" t="s">
        <v>1199</v>
      </c>
      <c r="L1273" s="161">
        <v>640</v>
      </c>
      <c r="M1273" s="2" t="s">
        <v>3</v>
      </c>
      <c r="N1273" s="2" t="s">
        <v>45</v>
      </c>
      <c r="O1273" s="9">
        <v>12</v>
      </c>
      <c r="P1273" s="9">
        <f t="shared" si="95"/>
        <v>64</v>
      </c>
      <c r="Q1273" s="3" t="str">
        <f t="shared" si="96"/>
        <v>octubre</v>
      </c>
      <c r="R1273" s="2">
        <f t="shared" si="97"/>
        <v>2023</v>
      </c>
      <c r="S1273" s="3" t="str">
        <f t="shared" si="98"/>
        <v>sabado</v>
      </c>
      <c r="T1273" s="87">
        <f t="shared" si="99"/>
        <v>7</v>
      </c>
    </row>
    <row r="1274" spans="1:20" ht="15.75" x14ac:dyDescent="0.25">
      <c r="A1274" s="113">
        <v>1273</v>
      </c>
      <c r="B1274" s="4" t="s">
        <v>803</v>
      </c>
      <c r="C1274" s="113">
        <v>38</v>
      </c>
      <c r="D1274" s="2" t="s">
        <v>695</v>
      </c>
      <c r="E1274" s="5" t="s">
        <v>646</v>
      </c>
      <c r="F1274" s="171">
        <v>30652793</v>
      </c>
      <c r="G1274" s="6" t="s">
        <v>818</v>
      </c>
      <c r="H1274" s="2" t="s">
        <v>129</v>
      </c>
      <c r="I1274" s="44">
        <v>45217</v>
      </c>
      <c r="J1274" s="133" t="s">
        <v>782</v>
      </c>
      <c r="K1274" s="133" t="s">
        <v>1199</v>
      </c>
      <c r="L1274" s="161">
        <v>640</v>
      </c>
      <c r="M1274" s="2" t="s">
        <v>1198</v>
      </c>
      <c r="N1274" s="2" t="s">
        <v>45</v>
      </c>
      <c r="O1274" s="9">
        <v>0</v>
      </c>
      <c r="P1274" s="9">
        <f t="shared" si="95"/>
        <v>64</v>
      </c>
      <c r="Q1274" s="3" t="str">
        <f t="shared" si="96"/>
        <v>octubre</v>
      </c>
      <c r="R1274" s="2">
        <f t="shared" si="97"/>
        <v>2023</v>
      </c>
      <c r="S1274" s="3" t="str">
        <f t="shared" si="98"/>
        <v>miercoles</v>
      </c>
      <c r="T1274" s="88">
        <f t="shared" si="99"/>
        <v>18</v>
      </c>
    </row>
    <row r="1275" spans="1:20" ht="15.75" x14ac:dyDescent="0.25">
      <c r="A1275" s="113">
        <v>1274</v>
      </c>
      <c r="B1275" s="4" t="s">
        <v>718</v>
      </c>
      <c r="C1275" s="113">
        <v>32</v>
      </c>
      <c r="D1275" s="2" t="s">
        <v>696</v>
      </c>
      <c r="E1275" s="5" t="s">
        <v>648</v>
      </c>
      <c r="F1275" s="171">
        <v>34294909</v>
      </c>
      <c r="G1275" s="2" t="s">
        <v>820</v>
      </c>
      <c r="H1275" s="2" t="s">
        <v>59</v>
      </c>
      <c r="I1275" s="44">
        <v>45221</v>
      </c>
      <c r="J1275" s="133" t="s">
        <v>691</v>
      </c>
      <c r="K1275" s="133" t="s">
        <v>1199</v>
      </c>
      <c r="L1275" s="161">
        <v>640</v>
      </c>
      <c r="M1275" s="2" t="s">
        <v>1198</v>
      </c>
      <c r="N1275" s="2" t="s">
        <v>45</v>
      </c>
      <c r="O1275" s="9">
        <v>35</v>
      </c>
      <c r="P1275" s="9">
        <f t="shared" si="95"/>
        <v>64</v>
      </c>
      <c r="Q1275" s="3" t="str">
        <f t="shared" si="96"/>
        <v>octubre</v>
      </c>
      <c r="R1275" s="2">
        <f t="shared" si="97"/>
        <v>2023</v>
      </c>
      <c r="S1275" s="3" t="str">
        <f t="shared" si="98"/>
        <v>domingo</v>
      </c>
      <c r="T1275" s="87">
        <f t="shared" si="99"/>
        <v>22</v>
      </c>
    </row>
    <row r="1276" spans="1:20" ht="15.75" x14ac:dyDescent="0.25">
      <c r="A1276" s="113">
        <v>1275</v>
      </c>
      <c r="B1276" s="4" t="s">
        <v>720</v>
      </c>
      <c r="C1276" s="113">
        <v>29</v>
      </c>
      <c r="D1276" s="2" t="s">
        <v>695</v>
      </c>
      <c r="E1276" s="5" t="s">
        <v>650</v>
      </c>
      <c r="F1276" s="171">
        <v>30580610</v>
      </c>
      <c r="G1276" s="2" t="s">
        <v>848</v>
      </c>
      <c r="H1276" s="2" t="s">
        <v>35</v>
      </c>
      <c r="I1276" s="44">
        <v>45225</v>
      </c>
      <c r="J1276" s="133" t="s">
        <v>686</v>
      </c>
      <c r="K1276" s="133" t="s">
        <v>1199</v>
      </c>
      <c r="L1276" s="161">
        <v>640</v>
      </c>
      <c r="M1276" s="2" t="s">
        <v>1</v>
      </c>
      <c r="N1276" s="2" t="s">
        <v>45</v>
      </c>
      <c r="O1276" s="9">
        <v>0</v>
      </c>
      <c r="P1276" s="9">
        <f t="shared" si="95"/>
        <v>64</v>
      </c>
      <c r="Q1276" s="3" t="str">
        <f t="shared" si="96"/>
        <v>octubre</v>
      </c>
      <c r="R1276" s="2">
        <f t="shared" si="97"/>
        <v>2023</v>
      </c>
      <c r="S1276" s="3" t="str">
        <f t="shared" si="98"/>
        <v>jueves</v>
      </c>
      <c r="T1276" s="88">
        <f t="shared" si="99"/>
        <v>26</v>
      </c>
    </row>
    <row r="1277" spans="1:20" ht="15.75" x14ac:dyDescent="0.25">
      <c r="A1277" s="113">
        <v>1276</v>
      </c>
      <c r="B1277" s="4" t="s">
        <v>721</v>
      </c>
      <c r="C1277" s="113">
        <v>33</v>
      </c>
      <c r="D1277" s="2" t="s">
        <v>695</v>
      </c>
      <c r="E1277" s="5" t="s">
        <v>651</v>
      </c>
      <c r="F1277" s="171">
        <v>35484478</v>
      </c>
      <c r="G1277" s="2" t="s">
        <v>843</v>
      </c>
      <c r="H1277" s="2" t="s">
        <v>37</v>
      </c>
      <c r="I1277" s="44">
        <v>45227</v>
      </c>
      <c r="J1277" s="133" t="s">
        <v>714</v>
      </c>
      <c r="K1277" s="133" t="s">
        <v>1199</v>
      </c>
      <c r="L1277" s="161">
        <v>640</v>
      </c>
      <c r="M1277" s="2" t="s">
        <v>1198</v>
      </c>
      <c r="N1277" s="2" t="s">
        <v>45</v>
      </c>
      <c r="O1277" s="9">
        <v>0</v>
      </c>
      <c r="P1277" s="9">
        <f t="shared" si="95"/>
        <v>64</v>
      </c>
      <c r="Q1277" s="3" t="str">
        <f t="shared" si="96"/>
        <v>octubre</v>
      </c>
      <c r="R1277" s="2">
        <f t="shared" si="97"/>
        <v>2023</v>
      </c>
      <c r="S1277" s="3" t="str">
        <f t="shared" si="98"/>
        <v>sabado</v>
      </c>
      <c r="T1277" s="87">
        <f t="shared" si="99"/>
        <v>28</v>
      </c>
    </row>
    <row r="1278" spans="1:20" ht="15.75" x14ac:dyDescent="0.25">
      <c r="A1278" s="113">
        <v>1277</v>
      </c>
      <c r="B1278" s="4" t="s">
        <v>73</v>
      </c>
      <c r="C1278" s="113">
        <v>31</v>
      </c>
      <c r="D1278" s="2" t="s">
        <v>695</v>
      </c>
      <c r="E1278" s="5" t="s">
        <v>656</v>
      </c>
      <c r="F1278" s="171">
        <v>39111781</v>
      </c>
      <c r="G1278" s="2" t="s">
        <v>844</v>
      </c>
      <c r="H1278" s="2" t="s">
        <v>74</v>
      </c>
      <c r="I1278" s="44">
        <v>45237</v>
      </c>
      <c r="J1278" s="133" t="s">
        <v>713</v>
      </c>
      <c r="K1278" s="133" t="s">
        <v>1199</v>
      </c>
      <c r="L1278" s="161">
        <v>640</v>
      </c>
      <c r="M1278" s="2" t="s">
        <v>1</v>
      </c>
      <c r="N1278" s="2" t="s">
        <v>45</v>
      </c>
      <c r="O1278" s="9">
        <v>15</v>
      </c>
      <c r="P1278" s="9">
        <f t="shared" si="95"/>
        <v>64</v>
      </c>
      <c r="Q1278" s="3" t="str">
        <f t="shared" si="96"/>
        <v>noviembre</v>
      </c>
      <c r="R1278" s="2">
        <f t="shared" si="97"/>
        <v>2023</v>
      </c>
      <c r="S1278" s="3" t="str">
        <f t="shared" si="98"/>
        <v>martes</v>
      </c>
      <c r="T1278" s="88">
        <f t="shared" si="99"/>
        <v>7</v>
      </c>
    </row>
    <row r="1279" spans="1:20" ht="15.75" x14ac:dyDescent="0.25">
      <c r="A1279" s="113">
        <v>1278</v>
      </c>
      <c r="B1279" s="4" t="s">
        <v>726</v>
      </c>
      <c r="C1279" s="113">
        <v>18</v>
      </c>
      <c r="D1279" s="2" t="s">
        <v>696</v>
      </c>
      <c r="E1279" s="5" t="s">
        <v>658</v>
      </c>
      <c r="F1279" s="171">
        <v>26547859</v>
      </c>
      <c r="G1279" s="2" t="s">
        <v>823</v>
      </c>
      <c r="H1279" s="2" t="s">
        <v>78</v>
      </c>
      <c r="I1279" s="44">
        <v>45241</v>
      </c>
      <c r="J1279" s="133" t="s">
        <v>686</v>
      </c>
      <c r="K1279" s="133" t="s">
        <v>1199</v>
      </c>
      <c r="L1279" s="161">
        <v>640</v>
      </c>
      <c r="M1279" s="2" t="s">
        <v>1</v>
      </c>
      <c r="N1279" s="2" t="s">
        <v>45</v>
      </c>
      <c r="O1279" s="9">
        <v>8</v>
      </c>
      <c r="P1279" s="9">
        <f t="shared" si="95"/>
        <v>64</v>
      </c>
      <c r="Q1279" s="3" t="str">
        <f t="shared" si="96"/>
        <v>noviembre</v>
      </c>
      <c r="R1279" s="2">
        <f t="shared" si="97"/>
        <v>2023</v>
      </c>
      <c r="S1279" s="3" t="str">
        <f t="shared" si="98"/>
        <v>sabado</v>
      </c>
      <c r="T1279" s="87">
        <f t="shared" si="99"/>
        <v>11</v>
      </c>
    </row>
    <row r="1280" spans="1:20" ht="15.75" x14ac:dyDescent="0.25">
      <c r="A1280" s="113">
        <v>1279</v>
      </c>
      <c r="B1280" s="4" t="s">
        <v>728</v>
      </c>
      <c r="C1280" s="113">
        <v>26</v>
      </c>
      <c r="D1280" s="2" t="s">
        <v>696</v>
      </c>
      <c r="E1280" s="5" t="s">
        <v>660</v>
      </c>
      <c r="F1280" s="171">
        <v>25972381</v>
      </c>
      <c r="G1280" s="2" t="s">
        <v>825</v>
      </c>
      <c r="H1280" s="2" t="s">
        <v>82</v>
      </c>
      <c r="I1280" s="44">
        <v>45245</v>
      </c>
      <c r="J1280" s="133" t="s">
        <v>713</v>
      </c>
      <c r="K1280" s="133" t="s">
        <v>1199</v>
      </c>
      <c r="L1280" s="161">
        <v>640</v>
      </c>
      <c r="M1280" s="2" t="s">
        <v>1</v>
      </c>
      <c r="N1280" s="2" t="s">
        <v>45</v>
      </c>
      <c r="O1280" s="9">
        <v>5</v>
      </c>
      <c r="P1280" s="9">
        <f t="shared" si="95"/>
        <v>64</v>
      </c>
      <c r="Q1280" s="3" t="str">
        <f t="shared" si="96"/>
        <v>noviembre</v>
      </c>
      <c r="R1280" s="2">
        <f t="shared" si="97"/>
        <v>2023</v>
      </c>
      <c r="S1280" s="3" t="str">
        <f t="shared" si="98"/>
        <v>miercoles</v>
      </c>
      <c r="T1280" s="88">
        <f t="shared" si="99"/>
        <v>15</v>
      </c>
    </row>
    <row r="1281" spans="1:20" ht="15.75" x14ac:dyDescent="0.25">
      <c r="A1281" s="113">
        <v>1280</v>
      </c>
      <c r="B1281" s="4" t="s">
        <v>730</v>
      </c>
      <c r="C1281" s="113">
        <v>27</v>
      </c>
      <c r="D1281" s="2" t="s">
        <v>695</v>
      </c>
      <c r="E1281" s="5" t="s">
        <v>662</v>
      </c>
      <c r="F1281" s="171">
        <v>30066435</v>
      </c>
      <c r="G1281" s="2" t="s">
        <v>933</v>
      </c>
      <c r="H1281" s="2" t="s">
        <v>86</v>
      </c>
      <c r="I1281" s="44">
        <v>45249</v>
      </c>
      <c r="J1281" s="133" t="s">
        <v>686</v>
      </c>
      <c r="K1281" s="133" t="s">
        <v>1199</v>
      </c>
      <c r="L1281" s="161">
        <v>640</v>
      </c>
      <c r="M1281" s="2" t="s">
        <v>1</v>
      </c>
      <c r="N1281" s="2" t="s">
        <v>45</v>
      </c>
      <c r="O1281" s="9">
        <v>15</v>
      </c>
      <c r="P1281" s="9">
        <f t="shared" si="95"/>
        <v>64</v>
      </c>
      <c r="Q1281" s="3" t="str">
        <f t="shared" si="96"/>
        <v>noviembre</v>
      </c>
      <c r="R1281" s="2">
        <f t="shared" si="97"/>
        <v>2023</v>
      </c>
      <c r="S1281" s="3" t="str">
        <f t="shared" si="98"/>
        <v>domingo</v>
      </c>
      <c r="T1281" s="87">
        <f t="shared" si="99"/>
        <v>19</v>
      </c>
    </row>
    <row r="1282" spans="1:20" ht="15.75" x14ac:dyDescent="0.25">
      <c r="A1282" s="113">
        <v>1281</v>
      </c>
      <c r="B1282" s="4" t="s">
        <v>731</v>
      </c>
      <c r="C1282" s="113">
        <v>18</v>
      </c>
      <c r="D1282" s="2" t="s">
        <v>695</v>
      </c>
      <c r="E1282" s="5" t="s">
        <v>663</v>
      </c>
      <c r="F1282" s="171">
        <v>33175773</v>
      </c>
      <c r="G1282" s="2" t="s">
        <v>827</v>
      </c>
      <c r="H1282" s="2" t="s">
        <v>88</v>
      </c>
      <c r="I1282" s="44">
        <v>45251</v>
      </c>
      <c r="J1282" s="133" t="s">
        <v>714</v>
      </c>
      <c r="K1282" s="133" t="s">
        <v>1199</v>
      </c>
      <c r="L1282" s="161">
        <v>640</v>
      </c>
      <c r="M1282" s="2" t="s">
        <v>1198</v>
      </c>
      <c r="N1282" s="2" t="s">
        <v>45</v>
      </c>
      <c r="O1282" s="9">
        <v>0</v>
      </c>
      <c r="P1282" s="9">
        <f t="shared" ref="P1282:P1345" si="100">L1282*0.1</f>
        <v>64</v>
      </c>
      <c r="Q1282" s="3" t="str">
        <f t="shared" ref="Q1282:Q1345" si="101">TEXT(I:I,"mmmm")</f>
        <v>noviembre</v>
      </c>
      <c r="R1282" s="2">
        <f t="shared" ref="R1282:R1345" si="102">YEAR(I1282)</f>
        <v>2023</v>
      </c>
      <c r="S1282" s="3" t="str">
        <f t="shared" ref="S1282:S1345" si="103">IF(I1282&lt;&gt;"", SUBSTITUTE(SUBSTITUTE(SUBSTITUTE(SUBSTITUTE(SUBSTITUTE(TEXT(I1282,"dddd"),"á","a"),"é","e"),"í","i"),"ó","o"),"ú","u"),"")</f>
        <v>martes</v>
      </c>
      <c r="T1282" s="88">
        <f t="shared" ref="T1282:T1345" si="104">DAY(I:I)</f>
        <v>21</v>
      </c>
    </row>
    <row r="1283" spans="1:20" ht="15.75" x14ac:dyDescent="0.25">
      <c r="A1283" s="113">
        <v>1282</v>
      </c>
      <c r="B1283" s="4" t="s">
        <v>89</v>
      </c>
      <c r="C1283" s="113">
        <v>28</v>
      </c>
      <c r="D1283" s="2" t="s">
        <v>695</v>
      </c>
      <c r="E1283" s="5" t="s">
        <v>664</v>
      </c>
      <c r="F1283" s="171">
        <v>25649169</v>
      </c>
      <c r="G1283" s="2" t="s">
        <v>828</v>
      </c>
      <c r="H1283" s="2" t="s">
        <v>90</v>
      </c>
      <c r="I1283" s="44">
        <v>45253</v>
      </c>
      <c r="J1283" s="133" t="s">
        <v>713</v>
      </c>
      <c r="K1283" s="133" t="s">
        <v>1199</v>
      </c>
      <c r="L1283" s="161">
        <v>640</v>
      </c>
      <c r="M1283" s="2" t="s">
        <v>1</v>
      </c>
      <c r="N1283" s="2" t="s">
        <v>45</v>
      </c>
      <c r="O1283" s="9">
        <v>15</v>
      </c>
      <c r="P1283" s="9">
        <f t="shared" si="100"/>
        <v>64</v>
      </c>
      <c r="Q1283" s="3" t="str">
        <f t="shared" si="101"/>
        <v>noviembre</v>
      </c>
      <c r="R1283" s="2">
        <f t="shared" si="102"/>
        <v>2023</v>
      </c>
      <c r="S1283" s="3" t="str">
        <f t="shared" si="103"/>
        <v>jueves</v>
      </c>
      <c r="T1283" s="87">
        <f t="shared" si="104"/>
        <v>23</v>
      </c>
    </row>
    <row r="1284" spans="1:20" ht="15.75" x14ac:dyDescent="0.25">
      <c r="A1284" s="113">
        <v>1283</v>
      </c>
      <c r="B1284" s="4" t="s">
        <v>91</v>
      </c>
      <c r="C1284" s="113">
        <v>30</v>
      </c>
      <c r="D1284" s="2" t="s">
        <v>696</v>
      </c>
      <c r="E1284" s="5" t="s">
        <v>665</v>
      </c>
      <c r="F1284" s="171">
        <v>26673605</v>
      </c>
      <c r="G1284" s="2" t="s">
        <v>829</v>
      </c>
      <c r="H1284" s="2" t="s">
        <v>92</v>
      </c>
      <c r="I1284" s="44">
        <v>45255</v>
      </c>
      <c r="J1284" s="4" t="s">
        <v>692</v>
      </c>
      <c r="K1284" s="133" t="s">
        <v>1199</v>
      </c>
      <c r="L1284" s="161">
        <v>640</v>
      </c>
      <c r="M1284" s="2" t="s">
        <v>1197</v>
      </c>
      <c r="N1284" s="2" t="s">
        <v>45</v>
      </c>
      <c r="O1284" s="9">
        <v>0</v>
      </c>
      <c r="P1284" s="9">
        <f t="shared" si="100"/>
        <v>64</v>
      </c>
      <c r="Q1284" s="3" t="str">
        <f t="shared" si="101"/>
        <v>noviembre</v>
      </c>
      <c r="R1284" s="2">
        <f t="shared" si="102"/>
        <v>2023</v>
      </c>
      <c r="S1284" s="3" t="str">
        <f t="shared" si="103"/>
        <v>sabado</v>
      </c>
      <c r="T1284" s="88">
        <f t="shared" si="104"/>
        <v>25</v>
      </c>
    </row>
    <row r="1285" spans="1:20" ht="15.75" x14ac:dyDescent="0.25">
      <c r="A1285" s="113">
        <v>1284</v>
      </c>
      <c r="B1285" s="4" t="s">
        <v>732</v>
      </c>
      <c r="C1285" s="113">
        <v>40</v>
      </c>
      <c r="D1285" s="2" t="s">
        <v>696</v>
      </c>
      <c r="E1285" s="5" t="s">
        <v>666</v>
      </c>
      <c r="F1285" s="171">
        <v>33498175</v>
      </c>
      <c r="G1285" s="2" t="s">
        <v>830</v>
      </c>
      <c r="H1285" s="2" t="s">
        <v>61</v>
      </c>
      <c r="I1285" s="44">
        <v>45248</v>
      </c>
      <c r="J1285" s="133" t="s">
        <v>714</v>
      </c>
      <c r="K1285" s="133" t="s">
        <v>1199</v>
      </c>
      <c r="L1285" s="161">
        <v>640</v>
      </c>
      <c r="M1285" s="2" t="s">
        <v>1198</v>
      </c>
      <c r="N1285" s="2" t="s">
        <v>45</v>
      </c>
      <c r="O1285" s="9">
        <v>10</v>
      </c>
      <c r="P1285" s="9">
        <f t="shared" si="100"/>
        <v>64</v>
      </c>
      <c r="Q1285" s="3" t="str">
        <f t="shared" si="101"/>
        <v>noviembre</v>
      </c>
      <c r="R1285" s="2">
        <f t="shared" si="102"/>
        <v>2023</v>
      </c>
      <c r="S1285" s="3" t="str">
        <f t="shared" si="103"/>
        <v>sabado</v>
      </c>
      <c r="T1285" s="87">
        <f t="shared" si="104"/>
        <v>18</v>
      </c>
    </row>
    <row r="1286" spans="1:20" ht="15.75" x14ac:dyDescent="0.25">
      <c r="A1286" s="113">
        <v>1285</v>
      </c>
      <c r="B1286" s="4" t="s">
        <v>733</v>
      </c>
      <c r="C1286" s="113">
        <v>28</v>
      </c>
      <c r="D1286" s="2" t="s">
        <v>695</v>
      </c>
      <c r="E1286" s="5" t="s">
        <v>668</v>
      </c>
      <c r="F1286" s="171">
        <v>39704517</v>
      </c>
      <c r="G1286" s="2" t="s">
        <v>832</v>
      </c>
      <c r="H1286" s="2" t="s">
        <v>96</v>
      </c>
      <c r="I1286" s="44">
        <v>45261</v>
      </c>
      <c r="J1286" s="133" t="s">
        <v>786</v>
      </c>
      <c r="K1286" s="133" t="s">
        <v>1199</v>
      </c>
      <c r="L1286" s="161">
        <v>640</v>
      </c>
      <c r="M1286" s="2" t="s">
        <v>3</v>
      </c>
      <c r="N1286" s="2" t="s">
        <v>45</v>
      </c>
      <c r="O1286" s="9">
        <v>10</v>
      </c>
      <c r="P1286" s="9">
        <f t="shared" si="100"/>
        <v>64</v>
      </c>
      <c r="Q1286" s="3" t="str">
        <f t="shared" si="101"/>
        <v>diciembre</v>
      </c>
      <c r="R1286" s="2">
        <f t="shared" si="102"/>
        <v>2023</v>
      </c>
      <c r="S1286" s="3" t="str">
        <f t="shared" si="103"/>
        <v>viernes</v>
      </c>
      <c r="T1286" s="88">
        <f t="shared" si="104"/>
        <v>1</v>
      </c>
    </row>
    <row r="1287" spans="1:20" ht="15.75" x14ac:dyDescent="0.25">
      <c r="A1287" s="113">
        <v>1286</v>
      </c>
      <c r="B1287" s="4" t="s">
        <v>99</v>
      </c>
      <c r="C1287" s="113">
        <v>31</v>
      </c>
      <c r="D1287" s="2" t="s">
        <v>696</v>
      </c>
      <c r="E1287" s="5" t="s">
        <v>670</v>
      </c>
      <c r="F1287" s="171">
        <v>34388397</v>
      </c>
      <c r="G1287" s="2" t="s">
        <v>846</v>
      </c>
      <c r="H1287" s="2" t="s">
        <v>100</v>
      </c>
      <c r="I1287" s="44">
        <v>45265</v>
      </c>
      <c r="J1287" s="133" t="s">
        <v>714</v>
      </c>
      <c r="K1287" s="133" t="s">
        <v>1199</v>
      </c>
      <c r="L1287" s="161">
        <v>640</v>
      </c>
      <c r="M1287" s="2" t="s">
        <v>1198</v>
      </c>
      <c r="N1287" s="2" t="s">
        <v>45</v>
      </c>
      <c r="O1287" s="9">
        <v>7</v>
      </c>
      <c r="P1287" s="9">
        <f t="shared" si="100"/>
        <v>64</v>
      </c>
      <c r="Q1287" s="3" t="str">
        <f t="shared" si="101"/>
        <v>diciembre</v>
      </c>
      <c r="R1287" s="2">
        <f t="shared" si="102"/>
        <v>2023</v>
      </c>
      <c r="S1287" s="3" t="str">
        <f t="shared" si="103"/>
        <v>martes</v>
      </c>
      <c r="T1287" s="87">
        <f t="shared" si="104"/>
        <v>5</v>
      </c>
    </row>
    <row r="1288" spans="1:20" ht="15.75" x14ac:dyDescent="0.25">
      <c r="A1288" s="113">
        <v>1287</v>
      </c>
      <c r="B1288" s="4" t="s">
        <v>735</v>
      </c>
      <c r="C1288" s="113">
        <v>29</v>
      </c>
      <c r="D1288" s="2" t="s">
        <v>695</v>
      </c>
      <c r="E1288" s="5" t="s">
        <v>671</v>
      </c>
      <c r="F1288" s="171">
        <v>34400915</v>
      </c>
      <c r="G1288" s="2" t="s">
        <v>840</v>
      </c>
      <c r="H1288" s="2" t="s">
        <v>102</v>
      </c>
      <c r="I1288" s="44">
        <v>45267</v>
      </c>
      <c r="J1288" s="133" t="s">
        <v>713</v>
      </c>
      <c r="K1288" s="133" t="s">
        <v>1199</v>
      </c>
      <c r="L1288" s="161">
        <v>640</v>
      </c>
      <c r="M1288" s="2" t="s">
        <v>1</v>
      </c>
      <c r="N1288" s="2" t="s">
        <v>45</v>
      </c>
      <c r="O1288" s="9">
        <v>12</v>
      </c>
      <c r="P1288" s="9">
        <f t="shared" si="100"/>
        <v>64</v>
      </c>
      <c r="Q1288" s="3" t="str">
        <f t="shared" si="101"/>
        <v>diciembre</v>
      </c>
      <c r="R1288" s="2">
        <f t="shared" si="102"/>
        <v>2023</v>
      </c>
      <c r="S1288" s="3" t="str">
        <f t="shared" si="103"/>
        <v>jueves</v>
      </c>
      <c r="T1288" s="88">
        <f t="shared" si="104"/>
        <v>7</v>
      </c>
    </row>
    <row r="1289" spans="1:20" ht="15.75" x14ac:dyDescent="0.25">
      <c r="A1289" s="113">
        <v>1288</v>
      </c>
      <c r="B1289" s="4" t="s">
        <v>111</v>
      </c>
      <c r="C1289" s="113">
        <v>27</v>
      </c>
      <c r="D1289" s="2" t="s">
        <v>695</v>
      </c>
      <c r="E1289" s="5" t="s">
        <v>676</v>
      </c>
      <c r="F1289" s="171">
        <v>28565335</v>
      </c>
      <c r="G1289" s="2" t="s">
        <v>841</v>
      </c>
      <c r="H1289" s="2" t="s">
        <v>112</v>
      </c>
      <c r="I1289" s="44">
        <v>45277</v>
      </c>
      <c r="J1289" s="4" t="s">
        <v>692</v>
      </c>
      <c r="K1289" s="133" t="s">
        <v>1200</v>
      </c>
      <c r="L1289" s="160">
        <v>550</v>
      </c>
      <c r="M1289" s="2" t="s">
        <v>1197</v>
      </c>
      <c r="N1289" s="2" t="s">
        <v>45</v>
      </c>
      <c r="O1289" s="9">
        <v>54</v>
      </c>
      <c r="P1289" s="9">
        <f t="shared" si="100"/>
        <v>55</v>
      </c>
      <c r="Q1289" s="3" t="str">
        <f t="shared" si="101"/>
        <v>diciembre</v>
      </c>
      <c r="R1289" s="2">
        <f t="shared" si="102"/>
        <v>2023</v>
      </c>
      <c r="S1289" s="3" t="str">
        <f t="shared" si="103"/>
        <v>domingo</v>
      </c>
      <c r="T1289" s="87">
        <f t="shared" si="104"/>
        <v>17</v>
      </c>
    </row>
    <row r="1290" spans="1:20" ht="15.75" x14ac:dyDescent="0.25">
      <c r="A1290" s="113">
        <v>1289</v>
      </c>
      <c r="B1290" s="4" t="s">
        <v>115</v>
      </c>
      <c r="C1290" s="113">
        <v>28</v>
      </c>
      <c r="D1290" s="2" t="s">
        <v>696</v>
      </c>
      <c r="E1290" s="5" t="s">
        <v>678</v>
      </c>
      <c r="F1290" s="171">
        <v>34107521</v>
      </c>
      <c r="G1290" s="2" t="s">
        <v>835</v>
      </c>
      <c r="H1290" s="2" t="s">
        <v>88</v>
      </c>
      <c r="I1290" s="44">
        <v>45281</v>
      </c>
      <c r="J1290" s="133" t="s">
        <v>713</v>
      </c>
      <c r="K1290" s="133" t="s">
        <v>1200</v>
      </c>
      <c r="L1290" s="160">
        <v>550</v>
      </c>
      <c r="M1290" s="2" t="s">
        <v>1</v>
      </c>
      <c r="N1290" s="2" t="s">
        <v>45</v>
      </c>
      <c r="O1290" s="9">
        <v>0</v>
      </c>
      <c r="P1290" s="9">
        <f t="shared" si="100"/>
        <v>55</v>
      </c>
      <c r="Q1290" s="3" t="str">
        <f t="shared" si="101"/>
        <v>diciembre</v>
      </c>
      <c r="R1290" s="2">
        <f t="shared" si="102"/>
        <v>2023</v>
      </c>
      <c r="S1290" s="3" t="str">
        <f t="shared" si="103"/>
        <v>jueves</v>
      </c>
      <c r="T1290" s="88">
        <f t="shared" si="104"/>
        <v>21</v>
      </c>
    </row>
    <row r="1291" spans="1:20" ht="15.75" x14ac:dyDescent="0.25">
      <c r="A1291" s="113">
        <v>1290</v>
      </c>
      <c r="B1291" s="4" t="s">
        <v>740</v>
      </c>
      <c r="C1291" s="113">
        <v>38</v>
      </c>
      <c r="D1291" s="2" t="s">
        <v>695</v>
      </c>
      <c r="E1291" s="5" t="s">
        <v>680</v>
      </c>
      <c r="F1291" s="171">
        <v>29400151</v>
      </c>
      <c r="G1291" s="2" t="s">
        <v>837</v>
      </c>
      <c r="H1291" s="2" t="s">
        <v>119</v>
      </c>
      <c r="I1291" s="44">
        <v>45283</v>
      </c>
      <c r="J1291" s="133" t="s">
        <v>686</v>
      </c>
      <c r="K1291" s="133" t="s">
        <v>1200</v>
      </c>
      <c r="L1291" s="160">
        <v>550</v>
      </c>
      <c r="M1291" s="2" t="s">
        <v>1</v>
      </c>
      <c r="N1291" s="2" t="s">
        <v>45</v>
      </c>
      <c r="O1291" s="9">
        <v>12</v>
      </c>
      <c r="P1291" s="9">
        <f t="shared" si="100"/>
        <v>55</v>
      </c>
      <c r="Q1291" s="3" t="str">
        <f t="shared" si="101"/>
        <v>diciembre</v>
      </c>
      <c r="R1291" s="2">
        <f t="shared" si="102"/>
        <v>2023</v>
      </c>
      <c r="S1291" s="3" t="str">
        <f t="shared" si="103"/>
        <v>sabado</v>
      </c>
      <c r="T1291" s="87">
        <f t="shared" si="104"/>
        <v>23</v>
      </c>
    </row>
    <row r="1292" spans="1:20" ht="15.75" x14ac:dyDescent="0.25">
      <c r="A1292" s="113">
        <v>1291</v>
      </c>
      <c r="B1292" s="4" t="s">
        <v>115</v>
      </c>
      <c r="C1292" s="113">
        <v>28</v>
      </c>
      <c r="D1292" s="2" t="s">
        <v>696</v>
      </c>
      <c r="E1292" s="5" t="s">
        <v>678</v>
      </c>
      <c r="F1292" s="171">
        <v>34107521</v>
      </c>
      <c r="G1292" s="2" t="s">
        <v>835</v>
      </c>
      <c r="H1292" s="2" t="s">
        <v>88</v>
      </c>
      <c r="I1292" s="44">
        <v>45289</v>
      </c>
      <c r="J1292" s="133" t="s">
        <v>713</v>
      </c>
      <c r="K1292" s="133" t="s">
        <v>1200</v>
      </c>
      <c r="L1292" s="160">
        <v>550</v>
      </c>
      <c r="M1292" s="2" t="s">
        <v>1</v>
      </c>
      <c r="N1292" s="2" t="s">
        <v>45</v>
      </c>
      <c r="O1292" s="9">
        <v>65</v>
      </c>
      <c r="P1292" s="9">
        <f t="shared" si="100"/>
        <v>55</v>
      </c>
      <c r="Q1292" s="3" t="str">
        <f t="shared" si="101"/>
        <v>diciembre</v>
      </c>
      <c r="R1292" s="2">
        <f t="shared" si="102"/>
        <v>2023</v>
      </c>
      <c r="S1292" s="3" t="str">
        <f t="shared" si="103"/>
        <v>viernes</v>
      </c>
      <c r="T1292" s="88">
        <f t="shared" si="104"/>
        <v>29</v>
      </c>
    </row>
    <row r="1293" spans="1:20" ht="15.75" x14ac:dyDescent="0.25">
      <c r="A1293" s="113">
        <v>1292</v>
      </c>
      <c r="B1293" s="4" t="s">
        <v>739</v>
      </c>
      <c r="C1293" s="113">
        <v>30</v>
      </c>
      <c r="D1293" s="2" t="s">
        <v>695</v>
      </c>
      <c r="E1293" s="5" t="s">
        <v>679</v>
      </c>
      <c r="F1293" s="171">
        <v>26941122</v>
      </c>
      <c r="G1293" s="2" t="s">
        <v>836</v>
      </c>
      <c r="H1293" s="2" t="s">
        <v>117</v>
      </c>
      <c r="I1293" s="44">
        <v>45291</v>
      </c>
      <c r="J1293" s="133" t="s">
        <v>786</v>
      </c>
      <c r="K1293" s="133" t="s">
        <v>1200</v>
      </c>
      <c r="L1293" s="160">
        <v>550</v>
      </c>
      <c r="M1293" s="2" t="s">
        <v>3</v>
      </c>
      <c r="N1293" s="2" t="s">
        <v>45</v>
      </c>
      <c r="O1293" s="9">
        <v>31</v>
      </c>
      <c r="P1293" s="9">
        <f t="shared" si="100"/>
        <v>55</v>
      </c>
      <c r="Q1293" s="3" t="str">
        <f t="shared" si="101"/>
        <v>diciembre</v>
      </c>
      <c r="R1293" s="2">
        <f t="shared" si="102"/>
        <v>2023</v>
      </c>
      <c r="S1293" s="3" t="str">
        <f t="shared" si="103"/>
        <v>domingo</v>
      </c>
      <c r="T1293" s="87">
        <f t="shared" si="104"/>
        <v>31</v>
      </c>
    </row>
    <row r="1294" spans="1:20" ht="15.75" x14ac:dyDescent="0.25">
      <c r="A1294" s="113">
        <v>1293</v>
      </c>
      <c r="B1294" s="4" t="s">
        <v>740</v>
      </c>
      <c r="C1294" s="113">
        <v>38</v>
      </c>
      <c r="D1294" s="2" t="s">
        <v>695</v>
      </c>
      <c r="E1294" s="5" t="s">
        <v>680</v>
      </c>
      <c r="F1294" s="171">
        <v>29400151</v>
      </c>
      <c r="G1294" s="2" t="s">
        <v>837</v>
      </c>
      <c r="H1294" s="2" t="s">
        <v>119</v>
      </c>
      <c r="I1294" s="44">
        <v>45171</v>
      </c>
      <c r="J1294" s="133" t="s">
        <v>686</v>
      </c>
      <c r="K1294" s="133" t="s">
        <v>1200</v>
      </c>
      <c r="L1294" s="160">
        <v>550</v>
      </c>
      <c r="M1294" s="2" t="s">
        <v>1</v>
      </c>
      <c r="N1294" s="2" t="s">
        <v>45</v>
      </c>
      <c r="O1294" s="9">
        <v>23</v>
      </c>
      <c r="P1294" s="9">
        <f t="shared" si="100"/>
        <v>55</v>
      </c>
      <c r="Q1294" s="3" t="str">
        <f t="shared" si="101"/>
        <v>septiembre</v>
      </c>
      <c r="R1294" s="2">
        <f t="shared" si="102"/>
        <v>2023</v>
      </c>
      <c r="S1294" s="3" t="str">
        <f t="shared" si="103"/>
        <v>sabado</v>
      </c>
      <c r="T1294" s="88">
        <f t="shared" si="104"/>
        <v>2</v>
      </c>
    </row>
    <row r="1295" spans="1:20" ht="15.75" x14ac:dyDescent="0.25">
      <c r="A1295" s="113">
        <v>1294</v>
      </c>
      <c r="B1295" s="4" t="s">
        <v>120</v>
      </c>
      <c r="C1295" s="113">
        <v>35</v>
      </c>
      <c r="D1295" s="2" t="s">
        <v>695</v>
      </c>
      <c r="E1295" s="5" t="s">
        <v>681</v>
      </c>
      <c r="F1295" s="171">
        <v>37381230</v>
      </c>
      <c r="G1295" s="2" t="s">
        <v>838</v>
      </c>
      <c r="H1295" s="2" t="s">
        <v>121</v>
      </c>
      <c r="I1295" s="44">
        <v>45179</v>
      </c>
      <c r="J1295" s="133" t="s">
        <v>714</v>
      </c>
      <c r="K1295" s="133" t="s">
        <v>1200</v>
      </c>
      <c r="L1295" s="160">
        <v>550</v>
      </c>
      <c r="M1295" s="2" t="s">
        <v>1198</v>
      </c>
      <c r="N1295" s="2" t="s">
        <v>45</v>
      </c>
      <c r="O1295" s="9">
        <v>10</v>
      </c>
      <c r="P1295" s="9">
        <f t="shared" si="100"/>
        <v>55</v>
      </c>
      <c r="Q1295" s="3" t="str">
        <f t="shared" si="101"/>
        <v>septiembre</v>
      </c>
      <c r="R1295" s="2">
        <f t="shared" si="102"/>
        <v>2023</v>
      </c>
      <c r="S1295" s="3" t="str">
        <f t="shared" si="103"/>
        <v>domingo</v>
      </c>
      <c r="T1295" s="87">
        <f t="shared" si="104"/>
        <v>10</v>
      </c>
    </row>
    <row r="1296" spans="1:20" ht="15.75" x14ac:dyDescent="0.25">
      <c r="A1296" s="113">
        <v>1295</v>
      </c>
      <c r="B1296" s="4" t="s">
        <v>725</v>
      </c>
      <c r="C1296" s="113">
        <v>40</v>
      </c>
      <c r="D1296" s="2" t="s">
        <v>696</v>
      </c>
      <c r="E1296" s="5" t="s">
        <v>657</v>
      </c>
      <c r="F1296" s="171">
        <v>32459086</v>
      </c>
      <c r="G1296" s="2" t="s">
        <v>845</v>
      </c>
      <c r="H1296" s="2" t="s">
        <v>76</v>
      </c>
      <c r="I1296" s="44">
        <v>45240</v>
      </c>
      <c r="J1296" s="133" t="s">
        <v>713</v>
      </c>
      <c r="K1296" s="133" t="s">
        <v>1200</v>
      </c>
      <c r="L1296" s="160">
        <v>550</v>
      </c>
      <c r="M1296" s="2" t="s">
        <v>1</v>
      </c>
      <c r="N1296" s="2" t="s">
        <v>45</v>
      </c>
      <c r="O1296" s="9">
        <v>5</v>
      </c>
      <c r="P1296" s="9">
        <f t="shared" si="100"/>
        <v>55</v>
      </c>
      <c r="Q1296" s="3" t="str">
        <f t="shared" si="101"/>
        <v>noviembre</v>
      </c>
      <c r="R1296" s="2">
        <f t="shared" si="102"/>
        <v>2023</v>
      </c>
      <c r="S1296" s="3" t="str">
        <f t="shared" si="103"/>
        <v>viernes</v>
      </c>
      <c r="T1296" s="88">
        <f t="shared" si="104"/>
        <v>10</v>
      </c>
    </row>
    <row r="1297" spans="1:20" ht="15.75" x14ac:dyDescent="0.25">
      <c r="A1297" s="113">
        <v>1296</v>
      </c>
      <c r="B1297" s="4" t="s">
        <v>120</v>
      </c>
      <c r="C1297" s="113">
        <v>40.6666666666667</v>
      </c>
      <c r="D1297" s="2" t="s">
        <v>695</v>
      </c>
      <c r="E1297" s="5" t="s">
        <v>901</v>
      </c>
      <c r="F1297" s="171">
        <v>37381230</v>
      </c>
      <c r="G1297" s="2" t="s">
        <v>838</v>
      </c>
      <c r="H1297" s="2" t="s">
        <v>121</v>
      </c>
      <c r="I1297" s="44">
        <v>45179</v>
      </c>
      <c r="J1297" s="133" t="s">
        <v>686</v>
      </c>
      <c r="K1297" s="133" t="s">
        <v>1200</v>
      </c>
      <c r="L1297" s="160">
        <v>550</v>
      </c>
      <c r="M1297" s="2" t="s">
        <v>1</v>
      </c>
      <c r="N1297" s="2" t="s">
        <v>45</v>
      </c>
      <c r="O1297" s="9">
        <v>14.3333333333333</v>
      </c>
      <c r="P1297" s="9">
        <f t="shared" si="100"/>
        <v>55</v>
      </c>
      <c r="Q1297" s="3" t="str">
        <f t="shared" si="101"/>
        <v>septiembre</v>
      </c>
      <c r="R1297" s="2">
        <f t="shared" si="102"/>
        <v>2023</v>
      </c>
      <c r="S1297" s="3" t="str">
        <f t="shared" si="103"/>
        <v>domingo</v>
      </c>
      <c r="T1297" s="87">
        <f t="shared" si="104"/>
        <v>10</v>
      </c>
    </row>
    <row r="1298" spans="1:20" ht="15.75" x14ac:dyDescent="0.25">
      <c r="A1298" s="113">
        <v>1297</v>
      </c>
      <c r="B1298" s="4" t="s">
        <v>904</v>
      </c>
      <c r="C1298" s="113">
        <v>18</v>
      </c>
      <c r="D1298" s="2" t="s">
        <v>695</v>
      </c>
      <c r="E1298" s="5" t="s">
        <v>913</v>
      </c>
      <c r="F1298" s="171">
        <v>34678227</v>
      </c>
      <c r="G1298" s="6" t="s">
        <v>815</v>
      </c>
      <c r="H1298" s="2" t="s">
        <v>29</v>
      </c>
      <c r="I1298" s="44">
        <v>45172</v>
      </c>
      <c r="J1298" s="133" t="s">
        <v>687</v>
      </c>
      <c r="K1298" s="133" t="s">
        <v>1200</v>
      </c>
      <c r="L1298" s="160">
        <v>550</v>
      </c>
      <c r="M1298" s="2" t="s">
        <v>1</v>
      </c>
      <c r="N1298" s="2" t="s">
        <v>45</v>
      </c>
      <c r="O1298" s="9">
        <v>11.565416787329299</v>
      </c>
      <c r="P1298" s="9">
        <f t="shared" si="100"/>
        <v>55</v>
      </c>
      <c r="Q1298" s="2" t="str">
        <f t="shared" si="101"/>
        <v>septiembre</v>
      </c>
      <c r="R1298" s="2">
        <f t="shared" si="102"/>
        <v>2023</v>
      </c>
      <c r="S1298" s="3" t="str">
        <f t="shared" si="103"/>
        <v>domingo</v>
      </c>
      <c r="T1298" s="88">
        <f t="shared" si="104"/>
        <v>3</v>
      </c>
    </row>
    <row r="1299" spans="1:20" ht="15.75" x14ac:dyDescent="0.25">
      <c r="A1299" s="113">
        <v>1298</v>
      </c>
      <c r="B1299" s="4" t="s">
        <v>904</v>
      </c>
      <c r="C1299" s="113">
        <v>29</v>
      </c>
      <c r="D1299" s="2" t="s">
        <v>696</v>
      </c>
      <c r="E1299" s="5" t="s">
        <v>914</v>
      </c>
      <c r="F1299" s="171">
        <v>34678227</v>
      </c>
      <c r="G1299" s="6" t="s">
        <v>815</v>
      </c>
      <c r="H1299" s="2" t="s">
        <v>31</v>
      </c>
      <c r="I1299" s="44">
        <v>45174</v>
      </c>
      <c r="J1299" s="133" t="s">
        <v>785</v>
      </c>
      <c r="K1299" s="133" t="s">
        <v>1200</v>
      </c>
      <c r="L1299" s="160">
        <v>550</v>
      </c>
      <c r="M1299" s="2" t="s">
        <v>3</v>
      </c>
      <c r="N1299" s="2" t="s">
        <v>45</v>
      </c>
      <c r="O1299" s="9">
        <v>11.571779637729501</v>
      </c>
      <c r="P1299" s="9">
        <f t="shared" si="100"/>
        <v>55</v>
      </c>
      <c r="Q1299" s="2" t="str">
        <f t="shared" si="101"/>
        <v>septiembre</v>
      </c>
      <c r="R1299" s="2">
        <f t="shared" si="102"/>
        <v>2023</v>
      </c>
      <c r="S1299" s="3" t="str">
        <f t="shared" si="103"/>
        <v>martes</v>
      </c>
      <c r="T1299" s="87">
        <f t="shared" si="104"/>
        <v>5</v>
      </c>
    </row>
    <row r="1300" spans="1:20" ht="15.75" x14ac:dyDescent="0.25">
      <c r="A1300" s="113">
        <v>1299</v>
      </c>
      <c r="B1300" s="4" t="s">
        <v>904</v>
      </c>
      <c r="C1300" s="113">
        <v>32</v>
      </c>
      <c r="D1300" s="2" t="s">
        <v>696</v>
      </c>
      <c r="E1300" s="5" t="s">
        <v>914</v>
      </c>
      <c r="F1300" s="171">
        <v>34678227</v>
      </c>
      <c r="G1300" s="6" t="s">
        <v>815</v>
      </c>
      <c r="H1300" s="2" t="s">
        <v>31</v>
      </c>
      <c r="I1300" s="44">
        <v>45174</v>
      </c>
      <c r="J1300" s="133" t="s">
        <v>785</v>
      </c>
      <c r="K1300" s="133" t="s">
        <v>1200</v>
      </c>
      <c r="L1300" s="160">
        <v>550</v>
      </c>
      <c r="M1300" s="2" t="s">
        <v>3</v>
      </c>
      <c r="N1300" s="2" t="s">
        <v>45</v>
      </c>
      <c r="O1300" s="9">
        <v>11.6035938897304</v>
      </c>
      <c r="P1300" s="9">
        <f t="shared" si="100"/>
        <v>55</v>
      </c>
      <c r="Q1300" s="2" t="str">
        <f t="shared" si="101"/>
        <v>septiembre</v>
      </c>
      <c r="R1300" s="2">
        <f t="shared" si="102"/>
        <v>2023</v>
      </c>
      <c r="S1300" s="3" t="str">
        <f t="shared" si="103"/>
        <v>martes</v>
      </c>
      <c r="T1300" s="88">
        <f t="shared" si="104"/>
        <v>5</v>
      </c>
    </row>
    <row r="1301" spans="1:20" ht="15.75" x14ac:dyDescent="0.25">
      <c r="A1301" s="113">
        <v>1300</v>
      </c>
      <c r="B1301" s="4" t="s">
        <v>716</v>
      </c>
      <c r="C1301" s="113">
        <v>27</v>
      </c>
      <c r="D1301" s="2" t="s">
        <v>695</v>
      </c>
      <c r="E1301" s="5" t="s">
        <v>916</v>
      </c>
      <c r="F1301" s="171">
        <v>33459367</v>
      </c>
      <c r="G1301" s="6" t="s">
        <v>817</v>
      </c>
      <c r="H1301" s="2" t="s">
        <v>35</v>
      </c>
      <c r="I1301" s="44">
        <v>45172</v>
      </c>
      <c r="J1301" s="133" t="s">
        <v>682</v>
      </c>
      <c r="K1301" s="133" t="s">
        <v>1200</v>
      </c>
      <c r="L1301" s="160">
        <v>550</v>
      </c>
      <c r="M1301" s="2" t="s">
        <v>1</v>
      </c>
      <c r="N1301" s="2" t="s">
        <v>45</v>
      </c>
      <c r="O1301" s="9">
        <v>11.6163195905308</v>
      </c>
      <c r="P1301" s="9">
        <f t="shared" si="100"/>
        <v>55</v>
      </c>
      <c r="Q1301" s="2" t="str">
        <f t="shared" si="101"/>
        <v>septiembre</v>
      </c>
      <c r="R1301" s="2">
        <f t="shared" si="102"/>
        <v>2023</v>
      </c>
      <c r="S1301" s="3" t="str">
        <f t="shared" si="103"/>
        <v>domingo</v>
      </c>
      <c r="T1301" s="87">
        <f t="shared" si="104"/>
        <v>3</v>
      </c>
    </row>
    <row r="1302" spans="1:20" ht="15.75" x14ac:dyDescent="0.25">
      <c r="A1302" s="113">
        <v>1301</v>
      </c>
      <c r="B1302" s="4" t="s">
        <v>905</v>
      </c>
      <c r="C1302" s="113">
        <v>22</v>
      </c>
      <c r="D1302" s="2" t="s">
        <v>695</v>
      </c>
      <c r="E1302" s="5" t="s">
        <v>918</v>
      </c>
      <c r="F1302" s="171">
        <v>27137293</v>
      </c>
      <c r="G1302" s="2" t="s">
        <v>819</v>
      </c>
      <c r="H1302" s="2" t="s">
        <v>39</v>
      </c>
      <c r="I1302" s="44">
        <v>45172</v>
      </c>
      <c r="J1302" s="133" t="s">
        <v>692</v>
      </c>
      <c r="K1302" s="133" t="s">
        <v>1200</v>
      </c>
      <c r="L1302" s="160">
        <v>550</v>
      </c>
      <c r="M1302" s="2" t="s">
        <v>1197</v>
      </c>
      <c r="N1302" s="2" t="s">
        <v>45</v>
      </c>
      <c r="O1302" s="9">
        <v>11.629045291331099</v>
      </c>
      <c r="P1302" s="9">
        <f t="shared" si="100"/>
        <v>55</v>
      </c>
      <c r="Q1302" s="2" t="str">
        <f t="shared" si="101"/>
        <v>septiembre</v>
      </c>
      <c r="R1302" s="2">
        <f t="shared" si="102"/>
        <v>2023</v>
      </c>
      <c r="S1302" s="3" t="str">
        <f t="shared" si="103"/>
        <v>domingo</v>
      </c>
      <c r="T1302" s="88">
        <f t="shared" si="104"/>
        <v>3</v>
      </c>
    </row>
    <row r="1303" spans="1:20" ht="15.75" x14ac:dyDescent="0.25">
      <c r="A1303" s="113">
        <v>1302</v>
      </c>
      <c r="B1303" s="4" t="s">
        <v>719</v>
      </c>
      <c r="C1303" s="113">
        <v>30</v>
      </c>
      <c r="D1303" s="2" t="s">
        <v>696</v>
      </c>
      <c r="E1303" s="5" t="s">
        <v>920</v>
      </c>
      <c r="F1303" s="171">
        <v>27535017</v>
      </c>
      <c r="G1303" s="2" t="s">
        <v>847</v>
      </c>
      <c r="H1303" s="2" t="s">
        <v>61</v>
      </c>
      <c r="I1303" s="44">
        <v>45172</v>
      </c>
      <c r="J1303" s="133" t="s">
        <v>784</v>
      </c>
      <c r="K1303" s="133" t="s">
        <v>1200</v>
      </c>
      <c r="L1303" s="160">
        <v>550</v>
      </c>
      <c r="M1303" s="2" t="s">
        <v>1198</v>
      </c>
      <c r="N1303" s="2" t="s">
        <v>45</v>
      </c>
      <c r="O1303" s="9">
        <v>11.6417709921315</v>
      </c>
      <c r="P1303" s="9">
        <f t="shared" si="100"/>
        <v>55</v>
      </c>
      <c r="Q1303" s="2" t="str">
        <f t="shared" si="101"/>
        <v>septiembre</v>
      </c>
      <c r="R1303" s="2">
        <f t="shared" si="102"/>
        <v>2023</v>
      </c>
      <c r="S1303" s="3" t="str">
        <f t="shared" si="103"/>
        <v>domingo</v>
      </c>
      <c r="T1303" s="87">
        <f t="shared" si="104"/>
        <v>3</v>
      </c>
    </row>
    <row r="1304" spans="1:20" ht="15.75" x14ac:dyDescent="0.25">
      <c r="A1304" s="113">
        <v>1303</v>
      </c>
      <c r="B1304" s="4" t="s">
        <v>720</v>
      </c>
      <c r="C1304" s="113">
        <v>35</v>
      </c>
      <c r="D1304" s="2" t="s">
        <v>695</v>
      </c>
      <c r="E1304" s="5" t="s">
        <v>921</v>
      </c>
      <c r="F1304" s="171">
        <v>30580610</v>
      </c>
      <c r="G1304" s="2" t="s">
        <v>848</v>
      </c>
      <c r="H1304" s="2" t="s">
        <v>35</v>
      </c>
      <c r="I1304" s="44">
        <v>45197</v>
      </c>
      <c r="J1304" s="133" t="s">
        <v>690</v>
      </c>
      <c r="K1304" s="133" t="s">
        <v>1200</v>
      </c>
      <c r="L1304" s="160">
        <v>550</v>
      </c>
      <c r="M1304" s="2" t="s">
        <v>3</v>
      </c>
      <c r="N1304" s="2" t="s">
        <v>45</v>
      </c>
      <c r="O1304" s="9">
        <v>11.648133842531699</v>
      </c>
      <c r="P1304" s="9">
        <f t="shared" si="100"/>
        <v>55</v>
      </c>
      <c r="Q1304" s="2" t="str">
        <f t="shared" si="101"/>
        <v>septiembre</v>
      </c>
      <c r="R1304" s="2">
        <f t="shared" si="102"/>
        <v>2023</v>
      </c>
      <c r="S1304" s="3" t="str">
        <f t="shared" si="103"/>
        <v>jueves</v>
      </c>
      <c r="T1304" s="88">
        <f t="shared" si="104"/>
        <v>28</v>
      </c>
    </row>
    <row r="1305" spans="1:20" ht="15.75" x14ac:dyDescent="0.25">
      <c r="A1305" s="113">
        <v>1304</v>
      </c>
      <c r="B1305" s="4" t="s">
        <v>721</v>
      </c>
      <c r="C1305" s="113">
        <v>33</v>
      </c>
      <c r="D1305" s="2" t="s">
        <v>695</v>
      </c>
      <c r="E1305" s="5" t="s">
        <v>922</v>
      </c>
      <c r="F1305" s="171">
        <v>35484478</v>
      </c>
      <c r="G1305" s="2" t="s">
        <v>843</v>
      </c>
      <c r="H1305" s="2" t="s">
        <v>37</v>
      </c>
      <c r="I1305" s="44">
        <v>45199</v>
      </c>
      <c r="J1305" s="133" t="s">
        <v>782</v>
      </c>
      <c r="K1305" s="133" t="s">
        <v>1200</v>
      </c>
      <c r="L1305" s="160">
        <v>550</v>
      </c>
      <c r="M1305" s="2" t="s">
        <v>1198</v>
      </c>
      <c r="N1305" s="2" t="s">
        <v>45</v>
      </c>
      <c r="O1305" s="9">
        <v>11.654496692931801</v>
      </c>
      <c r="P1305" s="9">
        <f t="shared" si="100"/>
        <v>55</v>
      </c>
      <c r="Q1305" s="2" t="str">
        <f t="shared" si="101"/>
        <v>septiembre</v>
      </c>
      <c r="R1305" s="2">
        <f t="shared" si="102"/>
        <v>2023</v>
      </c>
      <c r="S1305" s="3" t="str">
        <f t="shared" si="103"/>
        <v>sabado</v>
      </c>
      <c r="T1305" s="87">
        <f t="shared" si="104"/>
        <v>30</v>
      </c>
    </row>
    <row r="1306" spans="1:20" ht="15.75" x14ac:dyDescent="0.25">
      <c r="A1306" s="113">
        <v>1305</v>
      </c>
      <c r="B1306" s="4" t="s">
        <v>722</v>
      </c>
      <c r="C1306" s="113">
        <v>35</v>
      </c>
      <c r="D1306" s="2" t="s">
        <v>696</v>
      </c>
      <c r="E1306" s="5" t="s">
        <v>923</v>
      </c>
      <c r="F1306" s="171">
        <v>32313302</v>
      </c>
      <c r="G1306" s="2" t="s">
        <v>849</v>
      </c>
      <c r="H1306" s="2" t="s">
        <v>67</v>
      </c>
      <c r="I1306" s="44">
        <v>45202</v>
      </c>
      <c r="J1306" s="133" t="s">
        <v>683</v>
      </c>
      <c r="K1306" s="133" t="s">
        <v>1200</v>
      </c>
      <c r="L1306" s="160">
        <v>550</v>
      </c>
      <c r="M1306" s="2" t="s">
        <v>5</v>
      </c>
      <c r="N1306" s="2" t="s">
        <v>45</v>
      </c>
      <c r="O1306" s="9">
        <v>11.660859543332</v>
      </c>
      <c r="P1306" s="9">
        <f t="shared" si="100"/>
        <v>55</v>
      </c>
      <c r="Q1306" s="2" t="str">
        <f t="shared" si="101"/>
        <v>octubre</v>
      </c>
      <c r="R1306" s="2">
        <f t="shared" si="102"/>
        <v>2023</v>
      </c>
      <c r="S1306" s="3" t="str">
        <f t="shared" si="103"/>
        <v>martes</v>
      </c>
      <c r="T1306" s="88">
        <f t="shared" si="104"/>
        <v>3</v>
      </c>
    </row>
    <row r="1307" spans="1:20" ht="15.75" x14ac:dyDescent="0.25">
      <c r="A1307" s="113">
        <v>1306</v>
      </c>
      <c r="B1307" s="4" t="s">
        <v>723</v>
      </c>
      <c r="C1307" s="3">
        <v>37</v>
      </c>
      <c r="D1307" s="2" t="s">
        <v>696</v>
      </c>
      <c r="E1307" s="5" t="s">
        <v>924</v>
      </c>
      <c r="F1307" s="171">
        <v>35887710</v>
      </c>
      <c r="G1307" s="2" t="s">
        <v>821</v>
      </c>
      <c r="H1307" s="2" t="s">
        <v>68</v>
      </c>
      <c r="I1307" s="44">
        <v>45205</v>
      </c>
      <c r="J1307" s="133" t="s">
        <v>691</v>
      </c>
      <c r="K1307" s="133" t="s">
        <v>1200</v>
      </c>
      <c r="L1307" s="160">
        <v>550</v>
      </c>
      <c r="M1307" s="2" t="s">
        <v>1198</v>
      </c>
      <c r="N1307" s="2" t="s">
        <v>45</v>
      </c>
      <c r="O1307" s="9">
        <v>11.667222393732199</v>
      </c>
      <c r="P1307" s="9">
        <f t="shared" si="100"/>
        <v>55</v>
      </c>
      <c r="Q1307" s="2" t="str">
        <f t="shared" si="101"/>
        <v>octubre</v>
      </c>
      <c r="R1307" s="2">
        <f t="shared" si="102"/>
        <v>2023</v>
      </c>
      <c r="S1307" s="3" t="str">
        <f t="shared" si="103"/>
        <v>viernes</v>
      </c>
      <c r="T1307" s="87">
        <f t="shared" si="104"/>
        <v>6</v>
      </c>
    </row>
    <row r="1308" spans="1:20" ht="15.75" x14ac:dyDescent="0.25">
      <c r="A1308" s="113">
        <v>1307</v>
      </c>
      <c r="B1308" s="4" t="s">
        <v>71</v>
      </c>
      <c r="C1308" s="113">
        <v>27</v>
      </c>
      <c r="D1308" s="2" t="s">
        <v>695</v>
      </c>
      <c r="E1308" s="5" t="s">
        <v>926</v>
      </c>
      <c r="F1308" s="171">
        <v>34221613</v>
      </c>
      <c r="G1308" s="2" t="s">
        <v>822</v>
      </c>
      <c r="H1308" s="2" t="s">
        <v>72</v>
      </c>
      <c r="I1308" s="44">
        <v>45211</v>
      </c>
      <c r="J1308" s="133" t="s">
        <v>686</v>
      </c>
      <c r="K1308" s="133" t="s">
        <v>1200</v>
      </c>
      <c r="L1308" s="160">
        <v>550</v>
      </c>
      <c r="M1308" s="2" t="s">
        <v>1</v>
      </c>
      <c r="N1308" s="2" t="s">
        <v>45</v>
      </c>
      <c r="O1308" s="9">
        <v>11.6799480945326</v>
      </c>
      <c r="P1308" s="9">
        <f t="shared" si="100"/>
        <v>55</v>
      </c>
      <c r="Q1308" s="2" t="str">
        <f t="shared" si="101"/>
        <v>octubre</v>
      </c>
      <c r="R1308" s="2">
        <f t="shared" si="102"/>
        <v>2023</v>
      </c>
      <c r="S1308" s="3" t="str">
        <f t="shared" si="103"/>
        <v>jueves</v>
      </c>
      <c r="T1308" s="88">
        <f t="shared" si="104"/>
        <v>12</v>
      </c>
    </row>
    <row r="1309" spans="1:20" ht="15.75" x14ac:dyDescent="0.25">
      <c r="A1309" s="113">
        <v>1308</v>
      </c>
      <c r="B1309" s="4" t="s">
        <v>725</v>
      </c>
      <c r="C1309" s="113">
        <v>40</v>
      </c>
      <c r="D1309" s="2" t="s">
        <v>696</v>
      </c>
      <c r="E1309" s="5" t="s">
        <v>902</v>
      </c>
      <c r="F1309" s="171">
        <v>32459086</v>
      </c>
      <c r="G1309" s="2" t="s">
        <v>845</v>
      </c>
      <c r="H1309" s="2" t="s">
        <v>76</v>
      </c>
      <c r="I1309" s="44">
        <v>45219</v>
      </c>
      <c r="J1309" s="133" t="s">
        <v>713</v>
      </c>
      <c r="K1309" s="133" t="s">
        <v>1200</v>
      </c>
      <c r="L1309" s="160">
        <v>550</v>
      </c>
      <c r="M1309" s="2" t="s">
        <v>1</v>
      </c>
      <c r="N1309" s="2" t="s">
        <v>45</v>
      </c>
      <c r="O1309" s="9">
        <v>11.692673795332899</v>
      </c>
      <c r="P1309" s="9">
        <f t="shared" si="100"/>
        <v>55</v>
      </c>
      <c r="Q1309" s="2" t="str">
        <f t="shared" si="101"/>
        <v>octubre</v>
      </c>
      <c r="R1309" s="2">
        <f t="shared" si="102"/>
        <v>2023</v>
      </c>
      <c r="S1309" s="3" t="str">
        <f t="shared" si="103"/>
        <v>viernes</v>
      </c>
      <c r="T1309" s="87">
        <f t="shared" si="104"/>
        <v>20</v>
      </c>
    </row>
    <row r="1310" spans="1:20" ht="15.75" x14ac:dyDescent="0.25">
      <c r="A1310" s="113">
        <v>1309</v>
      </c>
      <c r="B1310" s="4" t="s">
        <v>726</v>
      </c>
      <c r="C1310" s="113">
        <v>18</v>
      </c>
      <c r="D1310" s="2" t="s">
        <v>696</v>
      </c>
      <c r="E1310" s="5" t="s">
        <v>928</v>
      </c>
      <c r="F1310" s="171">
        <v>26547859</v>
      </c>
      <c r="G1310" s="2" t="s">
        <v>823</v>
      </c>
      <c r="H1310" s="2" t="s">
        <v>78</v>
      </c>
      <c r="I1310" s="44">
        <v>45223</v>
      </c>
      <c r="J1310" s="133" t="s">
        <v>716</v>
      </c>
      <c r="K1310" s="133" t="s">
        <v>62</v>
      </c>
      <c r="L1310" s="161">
        <v>350</v>
      </c>
      <c r="M1310" s="2" t="s">
        <v>1197</v>
      </c>
      <c r="N1310" s="2" t="s">
        <v>45</v>
      </c>
      <c r="O1310" s="9">
        <v>11.6990366457331</v>
      </c>
      <c r="P1310" s="9">
        <f t="shared" si="100"/>
        <v>35</v>
      </c>
      <c r="Q1310" s="2" t="str">
        <f t="shared" si="101"/>
        <v>octubre</v>
      </c>
      <c r="R1310" s="2">
        <f t="shared" si="102"/>
        <v>2023</v>
      </c>
      <c r="S1310" s="3" t="str">
        <f t="shared" si="103"/>
        <v>martes</v>
      </c>
      <c r="T1310" s="88">
        <f t="shared" si="104"/>
        <v>24</v>
      </c>
    </row>
    <row r="1311" spans="1:20" ht="15.75" x14ac:dyDescent="0.25">
      <c r="A1311" s="113">
        <v>1310</v>
      </c>
      <c r="B1311" s="4" t="s">
        <v>731</v>
      </c>
      <c r="C1311" s="113">
        <v>34</v>
      </c>
      <c r="D1311" s="2" t="s">
        <v>695</v>
      </c>
      <c r="E1311" s="5" t="s">
        <v>934</v>
      </c>
      <c r="F1311" s="171">
        <v>33175773</v>
      </c>
      <c r="G1311" s="2" t="s">
        <v>827</v>
      </c>
      <c r="H1311" s="2" t="s">
        <v>88</v>
      </c>
      <c r="I1311" s="44">
        <v>45235</v>
      </c>
      <c r="J1311" s="133" t="s">
        <v>785</v>
      </c>
      <c r="K1311" s="133" t="s">
        <v>62</v>
      </c>
      <c r="L1311" s="161">
        <v>350</v>
      </c>
      <c r="M1311" s="2" t="s">
        <v>3</v>
      </c>
      <c r="N1311" s="2" t="s">
        <v>45</v>
      </c>
      <c r="O1311" s="9">
        <v>11.730850897733999</v>
      </c>
      <c r="P1311" s="9">
        <f t="shared" si="100"/>
        <v>35</v>
      </c>
      <c r="Q1311" s="2" t="str">
        <f t="shared" si="101"/>
        <v>noviembre</v>
      </c>
      <c r="R1311" s="2">
        <f t="shared" si="102"/>
        <v>2023</v>
      </c>
      <c r="S1311" s="3" t="str">
        <f t="shared" si="103"/>
        <v>domingo</v>
      </c>
      <c r="T1311" s="87">
        <f t="shared" si="104"/>
        <v>5</v>
      </c>
    </row>
    <row r="1312" spans="1:20" ht="15.75" x14ac:dyDescent="0.25">
      <c r="A1312" s="113">
        <v>1311</v>
      </c>
      <c r="B1312" s="4" t="s">
        <v>91</v>
      </c>
      <c r="C1312" s="113">
        <v>31</v>
      </c>
      <c r="D1312" s="2" t="s">
        <v>696</v>
      </c>
      <c r="E1312" s="5" t="s">
        <v>936</v>
      </c>
      <c r="F1312" s="171">
        <v>26673605</v>
      </c>
      <c r="G1312" s="2" t="s">
        <v>829</v>
      </c>
      <c r="H1312" s="2" t="s">
        <v>92</v>
      </c>
      <c r="I1312" s="44">
        <v>45242</v>
      </c>
      <c r="J1312" s="133" t="s">
        <v>682</v>
      </c>
      <c r="K1312" s="133" t="s">
        <v>62</v>
      </c>
      <c r="L1312" s="161">
        <v>350</v>
      </c>
      <c r="M1312" s="2" t="s">
        <v>1</v>
      </c>
      <c r="N1312" s="2" t="s">
        <v>45</v>
      </c>
      <c r="O1312" s="9">
        <v>11.7435765985344</v>
      </c>
      <c r="P1312" s="9">
        <f t="shared" si="100"/>
        <v>35</v>
      </c>
      <c r="Q1312" s="2" t="str">
        <f t="shared" si="101"/>
        <v>noviembre</v>
      </c>
      <c r="R1312" s="2">
        <f t="shared" si="102"/>
        <v>2023</v>
      </c>
      <c r="S1312" s="3" t="str">
        <f t="shared" si="103"/>
        <v>domingo</v>
      </c>
      <c r="T1312" s="88">
        <f t="shared" si="104"/>
        <v>12</v>
      </c>
    </row>
    <row r="1313" spans="1:20" ht="15.75" x14ac:dyDescent="0.25">
      <c r="A1313" s="113">
        <v>1312</v>
      </c>
      <c r="B1313" s="4" t="s">
        <v>94</v>
      </c>
      <c r="C1313" s="113">
        <v>29</v>
      </c>
      <c r="D1313" s="2" t="s">
        <v>695</v>
      </c>
      <c r="E1313" s="5" t="s">
        <v>938</v>
      </c>
      <c r="F1313" s="171">
        <v>32537563</v>
      </c>
      <c r="G1313" s="2" t="s">
        <v>831</v>
      </c>
      <c r="H1313" s="2" t="s">
        <v>74</v>
      </c>
      <c r="I1313" s="44">
        <v>45248</v>
      </c>
      <c r="J1313" s="133" t="s">
        <v>692</v>
      </c>
      <c r="K1313" s="133" t="s">
        <v>62</v>
      </c>
      <c r="L1313" s="161">
        <v>350</v>
      </c>
      <c r="M1313" s="2" t="s">
        <v>1197</v>
      </c>
      <c r="N1313" s="2" t="s">
        <v>45</v>
      </c>
      <c r="O1313" s="9">
        <v>11.756302299334701</v>
      </c>
      <c r="P1313" s="9">
        <f t="shared" si="100"/>
        <v>35</v>
      </c>
      <c r="Q1313" s="2" t="str">
        <f t="shared" si="101"/>
        <v>noviembre</v>
      </c>
      <c r="R1313" s="2">
        <f t="shared" si="102"/>
        <v>2023</v>
      </c>
      <c r="S1313" s="3" t="str">
        <f t="shared" si="103"/>
        <v>sabado</v>
      </c>
      <c r="T1313" s="87">
        <f t="shared" si="104"/>
        <v>18</v>
      </c>
    </row>
    <row r="1314" spans="1:20" ht="15.75" x14ac:dyDescent="0.25">
      <c r="A1314" s="113">
        <v>1313</v>
      </c>
      <c r="B1314" s="4" t="s">
        <v>734</v>
      </c>
      <c r="C1314" s="113">
        <v>29</v>
      </c>
      <c r="D1314" s="2" t="s">
        <v>696</v>
      </c>
      <c r="E1314" s="5" t="s">
        <v>940</v>
      </c>
      <c r="F1314" s="171">
        <v>36482004</v>
      </c>
      <c r="G1314" s="2" t="s">
        <v>851</v>
      </c>
      <c r="H1314" s="2" t="s">
        <v>98</v>
      </c>
      <c r="I1314" s="44">
        <v>45255</v>
      </c>
      <c r="J1314" s="133" t="s">
        <v>784</v>
      </c>
      <c r="K1314" s="133" t="s">
        <v>62</v>
      </c>
      <c r="L1314" s="161">
        <v>350</v>
      </c>
      <c r="M1314" s="2" t="s">
        <v>1198</v>
      </c>
      <c r="N1314" s="2" t="s">
        <v>45</v>
      </c>
      <c r="O1314" s="9">
        <v>11.7690280001351</v>
      </c>
      <c r="P1314" s="9">
        <f t="shared" si="100"/>
        <v>35</v>
      </c>
      <c r="Q1314" s="2" t="str">
        <f t="shared" si="101"/>
        <v>noviembre</v>
      </c>
      <c r="R1314" s="2">
        <f t="shared" si="102"/>
        <v>2023</v>
      </c>
      <c r="S1314" s="3" t="str">
        <f t="shared" si="103"/>
        <v>sabado</v>
      </c>
      <c r="T1314" s="88">
        <f t="shared" si="104"/>
        <v>25</v>
      </c>
    </row>
    <row r="1315" spans="1:20" ht="15.75" x14ac:dyDescent="0.25">
      <c r="A1315" s="113">
        <v>1314</v>
      </c>
      <c r="B1315" s="4" t="s">
        <v>99</v>
      </c>
      <c r="C1315" s="113">
        <v>31</v>
      </c>
      <c r="D1315" s="2" t="s">
        <v>696</v>
      </c>
      <c r="E1315" s="5" t="s">
        <v>941</v>
      </c>
      <c r="F1315" s="171">
        <v>34388397</v>
      </c>
      <c r="G1315" s="2" t="s">
        <v>846</v>
      </c>
      <c r="H1315" s="2" t="s">
        <v>100</v>
      </c>
      <c r="I1315" s="44">
        <v>45258</v>
      </c>
      <c r="J1315" s="133" t="s">
        <v>690</v>
      </c>
      <c r="K1315" s="133" t="s">
        <v>62</v>
      </c>
      <c r="L1315" s="161">
        <v>350</v>
      </c>
      <c r="M1315" s="2" t="s">
        <v>3</v>
      </c>
      <c r="N1315" s="2" t="s">
        <v>45</v>
      </c>
      <c r="O1315" s="9">
        <v>11.775390850535301</v>
      </c>
      <c r="P1315" s="9">
        <f t="shared" si="100"/>
        <v>35</v>
      </c>
      <c r="Q1315" s="2" t="str">
        <f t="shared" si="101"/>
        <v>noviembre</v>
      </c>
      <c r="R1315" s="2">
        <f t="shared" si="102"/>
        <v>2023</v>
      </c>
      <c r="S1315" s="3" t="str">
        <f t="shared" si="103"/>
        <v>martes</v>
      </c>
      <c r="T1315" s="87">
        <f t="shared" si="104"/>
        <v>28</v>
      </c>
    </row>
    <row r="1316" spans="1:20" ht="15.75" x14ac:dyDescent="0.25">
      <c r="A1316" s="113">
        <v>1315</v>
      </c>
      <c r="B1316" s="4" t="s">
        <v>735</v>
      </c>
      <c r="C1316" s="113">
        <v>29</v>
      </c>
      <c r="D1316" s="2" t="s">
        <v>695</v>
      </c>
      <c r="E1316" s="5" t="s">
        <v>942</v>
      </c>
      <c r="F1316" s="171">
        <v>34400915</v>
      </c>
      <c r="G1316" s="2" t="s">
        <v>840</v>
      </c>
      <c r="H1316" s="2" t="s">
        <v>102</v>
      </c>
      <c r="I1316" s="44">
        <v>45260</v>
      </c>
      <c r="J1316" s="133" t="s">
        <v>782</v>
      </c>
      <c r="K1316" s="133" t="s">
        <v>62</v>
      </c>
      <c r="L1316" s="161">
        <v>350</v>
      </c>
      <c r="M1316" s="2" t="s">
        <v>1198</v>
      </c>
      <c r="N1316" s="2" t="s">
        <v>45</v>
      </c>
      <c r="O1316" s="9">
        <v>11.781753700935401</v>
      </c>
      <c r="P1316" s="9">
        <f t="shared" si="100"/>
        <v>35</v>
      </c>
      <c r="Q1316" s="2" t="str">
        <f t="shared" si="101"/>
        <v>noviembre</v>
      </c>
      <c r="R1316" s="2">
        <f t="shared" si="102"/>
        <v>2023</v>
      </c>
      <c r="S1316" s="3" t="str">
        <f t="shared" si="103"/>
        <v>jueves</v>
      </c>
      <c r="T1316" s="88">
        <f t="shared" si="104"/>
        <v>30</v>
      </c>
    </row>
    <row r="1317" spans="1:20" ht="15.75" x14ac:dyDescent="0.25">
      <c r="A1317" s="113">
        <v>1316</v>
      </c>
      <c r="B1317" s="4" t="s">
        <v>736</v>
      </c>
      <c r="C1317" s="113">
        <v>18</v>
      </c>
      <c r="D1317" s="2" t="s">
        <v>695</v>
      </c>
      <c r="E1317" s="5" t="s">
        <v>943</v>
      </c>
      <c r="F1317" s="171">
        <v>31816316</v>
      </c>
      <c r="G1317" s="2" t="s">
        <v>853</v>
      </c>
      <c r="H1317" s="2" t="s">
        <v>104</v>
      </c>
      <c r="I1317" s="44">
        <v>45263</v>
      </c>
      <c r="J1317" s="133" t="s">
        <v>683</v>
      </c>
      <c r="K1317" s="133" t="s">
        <v>62</v>
      </c>
      <c r="L1317" s="161">
        <v>350</v>
      </c>
      <c r="M1317" s="2" t="s">
        <v>5</v>
      </c>
      <c r="N1317" s="2" t="s">
        <v>45</v>
      </c>
      <c r="O1317" s="9">
        <v>11.7881165513356</v>
      </c>
      <c r="P1317" s="9">
        <f t="shared" si="100"/>
        <v>35</v>
      </c>
      <c r="Q1317" s="2" t="str">
        <f t="shared" si="101"/>
        <v>diciembre</v>
      </c>
      <c r="R1317" s="2">
        <f t="shared" si="102"/>
        <v>2023</v>
      </c>
      <c r="S1317" s="3" t="str">
        <f t="shared" si="103"/>
        <v>domingo</v>
      </c>
      <c r="T1317" s="87">
        <f t="shared" si="104"/>
        <v>3</v>
      </c>
    </row>
    <row r="1318" spans="1:20" ht="15.75" x14ac:dyDescent="0.25">
      <c r="A1318" s="113">
        <v>1317</v>
      </c>
      <c r="B1318" s="4" t="s">
        <v>802</v>
      </c>
      <c r="C1318" s="113">
        <v>30</v>
      </c>
      <c r="D1318" s="2" t="s">
        <v>695</v>
      </c>
      <c r="E1318" s="5" t="s">
        <v>944</v>
      </c>
      <c r="F1318" s="171">
        <v>27186697</v>
      </c>
      <c r="G1318" s="2" t="s">
        <v>833</v>
      </c>
      <c r="H1318" s="2" t="s">
        <v>70</v>
      </c>
      <c r="I1318" s="44">
        <v>45266</v>
      </c>
      <c r="J1318" s="133" t="s">
        <v>691</v>
      </c>
      <c r="K1318" s="133" t="s">
        <v>62</v>
      </c>
      <c r="L1318" s="161">
        <v>350</v>
      </c>
      <c r="M1318" s="2" t="s">
        <v>1198</v>
      </c>
      <c r="N1318" s="2" t="s">
        <v>45</v>
      </c>
      <c r="O1318" s="9">
        <v>11.794479401735799</v>
      </c>
      <c r="P1318" s="9">
        <f t="shared" si="100"/>
        <v>35</v>
      </c>
      <c r="Q1318" s="2" t="str">
        <f t="shared" si="101"/>
        <v>diciembre</v>
      </c>
      <c r="R1318" s="2">
        <f t="shared" si="102"/>
        <v>2023</v>
      </c>
      <c r="S1318" s="3" t="str">
        <f t="shared" si="103"/>
        <v>miercoles</v>
      </c>
      <c r="T1318" s="88">
        <f t="shared" si="104"/>
        <v>6</v>
      </c>
    </row>
    <row r="1319" spans="1:20" ht="15.75" x14ac:dyDescent="0.25">
      <c r="A1319" s="113">
        <v>1318</v>
      </c>
      <c r="B1319" s="4" t="s">
        <v>738</v>
      </c>
      <c r="C1319" s="113">
        <v>52</v>
      </c>
      <c r="D1319" s="2" t="s">
        <v>696</v>
      </c>
      <c r="E1319" s="5" t="s">
        <v>946</v>
      </c>
      <c r="F1319" s="171">
        <v>34780010</v>
      </c>
      <c r="G1319" s="2" t="s">
        <v>834</v>
      </c>
      <c r="H1319" s="2" t="s">
        <v>110</v>
      </c>
      <c r="I1319" s="44">
        <v>45272</v>
      </c>
      <c r="J1319" s="133" t="s">
        <v>686</v>
      </c>
      <c r="K1319" s="133" t="s">
        <v>62</v>
      </c>
      <c r="L1319" s="161">
        <v>350</v>
      </c>
      <c r="M1319" s="2" t="s">
        <v>1</v>
      </c>
      <c r="N1319" s="2" t="s">
        <v>45</v>
      </c>
      <c r="O1319" s="9">
        <v>11.8072051025362</v>
      </c>
      <c r="P1319" s="9">
        <f t="shared" si="100"/>
        <v>35</v>
      </c>
      <c r="Q1319" s="2" t="str">
        <f t="shared" si="101"/>
        <v>diciembre</v>
      </c>
      <c r="R1319" s="2">
        <f t="shared" si="102"/>
        <v>2023</v>
      </c>
      <c r="S1319" s="3" t="str">
        <f t="shared" si="103"/>
        <v>martes</v>
      </c>
      <c r="T1319" s="87">
        <f t="shared" si="104"/>
        <v>12</v>
      </c>
    </row>
    <row r="1320" spans="1:20" ht="15.75" x14ac:dyDescent="0.25">
      <c r="A1320" s="113">
        <v>1319</v>
      </c>
      <c r="B1320" s="4" t="s">
        <v>113</v>
      </c>
      <c r="C1320" s="113">
        <v>18</v>
      </c>
      <c r="D1320" s="2" t="s">
        <v>696</v>
      </c>
      <c r="E1320" s="5" t="s">
        <v>948</v>
      </c>
      <c r="F1320" s="171">
        <v>37472916</v>
      </c>
      <c r="G1320" s="2" t="s">
        <v>842</v>
      </c>
      <c r="H1320" s="2" t="s">
        <v>114</v>
      </c>
      <c r="I1320" s="44">
        <v>45280</v>
      </c>
      <c r="J1320" s="133" t="s">
        <v>713</v>
      </c>
      <c r="K1320" s="133" t="s">
        <v>62</v>
      </c>
      <c r="L1320" s="161">
        <v>350</v>
      </c>
      <c r="M1320" s="2" t="s">
        <v>1</v>
      </c>
      <c r="N1320" s="2" t="s">
        <v>45</v>
      </c>
      <c r="O1320" s="9">
        <v>11.819930803336501</v>
      </c>
      <c r="P1320" s="9">
        <f t="shared" si="100"/>
        <v>35</v>
      </c>
      <c r="Q1320" s="2" t="str">
        <f t="shared" si="101"/>
        <v>diciembre</v>
      </c>
      <c r="R1320" s="2">
        <f t="shared" si="102"/>
        <v>2023</v>
      </c>
      <c r="S1320" s="3" t="str">
        <f t="shared" si="103"/>
        <v>miercoles</v>
      </c>
      <c r="T1320" s="88">
        <f t="shared" si="104"/>
        <v>20</v>
      </c>
    </row>
    <row r="1321" spans="1:20" ht="15.75" x14ac:dyDescent="0.25">
      <c r="A1321" s="113">
        <v>1320</v>
      </c>
      <c r="B1321" s="4" t="s">
        <v>115</v>
      </c>
      <c r="C1321" s="113">
        <v>29</v>
      </c>
      <c r="D1321" s="2" t="s">
        <v>696</v>
      </c>
      <c r="E1321" s="5" t="s">
        <v>949</v>
      </c>
      <c r="F1321" s="171">
        <v>34107521</v>
      </c>
      <c r="G1321" s="2" t="s">
        <v>835</v>
      </c>
      <c r="H1321" s="2" t="s">
        <v>88</v>
      </c>
      <c r="I1321" s="44">
        <v>45283</v>
      </c>
      <c r="J1321" s="133" t="s">
        <v>716</v>
      </c>
      <c r="K1321" s="133" t="s">
        <v>62</v>
      </c>
      <c r="L1321" s="161">
        <v>350</v>
      </c>
      <c r="M1321" s="2" t="s">
        <v>1197</v>
      </c>
      <c r="N1321" s="2" t="s">
        <v>45</v>
      </c>
      <c r="O1321" s="9">
        <v>11.8262936537367</v>
      </c>
      <c r="P1321" s="9">
        <f t="shared" si="100"/>
        <v>35</v>
      </c>
      <c r="Q1321" s="2" t="str">
        <f t="shared" si="101"/>
        <v>diciembre</v>
      </c>
      <c r="R1321" s="2">
        <f t="shared" si="102"/>
        <v>2023</v>
      </c>
      <c r="S1321" s="3" t="str">
        <f t="shared" si="103"/>
        <v>sabado</v>
      </c>
      <c r="T1321" s="87">
        <f t="shared" si="104"/>
        <v>23</v>
      </c>
    </row>
    <row r="1322" spans="1:20" ht="15.75" x14ac:dyDescent="0.25">
      <c r="A1322" s="113">
        <v>1321</v>
      </c>
      <c r="B1322" s="4" t="s">
        <v>906</v>
      </c>
      <c r="C1322" s="113">
        <v>35</v>
      </c>
      <c r="D1322" s="2" t="s">
        <v>696</v>
      </c>
      <c r="E1322" s="5" t="s">
        <v>914</v>
      </c>
      <c r="F1322" s="171">
        <v>37977741</v>
      </c>
      <c r="G1322" s="2" t="s">
        <v>839</v>
      </c>
      <c r="H1322" s="2" t="s">
        <v>31</v>
      </c>
      <c r="I1322" s="44">
        <v>45174</v>
      </c>
      <c r="J1322" s="133" t="s">
        <v>785</v>
      </c>
      <c r="K1322" s="133" t="s">
        <v>62</v>
      </c>
      <c r="L1322" s="161">
        <v>350</v>
      </c>
      <c r="M1322" s="2" t="s">
        <v>3</v>
      </c>
      <c r="N1322" s="2" t="s">
        <v>45</v>
      </c>
      <c r="O1322" s="9">
        <v>11.858107905737601</v>
      </c>
      <c r="P1322" s="9">
        <f t="shared" si="100"/>
        <v>35</v>
      </c>
      <c r="Q1322" s="2" t="str">
        <f t="shared" si="101"/>
        <v>septiembre</v>
      </c>
      <c r="R1322" s="2">
        <f t="shared" si="102"/>
        <v>2023</v>
      </c>
      <c r="S1322" s="3" t="str">
        <f t="shared" si="103"/>
        <v>martes</v>
      </c>
      <c r="T1322" s="88">
        <f t="shared" si="104"/>
        <v>5</v>
      </c>
    </row>
    <row r="1323" spans="1:20" ht="15.75" x14ac:dyDescent="0.25">
      <c r="A1323" s="113">
        <v>1322</v>
      </c>
      <c r="B1323" s="4" t="s">
        <v>716</v>
      </c>
      <c r="C1323" s="113">
        <v>27</v>
      </c>
      <c r="D1323" s="2" t="s">
        <v>695</v>
      </c>
      <c r="E1323" s="5" t="s">
        <v>916</v>
      </c>
      <c r="F1323" s="171">
        <v>33459367</v>
      </c>
      <c r="G1323" s="6" t="s">
        <v>817</v>
      </c>
      <c r="H1323" s="2" t="s">
        <v>35</v>
      </c>
      <c r="I1323" s="44">
        <v>45181</v>
      </c>
      <c r="J1323" s="133" t="s">
        <v>682</v>
      </c>
      <c r="K1323" s="133" t="s">
        <v>62</v>
      </c>
      <c r="L1323" s="161">
        <v>350</v>
      </c>
      <c r="M1323" s="2" t="s">
        <v>1</v>
      </c>
      <c r="N1323" s="2" t="s">
        <v>45</v>
      </c>
      <c r="O1323" s="9">
        <v>11.870833606538</v>
      </c>
      <c r="P1323" s="9">
        <f t="shared" si="100"/>
        <v>35</v>
      </c>
      <c r="Q1323" s="2" t="str">
        <f t="shared" si="101"/>
        <v>septiembre</v>
      </c>
      <c r="R1323" s="2">
        <f t="shared" si="102"/>
        <v>2023</v>
      </c>
      <c r="S1323" s="3" t="str">
        <f t="shared" si="103"/>
        <v>martes</v>
      </c>
      <c r="T1323" s="87">
        <f t="shared" si="104"/>
        <v>12</v>
      </c>
    </row>
    <row r="1324" spans="1:20" ht="15.75" x14ac:dyDescent="0.25">
      <c r="A1324" s="113">
        <v>1323</v>
      </c>
      <c r="B1324" s="4" t="s">
        <v>905</v>
      </c>
      <c r="C1324" s="113">
        <v>22</v>
      </c>
      <c r="D1324" s="2" t="s">
        <v>695</v>
      </c>
      <c r="E1324" s="5" t="s">
        <v>918</v>
      </c>
      <c r="F1324" s="171">
        <v>27137293</v>
      </c>
      <c r="G1324" s="2" t="s">
        <v>819</v>
      </c>
      <c r="H1324" s="2" t="s">
        <v>39</v>
      </c>
      <c r="I1324" s="44">
        <v>45172</v>
      </c>
      <c r="J1324" s="133" t="s">
        <v>692</v>
      </c>
      <c r="K1324" s="133" t="s">
        <v>62</v>
      </c>
      <c r="L1324" s="161">
        <v>350</v>
      </c>
      <c r="M1324" s="2" t="s">
        <v>1197</v>
      </c>
      <c r="N1324" s="2" t="s">
        <v>45</v>
      </c>
      <c r="O1324" s="9">
        <v>11.883559307338301</v>
      </c>
      <c r="P1324" s="9">
        <f t="shared" si="100"/>
        <v>35</v>
      </c>
      <c r="Q1324" s="2" t="str">
        <f t="shared" si="101"/>
        <v>septiembre</v>
      </c>
      <c r="R1324" s="2">
        <f t="shared" si="102"/>
        <v>2023</v>
      </c>
      <c r="S1324" s="3" t="str">
        <f t="shared" si="103"/>
        <v>domingo</v>
      </c>
      <c r="T1324" s="88">
        <f t="shared" si="104"/>
        <v>3</v>
      </c>
    </row>
    <row r="1325" spans="1:20" ht="15.75" x14ac:dyDescent="0.25">
      <c r="A1325" s="113">
        <v>1324</v>
      </c>
      <c r="B1325" s="4" t="s">
        <v>719</v>
      </c>
      <c r="C1325" s="113">
        <v>30</v>
      </c>
      <c r="D1325" s="2" t="s">
        <v>696</v>
      </c>
      <c r="E1325" s="5" t="s">
        <v>920</v>
      </c>
      <c r="F1325" s="171">
        <v>27535017</v>
      </c>
      <c r="G1325" s="2" t="s">
        <v>847</v>
      </c>
      <c r="H1325" s="2" t="s">
        <v>61</v>
      </c>
      <c r="I1325" s="44">
        <v>45172</v>
      </c>
      <c r="J1325" s="133" t="s">
        <v>784</v>
      </c>
      <c r="K1325" s="133" t="s">
        <v>62</v>
      </c>
      <c r="L1325" s="161">
        <v>350</v>
      </c>
      <c r="M1325" s="2" t="s">
        <v>1198</v>
      </c>
      <c r="N1325" s="2" t="s">
        <v>45</v>
      </c>
      <c r="O1325" s="9">
        <v>11.896285008138699</v>
      </c>
      <c r="P1325" s="9">
        <f t="shared" si="100"/>
        <v>35</v>
      </c>
      <c r="Q1325" s="2" t="str">
        <f t="shared" si="101"/>
        <v>septiembre</v>
      </c>
      <c r="R1325" s="2">
        <f t="shared" si="102"/>
        <v>2023</v>
      </c>
      <c r="S1325" s="3" t="str">
        <f t="shared" si="103"/>
        <v>domingo</v>
      </c>
      <c r="T1325" s="87">
        <f t="shared" si="104"/>
        <v>3</v>
      </c>
    </row>
    <row r="1326" spans="1:20" ht="15.75" x14ac:dyDescent="0.25">
      <c r="A1326" s="113">
        <v>1325</v>
      </c>
      <c r="B1326" s="4" t="s">
        <v>720</v>
      </c>
      <c r="C1326" s="113">
        <v>35</v>
      </c>
      <c r="D1326" s="2" t="s">
        <v>695</v>
      </c>
      <c r="E1326" s="5" t="s">
        <v>921</v>
      </c>
      <c r="F1326" s="171">
        <v>30580610</v>
      </c>
      <c r="G1326" s="2" t="s">
        <v>848</v>
      </c>
      <c r="H1326" s="2" t="s">
        <v>35</v>
      </c>
      <c r="I1326" s="44">
        <v>45172</v>
      </c>
      <c r="J1326" s="133" t="s">
        <v>690</v>
      </c>
      <c r="K1326" s="133" t="s">
        <v>62</v>
      </c>
      <c r="L1326" s="161">
        <v>350</v>
      </c>
      <c r="M1326" s="2" t="s">
        <v>3</v>
      </c>
      <c r="N1326" s="2" t="s">
        <v>45</v>
      </c>
      <c r="O1326" s="9">
        <v>11.9026478585389</v>
      </c>
      <c r="P1326" s="9">
        <f t="shared" si="100"/>
        <v>35</v>
      </c>
      <c r="Q1326" s="2" t="str">
        <f t="shared" si="101"/>
        <v>septiembre</v>
      </c>
      <c r="R1326" s="2">
        <f t="shared" si="102"/>
        <v>2023</v>
      </c>
      <c r="S1326" s="3" t="str">
        <f t="shared" si="103"/>
        <v>domingo</v>
      </c>
      <c r="T1326" s="88">
        <f t="shared" si="104"/>
        <v>3</v>
      </c>
    </row>
    <row r="1327" spans="1:20" ht="15.75" x14ac:dyDescent="0.25">
      <c r="A1327" s="113">
        <v>1326</v>
      </c>
      <c r="B1327" s="4" t="s">
        <v>721</v>
      </c>
      <c r="C1327" s="113">
        <v>33</v>
      </c>
      <c r="D1327" s="2" t="s">
        <v>695</v>
      </c>
      <c r="E1327" s="5" t="s">
        <v>922</v>
      </c>
      <c r="F1327" s="171">
        <v>35484478</v>
      </c>
      <c r="G1327" s="2" t="s">
        <v>843</v>
      </c>
      <c r="H1327" s="2" t="s">
        <v>37</v>
      </c>
      <c r="I1327" s="44">
        <v>45199</v>
      </c>
      <c r="J1327" s="133" t="s">
        <v>782</v>
      </c>
      <c r="K1327" s="133" t="s">
        <v>62</v>
      </c>
      <c r="L1327" s="161">
        <v>350</v>
      </c>
      <c r="M1327" s="2" t="s">
        <v>1198</v>
      </c>
      <c r="N1327" s="2" t="s">
        <v>45</v>
      </c>
      <c r="O1327" s="9">
        <v>11.909010708939</v>
      </c>
      <c r="P1327" s="9">
        <f t="shared" si="100"/>
        <v>35</v>
      </c>
      <c r="Q1327" s="2" t="str">
        <f t="shared" si="101"/>
        <v>septiembre</v>
      </c>
      <c r="R1327" s="2">
        <f t="shared" si="102"/>
        <v>2023</v>
      </c>
      <c r="S1327" s="3" t="str">
        <f t="shared" si="103"/>
        <v>sabado</v>
      </c>
      <c r="T1327" s="87">
        <f t="shared" si="104"/>
        <v>30</v>
      </c>
    </row>
    <row r="1328" spans="1:20" ht="15.75" x14ac:dyDescent="0.25">
      <c r="A1328" s="113">
        <v>1327</v>
      </c>
      <c r="B1328" s="4" t="s">
        <v>722</v>
      </c>
      <c r="C1328" s="113">
        <v>35</v>
      </c>
      <c r="D1328" s="2" t="s">
        <v>696</v>
      </c>
      <c r="E1328" s="5" t="s">
        <v>923</v>
      </c>
      <c r="F1328" s="171">
        <v>32313302</v>
      </c>
      <c r="G1328" s="2" t="s">
        <v>849</v>
      </c>
      <c r="H1328" s="2" t="s">
        <v>67</v>
      </c>
      <c r="I1328" s="44">
        <v>45202</v>
      </c>
      <c r="J1328" s="133" t="s">
        <v>683</v>
      </c>
      <c r="K1328" s="133" t="s">
        <v>62</v>
      </c>
      <c r="L1328" s="161">
        <v>350</v>
      </c>
      <c r="M1328" s="2" t="s">
        <v>5</v>
      </c>
      <c r="N1328" s="2" t="s">
        <v>45</v>
      </c>
      <c r="O1328" s="9">
        <v>11.9153735593392</v>
      </c>
      <c r="P1328" s="9">
        <f t="shared" si="100"/>
        <v>35</v>
      </c>
      <c r="Q1328" s="2" t="str">
        <f t="shared" si="101"/>
        <v>octubre</v>
      </c>
      <c r="R1328" s="2">
        <f t="shared" si="102"/>
        <v>2023</v>
      </c>
      <c r="S1328" s="3" t="str">
        <f t="shared" si="103"/>
        <v>martes</v>
      </c>
      <c r="T1328" s="88">
        <f t="shared" si="104"/>
        <v>3</v>
      </c>
    </row>
    <row r="1329" spans="1:20" ht="15.75" x14ac:dyDescent="0.25">
      <c r="A1329" s="113">
        <v>1328</v>
      </c>
      <c r="B1329" s="4" t="s">
        <v>723</v>
      </c>
      <c r="C1329" s="3">
        <v>37</v>
      </c>
      <c r="D1329" s="2" t="s">
        <v>696</v>
      </c>
      <c r="E1329" s="5" t="s">
        <v>924</v>
      </c>
      <c r="F1329" s="171">
        <v>35887710</v>
      </c>
      <c r="G1329" s="2" t="s">
        <v>821</v>
      </c>
      <c r="H1329" s="2" t="s">
        <v>68</v>
      </c>
      <c r="I1329" s="44">
        <v>45205</v>
      </c>
      <c r="J1329" s="133" t="s">
        <v>691</v>
      </c>
      <c r="K1329" s="133" t="s">
        <v>1203</v>
      </c>
      <c r="L1329" s="161">
        <v>450</v>
      </c>
      <c r="M1329" s="2" t="s">
        <v>1198</v>
      </c>
      <c r="N1329" s="2" t="s">
        <v>45</v>
      </c>
      <c r="O1329" s="9">
        <v>11.921736409739401</v>
      </c>
      <c r="P1329" s="9">
        <f t="shared" si="100"/>
        <v>45</v>
      </c>
      <c r="Q1329" s="2" t="str">
        <f t="shared" si="101"/>
        <v>octubre</v>
      </c>
      <c r="R1329" s="2">
        <f t="shared" si="102"/>
        <v>2023</v>
      </c>
      <c r="S1329" s="3" t="str">
        <f t="shared" si="103"/>
        <v>viernes</v>
      </c>
      <c r="T1329" s="87">
        <f t="shared" si="104"/>
        <v>6</v>
      </c>
    </row>
    <row r="1330" spans="1:20" ht="15.75" x14ac:dyDescent="0.25">
      <c r="A1330" s="113">
        <v>1329</v>
      </c>
      <c r="B1330" s="4" t="s">
        <v>71</v>
      </c>
      <c r="C1330" s="113">
        <v>27</v>
      </c>
      <c r="D1330" s="2" t="s">
        <v>695</v>
      </c>
      <c r="E1330" s="5" t="s">
        <v>926</v>
      </c>
      <c r="F1330" s="171">
        <v>34221613</v>
      </c>
      <c r="G1330" s="2" t="s">
        <v>822</v>
      </c>
      <c r="H1330" s="2" t="s">
        <v>72</v>
      </c>
      <c r="I1330" s="44">
        <v>45211</v>
      </c>
      <c r="J1330" s="133" t="s">
        <v>686</v>
      </c>
      <c r="K1330" s="133" t="s">
        <v>1203</v>
      </c>
      <c r="L1330" s="161">
        <v>450</v>
      </c>
      <c r="M1330" s="2" t="s">
        <v>1</v>
      </c>
      <c r="N1330" s="2" t="s">
        <v>45</v>
      </c>
      <c r="O1330" s="9">
        <v>11.934462110539799</v>
      </c>
      <c r="P1330" s="9">
        <f t="shared" si="100"/>
        <v>45</v>
      </c>
      <c r="Q1330" s="2" t="str">
        <f t="shared" si="101"/>
        <v>octubre</v>
      </c>
      <c r="R1330" s="2">
        <f t="shared" si="102"/>
        <v>2023</v>
      </c>
      <c r="S1330" s="3" t="str">
        <f t="shared" si="103"/>
        <v>jueves</v>
      </c>
      <c r="T1330" s="88">
        <f t="shared" si="104"/>
        <v>12</v>
      </c>
    </row>
    <row r="1331" spans="1:20" ht="15.75" x14ac:dyDescent="0.25">
      <c r="A1331" s="113">
        <v>1330</v>
      </c>
      <c r="B1331" s="4" t="s">
        <v>725</v>
      </c>
      <c r="C1331" s="113">
        <v>40</v>
      </c>
      <c r="D1331" s="2" t="s">
        <v>696</v>
      </c>
      <c r="E1331" s="5" t="s">
        <v>902</v>
      </c>
      <c r="F1331" s="171">
        <v>32459086</v>
      </c>
      <c r="G1331" s="2" t="s">
        <v>845</v>
      </c>
      <c r="H1331" s="2" t="s">
        <v>76</v>
      </c>
      <c r="I1331" s="44">
        <v>45219</v>
      </c>
      <c r="J1331" s="133" t="s">
        <v>713</v>
      </c>
      <c r="K1331" s="133" t="s">
        <v>1203</v>
      </c>
      <c r="L1331" s="161">
        <v>450</v>
      </c>
      <c r="M1331" s="2" t="s">
        <v>1</v>
      </c>
      <c r="N1331" s="2" t="s">
        <v>45</v>
      </c>
      <c r="O1331" s="9">
        <v>11.9471878113401</v>
      </c>
      <c r="P1331" s="9">
        <f t="shared" si="100"/>
        <v>45</v>
      </c>
      <c r="Q1331" s="2" t="str">
        <f t="shared" si="101"/>
        <v>octubre</v>
      </c>
      <c r="R1331" s="2">
        <f t="shared" si="102"/>
        <v>2023</v>
      </c>
      <c r="S1331" s="3" t="str">
        <f t="shared" si="103"/>
        <v>viernes</v>
      </c>
      <c r="T1331" s="87">
        <f t="shared" si="104"/>
        <v>20</v>
      </c>
    </row>
    <row r="1332" spans="1:20" ht="15.75" x14ac:dyDescent="0.25">
      <c r="A1332" s="113">
        <v>1331</v>
      </c>
      <c r="B1332" s="4" t="s">
        <v>726</v>
      </c>
      <c r="C1332" s="113">
        <v>18</v>
      </c>
      <c r="D1332" s="2" t="s">
        <v>696</v>
      </c>
      <c r="E1332" s="5" t="s">
        <v>928</v>
      </c>
      <c r="F1332" s="171">
        <v>26547859</v>
      </c>
      <c r="G1332" s="2" t="s">
        <v>823</v>
      </c>
      <c r="H1332" s="2" t="s">
        <v>78</v>
      </c>
      <c r="I1332" s="44">
        <v>45225</v>
      </c>
      <c r="J1332" s="133" t="s">
        <v>716</v>
      </c>
      <c r="K1332" s="133" t="s">
        <v>1203</v>
      </c>
      <c r="L1332" s="161">
        <v>450</v>
      </c>
      <c r="M1332" s="2" t="s">
        <v>1197</v>
      </c>
      <c r="N1332" s="2" t="s">
        <v>45</v>
      </c>
      <c r="O1332" s="9">
        <v>11.9535506617403</v>
      </c>
      <c r="P1332" s="9">
        <f t="shared" si="100"/>
        <v>45</v>
      </c>
      <c r="Q1332" s="2" t="str">
        <f t="shared" si="101"/>
        <v>octubre</v>
      </c>
      <c r="R1332" s="2">
        <f t="shared" si="102"/>
        <v>2023</v>
      </c>
      <c r="S1332" s="3" t="str">
        <f t="shared" si="103"/>
        <v>jueves</v>
      </c>
      <c r="T1332" s="88">
        <f t="shared" si="104"/>
        <v>26</v>
      </c>
    </row>
    <row r="1333" spans="1:20" ht="15.75" x14ac:dyDescent="0.25">
      <c r="A1333" s="113">
        <v>1332</v>
      </c>
      <c r="B1333" s="4" t="s">
        <v>731</v>
      </c>
      <c r="C1333" s="113">
        <v>34</v>
      </c>
      <c r="D1333" s="2" t="s">
        <v>695</v>
      </c>
      <c r="E1333" s="5" t="s">
        <v>934</v>
      </c>
      <c r="F1333" s="171">
        <v>33175773</v>
      </c>
      <c r="G1333" s="2" t="s">
        <v>827</v>
      </c>
      <c r="H1333" s="2" t="s">
        <v>88</v>
      </c>
      <c r="I1333" s="44">
        <v>45235</v>
      </c>
      <c r="J1333" s="133" t="s">
        <v>785</v>
      </c>
      <c r="K1333" s="133" t="s">
        <v>1203</v>
      </c>
      <c r="L1333" s="161">
        <v>450</v>
      </c>
      <c r="M1333" s="2" t="s">
        <v>3</v>
      </c>
      <c r="N1333" s="2" t="s">
        <v>45</v>
      </c>
      <c r="O1333" s="9">
        <v>11.985364913741201</v>
      </c>
      <c r="P1333" s="9">
        <f t="shared" si="100"/>
        <v>45</v>
      </c>
      <c r="Q1333" s="2" t="str">
        <f t="shared" si="101"/>
        <v>noviembre</v>
      </c>
      <c r="R1333" s="2">
        <f t="shared" si="102"/>
        <v>2023</v>
      </c>
      <c r="S1333" s="3" t="str">
        <f t="shared" si="103"/>
        <v>domingo</v>
      </c>
      <c r="T1333" s="87">
        <f t="shared" si="104"/>
        <v>5</v>
      </c>
    </row>
    <row r="1334" spans="1:20" ht="15.75" x14ac:dyDescent="0.25">
      <c r="A1334" s="113">
        <v>1333</v>
      </c>
      <c r="B1334" s="4" t="s">
        <v>91</v>
      </c>
      <c r="C1334" s="113">
        <v>31</v>
      </c>
      <c r="D1334" s="2" t="s">
        <v>696</v>
      </c>
      <c r="E1334" s="5" t="s">
        <v>936</v>
      </c>
      <c r="F1334" s="171">
        <v>26673605</v>
      </c>
      <c r="G1334" s="2" t="s">
        <v>829</v>
      </c>
      <c r="H1334" s="2" t="s">
        <v>92</v>
      </c>
      <c r="I1334" s="44">
        <v>45242</v>
      </c>
      <c r="J1334" s="133" t="s">
        <v>682</v>
      </c>
      <c r="K1334" s="133" t="s">
        <v>1203</v>
      </c>
      <c r="L1334" s="161">
        <v>450</v>
      </c>
      <c r="M1334" s="2" t="s">
        <v>1</v>
      </c>
      <c r="N1334" s="2" t="s">
        <v>45</v>
      </c>
      <c r="O1334" s="9">
        <v>11.998090614541599</v>
      </c>
      <c r="P1334" s="9">
        <f t="shared" si="100"/>
        <v>45</v>
      </c>
      <c r="Q1334" s="2" t="str">
        <f t="shared" si="101"/>
        <v>noviembre</v>
      </c>
      <c r="R1334" s="2">
        <f t="shared" si="102"/>
        <v>2023</v>
      </c>
      <c r="S1334" s="3" t="str">
        <f t="shared" si="103"/>
        <v>domingo</v>
      </c>
      <c r="T1334" s="88">
        <f t="shared" si="104"/>
        <v>12</v>
      </c>
    </row>
    <row r="1335" spans="1:20" ht="15.75" x14ac:dyDescent="0.25">
      <c r="A1335" s="113">
        <v>1334</v>
      </c>
      <c r="B1335" s="4" t="s">
        <v>94</v>
      </c>
      <c r="C1335" s="113">
        <v>29</v>
      </c>
      <c r="D1335" s="2" t="s">
        <v>695</v>
      </c>
      <c r="E1335" s="5" t="s">
        <v>938</v>
      </c>
      <c r="F1335" s="171">
        <v>32537563</v>
      </c>
      <c r="G1335" s="2" t="s">
        <v>831</v>
      </c>
      <c r="H1335" s="2" t="s">
        <v>74</v>
      </c>
      <c r="I1335" s="44">
        <v>45249</v>
      </c>
      <c r="J1335" s="133" t="s">
        <v>690</v>
      </c>
      <c r="K1335" s="133" t="s">
        <v>1203</v>
      </c>
      <c r="L1335" s="161">
        <v>450</v>
      </c>
      <c r="M1335" s="2" t="s">
        <v>3</v>
      </c>
      <c r="N1335" s="2" t="s">
        <v>45</v>
      </c>
      <c r="O1335" s="9">
        <v>12.0108163153419</v>
      </c>
      <c r="P1335" s="9">
        <f t="shared" si="100"/>
        <v>45</v>
      </c>
      <c r="Q1335" s="2" t="str">
        <f t="shared" si="101"/>
        <v>noviembre</v>
      </c>
      <c r="R1335" s="2">
        <f t="shared" si="102"/>
        <v>2023</v>
      </c>
      <c r="S1335" s="3" t="str">
        <f t="shared" si="103"/>
        <v>domingo</v>
      </c>
      <c r="T1335" s="87">
        <f t="shared" si="104"/>
        <v>19</v>
      </c>
    </row>
    <row r="1336" spans="1:20" ht="15.75" x14ac:dyDescent="0.25">
      <c r="A1336" s="113">
        <v>1335</v>
      </c>
      <c r="B1336" s="4" t="s">
        <v>734</v>
      </c>
      <c r="C1336" s="113">
        <v>29</v>
      </c>
      <c r="D1336" s="2" t="s">
        <v>696</v>
      </c>
      <c r="E1336" s="5" t="s">
        <v>940</v>
      </c>
      <c r="F1336" s="171">
        <v>36482004</v>
      </c>
      <c r="G1336" s="2" t="s">
        <v>851</v>
      </c>
      <c r="H1336" s="2" t="s">
        <v>98</v>
      </c>
      <c r="I1336" s="44">
        <v>45255</v>
      </c>
      <c r="J1336" s="133" t="s">
        <v>683</v>
      </c>
      <c r="K1336" s="133" t="s">
        <v>1203</v>
      </c>
      <c r="L1336" s="161">
        <v>450</v>
      </c>
      <c r="M1336" s="2" t="s">
        <v>5</v>
      </c>
      <c r="N1336" s="2" t="s">
        <v>45</v>
      </c>
      <c r="O1336" s="9">
        <v>12.023542016142301</v>
      </c>
      <c r="P1336" s="9">
        <f t="shared" si="100"/>
        <v>45</v>
      </c>
      <c r="Q1336" s="2" t="str">
        <f t="shared" si="101"/>
        <v>noviembre</v>
      </c>
      <c r="R1336" s="2">
        <f t="shared" si="102"/>
        <v>2023</v>
      </c>
      <c r="S1336" s="3" t="str">
        <f t="shared" si="103"/>
        <v>sabado</v>
      </c>
      <c r="T1336" s="88">
        <f t="shared" si="104"/>
        <v>25</v>
      </c>
    </row>
    <row r="1337" spans="1:20" ht="15.75" x14ac:dyDescent="0.25">
      <c r="A1337" s="113">
        <v>1336</v>
      </c>
      <c r="B1337" s="4" t="s">
        <v>99</v>
      </c>
      <c r="C1337" s="113">
        <v>31</v>
      </c>
      <c r="D1337" s="2" t="s">
        <v>696</v>
      </c>
      <c r="E1337" s="5" t="s">
        <v>941</v>
      </c>
      <c r="F1337" s="171">
        <v>34388397</v>
      </c>
      <c r="G1337" s="2" t="s">
        <v>846</v>
      </c>
      <c r="H1337" s="2" t="s">
        <v>100</v>
      </c>
      <c r="I1337" s="44">
        <v>45258</v>
      </c>
      <c r="J1337" s="133" t="s">
        <v>691</v>
      </c>
      <c r="K1337" s="133" t="s">
        <v>1203</v>
      </c>
      <c r="L1337" s="161">
        <v>450</v>
      </c>
      <c r="M1337" s="2" t="s">
        <v>1198</v>
      </c>
      <c r="N1337" s="2" t="s">
        <v>45</v>
      </c>
      <c r="O1337" s="9">
        <v>12.0299048665425</v>
      </c>
      <c r="P1337" s="9">
        <f t="shared" si="100"/>
        <v>45</v>
      </c>
      <c r="Q1337" s="2" t="str">
        <f t="shared" si="101"/>
        <v>noviembre</v>
      </c>
      <c r="R1337" s="2">
        <f t="shared" si="102"/>
        <v>2023</v>
      </c>
      <c r="S1337" s="3" t="str">
        <f t="shared" si="103"/>
        <v>martes</v>
      </c>
      <c r="T1337" s="87">
        <f t="shared" si="104"/>
        <v>28</v>
      </c>
    </row>
    <row r="1338" spans="1:20" ht="15.75" x14ac:dyDescent="0.25">
      <c r="A1338" s="113">
        <v>1337</v>
      </c>
      <c r="B1338" s="4" t="s">
        <v>735</v>
      </c>
      <c r="C1338" s="113">
        <v>29</v>
      </c>
      <c r="D1338" s="2" t="s">
        <v>695</v>
      </c>
      <c r="E1338" s="5" t="s">
        <v>942</v>
      </c>
      <c r="F1338" s="171">
        <v>34400915</v>
      </c>
      <c r="G1338" s="2" t="s">
        <v>840</v>
      </c>
      <c r="H1338" s="2" t="s">
        <v>102</v>
      </c>
      <c r="I1338" s="44">
        <v>45260</v>
      </c>
      <c r="J1338" s="133" t="s">
        <v>786</v>
      </c>
      <c r="K1338" s="133" t="s">
        <v>1203</v>
      </c>
      <c r="L1338" s="161">
        <v>450</v>
      </c>
      <c r="M1338" s="2" t="s">
        <v>3</v>
      </c>
      <c r="N1338" s="2" t="s">
        <v>45</v>
      </c>
      <c r="O1338" s="9">
        <v>12.0362677169426</v>
      </c>
      <c r="P1338" s="9">
        <f t="shared" si="100"/>
        <v>45</v>
      </c>
      <c r="Q1338" s="2" t="str">
        <f t="shared" si="101"/>
        <v>noviembre</v>
      </c>
      <c r="R1338" s="2">
        <f t="shared" si="102"/>
        <v>2023</v>
      </c>
      <c r="S1338" s="3" t="str">
        <f t="shared" si="103"/>
        <v>jueves</v>
      </c>
      <c r="T1338" s="88">
        <f t="shared" si="104"/>
        <v>30</v>
      </c>
    </row>
    <row r="1339" spans="1:20" ht="15.75" x14ac:dyDescent="0.25">
      <c r="A1339" s="113">
        <v>1338</v>
      </c>
      <c r="B1339" s="4" t="s">
        <v>736</v>
      </c>
      <c r="C1339" s="113">
        <v>18</v>
      </c>
      <c r="D1339" s="2" t="s">
        <v>695</v>
      </c>
      <c r="E1339" s="5" t="s">
        <v>943</v>
      </c>
      <c r="F1339" s="171">
        <v>31816316</v>
      </c>
      <c r="G1339" s="2" t="s">
        <v>853</v>
      </c>
      <c r="H1339" s="2" t="s">
        <v>104</v>
      </c>
      <c r="I1339" s="44">
        <v>45263</v>
      </c>
      <c r="J1339" s="133" t="s">
        <v>686</v>
      </c>
      <c r="K1339" s="133" t="s">
        <v>1203</v>
      </c>
      <c r="L1339" s="161">
        <v>450</v>
      </c>
      <c r="M1339" s="2" t="s">
        <v>1</v>
      </c>
      <c r="N1339" s="2" t="s">
        <v>45</v>
      </c>
      <c r="O1339" s="9">
        <v>12.042630567342799</v>
      </c>
      <c r="P1339" s="9">
        <f t="shared" si="100"/>
        <v>45</v>
      </c>
      <c r="Q1339" s="2" t="str">
        <f t="shared" si="101"/>
        <v>diciembre</v>
      </c>
      <c r="R1339" s="2">
        <f t="shared" si="102"/>
        <v>2023</v>
      </c>
      <c r="S1339" s="3" t="str">
        <f t="shared" si="103"/>
        <v>domingo</v>
      </c>
      <c r="T1339" s="87">
        <f t="shared" si="104"/>
        <v>3</v>
      </c>
    </row>
    <row r="1340" spans="1:20" ht="15.75" x14ac:dyDescent="0.25">
      <c r="A1340" s="113">
        <v>1339</v>
      </c>
      <c r="B1340" s="4" t="s">
        <v>802</v>
      </c>
      <c r="C1340" s="113">
        <v>30</v>
      </c>
      <c r="D1340" s="2" t="s">
        <v>695</v>
      </c>
      <c r="E1340" s="5" t="s">
        <v>944</v>
      </c>
      <c r="F1340" s="171">
        <v>27186697</v>
      </c>
      <c r="G1340" s="2" t="s">
        <v>833</v>
      </c>
      <c r="H1340" s="2" t="s">
        <v>70</v>
      </c>
      <c r="I1340" s="44">
        <v>45266</v>
      </c>
      <c r="J1340" s="133" t="s">
        <v>714</v>
      </c>
      <c r="K1340" s="133" t="s">
        <v>1203</v>
      </c>
      <c r="L1340" s="161">
        <v>450</v>
      </c>
      <c r="M1340" s="2" t="s">
        <v>1198</v>
      </c>
      <c r="N1340" s="2" t="s">
        <v>45</v>
      </c>
      <c r="O1340" s="9">
        <v>12.048993417743</v>
      </c>
      <c r="P1340" s="9">
        <f t="shared" si="100"/>
        <v>45</v>
      </c>
      <c r="Q1340" s="2" t="str">
        <f t="shared" si="101"/>
        <v>diciembre</v>
      </c>
      <c r="R1340" s="2">
        <f t="shared" si="102"/>
        <v>2023</v>
      </c>
      <c r="S1340" s="3" t="str">
        <f t="shared" si="103"/>
        <v>miercoles</v>
      </c>
      <c r="T1340" s="88">
        <f t="shared" si="104"/>
        <v>6</v>
      </c>
    </row>
    <row r="1341" spans="1:20" ht="15.75" x14ac:dyDescent="0.25">
      <c r="A1341" s="113">
        <v>1340</v>
      </c>
      <c r="B1341" s="4" t="s">
        <v>738</v>
      </c>
      <c r="C1341" s="113">
        <v>52</v>
      </c>
      <c r="D1341" s="2" t="s">
        <v>696</v>
      </c>
      <c r="E1341" s="5" t="s">
        <v>946</v>
      </c>
      <c r="F1341" s="171">
        <v>34780010</v>
      </c>
      <c r="G1341" s="2" t="s">
        <v>834</v>
      </c>
      <c r="H1341" s="2" t="s">
        <v>110</v>
      </c>
      <c r="I1341" s="44">
        <v>45272</v>
      </c>
      <c r="J1341" s="133" t="s">
        <v>690</v>
      </c>
      <c r="K1341" s="133" t="s">
        <v>1203</v>
      </c>
      <c r="L1341" s="161">
        <v>450</v>
      </c>
      <c r="M1341" s="2" t="s">
        <v>3</v>
      </c>
      <c r="N1341" s="2" t="s">
        <v>45</v>
      </c>
      <c r="O1341" s="9">
        <v>12.061719118543399</v>
      </c>
      <c r="P1341" s="9">
        <f t="shared" si="100"/>
        <v>45</v>
      </c>
      <c r="Q1341" s="2" t="str">
        <f t="shared" si="101"/>
        <v>diciembre</v>
      </c>
      <c r="R1341" s="2">
        <f t="shared" si="102"/>
        <v>2023</v>
      </c>
      <c r="S1341" s="3" t="str">
        <f t="shared" si="103"/>
        <v>martes</v>
      </c>
      <c r="T1341" s="87">
        <f t="shared" si="104"/>
        <v>12</v>
      </c>
    </row>
    <row r="1342" spans="1:20" ht="15.75" x14ac:dyDescent="0.25">
      <c r="A1342" s="113">
        <v>1341</v>
      </c>
      <c r="B1342" s="4" t="s">
        <v>113</v>
      </c>
      <c r="C1342" s="113">
        <v>18</v>
      </c>
      <c r="D1342" s="2" t="s">
        <v>696</v>
      </c>
      <c r="E1342" s="5" t="s">
        <v>948</v>
      </c>
      <c r="F1342" s="171">
        <v>37472916</v>
      </c>
      <c r="G1342" s="2" t="s">
        <v>842</v>
      </c>
      <c r="H1342" s="2" t="s">
        <v>114</v>
      </c>
      <c r="I1342" s="44">
        <v>45280</v>
      </c>
      <c r="J1342" s="133" t="s">
        <v>683</v>
      </c>
      <c r="K1342" s="133" t="s">
        <v>1202</v>
      </c>
      <c r="L1342" s="161">
        <v>600</v>
      </c>
      <c r="M1342" s="2" t="s">
        <v>5</v>
      </c>
      <c r="N1342" s="2" t="s">
        <v>45</v>
      </c>
      <c r="O1342" s="9">
        <v>12.0744448193437</v>
      </c>
      <c r="P1342" s="9">
        <f t="shared" si="100"/>
        <v>60</v>
      </c>
      <c r="Q1342" s="2" t="str">
        <f t="shared" si="101"/>
        <v>diciembre</v>
      </c>
      <c r="R1342" s="2">
        <f t="shared" si="102"/>
        <v>2023</v>
      </c>
      <c r="S1342" s="3" t="str">
        <f t="shared" si="103"/>
        <v>miercoles</v>
      </c>
      <c r="T1342" s="88">
        <f t="shared" si="104"/>
        <v>20</v>
      </c>
    </row>
    <row r="1343" spans="1:20" ht="15.75" x14ac:dyDescent="0.25">
      <c r="A1343" s="113">
        <v>1342</v>
      </c>
      <c r="B1343" s="4" t="s">
        <v>115</v>
      </c>
      <c r="C1343" s="113">
        <v>29</v>
      </c>
      <c r="D1343" s="2" t="s">
        <v>696</v>
      </c>
      <c r="E1343" s="5" t="s">
        <v>949</v>
      </c>
      <c r="F1343" s="171">
        <v>34107521</v>
      </c>
      <c r="G1343" s="2" t="s">
        <v>835</v>
      </c>
      <c r="H1343" s="2" t="s">
        <v>88</v>
      </c>
      <c r="I1343" s="44">
        <v>45283</v>
      </c>
      <c r="J1343" s="133" t="s">
        <v>691</v>
      </c>
      <c r="K1343" s="133" t="s">
        <v>1202</v>
      </c>
      <c r="L1343" s="161">
        <v>600</v>
      </c>
      <c r="M1343" s="2" t="s">
        <v>1198</v>
      </c>
      <c r="N1343" s="2" t="s">
        <v>45</v>
      </c>
      <c r="O1343" s="9">
        <v>12.0808076697439</v>
      </c>
      <c r="P1343" s="9">
        <f t="shared" si="100"/>
        <v>60</v>
      </c>
      <c r="Q1343" s="2" t="str">
        <f t="shared" si="101"/>
        <v>diciembre</v>
      </c>
      <c r="R1343" s="2">
        <f t="shared" si="102"/>
        <v>2023</v>
      </c>
      <c r="S1343" s="3" t="str">
        <f t="shared" si="103"/>
        <v>sabado</v>
      </c>
      <c r="T1343" s="87">
        <f t="shared" si="104"/>
        <v>23</v>
      </c>
    </row>
    <row r="1344" spans="1:20" ht="15.75" x14ac:dyDescent="0.25">
      <c r="A1344" s="113">
        <v>1343</v>
      </c>
      <c r="B1344" s="4" t="s">
        <v>906</v>
      </c>
      <c r="C1344" s="113">
        <v>35</v>
      </c>
      <c r="D1344" s="2" t="s">
        <v>696</v>
      </c>
      <c r="E1344" s="5" t="s">
        <v>914</v>
      </c>
      <c r="F1344" s="171">
        <v>37977741</v>
      </c>
      <c r="G1344" s="2" t="s">
        <v>839</v>
      </c>
      <c r="H1344" s="2" t="s">
        <v>31</v>
      </c>
      <c r="I1344" s="44">
        <v>45174</v>
      </c>
      <c r="J1344" s="133" t="s">
        <v>690</v>
      </c>
      <c r="K1344" s="133" t="s">
        <v>1202</v>
      </c>
      <c r="L1344" s="161">
        <v>600</v>
      </c>
      <c r="M1344" s="2" t="s">
        <v>3</v>
      </c>
      <c r="N1344" s="2" t="s">
        <v>45</v>
      </c>
      <c r="O1344" s="9">
        <v>12.1126219217448</v>
      </c>
      <c r="P1344" s="9">
        <f t="shared" si="100"/>
        <v>60</v>
      </c>
      <c r="Q1344" s="2" t="str">
        <f t="shared" si="101"/>
        <v>septiembre</v>
      </c>
      <c r="R1344" s="2">
        <f t="shared" si="102"/>
        <v>2023</v>
      </c>
      <c r="S1344" s="3" t="str">
        <f t="shared" si="103"/>
        <v>martes</v>
      </c>
      <c r="T1344" s="88">
        <f t="shared" si="104"/>
        <v>5</v>
      </c>
    </row>
    <row r="1345" spans="1:20" ht="15.75" x14ac:dyDescent="0.25">
      <c r="A1345" s="113">
        <v>1344</v>
      </c>
      <c r="B1345" s="4" t="s">
        <v>716</v>
      </c>
      <c r="C1345" s="113">
        <v>27</v>
      </c>
      <c r="D1345" s="2" t="s">
        <v>695</v>
      </c>
      <c r="E1345" s="5" t="s">
        <v>916</v>
      </c>
      <c r="F1345" s="171">
        <v>33459367</v>
      </c>
      <c r="G1345" s="6" t="s">
        <v>817</v>
      </c>
      <c r="H1345" s="2" t="s">
        <v>35</v>
      </c>
      <c r="I1345" s="44">
        <v>45181</v>
      </c>
      <c r="J1345" s="133" t="s">
        <v>683</v>
      </c>
      <c r="K1345" s="133" t="s">
        <v>1202</v>
      </c>
      <c r="L1345" s="161">
        <v>600</v>
      </c>
      <c r="M1345" s="2" t="s">
        <v>5</v>
      </c>
      <c r="N1345" s="2" t="s">
        <v>45</v>
      </c>
      <c r="O1345" s="9">
        <v>12.125347622545201</v>
      </c>
      <c r="P1345" s="9">
        <f t="shared" si="100"/>
        <v>60</v>
      </c>
      <c r="Q1345" s="2" t="str">
        <f t="shared" si="101"/>
        <v>septiembre</v>
      </c>
      <c r="R1345" s="2">
        <f t="shared" si="102"/>
        <v>2023</v>
      </c>
      <c r="S1345" s="3" t="str">
        <f t="shared" si="103"/>
        <v>martes</v>
      </c>
      <c r="T1345" s="87">
        <f t="shared" si="104"/>
        <v>12</v>
      </c>
    </row>
    <row r="1346" spans="1:20" ht="15.75" x14ac:dyDescent="0.25">
      <c r="A1346" s="113">
        <v>1345</v>
      </c>
      <c r="B1346" s="4" t="s">
        <v>905</v>
      </c>
      <c r="C1346" s="113">
        <v>22</v>
      </c>
      <c r="D1346" s="2" t="s">
        <v>695</v>
      </c>
      <c r="E1346" s="5" t="s">
        <v>918</v>
      </c>
      <c r="F1346" s="171">
        <v>27137293</v>
      </c>
      <c r="G1346" s="2" t="s">
        <v>819</v>
      </c>
      <c r="H1346" s="2" t="s">
        <v>39</v>
      </c>
      <c r="I1346" s="44">
        <v>45189</v>
      </c>
      <c r="J1346" s="133" t="s">
        <v>786</v>
      </c>
      <c r="K1346" s="133" t="s">
        <v>1202</v>
      </c>
      <c r="L1346" s="161">
        <v>600</v>
      </c>
      <c r="M1346" s="2" t="s">
        <v>3</v>
      </c>
      <c r="N1346" s="2" t="s">
        <v>45</v>
      </c>
      <c r="O1346" s="9">
        <v>12.1380733233455</v>
      </c>
      <c r="P1346" s="9">
        <f t="shared" ref="P1346:P1409" si="105">L1346*0.1</f>
        <v>60</v>
      </c>
      <c r="Q1346" s="2" t="str">
        <f t="shared" ref="Q1346:Q1409" si="106">TEXT(I:I,"mmmm")</f>
        <v>septiembre</v>
      </c>
      <c r="R1346" s="2">
        <f t="shared" ref="R1346:R1409" si="107">YEAR(I1346)</f>
        <v>2023</v>
      </c>
      <c r="S1346" s="3" t="str">
        <f t="shared" ref="S1346:S1409" si="108">IF(I1346&lt;&gt;"", SUBSTITUTE(SUBSTITUTE(SUBSTITUTE(SUBSTITUTE(SUBSTITUTE(TEXT(I1346,"dddd"),"á","a"),"é","e"),"í","i"),"ó","o"),"ú","u"),"")</f>
        <v>miercoles</v>
      </c>
      <c r="T1346" s="88">
        <f t="shared" ref="T1346:T1409" si="109">DAY(I:I)</f>
        <v>20</v>
      </c>
    </row>
    <row r="1347" spans="1:20" ht="15.75" x14ac:dyDescent="0.25">
      <c r="A1347" s="113">
        <v>1346</v>
      </c>
      <c r="B1347" s="4" t="s">
        <v>719</v>
      </c>
      <c r="C1347" s="113">
        <v>30</v>
      </c>
      <c r="D1347" s="2" t="s">
        <v>696</v>
      </c>
      <c r="E1347" s="5" t="s">
        <v>920</v>
      </c>
      <c r="F1347" s="171">
        <v>27535017</v>
      </c>
      <c r="G1347" s="2" t="s">
        <v>847</v>
      </c>
      <c r="H1347" s="2" t="s">
        <v>61</v>
      </c>
      <c r="I1347" s="44">
        <v>45193</v>
      </c>
      <c r="J1347" s="133" t="s">
        <v>714</v>
      </c>
      <c r="K1347" s="133" t="s">
        <v>1202</v>
      </c>
      <c r="L1347" s="161">
        <v>600</v>
      </c>
      <c r="M1347" s="2" t="s">
        <v>1198</v>
      </c>
      <c r="N1347" s="2" t="s">
        <v>45</v>
      </c>
      <c r="O1347" s="9">
        <v>12.150799024145901</v>
      </c>
      <c r="P1347" s="9">
        <f t="shared" si="105"/>
        <v>60</v>
      </c>
      <c r="Q1347" s="2" t="str">
        <f t="shared" si="106"/>
        <v>septiembre</v>
      </c>
      <c r="R1347" s="2">
        <f t="shared" si="107"/>
        <v>2023</v>
      </c>
      <c r="S1347" s="3" t="str">
        <f t="shared" si="108"/>
        <v>domingo</v>
      </c>
      <c r="T1347" s="87">
        <f t="shared" si="109"/>
        <v>24</v>
      </c>
    </row>
    <row r="1348" spans="1:20" ht="15.75" x14ac:dyDescent="0.25">
      <c r="A1348" s="113">
        <v>1347</v>
      </c>
      <c r="B1348" s="4" t="s">
        <v>720</v>
      </c>
      <c r="C1348" s="113">
        <v>35</v>
      </c>
      <c r="D1348" s="2" t="s">
        <v>695</v>
      </c>
      <c r="E1348" s="5" t="s">
        <v>921</v>
      </c>
      <c r="F1348" s="171">
        <v>30580610</v>
      </c>
      <c r="G1348" s="2" t="s">
        <v>848</v>
      </c>
      <c r="H1348" s="2" t="s">
        <v>35</v>
      </c>
      <c r="I1348" s="44">
        <v>45172</v>
      </c>
      <c r="J1348" s="133" t="s">
        <v>713</v>
      </c>
      <c r="K1348" s="133" t="s">
        <v>1202</v>
      </c>
      <c r="L1348" s="161">
        <v>600</v>
      </c>
      <c r="M1348" s="2" t="s">
        <v>1</v>
      </c>
      <c r="N1348" s="2" t="s">
        <v>45</v>
      </c>
      <c r="O1348" s="9">
        <v>12.1571618745461</v>
      </c>
      <c r="P1348" s="9">
        <f t="shared" si="105"/>
        <v>60</v>
      </c>
      <c r="Q1348" s="2" t="str">
        <f t="shared" si="106"/>
        <v>septiembre</v>
      </c>
      <c r="R1348" s="2">
        <f t="shared" si="107"/>
        <v>2023</v>
      </c>
      <c r="S1348" s="3" t="str">
        <f t="shared" si="108"/>
        <v>domingo</v>
      </c>
      <c r="T1348" s="88">
        <f t="shared" si="109"/>
        <v>3</v>
      </c>
    </row>
    <row r="1349" spans="1:20" ht="15.75" x14ac:dyDescent="0.25">
      <c r="A1349" s="113">
        <v>1348</v>
      </c>
      <c r="B1349" s="4" t="s">
        <v>721</v>
      </c>
      <c r="C1349" s="113">
        <v>33</v>
      </c>
      <c r="D1349" s="2" t="s">
        <v>695</v>
      </c>
      <c r="E1349" s="5" t="s">
        <v>922</v>
      </c>
      <c r="F1349" s="171">
        <v>35484478</v>
      </c>
      <c r="G1349" s="2" t="s">
        <v>843</v>
      </c>
      <c r="H1349" s="2" t="s">
        <v>37</v>
      </c>
      <c r="I1349" s="44">
        <v>45172</v>
      </c>
      <c r="J1349" s="133" t="s">
        <v>690</v>
      </c>
      <c r="K1349" s="133" t="s">
        <v>1202</v>
      </c>
      <c r="L1349" s="161">
        <v>600</v>
      </c>
      <c r="M1349" s="2" t="s">
        <v>3</v>
      </c>
      <c r="N1349" s="2" t="s">
        <v>45</v>
      </c>
      <c r="O1349" s="9">
        <v>12.1635247249462</v>
      </c>
      <c r="P1349" s="9">
        <f t="shared" si="105"/>
        <v>60</v>
      </c>
      <c r="Q1349" s="2" t="str">
        <f t="shared" si="106"/>
        <v>septiembre</v>
      </c>
      <c r="R1349" s="2">
        <f t="shared" si="107"/>
        <v>2023</v>
      </c>
      <c r="S1349" s="3" t="str">
        <f t="shared" si="108"/>
        <v>domingo</v>
      </c>
      <c r="T1349" s="87">
        <f t="shared" si="109"/>
        <v>3</v>
      </c>
    </row>
    <row r="1350" spans="1:20" ht="15.75" x14ac:dyDescent="0.25">
      <c r="A1350" s="113">
        <v>1349</v>
      </c>
      <c r="B1350" s="4" t="s">
        <v>722</v>
      </c>
      <c r="C1350" s="113">
        <v>35</v>
      </c>
      <c r="D1350" s="2" t="s">
        <v>696</v>
      </c>
      <c r="E1350" s="5" t="s">
        <v>923</v>
      </c>
      <c r="F1350" s="171">
        <v>32313302</v>
      </c>
      <c r="G1350" s="2" t="s">
        <v>849</v>
      </c>
      <c r="H1350" s="2" t="s">
        <v>67</v>
      </c>
      <c r="I1350" s="44">
        <v>45202</v>
      </c>
      <c r="J1350" s="133" t="s">
        <v>782</v>
      </c>
      <c r="K1350" s="133" t="s">
        <v>1202</v>
      </c>
      <c r="L1350" s="161">
        <v>600</v>
      </c>
      <c r="M1350" s="2" t="s">
        <v>1198</v>
      </c>
      <c r="N1350" s="2" t="s">
        <v>45</v>
      </c>
      <c r="O1350" s="9">
        <v>12.169887575346401</v>
      </c>
      <c r="P1350" s="9">
        <f t="shared" si="105"/>
        <v>60</v>
      </c>
      <c r="Q1350" s="2" t="str">
        <f t="shared" si="106"/>
        <v>octubre</v>
      </c>
      <c r="R1350" s="2">
        <f t="shared" si="107"/>
        <v>2023</v>
      </c>
      <c r="S1350" s="3" t="str">
        <f t="shared" si="108"/>
        <v>martes</v>
      </c>
      <c r="T1350" s="88">
        <f t="shared" si="109"/>
        <v>3</v>
      </c>
    </row>
    <row r="1351" spans="1:20" ht="15.75" x14ac:dyDescent="0.25">
      <c r="A1351" s="113">
        <v>1350</v>
      </c>
      <c r="B1351" s="4" t="s">
        <v>723</v>
      </c>
      <c r="C1351" s="3">
        <v>37</v>
      </c>
      <c r="D1351" s="2" t="s">
        <v>696</v>
      </c>
      <c r="E1351" s="5" t="s">
        <v>924</v>
      </c>
      <c r="F1351" s="171">
        <v>35887710</v>
      </c>
      <c r="G1351" s="2" t="s">
        <v>821</v>
      </c>
      <c r="H1351" s="2" t="s">
        <v>68</v>
      </c>
      <c r="I1351" s="44">
        <v>45205</v>
      </c>
      <c r="J1351" s="133" t="s">
        <v>683</v>
      </c>
      <c r="K1351" s="133" t="s">
        <v>1202</v>
      </c>
      <c r="L1351" s="161">
        <v>600</v>
      </c>
      <c r="M1351" s="2" t="s">
        <v>5</v>
      </c>
      <c r="N1351" s="2" t="s">
        <v>45</v>
      </c>
      <c r="O1351" s="9">
        <v>12.1762504257466</v>
      </c>
      <c r="P1351" s="9">
        <f t="shared" si="105"/>
        <v>60</v>
      </c>
      <c r="Q1351" s="2" t="str">
        <f t="shared" si="106"/>
        <v>octubre</v>
      </c>
      <c r="R1351" s="2">
        <f t="shared" si="107"/>
        <v>2023</v>
      </c>
      <c r="S1351" s="3" t="str">
        <f t="shared" si="108"/>
        <v>viernes</v>
      </c>
      <c r="T1351" s="87">
        <f t="shared" si="109"/>
        <v>6</v>
      </c>
    </row>
    <row r="1352" spans="1:20" ht="15.75" x14ac:dyDescent="0.25">
      <c r="A1352" s="113">
        <v>1351</v>
      </c>
      <c r="B1352" s="4" t="s">
        <v>71</v>
      </c>
      <c r="C1352" s="113">
        <v>27</v>
      </c>
      <c r="D1352" s="2" t="s">
        <v>695</v>
      </c>
      <c r="E1352" s="5" t="s">
        <v>926</v>
      </c>
      <c r="F1352" s="171">
        <v>34221613</v>
      </c>
      <c r="G1352" s="2" t="s">
        <v>822</v>
      </c>
      <c r="H1352" s="2" t="s">
        <v>72</v>
      </c>
      <c r="I1352" s="44">
        <v>45211</v>
      </c>
      <c r="J1352" s="133" t="s">
        <v>786</v>
      </c>
      <c r="K1352" s="133" t="s">
        <v>1202</v>
      </c>
      <c r="L1352" s="161">
        <v>600</v>
      </c>
      <c r="M1352" s="2" t="s">
        <v>3</v>
      </c>
      <c r="N1352" s="2" t="s">
        <v>45</v>
      </c>
      <c r="O1352" s="9">
        <v>12.188976126547001</v>
      </c>
      <c r="P1352" s="9">
        <f t="shared" si="105"/>
        <v>60</v>
      </c>
      <c r="Q1352" s="2" t="str">
        <f t="shared" si="106"/>
        <v>octubre</v>
      </c>
      <c r="R1352" s="2">
        <f t="shared" si="107"/>
        <v>2023</v>
      </c>
      <c r="S1352" s="3" t="str">
        <f t="shared" si="108"/>
        <v>jueves</v>
      </c>
      <c r="T1352" s="88">
        <f t="shared" si="109"/>
        <v>12</v>
      </c>
    </row>
    <row r="1353" spans="1:20" ht="15.75" x14ac:dyDescent="0.25">
      <c r="A1353" s="113">
        <v>1352</v>
      </c>
      <c r="B1353" s="4" t="s">
        <v>725</v>
      </c>
      <c r="C1353" s="113">
        <v>40</v>
      </c>
      <c r="D1353" s="2" t="s">
        <v>696</v>
      </c>
      <c r="E1353" s="5" t="s">
        <v>902</v>
      </c>
      <c r="F1353" s="171">
        <v>32459086</v>
      </c>
      <c r="G1353" s="2" t="s">
        <v>845</v>
      </c>
      <c r="H1353" s="2" t="s">
        <v>76</v>
      </c>
      <c r="I1353" s="44">
        <v>45219</v>
      </c>
      <c r="J1353" s="133" t="s">
        <v>714</v>
      </c>
      <c r="K1353" s="133" t="s">
        <v>1202</v>
      </c>
      <c r="L1353" s="161">
        <v>600</v>
      </c>
      <c r="M1353" s="2" t="s">
        <v>1198</v>
      </c>
      <c r="N1353" s="2" t="s">
        <v>45</v>
      </c>
      <c r="O1353" s="9">
        <v>12.2017018273473</v>
      </c>
      <c r="P1353" s="9">
        <f t="shared" si="105"/>
        <v>60</v>
      </c>
      <c r="Q1353" s="2" t="str">
        <f t="shared" si="106"/>
        <v>octubre</v>
      </c>
      <c r="R1353" s="2">
        <f t="shared" si="107"/>
        <v>2023</v>
      </c>
      <c r="S1353" s="3" t="str">
        <f t="shared" si="108"/>
        <v>viernes</v>
      </c>
      <c r="T1353" s="87">
        <f t="shared" si="109"/>
        <v>20</v>
      </c>
    </row>
    <row r="1354" spans="1:20" ht="15.75" x14ac:dyDescent="0.25">
      <c r="A1354" s="113">
        <v>1353</v>
      </c>
      <c r="B1354" s="4" t="s">
        <v>726</v>
      </c>
      <c r="C1354" s="113">
        <v>18</v>
      </c>
      <c r="D1354" s="2" t="s">
        <v>696</v>
      </c>
      <c r="E1354" s="5" t="s">
        <v>928</v>
      </c>
      <c r="F1354" s="171">
        <v>26547859</v>
      </c>
      <c r="G1354" s="2" t="s">
        <v>823</v>
      </c>
      <c r="H1354" s="2" t="s">
        <v>78</v>
      </c>
      <c r="I1354" s="44">
        <v>45221</v>
      </c>
      <c r="J1354" s="133" t="s">
        <v>713</v>
      </c>
      <c r="K1354" s="133" t="s">
        <v>1202</v>
      </c>
      <c r="L1354" s="161">
        <v>600</v>
      </c>
      <c r="M1354" s="2" t="s">
        <v>1</v>
      </c>
      <c r="N1354" s="2" t="s">
        <v>45</v>
      </c>
      <c r="O1354" s="9">
        <v>12.208064677747499</v>
      </c>
      <c r="P1354" s="9">
        <f t="shared" si="105"/>
        <v>60</v>
      </c>
      <c r="Q1354" s="2" t="str">
        <f t="shared" si="106"/>
        <v>octubre</v>
      </c>
      <c r="R1354" s="2">
        <f t="shared" si="107"/>
        <v>2023</v>
      </c>
      <c r="S1354" s="3" t="str">
        <f t="shared" si="108"/>
        <v>domingo</v>
      </c>
      <c r="T1354" s="88">
        <f t="shared" si="109"/>
        <v>22</v>
      </c>
    </row>
    <row r="1355" spans="1:20" ht="15.75" x14ac:dyDescent="0.25">
      <c r="A1355" s="113">
        <v>1354</v>
      </c>
      <c r="B1355" s="4" t="s">
        <v>731</v>
      </c>
      <c r="C1355" s="113">
        <v>34</v>
      </c>
      <c r="D1355" s="2" t="s">
        <v>695</v>
      </c>
      <c r="E1355" s="5" t="s">
        <v>934</v>
      </c>
      <c r="F1355" s="171">
        <v>33175773</v>
      </c>
      <c r="G1355" s="2" t="s">
        <v>827</v>
      </c>
      <c r="H1355" s="2" t="s">
        <v>88</v>
      </c>
      <c r="I1355" s="44">
        <v>45172</v>
      </c>
      <c r="J1355" s="133" t="s">
        <v>786</v>
      </c>
      <c r="K1355" s="133" t="s">
        <v>1202</v>
      </c>
      <c r="L1355" s="161">
        <v>600</v>
      </c>
      <c r="M1355" s="2" t="s">
        <v>3</v>
      </c>
      <c r="N1355" s="2" t="s">
        <v>45</v>
      </c>
      <c r="O1355" s="9">
        <v>12.2398789297484</v>
      </c>
      <c r="P1355" s="9">
        <f t="shared" si="105"/>
        <v>60</v>
      </c>
      <c r="Q1355" s="2" t="str">
        <f t="shared" si="106"/>
        <v>septiembre</v>
      </c>
      <c r="R1355" s="2">
        <f t="shared" si="107"/>
        <v>2023</v>
      </c>
      <c r="S1355" s="3" t="str">
        <f t="shared" si="108"/>
        <v>domingo</v>
      </c>
      <c r="T1355" s="87">
        <f t="shared" si="109"/>
        <v>3</v>
      </c>
    </row>
    <row r="1356" spans="1:20" ht="15.75" x14ac:dyDescent="0.25">
      <c r="A1356" s="113">
        <v>1355</v>
      </c>
      <c r="B1356" s="4" t="s">
        <v>91</v>
      </c>
      <c r="C1356" s="113">
        <v>31</v>
      </c>
      <c r="D1356" s="2" t="s">
        <v>696</v>
      </c>
      <c r="E1356" s="5" t="s">
        <v>936</v>
      </c>
      <c r="F1356" s="171">
        <v>26673605</v>
      </c>
      <c r="G1356" s="2" t="s">
        <v>829</v>
      </c>
      <c r="H1356" s="2" t="s">
        <v>92</v>
      </c>
      <c r="I1356" s="44">
        <v>45172</v>
      </c>
      <c r="J1356" s="133" t="s">
        <v>714</v>
      </c>
      <c r="K1356" s="133" t="s">
        <v>1202</v>
      </c>
      <c r="L1356" s="161">
        <v>600</v>
      </c>
      <c r="M1356" s="2" t="s">
        <v>1198</v>
      </c>
      <c r="N1356" s="2" t="s">
        <v>45</v>
      </c>
      <c r="O1356" s="9">
        <v>12.252604630548801</v>
      </c>
      <c r="P1356" s="9">
        <f t="shared" si="105"/>
        <v>60</v>
      </c>
      <c r="Q1356" s="2" t="str">
        <f t="shared" si="106"/>
        <v>septiembre</v>
      </c>
      <c r="R1356" s="2">
        <f t="shared" si="107"/>
        <v>2023</v>
      </c>
      <c r="S1356" s="3" t="str">
        <f t="shared" si="108"/>
        <v>domingo</v>
      </c>
      <c r="T1356" s="88">
        <f t="shared" si="109"/>
        <v>3</v>
      </c>
    </row>
    <row r="1357" spans="1:20" ht="15.75" x14ac:dyDescent="0.25">
      <c r="A1357" s="113">
        <v>1356</v>
      </c>
      <c r="B1357" s="4" t="s">
        <v>94</v>
      </c>
      <c r="C1357" s="113">
        <v>29</v>
      </c>
      <c r="D1357" s="2" t="s">
        <v>695</v>
      </c>
      <c r="E1357" s="5" t="s">
        <v>938</v>
      </c>
      <c r="F1357" s="171">
        <v>32537563</v>
      </c>
      <c r="G1357" s="2" t="s">
        <v>831</v>
      </c>
      <c r="H1357" s="2" t="s">
        <v>74</v>
      </c>
      <c r="I1357" s="44">
        <v>45190</v>
      </c>
      <c r="J1357" s="133" t="s">
        <v>786</v>
      </c>
      <c r="K1357" s="133" t="s">
        <v>1202</v>
      </c>
      <c r="L1357" s="161">
        <v>600</v>
      </c>
      <c r="M1357" s="2" t="s">
        <v>3</v>
      </c>
      <c r="N1357" s="2" t="s">
        <v>45</v>
      </c>
      <c r="O1357" s="9">
        <v>12.2653303313491</v>
      </c>
      <c r="P1357" s="9">
        <f t="shared" si="105"/>
        <v>60</v>
      </c>
      <c r="Q1357" s="2" t="str">
        <f t="shared" si="106"/>
        <v>septiembre</v>
      </c>
      <c r="R1357" s="2">
        <f t="shared" si="107"/>
        <v>2023</v>
      </c>
      <c r="S1357" s="3" t="str">
        <f t="shared" si="108"/>
        <v>jueves</v>
      </c>
      <c r="T1357" s="87">
        <f t="shared" si="109"/>
        <v>21</v>
      </c>
    </row>
    <row r="1358" spans="1:20" ht="15.75" x14ac:dyDescent="0.25">
      <c r="A1358" s="113">
        <v>1357</v>
      </c>
      <c r="B1358" s="4" t="s">
        <v>734</v>
      </c>
      <c r="C1358" s="113">
        <v>29</v>
      </c>
      <c r="D1358" s="2" t="s">
        <v>696</v>
      </c>
      <c r="E1358" s="5" t="s">
        <v>940</v>
      </c>
      <c r="F1358" s="171">
        <v>36482004</v>
      </c>
      <c r="G1358" s="2" t="s">
        <v>851</v>
      </c>
      <c r="H1358" s="2" t="s">
        <v>98</v>
      </c>
      <c r="I1358" s="44">
        <v>45196</v>
      </c>
      <c r="J1358" s="133" t="s">
        <v>714</v>
      </c>
      <c r="K1358" s="133" t="s">
        <v>1202</v>
      </c>
      <c r="L1358" s="161">
        <v>600</v>
      </c>
      <c r="M1358" s="2" t="s">
        <v>1198</v>
      </c>
      <c r="N1358" s="2" t="s">
        <v>45</v>
      </c>
      <c r="O1358" s="9">
        <v>12.2780560321495</v>
      </c>
      <c r="P1358" s="9">
        <f t="shared" si="105"/>
        <v>60</v>
      </c>
      <c r="Q1358" s="2" t="str">
        <f t="shared" si="106"/>
        <v>septiembre</v>
      </c>
      <c r="R1358" s="2">
        <f t="shared" si="107"/>
        <v>2023</v>
      </c>
      <c r="S1358" s="3" t="str">
        <f t="shared" si="108"/>
        <v>miercoles</v>
      </c>
      <c r="T1358" s="88">
        <f t="shared" si="109"/>
        <v>27</v>
      </c>
    </row>
    <row r="1359" spans="1:20" ht="15.75" x14ac:dyDescent="0.25">
      <c r="A1359" s="113">
        <v>1358</v>
      </c>
      <c r="B1359" s="4" t="s">
        <v>99</v>
      </c>
      <c r="C1359" s="113">
        <v>31</v>
      </c>
      <c r="D1359" s="2" t="s">
        <v>696</v>
      </c>
      <c r="E1359" s="5" t="s">
        <v>941</v>
      </c>
      <c r="F1359" s="171">
        <v>34388397</v>
      </c>
      <c r="G1359" s="2" t="s">
        <v>846</v>
      </c>
      <c r="H1359" s="2" t="s">
        <v>100</v>
      </c>
      <c r="I1359" s="44">
        <v>45199</v>
      </c>
      <c r="J1359" s="133" t="s">
        <v>713</v>
      </c>
      <c r="K1359" s="133" t="s">
        <v>1202</v>
      </c>
      <c r="L1359" s="161">
        <v>600</v>
      </c>
      <c r="M1359" s="2" t="s">
        <v>1</v>
      </c>
      <c r="N1359" s="2" t="s">
        <v>45</v>
      </c>
      <c r="O1359" s="9">
        <v>12.2844188825497</v>
      </c>
      <c r="P1359" s="9">
        <f t="shared" si="105"/>
        <v>60</v>
      </c>
      <c r="Q1359" s="2" t="str">
        <f t="shared" si="106"/>
        <v>septiembre</v>
      </c>
      <c r="R1359" s="2">
        <f t="shared" si="107"/>
        <v>2023</v>
      </c>
      <c r="S1359" s="3" t="str">
        <f t="shared" si="108"/>
        <v>sabado</v>
      </c>
      <c r="T1359" s="87">
        <f t="shared" si="109"/>
        <v>30</v>
      </c>
    </row>
    <row r="1360" spans="1:20" ht="15.75" x14ac:dyDescent="0.25">
      <c r="A1360" s="113">
        <v>1359</v>
      </c>
      <c r="B1360" s="4" t="s">
        <v>735</v>
      </c>
      <c r="C1360" s="113">
        <v>29</v>
      </c>
      <c r="D1360" s="2" t="s">
        <v>695</v>
      </c>
      <c r="E1360" s="5" t="s">
        <v>942</v>
      </c>
      <c r="F1360" s="171">
        <v>34400915</v>
      </c>
      <c r="G1360" s="2" t="s">
        <v>840</v>
      </c>
      <c r="H1360" s="2" t="s">
        <v>102</v>
      </c>
      <c r="I1360" s="44">
        <v>45202</v>
      </c>
      <c r="J1360" s="133" t="s">
        <v>687</v>
      </c>
      <c r="K1360" s="133" t="s">
        <v>1202</v>
      </c>
      <c r="L1360" s="161">
        <v>600</v>
      </c>
      <c r="M1360" s="2" t="s">
        <v>1</v>
      </c>
      <c r="N1360" s="2" t="s">
        <v>45</v>
      </c>
      <c r="O1360" s="9">
        <v>12.290781732949799</v>
      </c>
      <c r="P1360" s="9">
        <f t="shared" si="105"/>
        <v>60</v>
      </c>
      <c r="Q1360" s="2" t="str">
        <f t="shared" si="106"/>
        <v>octubre</v>
      </c>
      <c r="R1360" s="2">
        <f t="shared" si="107"/>
        <v>2023</v>
      </c>
      <c r="S1360" s="3" t="str">
        <f t="shared" si="108"/>
        <v>martes</v>
      </c>
      <c r="T1360" s="88">
        <f t="shared" si="109"/>
        <v>3</v>
      </c>
    </row>
    <row r="1361" spans="1:20" ht="15.75" x14ac:dyDescent="0.25">
      <c r="A1361" s="113">
        <v>1360</v>
      </c>
      <c r="B1361" s="4" t="s">
        <v>736</v>
      </c>
      <c r="C1361" s="113">
        <v>18</v>
      </c>
      <c r="D1361" s="2" t="s">
        <v>695</v>
      </c>
      <c r="E1361" s="5" t="s">
        <v>943</v>
      </c>
      <c r="F1361" s="171">
        <v>31816316</v>
      </c>
      <c r="G1361" s="2" t="s">
        <v>853</v>
      </c>
      <c r="H1361" s="2" t="s">
        <v>104</v>
      </c>
      <c r="I1361" s="44">
        <v>45206</v>
      </c>
      <c r="J1361" s="133" t="s">
        <v>785</v>
      </c>
      <c r="K1361" s="133" t="s">
        <v>1201</v>
      </c>
      <c r="L1361" s="161">
        <v>600</v>
      </c>
      <c r="M1361" s="2" t="s">
        <v>3</v>
      </c>
      <c r="N1361" s="2" t="s">
        <v>45</v>
      </c>
      <c r="O1361" s="9">
        <v>12.297144583350001</v>
      </c>
      <c r="P1361" s="9">
        <f t="shared" si="105"/>
        <v>60</v>
      </c>
      <c r="Q1361" s="2" t="str">
        <f t="shared" si="106"/>
        <v>octubre</v>
      </c>
      <c r="R1361" s="2">
        <f t="shared" si="107"/>
        <v>2023</v>
      </c>
      <c r="S1361" s="3" t="str">
        <f t="shared" si="108"/>
        <v>sabado</v>
      </c>
      <c r="T1361" s="87">
        <f t="shared" si="109"/>
        <v>7</v>
      </c>
    </row>
    <row r="1362" spans="1:20" ht="15.75" x14ac:dyDescent="0.25">
      <c r="A1362" s="113">
        <v>1361</v>
      </c>
      <c r="B1362" s="4" t="s">
        <v>802</v>
      </c>
      <c r="C1362" s="113">
        <v>30</v>
      </c>
      <c r="D1362" s="2" t="s">
        <v>695</v>
      </c>
      <c r="E1362" s="5" t="s">
        <v>944</v>
      </c>
      <c r="F1362" s="171">
        <v>27186697</v>
      </c>
      <c r="G1362" s="2" t="s">
        <v>833</v>
      </c>
      <c r="H1362" s="2" t="s">
        <v>70</v>
      </c>
      <c r="I1362" s="44">
        <v>45209</v>
      </c>
      <c r="J1362" s="133" t="s">
        <v>688</v>
      </c>
      <c r="K1362" s="133" t="s">
        <v>1201</v>
      </c>
      <c r="L1362" s="161">
        <v>600</v>
      </c>
      <c r="M1362" s="2" t="s">
        <v>5</v>
      </c>
      <c r="N1362" s="2" t="s">
        <v>45</v>
      </c>
      <c r="O1362" s="9">
        <v>12.3035074337502</v>
      </c>
      <c r="P1362" s="9">
        <f t="shared" si="105"/>
        <v>60</v>
      </c>
      <c r="Q1362" s="2" t="str">
        <f t="shared" si="106"/>
        <v>octubre</v>
      </c>
      <c r="R1362" s="2">
        <f t="shared" si="107"/>
        <v>2023</v>
      </c>
      <c r="S1362" s="3" t="str">
        <f t="shared" si="108"/>
        <v>martes</v>
      </c>
      <c r="T1362" s="88">
        <f t="shared" si="109"/>
        <v>10</v>
      </c>
    </row>
    <row r="1363" spans="1:20" ht="15.75" x14ac:dyDescent="0.25">
      <c r="A1363" s="113">
        <v>1362</v>
      </c>
      <c r="B1363" s="4" t="s">
        <v>738</v>
      </c>
      <c r="C1363" s="113">
        <v>52</v>
      </c>
      <c r="D1363" s="2" t="s">
        <v>696</v>
      </c>
      <c r="E1363" s="5" t="s">
        <v>946</v>
      </c>
      <c r="F1363" s="171">
        <v>34780010</v>
      </c>
      <c r="G1363" s="2" t="s">
        <v>834</v>
      </c>
      <c r="H1363" s="2" t="s">
        <v>110</v>
      </c>
      <c r="I1363" s="44">
        <v>45213</v>
      </c>
      <c r="J1363" s="133" t="s">
        <v>684</v>
      </c>
      <c r="K1363" s="133" t="s">
        <v>1201</v>
      </c>
      <c r="L1363" s="161">
        <v>600</v>
      </c>
      <c r="M1363" s="2" t="s">
        <v>3</v>
      </c>
      <c r="N1363" s="2" t="s">
        <v>45</v>
      </c>
      <c r="O1363" s="9">
        <v>12.3162331345506</v>
      </c>
      <c r="P1363" s="9">
        <f t="shared" si="105"/>
        <v>60</v>
      </c>
      <c r="Q1363" s="2" t="str">
        <f t="shared" si="106"/>
        <v>octubre</v>
      </c>
      <c r="R1363" s="2">
        <f t="shared" si="107"/>
        <v>2023</v>
      </c>
      <c r="S1363" s="3" t="str">
        <f t="shared" si="108"/>
        <v>sabado</v>
      </c>
      <c r="T1363" s="87">
        <f t="shared" si="109"/>
        <v>14</v>
      </c>
    </row>
    <row r="1364" spans="1:20" ht="15.75" x14ac:dyDescent="0.25">
      <c r="A1364" s="113">
        <v>1363</v>
      </c>
      <c r="B1364" s="4" t="s">
        <v>113</v>
      </c>
      <c r="C1364" s="113">
        <v>18</v>
      </c>
      <c r="D1364" s="2" t="s">
        <v>696</v>
      </c>
      <c r="E1364" s="5" t="s">
        <v>948</v>
      </c>
      <c r="F1364" s="171">
        <v>37472916</v>
      </c>
      <c r="G1364" s="2" t="s">
        <v>842</v>
      </c>
      <c r="H1364" s="2" t="s">
        <v>114</v>
      </c>
      <c r="I1364" s="44">
        <v>45221</v>
      </c>
      <c r="J1364" s="133" t="s">
        <v>685</v>
      </c>
      <c r="K1364" s="133" t="s">
        <v>1201</v>
      </c>
      <c r="L1364" s="161">
        <v>600</v>
      </c>
      <c r="M1364" s="2" t="s">
        <v>5</v>
      </c>
      <c r="N1364" s="2" t="s">
        <v>45</v>
      </c>
      <c r="O1364" s="9">
        <v>12.3289588353509</v>
      </c>
      <c r="P1364" s="9">
        <f t="shared" si="105"/>
        <v>60</v>
      </c>
      <c r="Q1364" s="2" t="str">
        <f t="shared" si="106"/>
        <v>octubre</v>
      </c>
      <c r="R1364" s="2">
        <f t="shared" si="107"/>
        <v>2023</v>
      </c>
      <c r="S1364" s="3" t="str">
        <f t="shared" si="108"/>
        <v>domingo</v>
      </c>
      <c r="T1364" s="88">
        <f t="shared" si="109"/>
        <v>22</v>
      </c>
    </row>
    <row r="1365" spans="1:20" ht="15.75" x14ac:dyDescent="0.25">
      <c r="A1365" s="113">
        <v>1364</v>
      </c>
      <c r="B1365" s="4" t="s">
        <v>115</v>
      </c>
      <c r="C1365" s="113">
        <v>29</v>
      </c>
      <c r="D1365" s="2" t="s">
        <v>696</v>
      </c>
      <c r="E1365" s="5" t="s">
        <v>949</v>
      </c>
      <c r="F1365" s="171">
        <v>34107521</v>
      </c>
      <c r="G1365" s="2" t="s">
        <v>835</v>
      </c>
      <c r="H1365" s="2" t="s">
        <v>88</v>
      </c>
      <c r="I1365" s="44">
        <v>45225</v>
      </c>
      <c r="J1365" s="133" t="s">
        <v>784</v>
      </c>
      <c r="K1365" s="133" t="s">
        <v>1201</v>
      </c>
      <c r="L1365" s="161">
        <v>600</v>
      </c>
      <c r="M1365" s="2" t="s">
        <v>1198</v>
      </c>
      <c r="N1365" s="2" t="s">
        <v>45</v>
      </c>
      <c r="O1365" s="9">
        <v>12.335321685751101</v>
      </c>
      <c r="P1365" s="9">
        <f t="shared" si="105"/>
        <v>60</v>
      </c>
      <c r="Q1365" s="2" t="str">
        <f t="shared" si="106"/>
        <v>octubre</v>
      </c>
      <c r="R1365" s="2">
        <f t="shared" si="107"/>
        <v>2023</v>
      </c>
      <c r="S1365" s="3" t="str">
        <f t="shared" si="108"/>
        <v>jueves</v>
      </c>
      <c r="T1365" s="87">
        <f t="shared" si="109"/>
        <v>26</v>
      </c>
    </row>
    <row r="1366" spans="1:20" ht="15.75" x14ac:dyDescent="0.25">
      <c r="A1366" s="113">
        <v>1365</v>
      </c>
      <c r="B1366" s="4" t="s">
        <v>906</v>
      </c>
      <c r="C1366" s="113">
        <v>35</v>
      </c>
      <c r="D1366" s="2" t="s">
        <v>696</v>
      </c>
      <c r="E1366" s="5" t="s">
        <v>914</v>
      </c>
      <c r="F1366" s="171">
        <v>37977741</v>
      </c>
      <c r="G1366" s="2" t="s">
        <v>839</v>
      </c>
      <c r="H1366" s="2" t="s">
        <v>31</v>
      </c>
      <c r="I1366" s="44">
        <v>45240</v>
      </c>
      <c r="J1366" s="133" t="s">
        <v>786</v>
      </c>
      <c r="K1366" s="133" t="s">
        <v>1201</v>
      </c>
      <c r="L1366" s="161">
        <v>600</v>
      </c>
      <c r="M1366" s="2" t="s">
        <v>3</v>
      </c>
      <c r="N1366" s="2" t="s">
        <v>45</v>
      </c>
      <c r="O1366" s="9">
        <v>12.367135937752</v>
      </c>
      <c r="P1366" s="9">
        <f t="shared" si="105"/>
        <v>60</v>
      </c>
      <c r="Q1366" s="2" t="str">
        <f t="shared" si="106"/>
        <v>noviembre</v>
      </c>
      <c r="R1366" s="2">
        <f t="shared" si="107"/>
        <v>2023</v>
      </c>
      <c r="S1366" s="3" t="str">
        <f t="shared" si="108"/>
        <v>viernes</v>
      </c>
      <c r="T1366" s="88">
        <f t="shared" si="109"/>
        <v>10</v>
      </c>
    </row>
    <row r="1367" spans="1:20" ht="15.75" x14ac:dyDescent="0.25">
      <c r="A1367" s="113">
        <v>1366</v>
      </c>
      <c r="B1367" s="4" t="s">
        <v>716</v>
      </c>
      <c r="C1367" s="113">
        <v>27</v>
      </c>
      <c r="D1367" s="2" t="s">
        <v>695</v>
      </c>
      <c r="E1367" s="5" t="s">
        <v>916</v>
      </c>
      <c r="F1367" s="171">
        <v>33459367</v>
      </c>
      <c r="G1367" s="6" t="s">
        <v>817</v>
      </c>
      <c r="H1367" s="2" t="s">
        <v>35</v>
      </c>
      <c r="I1367" s="44">
        <v>45247</v>
      </c>
      <c r="J1367" s="133" t="s">
        <v>714</v>
      </c>
      <c r="K1367" s="133" t="s">
        <v>1201</v>
      </c>
      <c r="L1367" s="161">
        <v>600</v>
      </c>
      <c r="M1367" s="2" t="s">
        <v>1198</v>
      </c>
      <c r="N1367" s="2" t="s">
        <v>45</v>
      </c>
      <c r="O1367" s="9">
        <v>12.3798616385524</v>
      </c>
      <c r="P1367" s="9">
        <f t="shared" si="105"/>
        <v>60</v>
      </c>
      <c r="Q1367" s="2" t="str">
        <f t="shared" si="106"/>
        <v>noviembre</v>
      </c>
      <c r="R1367" s="2">
        <f t="shared" si="107"/>
        <v>2023</v>
      </c>
      <c r="S1367" s="3" t="str">
        <f t="shared" si="108"/>
        <v>viernes</v>
      </c>
      <c r="T1367" s="87">
        <f t="shared" si="109"/>
        <v>17</v>
      </c>
    </row>
    <row r="1368" spans="1:20" ht="15.75" x14ac:dyDescent="0.25">
      <c r="A1368" s="113">
        <v>1367</v>
      </c>
      <c r="B1368" s="4" t="s">
        <v>905</v>
      </c>
      <c r="C1368" s="113">
        <v>22</v>
      </c>
      <c r="D1368" s="2" t="s">
        <v>695</v>
      </c>
      <c r="E1368" s="5" t="s">
        <v>918</v>
      </c>
      <c r="F1368" s="171">
        <v>27137293</v>
      </c>
      <c r="G1368" s="2" t="s">
        <v>819</v>
      </c>
      <c r="H1368" s="2" t="s">
        <v>39</v>
      </c>
      <c r="I1368" s="44">
        <v>45253</v>
      </c>
      <c r="J1368" s="133" t="s">
        <v>716</v>
      </c>
      <c r="K1368" s="133" t="s">
        <v>1201</v>
      </c>
      <c r="L1368" s="161">
        <v>600</v>
      </c>
      <c r="M1368" s="2" t="s">
        <v>1197</v>
      </c>
      <c r="N1368" s="2" t="s">
        <v>45</v>
      </c>
      <c r="O1368" s="9">
        <v>12.3925873393527</v>
      </c>
      <c r="P1368" s="9">
        <f t="shared" si="105"/>
        <v>60</v>
      </c>
      <c r="Q1368" s="2" t="str">
        <f t="shared" si="106"/>
        <v>noviembre</v>
      </c>
      <c r="R1368" s="2">
        <f t="shared" si="107"/>
        <v>2023</v>
      </c>
      <c r="S1368" s="3" t="str">
        <f t="shared" si="108"/>
        <v>jueves</v>
      </c>
      <c r="T1368" s="88">
        <f t="shared" si="109"/>
        <v>23</v>
      </c>
    </row>
    <row r="1369" spans="1:20" ht="15.75" x14ac:dyDescent="0.25">
      <c r="A1369" s="113">
        <v>1368</v>
      </c>
      <c r="B1369" s="4" t="s">
        <v>719</v>
      </c>
      <c r="C1369" s="113">
        <v>30</v>
      </c>
      <c r="D1369" s="2" t="s">
        <v>696</v>
      </c>
      <c r="E1369" s="5" t="s">
        <v>920</v>
      </c>
      <c r="F1369" s="171">
        <v>27535017</v>
      </c>
      <c r="G1369" s="2" t="s">
        <v>847</v>
      </c>
      <c r="H1369" s="2" t="s">
        <v>61</v>
      </c>
      <c r="I1369" s="44">
        <v>45260</v>
      </c>
      <c r="J1369" s="133" t="s">
        <v>783</v>
      </c>
      <c r="K1369" s="133" t="s">
        <v>1201</v>
      </c>
      <c r="L1369" s="161">
        <v>600</v>
      </c>
      <c r="M1369" s="2" t="s">
        <v>1197</v>
      </c>
      <c r="N1369" s="2" t="s">
        <v>45</v>
      </c>
      <c r="O1369" s="9">
        <v>12.4053130401531</v>
      </c>
      <c r="P1369" s="9">
        <f t="shared" si="105"/>
        <v>60</v>
      </c>
      <c r="Q1369" s="2" t="str">
        <f t="shared" si="106"/>
        <v>noviembre</v>
      </c>
      <c r="R1369" s="2">
        <f t="shared" si="107"/>
        <v>2023</v>
      </c>
      <c r="S1369" s="3" t="str">
        <f t="shared" si="108"/>
        <v>jueves</v>
      </c>
      <c r="T1369" s="87">
        <f t="shared" si="109"/>
        <v>30</v>
      </c>
    </row>
    <row r="1370" spans="1:20" ht="15.75" x14ac:dyDescent="0.25">
      <c r="A1370" s="113">
        <v>1369</v>
      </c>
      <c r="B1370" s="4" t="s">
        <v>720</v>
      </c>
      <c r="C1370" s="113">
        <v>35</v>
      </c>
      <c r="D1370" s="2" t="s">
        <v>695</v>
      </c>
      <c r="E1370" s="5" t="s">
        <v>921</v>
      </c>
      <c r="F1370" s="171">
        <v>30580610</v>
      </c>
      <c r="G1370" s="2" t="s">
        <v>848</v>
      </c>
      <c r="H1370" s="2" t="s">
        <v>35</v>
      </c>
      <c r="I1370" s="44">
        <v>45263</v>
      </c>
      <c r="J1370" s="133" t="s">
        <v>717</v>
      </c>
      <c r="K1370" s="133" t="s">
        <v>1201</v>
      </c>
      <c r="L1370" s="161">
        <v>600</v>
      </c>
      <c r="M1370" s="2" t="s">
        <v>5</v>
      </c>
      <c r="N1370" s="2" t="s">
        <v>45</v>
      </c>
      <c r="O1370" s="9">
        <v>12.411675890553299</v>
      </c>
      <c r="P1370" s="9">
        <f t="shared" si="105"/>
        <v>60</v>
      </c>
      <c r="Q1370" s="2" t="str">
        <f t="shared" si="106"/>
        <v>diciembre</v>
      </c>
      <c r="R1370" s="2">
        <f t="shared" si="107"/>
        <v>2023</v>
      </c>
      <c r="S1370" s="3" t="str">
        <f t="shared" si="108"/>
        <v>domingo</v>
      </c>
      <c r="T1370" s="88">
        <f t="shared" si="109"/>
        <v>3</v>
      </c>
    </row>
    <row r="1371" spans="1:20" ht="15.75" x14ac:dyDescent="0.25">
      <c r="A1371" s="113">
        <v>1370</v>
      </c>
      <c r="B1371" s="4" t="s">
        <v>721</v>
      </c>
      <c r="C1371" s="113">
        <v>33</v>
      </c>
      <c r="D1371" s="2" t="s">
        <v>695</v>
      </c>
      <c r="E1371" s="5" t="s">
        <v>922</v>
      </c>
      <c r="F1371" s="171">
        <v>35484478</v>
      </c>
      <c r="G1371" s="2" t="s">
        <v>843</v>
      </c>
      <c r="H1371" s="2" t="s">
        <v>37</v>
      </c>
      <c r="I1371" s="44">
        <v>45266</v>
      </c>
      <c r="J1371" s="133" t="s">
        <v>687</v>
      </c>
      <c r="K1371" s="133" t="s">
        <v>1201</v>
      </c>
      <c r="L1371" s="161">
        <v>600</v>
      </c>
      <c r="M1371" s="2" t="s">
        <v>1</v>
      </c>
      <c r="N1371" s="2" t="s">
        <v>45</v>
      </c>
      <c r="O1371" s="9">
        <v>12.4180387409535</v>
      </c>
      <c r="P1371" s="9">
        <f t="shared" si="105"/>
        <v>60</v>
      </c>
      <c r="Q1371" s="2" t="str">
        <f t="shared" si="106"/>
        <v>diciembre</v>
      </c>
      <c r="R1371" s="2">
        <f t="shared" si="107"/>
        <v>2023</v>
      </c>
      <c r="S1371" s="3" t="str">
        <f t="shared" si="108"/>
        <v>miercoles</v>
      </c>
      <c r="T1371" s="87">
        <f t="shared" si="109"/>
        <v>6</v>
      </c>
    </row>
    <row r="1372" spans="1:20" ht="15.75" x14ac:dyDescent="0.25">
      <c r="A1372" s="113">
        <v>1371</v>
      </c>
      <c r="B1372" s="4" t="s">
        <v>722</v>
      </c>
      <c r="C1372" s="113">
        <v>35</v>
      </c>
      <c r="D1372" s="2" t="s">
        <v>696</v>
      </c>
      <c r="E1372" s="5" t="s">
        <v>923</v>
      </c>
      <c r="F1372" s="171">
        <v>32313302</v>
      </c>
      <c r="G1372" s="2" t="s">
        <v>849</v>
      </c>
      <c r="H1372" s="2" t="s">
        <v>67</v>
      </c>
      <c r="I1372" s="44">
        <v>45269</v>
      </c>
      <c r="J1372" s="133" t="s">
        <v>785</v>
      </c>
      <c r="K1372" s="133" t="s">
        <v>1201</v>
      </c>
      <c r="L1372" s="161">
        <v>600</v>
      </c>
      <c r="M1372" s="2" t="s">
        <v>3</v>
      </c>
      <c r="N1372" s="2" t="s">
        <v>45</v>
      </c>
      <c r="O1372" s="9">
        <v>12.4244015913536</v>
      </c>
      <c r="P1372" s="9">
        <f t="shared" si="105"/>
        <v>60</v>
      </c>
      <c r="Q1372" s="2" t="str">
        <f t="shared" si="106"/>
        <v>diciembre</v>
      </c>
      <c r="R1372" s="2">
        <f t="shared" si="107"/>
        <v>2023</v>
      </c>
      <c r="S1372" s="3" t="str">
        <f t="shared" si="108"/>
        <v>sabado</v>
      </c>
      <c r="T1372" s="88">
        <f t="shared" si="109"/>
        <v>9</v>
      </c>
    </row>
    <row r="1373" spans="1:20" ht="15.75" x14ac:dyDescent="0.25">
      <c r="A1373" s="113">
        <v>1372</v>
      </c>
      <c r="B1373" s="4" t="s">
        <v>723</v>
      </c>
      <c r="C1373" s="3">
        <v>37</v>
      </c>
      <c r="D1373" s="2" t="s">
        <v>696</v>
      </c>
      <c r="E1373" s="5" t="s">
        <v>924</v>
      </c>
      <c r="F1373" s="171">
        <v>35887710</v>
      </c>
      <c r="G1373" s="2" t="s">
        <v>821</v>
      </c>
      <c r="H1373" s="2" t="s">
        <v>68</v>
      </c>
      <c r="I1373" s="44">
        <v>45273</v>
      </c>
      <c r="J1373" s="133" t="s">
        <v>688</v>
      </c>
      <c r="K1373" s="133" t="s">
        <v>1201</v>
      </c>
      <c r="L1373" s="161">
        <v>600</v>
      </c>
      <c r="M1373" s="2" t="s">
        <v>5</v>
      </c>
      <c r="N1373" s="2" t="s">
        <v>45</v>
      </c>
      <c r="O1373" s="9">
        <v>12.4307644417538</v>
      </c>
      <c r="P1373" s="9">
        <f t="shared" si="105"/>
        <v>60</v>
      </c>
      <c r="Q1373" s="2" t="str">
        <f t="shared" si="106"/>
        <v>diciembre</v>
      </c>
      <c r="R1373" s="2">
        <f t="shared" si="107"/>
        <v>2023</v>
      </c>
      <c r="S1373" s="3" t="str">
        <f t="shared" si="108"/>
        <v>miercoles</v>
      </c>
      <c r="T1373" s="87">
        <f t="shared" si="109"/>
        <v>13</v>
      </c>
    </row>
    <row r="1374" spans="1:20" ht="15.75" x14ac:dyDescent="0.25">
      <c r="A1374" s="113">
        <v>1373</v>
      </c>
      <c r="B1374" s="4" t="s">
        <v>71</v>
      </c>
      <c r="C1374" s="113">
        <v>27</v>
      </c>
      <c r="D1374" s="2" t="s">
        <v>695</v>
      </c>
      <c r="E1374" s="5" t="s">
        <v>926</v>
      </c>
      <c r="F1374" s="171">
        <v>34221613</v>
      </c>
      <c r="G1374" s="2" t="s">
        <v>822</v>
      </c>
      <c r="H1374" s="2" t="s">
        <v>72</v>
      </c>
      <c r="I1374" s="44">
        <v>45279</v>
      </c>
      <c r="J1374" s="133" t="s">
        <v>684</v>
      </c>
      <c r="K1374" s="133" t="s">
        <v>1201</v>
      </c>
      <c r="L1374" s="161">
        <v>600</v>
      </c>
      <c r="M1374" s="2" t="s">
        <v>3</v>
      </c>
      <c r="N1374" s="2" t="s">
        <v>45</v>
      </c>
      <c r="O1374" s="9">
        <v>12.4434901425542</v>
      </c>
      <c r="P1374" s="9">
        <f t="shared" si="105"/>
        <v>60</v>
      </c>
      <c r="Q1374" s="2" t="str">
        <f t="shared" si="106"/>
        <v>diciembre</v>
      </c>
      <c r="R1374" s="2">
        <f t="shared" si="107"/>
        <v>2023</v>
      </c>
      <c r="S1374" s="3" t="str">
        <f t="shared" si="108"/>
        <v>martes</v>
      </c>
      <c r="T1374" s="88">
        <f t="shared" si="109"/>
        <v>19</v>
      </c>
    </row>
    <row r="1375" spans="1:20" ht="15.75" x14ac:dyDescent="0.25">
      <c r="A1375" s="113">
        <v>1374</v>
      </c>
      <c r="B1375" s="4" t="s">
        <v>725</v>
      </c>
      <c r="C1375" s="113">
        <v>40</v>
      </c>
      <c r="D1375" s="2" t="s">
        <v>696</v>
      </c>
      <c r="E1375" s="5" t="s">
        <v>902</v>
      </c>
      <c r="F1375" s="171">
        <v>32459086</v>
      </c>
      <c r="G1375" s="2" t="s">
        <v>845</v>
      </c>
      <c r="H1375" s="2" t="s">
        <v>76</v>
      </c>
      <c r="I1375" s="44">
        <v>45286</v>
      </c>
      <c r="J1375" s="133" t="s">
        <v>685</v>
      </c>
      <c r="K1375" s="133" t="s">
        <v>1201</v>
      </c>
      <c r="L1375" s="161">
        <v>600</v>
      </c>
      <c r="M1375" s="2" t="s">
        <v>5</v>
      </c>
      <c r="N1375" s="2" t="s">
        <v>45</v>
      </c>
      <c r="O1375" s="9">
        <v>12.456215843354499</v>
      </c>
      <c r="P1375" s="9">
        <f t="shared" si="105"/>
        <v>60</v>
      </c>
      <c r="Q1375" s="2" t="str">
        <f t="shared" si="106"/>
        <v>diciembre</v>
      </c>
      <c r="R1375" s="2">
        <f t="shared" si="107"/>
        <v>2023</v>
      </c>
      <c r="S1375" s="3" t="str">
        <f t="shared" si="108"/>
        <v>martes</v>
      </c>
      <c r="T1375" s="87">
        <f t="shared" si="109"/>
        <v>26</v>
      </c>
    </row>
    <row r="1376" spans="1:20" ht="15.75" x14ac:dyDescent="0.25">
      <c r="A1376" s="113">
        <v>1375</v>
      </c>
      <c r="B1376" s="4" t="s">
        <v>726</v>
      </c>
      <c r="C1376" s="113">
        <v>18</v>
      </c>
      <c r="D1376" s="2" t="s">
        <v>696</v>
      </c>
      <c r="E1376" s="5" t="s">
        <v>928</v>
      </c>
      <c r="F1376" s="171">
        <v>26547859</v>
      </c>
      <c r="G1376" s="2" t="s">
        <v>823</v>
      </c>
      <c r="H1376" s="2" t="s">
        <v>78</v>
      </c>
      <c r="I1376" s="44">
        <v>45289</v>
      </c>
      <c r="J1376" s="133" t="s">
        <v>784</v>
      </c>
      <c r="K1376" s="133" t="s">
        <v>1201</v>
      </c>
      <c r="L1376" s="161">
        <v>600</v>
      </c>
      <c r="M1376" s="2" t="s">
        <v>1198</v>
      </c>
      <c r="N1376" s="2" t="s">
        <v>45</v>
      </c>
      <c r="O1376" s="9">
        <v>12.462578693754701</v>
      </c>
      <c r="P1376" s="9">
        <f t="shared" si="105"/>
        <v>60</v>
      </c>
      <c r="Q1376" s="2" t="str">
        <f t="shared" si="106"/>
        <v>diciembre</v>
      </c>
      <c r="R1376" s="2">
        <f t="shared" si="107"/>
        <v>2023</v>
      </c>
      <c r="S1376" s="3" t="str">
        <f t="shared" si="108"/>
        <v>viernes</v>
      </c>
      <c r="T1376" s="88">
        <f t="shared" si="109"/>
        <v>29</v>
      </c>
    </row>
    <row r="1377" spans="1:20" ht="15.75" x14ac:dyDescent="0.25">
      <c r="A1377" s="113">
        <v>1376</v>
      </c>
      <c r="B1377" s="4" t="s">
        <v>731</v>
      </c>
      <c r="C1377" s="113">
        <v>34</v>
      </c>
      <c r="D1377" s="2" t="s">
        <v>695</v>
      </c>
      <c r="E1377" s="5" t="s">
        <v>934</v>
      </c>
      <c r="F1377" s="171">
        <v>33175773</v>
      </c>
      <c r="G1377" s="2" t="s">
        <v>827</v>
      </c>
      <c r="H1377" s="2" t="s">
        <v>88</v>
      </c>
      <c r="I1377" s="44">
        <v>45183</v>
      </c>
      <c r="J1377" s="133" t="s">
        <v>786</v>
      </c>
      <c r="K1377" s="133" t="s">
        <v>1201</v>
      </c>
      <c r="L1377" s="161">
        <v>600</v>
      </c>
      <c r="M1377" s="2" t="s">
        <v>3</v>
      </c>
      <c r="N1377" s="2" t="s">
        <v>45</v>
      </c>
      <c r="O1377" s="9">
        <v>12.4943929457556</v>
      </c>
      <c r="P1377" s="9">
        <f t="shared" si="105"/>
        <v>60</v>
      </c>
      <c r="Q1377" s="2" t="str">
        <f t="shared" si="106"/>
        <v>septiembre</v>
      </c>
      <c r="R1377" s="2">
        <f t="shared" si="107"/>
        <v>2023</v>
      </c>
      <c r="S1377" s="3" t="str">
        <f t="shared" si="108"/>
        <v>jueves</v>
      </c>
      <c r="T1377" s="87">
        <f t="shared" si="109"/>
        <v>14</v>
      </c>
    </row>
    <row r="1378" spans="1:20" ht="15.75" x14ac:dyDescent="0.25">
      <c r="A1378" s="113">
        <v>1377</v>
      </c>
      <c r="B1378" s="4" t="s">
        <v>91</v>
      </c>
      <c r="C1378" s="113">
        <v>31</v>
      </c>
      <c r="D1378" s="2" t="s">
        <v>696</v>
      </c>
      <c r="E1378" s="5" t="s">
        <v>936</v>
      </c>
      <c r="F1378" s="171">
        <v>26673605</v>
      </c>
      <c r="G1378" s="2" t="s">
        <v>829</v>
      </c>
      <c r="H1378" s="2" t="s">
        <v>92</v>
      </c>
      <c r="I1378" s="44">
        <v>45190</v>
      </c>
      <c r="J1378" s="133" t="s">
        <v>714</v>
      </c>
      <c r="K1378" s="133" t="s">
        <v>1201</v>
      </c>
      <c r="L1378" s="161">
        <v>600</v>
      </c>
      <c r="M1378" s="2" t="s">
        <v>1198</v>
      </c>
      <c r="N1378" s="2" t="s">
        <v>45</v>
      </c>
      <c r="O1378" s="9">
        <v>12.507118646556</v>
      </c>
      <c r="P1378" s="9">
        <f t="shared" si="105"/>
        <v>60</v>
      </c>
      <c r="Q1378" s="2" t="str">
        <f t="shared" si="106"/>
        <v>septiembre</v>
      </c>
      <c r="R1378" s="2">
        <f t="shared" si="107"/>
        <v>2023</v>
      </c>
      <c r="S1378" s="3" t="str">
        <f t="shared" si="108"/>
        <v>jueves</v>
      </c>
      <c r="T1378" s="88">
        <f t="shared" si="109"/>
        <v>21</v>
      </c>
    </row>
    <row r="1379" spans="1:20" ht="15.75" x14ac:dyDescent="0.25">
      <c r="A1379" s="113">
        <v>1378</v>
      </c>
      <c r="B1379" s="4" t="s">
        <v>94</v>
      </c>
      <c r="C1379" s="113">
        <v>29</v>
      </c>
      <c r="D1379" s="2" t="s">
        <v>695</v>
      </c>
      <c r="E1379" s="5" t="s">
        <v>938</v>
      </c>
      <c r="F1379" s="171">
        <v>32537563</v>
      </c>
      <c r="G1379" s="2" t="s">
        <v>831</v>
      </c>
      <c r="H1379" s="2" t="s">
        <v>74</v>
      </c>
      <c r="I1379" s="44">
        <v>45196</v>
      </c>
      <c r="J1379" s="133" t="s">
        <v>716</v>
      </c>
      <c r="K1379" s="133" t="s">
        <v>1201</v>
      </c>
      <c r="L1379" s="161">
        <v>600</v>
      </c>
      <c r="M1379" s="2" t="s">
        <v>1197</v>
      </c>
      <c r="N1379" s="2" t="s">
        <v>45</v>
      </c>
      <c r="O1379" s="9">
        <v>12.519844347356299</v>
      </c>
      <c r="P1379" s="9">
        <f t="shared" si="105"/>
        <v>60</v>
      </c>
      <c r="Q1379" s="2" t="str">
        <f t="shared" si="106"/>
        <v>septiembre</v>
      </c>
      <c r="R1379" s="2">
        <f t="shared" si="107"/>
        <v>2023</v>
      </c>
      <c r="S1379" s="3" t="str">
        <f t="shared" si="108"/>
        <v>miercoles</v>
      </c>
      <c r="T1379" s="87">
        <f t="shared" si="109"/>
        <v>27</v>
      </c>
    </row>
    <row r="1380" spans="1:20" ht="15.75" x14ac:dyDescent="0.25">
      <c r="A1380" s="113">
        <v>1379</v>
      </c>
      <c r="B1380" s="4" t="s">
        <v>734</v>
      </c>
      <c r="C1380" s="113">
        <v>29</v>
      </c>
      <c r="D1380" s="2" t="s">
        <v>696</v>
      </c>
      <c r="E1380" s="5" t="s">
        <v>940</v>
      </c>
      <c r="F1380" s="171">
        <v>36482004</v>
      </c>
      <c r="G1380" s="2" t="s">
        <v>851</v>
      </c>
      <c r="H1380" s="2" t="s">
        <v>98</v>
      </c>
      <c r="I1380" s="44">
        <v>45202</v>
      </c>
      <c r="J1380" s="133" t="s">
        <v>783</v>
      </c>
      <c r="K1380" s="133" t="s">
        <v>1201</v>
      </c>
      <c r="L1380" s="161">
        <v>600</v>
      </c>
      <c r="M1380" s="2" t="s">
        <v>1197</v>
      </c>
      <c r="N1380" s="2" t="s">
        <v>45</v>
      </c>
      <c r="O1380" s="9">
        <v>12.5325700481567</v>
      </c>
      <c r="P1380" s="9">
        <f t="shared" si="105"/>
        <v>60</v>
      </c>
      <c r="Q1380" s="2" t="str">
        <f t="shared" si="106"/>
        <v>octubre</v>
      </c>
      <c r="R1380" s="2">
        <f t="shared" si="107"/>
        <v>2023</v>
      </c>
      <c r="S1380" s="3" t="str">
        <f t="shared" si="108"/>
        <v>martes</v>
      </c>
      <c r="T1380" s="88">
        <f t="shared" si="109"/>
        <v>3</v>
      </c>
    </row>
    <row r="1381" spans="1:20" ht="15.75" x14ac:dyDescent="0.25">
      <c r="A1381" s="113">
        <v>1380</v>
      </c>
      <c r="B1381" s="4" t="s">
        <v>99</v>
      </c>
      <c r="C1381" s="113">
        <v>31</v>
      </c>
      <c r="D1381" s="2" t="s">
        <v>696</v>
      </c>
      <c r="E1381" s="5" t="s">
        <v>941</v>
      </c>
      <c r="F1381" s="171">
        <v>34388397</v>
      </c>
      <c r="G1381" s="2" t="s">
        <v>846</v>
      </c>
      <c r="H1381" s="2" t="s">
        <v>100</v>
      </c>
      <c r="I1381" s="44">
        <v>45206</v>
      </c>
      <c r="J1381" s="133" t="s">
        <v>717</v>
      </c>
      <c r="K1381" s="133" t="s">
        <v>1201</v>
      </c>
      <c r="L1381" s="161">
        <v>600</v>
      </c>
      <c r="M1381" s="2" t="s">
        <v>5</v>
      </c>
      <c r="N1381" s="2" t="s">
        <v>45</v>
      </c>
      <c r="O1381" s="9">
        <v>12.538932898556901</v>
      </c>
      <c r="P1381" s="9">
        <f t="shared" si="105"/>
        <v>60</v>
      </c>
      <c r="Q1381" s="2" t="str">
        <f t="shared" si="106"/>
        <v>octubre</v>
      </c>
      <c r="R1381" s="2">
        <f t="shared" si="107"/>
        <v>2023</v>
      </c>
      <c r="S1381" s="3" t="str">
        <f t="shared" si="108"/>
        <v>sabado</v>
      </c>
      <c r="T1381" s="87">
        <f t="shared" si="109"/>
        <v>7</v>
      </c>
    </row>
    <row r="1382" spans="1:20" ht="15.75" x14ac:dyDescent="0.25">
      <c r="A1382" s="113">
        <v>1381</v>
      </c>
      <c r="B1382" s="4" t="s">
        <v>735</v>
      </c>
      <c r="C1382" s="113">
        <v>29</v>
      </c>
      <c r="D1382" s="2" t="s">
        <v>695</v>
      </c>
      <c r="E1382" s="5" t="s">
        <v>942</v>
      </c>
      <c r="F1382" s="171">
        <v>34400915</v>
      </c>
      <c r="G1382" s="2" t="s">
        <v>840</v>
      </c>
      <c r="H1382" s="2" t="s">
        <v>102</v>
      </c>
      <c r="I1382" s="44">
        <v>45209</v>
      </c>
      <c r="J1382" s="133" t="s">
        <v>687</v>
      </c>
      <c r="K1382" s="133" t="s">
        <v>1199</v>
      </c>
      <c r="L1382" s="161">
        <v>640</v>
      </c>
      <c r="M1382" s="2" t="s">
        <v>1</v>
      </c>
      <c r="N1382" s="2" t="s">
        <v>45</v>
      </c>
      <c r="O1382" s="9">
        <v>12.5452957489571</v>
      </c>
      <c r="P1382" s="9">
        <f t="shared" si="105"/>
        <v>64</v>
      </c>
      <c r="Q1382" s="2" t="str">
        <f t="shared" si="106"/>
        <v>octubre</v>
      </c>
      <c r="R1382" s="2">
        <f t="shared" si="107"/>
        <v>2023</v>
      </c>
      <c r="S1382" s="3" t="str">
        <f t="shared" si="108"/>
        <v>martes</v>
      </c>
      <c r="T1382" s="88">
        <f t="shared" si="109"/>
        <v>10</v>
      </c>
    </row>
    <row r="1383" spans="1:20" ht="15.75" x14ac:dyDescent="0.25">
      <c r="A1383" s="113">
        <v>1382</v>
      </c>
      <c r="B1383" s="4" t="s">
        <v>736</v>
      </c>
      <c r="C1383" s="113">
        <v>18</v>
      </c>
      <c r="D1383" s="2" t="s">
        <v>695</v>
      </c>
      <c r="E1383" s="5" t="s">
        <v>943</v>
      </c>
      <c r="F1383" s="171">
        <v>31816316</v>
      </c>
      <c r="G1383" s="2" t="s">
        <v>853</v>
      </c>
      <c r="H1383" s="2" t="s">
        <v>104</v>
      </c>
      <c r="I1383" s="44">
        <v>45212</v>
      </c>
      <c r="J1383" s="133" t="s">
        <v>785</v>
      </c>
      <c r="K1383" s="133" t="s">
        <v>1199</v>
      </c>
      <c r="L1383" s="161">
        <v>640</v>
      </c>
      <c r="M1383" s="2" t="s">
        <v>3</v>
      </c>
      <c r="N1383" s="2" t="s">
        <v>45</v>
      </c>
      <c r="O1383" s="9">
        <v>12.5516585993572</v>
      </c>
      <c r="P1383" s="9">
        <f t="shared" si="105"/>
        <v>64</v>
      </c>
      <c r="Q1383" s="2" t="str">
        <f t="shared" si="106"/>
        <v>octubre</v>
      </c>
      <c r="R1383" s="2">
        <f t="shared" si="107"/>
        <v>2023</v>
      </c>
      <c r="S1383" s="3" t="str">
        <f t="shared" si="108"/>
        <v>viernes</v>
      </c>
      <c r="T1383" s="87">
        <f t="shared" si="109"/>
        <v>13</v>
      </c>
    </row>
    <row r="1384" spans="1:20" ht="15.75" x14ac:dyDescent="0.25">
      <c r="A1384" s="113">
        <v>1383</v>
      </c>
      <c r="B1384" s="4" t="s">
        <v>802</v>
      </c>
      <c r="C1384" s="113">
        <v>30</v>
      </c>
      <c r="D1384" s="2" t="s">
        <v>695</v>
      </c>
      <c r="E1384" s="5" t="s">
        <v>944</v>
      </c>
      <c r="F1384" s="171">
        <v>27186697</v>
      </c>
      <c r="G1384" s="2" t="s">
        <v>833</v>
      </c>
      <c r="H1384" s="2" t="s">
        <v>70</v>
      </c>
      <c r="I1384" s="44">
        <v>45213</v>
      </c>
      <c r="J1384" s="133" t="s">
        <v>688</v>
      </c>
      <c r="K1384" s="133" t="s">
        <v>1199</v>
      </c>
      <c r="L1384" s="161">
        <v>640</v>
      </c>
      <c r="M1384" s="2" t="s">
        <v>5</v>
      </c>
      <c r="N1384" s="2" t="s">
        <v>45</v>
      </c>
      <c r="O1384" s="9">
        <v>12.558021449757399</v>
      </c>
      <c r="P1384" s="9">
        <f t="shared" si="105"/>
        <v>64</v>
      </c>
      <c r="Q1384" s="2" t="str">
        <f t="shared" si="106"/>
        <v>octubre</v>
      </c>
      <c r="R1384" s="2">
        <f t="shared" si="107"/>
        <v>2023</v>
      </c>
      <c r="S1384" s="3" t="str">
        <f t="shared" si="108"/>
        <v>sabado</v>
      </c>
      <c r="T1384" s="88">
        <f t="shared" si="109"/>
        <v>14</v>
      </c>
    </row>
    <row r="1385" spans="1:20" ht="15.75" x14ac:dyDescent="0.25">
      <c r="A1385" s="113">
        <v>1384</v>
      </c>
      <c r="B1385" s="4" t="s">
        <v>738</v>
      </c>
      <c r="C1385" s="113">
        <v>52</v>
      </c>
      <c r="D1385" s="2" t="s">
        <v>696</v>
      </c>
      <c r="E1385" s="5" t="s">
        <v>946</v>
      </c>
      <c r="F1385" s="171">
        <v>34780010</v>
      </c>
      <c r="G1385" s="2" t="s">
        <v>834</v>
      </c>
      <c r="H1385" s="2" t="s">
        <v>110</v>
      </c>
      <c r="I1385" s="44">
        <v>45221</v>
      </c>
      <c r="J1385" s="133" t="s">
        <v>684</v>
      </c>
      <c r="K1385" s="133" t="s">
        <v>1199</v>
      </c>
      <c r="L1385" s="161">
        <v>640</v>
      </c>
      <c r="M1385" s="2" t="s">
        <v>3</v>
      </c>
      <c r="N1385" s="2" t="s">
        <v>45</v>
      </c>
      <c r="O1385" s="9">
        <v>12.5707471505578</v>
      </c>
      <c r="P1385" s="9">
        <f t="shared" si="105"/>
        <v>64</v>
      </c>
      <c r="Q1385" s="2" t="str">
        <f t="shared" si="106"/>
        <v>octubre</v>
      </c>
      <c r="R1385" s="2">
        <f t="shared" si="107"/>
        <v>2023</v>
      </c>
      <c r="S1385" s="3" t="str">
        <f t="shared" si="108"/>
        <v>domingo</v>
      </c>
      <c r="T1385" s="87">
        <f t="shared" si="109"/>
        <v>22</v>
      </c>
    </row>
    <row r="1386" spans="1:20" ht="15.75" x14ac:dyDescent="0.25">
      <c r="A1386" s="113">
        <v>1385</v>
      </c>
      <c r="B1386" s="4" t="s">
        <v>113</v>
      </c>
      <c r="C1386" s="113">
        <v>18</v>
      </c>
      <c r="D1386" s="2" t="s">
        <v>696</v>
      </c>
      <c r="E1386" s="5" t="s">
        <v>948</v>
      </c>
      <c r="F1386" s="171">
        <v>37472916</v>
      </c>
      <c r="G1386" s="2" t="s">
        <v>842</v>
      </c>
      <c r="H1386" s="2" t="s">
        <v>114</v>
      </c>
      <c r="I1386" s="44">
        <v>45228</v>
      </c>
      <c r="J1386" s="133" t="s">
        <v>685</v>
      </c>
      <c r="K1386" s="133" t="s">
        <v>1199</v>
      </c>
      <c r="L1386" s="161">
        <v>640</v>
      </c>
      <c r="M1386" s="2" t="s">
        <v>5</v>
      </c>
      <c r="N1386" s="2" t="s">
        <v>45</v>
      </c>
      <c r="O1386" s="9">
        <v>12.583472851358099</v>
      </c>
      <c r="P1386" s="9">
        <f t="shared" si="105"/>
        <v>64</v>
      </c>
      <c r="Q1386" s="2" t="str">
        <f t="shared" si="106"/>
        <v>octubre</v>
      </c>
      <c r="R1386" s="2">
        <f t="shared" si="107"/>
        <v>2023</v>
      </c>
      <c r="S1386" s="3" t="str">
        <f t="shared" si="108"/>
        <v>domingo</v>
      </c>
      <c r="T1386" s="88">
        <f t="shared" si="109"/>
        <v>29</v>
      </c>
    </row>
    <row r="1387" spans="1:20" ht="15.75" x14ac:dyDescent="0.25">
      <c r="A1387" s="113">
        <v>1386</v>
      </c>
      <c r="B1387" s="4" t="s">
        <v>115</v>
      </c>
      <c r="C1387" s="113">
        <v>29</v>
      </c>
      <c r="D1387" s="2" t="s">
        <v>696</v>
      </c>
      <c r="E1387" s="5" t="s">
        <v>949</v>
      </c>
      <c r="F1387" s="171">
        <v>34107521</v>
      </c>
      <c r="G1387" s="2" t="s">
        <v>835</v>
      </c>
      <c r="H1387" s="2" t="s">
        <v>88</v>
      </c>
      <c r="I1387" s="44">
        <v>45231</v>
      </c>
      <c r="J1387" s="133" t="s">
        <v>784</v>
      </c>
      <c r="K1387" s="133" t="s">
        <v>1199</v>
      </c>
      <c r="L1387" s="161">
        <v>640</v>
      </c>
      <c r="M1387" s="2" t="s">
        <v>1198</v>
      </c>
      <c r="N1387" s="2" t="s">
        <v>45</v>
      </c>
      <c r="O1387" s="9">
        <v>12.5898357017583</v>
      </c>
      <c r="P1387" s="9">
        <f t="shared" si="105"/>
        <v>64</v>
      </c>
      <c r="Q1387" s="2" t="str">
        <f t="shared" si="106"/>
        <v>noviembre</v>
      </c>
      <c r="R1387" s="2">
        <f t="shared" si="107"/>
        <v>2023</v>
      </c>
      <c r="S1387" s="3" t="str">
        <f t="shared" si="108"/>
        <v>miercoles</v>
      </c>
      <c r="T1387" s="87">
        <f t="shared" si="109"/>
        <v>1</v>
      </c>
    </row>
    <row r="1388" spans="1:20" ht="15.75" x14ac:dyDescent="0.25">
      <c r="A1388" s="113">
        <v>1387</v>
      </c>
      <c r="B1388" s="4" t="s">
        <v>906</v>
      </c>
      <c r="C1388" s="113">
        <v>35</v>
      </c>
      <c r="D1388" s="2" t="s">
        <v>696</v>
      </c>
      <c r="E1388" s="5" t="s">
        <v>914</v>
      </c>
      <c r="F1388" s="171">
        <v>37977741</v>
      </c>
      <c r="G1388" s="2" t="s">
        <v>839</v>
      </c>
      <c r="H1388" s="2" t="s">
        <v>31</v>
      </c>
      <c r="I1388" s="44">
        <v>45247</v>
      </c>
      <c r="J1388" s="133" t="s">
        <v>786</v>
      </c>
      <c r="K1388" s="133" t="s">
        <v>1199</v>
      </c>
      <c r="L1388" s="161">
        <v>640</v>
      </c>
      <c r="M1388" s="2" t="s">
        <v>3</v>
      </c>
      <c r="N1388" s="2" t="s">
        <v>45</v>
      </c>
      <c r="O1388" s="9">
        <v>12.621649953759199</v>
      </c>
      <c r="P1388" s="9">
        <f t="shared" si="105"/>
        <v>64</v>
      </c>
      <c r="Q1388" s="2" t="str">
        <f t="shared" si="106"/>
        <v>noviembre</v>
      </c>
      <c r="R1388" s="2">
        <f t="shared" si="107"/>
        <v>2023</v>
      </c>
      <c r="S1388" s="3" t="str">
        <f t="shared" si="108"/>
        <v>viernes</v>
      </c>
      <c r="T1388" s="88">
        <f t="shared" si="109"/>
        <v>17</v>
      </c>
    </row>
    <row r="1389" spans="1:20" ht="15.75" x14ac:dyDescent="0.25">
      <c r="A1389" s="113">
        <v>1388</v>
      </c>
      <c r="B1389" s="4" t="s">
        <v>716</v>
      </c>
      <c r="C1389" s="113">
        <v>27</v>
      </c>
      <c r="D1389" s="2" t="s">
        <v>695</v>
      </c>
      <c r="E1389" s="5" t="s">
        <v>916</v>
      </c>
      <c r="F1389" s="171">
        <v>33459367</v>
      </c>
      <c r="G1389" s="6" t="s">
        <v>817</v>
      </c>
      <c r="H1389" s="2" t="s">
        <v>35</v>
      </c>
      <c r="I1389" s="44">
        <v>45253</v>
      </c>
      <c r="J1389" s="133" t="s">
        <v>714</v>
      </c>
      <c r="K1389" s="133" t="s">
        <v>1199</v>
      </c>
      <c r="L1389" s="161">
        <v>640</v>
      </c>
      <c r="M1389" s="2" t="s">
        <v>1198</v>
      </c>
      <c r="N1389" s="2" t="s">
        <v>45</v>
      </c>
      <c r="O1389" s="9">
        <v>12.6343756545596</v>
      </c>
      <c r="P1389" s="9">
        <f t="shared" si="105"/>
        <v>64</v>
      </c>
      <c r="Q1389" s="2" t="str">
        <f t="shared" si="106"/>
        <v>noviembre</v>
      </c>
      <c r="R1389" s="2">
        <f t="shared" si="107"/>
        <v>2023</v>
      </c>
      <c r="S1389" s="3" t="str">
        <f t="shared" si="108"/>
        <v>jueves</v>
      </c>
      <c r="T1389" s="87">
        <f t="shared" si="109"/>
        <v>23</v>
      </c>
    </row>
    <row r="1390" spans="1:20" ht="15.75" x14ac:dyDescent="0.25">
      <c r="A1390" s="113">
        <v>1389</v>
      </c>
      <c r="B1390" s="4" t="s">
        <v>905</v>
      </c>
      <c r="C1390" s="113">
        <v>22</v>
      </c>
      <c r="D1390" s="2" t="s">
        <v>695</v>
      </c>
      <c r="E1390" s="5" t="s">
        <v>918</v>
      </c>
      <c r="F1390" s="171">
        <v>27137293</v>
      </c>
      <c r="G1390" s="2" t="s">
        <v>819</v>
      </c>
      <c r="H1390" s="2" t="s">
        <v>39</v>
      </c>
      <c r="I1390" s="44">
        <v>45260</v>
      </c>
      <c r="J1390" s="133" t="s">
        <v>716</v>
      </c>
      <c r="K1390" s="133" t="s">
        <v>1199</v>
      </c>
      <c r="L1390" s="161">
        <v>640</v>
      </c>
      <c r="M1390" s="2" t="s">
        <v>1197</v>
      </c>
      <c r="N1390" s="2" t="s">
        <v>45</v>
      </c>
      <c r="O1390" s="9">
        <v>12.647101355359901</v>
      </c>
      <c r="P1390" s="9">
        <f t="shared" si="105"/>
        <v>64</v>
      </c>
      <c r="Q1390" s="2" t="str">
        <f t="shared" si="106"/>
        <v>noviembre</v>
      </c>
      <c r="R1390" s="2">
        <f t="shared" si="107"/>
        <v>2023</v>
      </c>
      <c r="S1390" s="3" t="str">
        <f t="shared" si="108"/>
        <v>jueves</v>
      </c>
      <c r="T1390" s="88">
        <f t="shared" si="109"/>
        <v>30</v>
      </c>
    </row>
    <row r="1391" spans="1:20" ht="15.75" x14ac:dyDescent="0.25">
      <c r="A1391" s="113">
        <v>1390</v>
      </c>
      <c r="B1391" s="4" t="s">
        <v>719</v>
      </c>
      <c r="C1391" s="113">
        <v>30</v>
      </c>
      <c r="D1391" s="2" t="s">
        <v>696</v>
      </c>
      <c r="E1391" s="5" t="s">
        <v>920</v>
      </c>
      <c r="F1391" s="171">
        <v>27535017</v>
      </c>
      <c r="G1391" s="2" t="s">
        <v>847</v>
      </c>
      <c r="H1391" s="2" t="s">
        <v>61</v>
      </c>
      <c r="I1391" s="44">
        <v>45266</v>
      </c>
      <c r="J1391" s="133" t="s">
        <v>783</v>
      </c>
      <c r="K1391" s="133" t="s">
        <v>1199</v>
      </c>
      <c r="L1391" s="161">
        <v>640</v>
      </c>
      <c r="M1391" s="2" t="s">
        <v>1197</v>
      </c>
      <c r="N1391" s="2" t="s">
        <v>45</v>
      </c>
      <c r="O1391" s="9">
        <v>12.659827056160299</v>
      </c>
      <c r="P1391" s="9">
        <f t="shared" si="105"/>
        <v>64</v>
      </c>
      <c r="Q1391" s="2" t="str">
        <f t="shared" si="106"/>
        <v>diciembre</v>
      </c>
      <c r="R1391" s="2">
        <f t="shared" si="107"/>
        <v>2023</v>
      </c>
      <c r="S1391" s="3" t="str">
        <f t="shared" si="108"/>
        <v>miercoles</v>
      </c>
      <c r="T1391" s="87">
        <f t="shared" si="109"/>
        <v>6</v>
      </c>
    </row>
    <row r="1392" spans="1:20" ht="15.75" x14ac:dyDescent="0.25">
      <c r="A1392" s="113">
        <v>1391</v>
      </c>
      <c r="B1392" s="4" t="s">
        <v>720</v>
      </c>
      <c r="C1392" s="113">
        <v>35</v>
      </c>
      <c r="D1392" s="2" t="s">
        <v>695</v>
      </c>
      <c r="E1392" s="5" t="s">
        <v>921</v>
      </c>
      <c r="F1392" s="171">
        <v>30580610</v>
      </c>
      <c r="G1392" s="2" t="s">
        <v>848</v>
      </c>
      <c r="H1392" s="2" t="s">
        <v>35</v>
      </c>
      <c r="I1392" s="44">
        <v>45269</v>
      </c>
      <c r="J1392" s="133" t="s">
        <v>717</v>
      </c>
      <c r="K1392" s="133" t="s">
        <v>1199</v>
      </c>
      <c r="L1392" s="161">
        <v>640</v>
      </c>
      <c r="M1392" s="2" t="s">
        <v>5</v>
      </c>
      <c r="N1392" s="2" t="s">
        <v>45</v>
      </c>
      <c r="O1392" s="9">
        <v>12.666189906560501</v>
      </c>
      <c r="P1392" s="9">
        <f t="shared" si="105"/>
        <v>64</v>
      </c>
      <c r="Q1392" s="2" t="str">
        <f t="shared" si="106"/>
        <v>diciembre</v>
      </c>
      <c r="R1392" s="2">
        <f t="shared" si="107"/>
        <v>2023</v>
      </c>
      <c r="S1392" s="3" t="str">
        <f t="shared" si="108"/>
        <v>sabado</v>
      </c>
      <c r="T1392" s="88">
        <f t="shared" si="109"/>
        <v>9</v>
      </c>
    </row>
    <row r="1393" spans="1:20" ht="15.75" x14ac:dyDescent="0.25">
      <c r="A1393" s="113">
        <v>1392</v>
      </c>
      <c r="B1393" s="4" t="s">
        <v>721</v>
      </c>
      <c r="C1393" s="113">
        <v>33</v>
      </c>
      <c r="D1393" s="2" t="s">
        <v>695</v>
      </c>
      <c r="E1393" s="5" t="s">
        <v>922</v>
      </c>
      <c r="F1393" s="171">
        <v>35484478</v>
      </c>
      <c r="G1393" s="2" t="s">
        <v>843</v>
      </c>
      <c r="H1393" s="2" t="s">
        <v>37</v>
      </c>
      <c r="I1393" s="44">
        <v>45273</v>
      </c>
      <c r="J1393" s="133" t="s">
        <v>687</v>
      </c>
      <c r="K1393" s="133" t="s">
        <v>1199</v>
      </c>
      <c r="L1393" s="161">
        <v>640</v>
      </c>
      <c r="M1393" s="2" t="s">
        <v>1</v>
      </c>
      <c r="N1393" s="2" t="s">
        <v>45</v>
      </c>
      <c r="O1393" s="9">
        <v>12.6725527569607</v>
      </c>
      <c r="P1393" s="9">
        <f t="shared" si="105"/>
        <v>64</v>
      </c>
      <c r="Q1393" s="2" t="str">
        <f t="shared" si="106"/>
        <v>diciembre</v>
      </c>
      <c r="R1393" s="2">
        <f t="shared" si="107"/>
        <v>2023</v>
      </c>
      <c r="S1393" s="3" t="str">
        <f t="shared" si="108"/>
        <v>miercoles</v>
      </c>
      <c r="T1393" s="87">
        <f t="shared" si="109"/>
        <v>13</v>
      </c>
    </row>
    <row r="1394" spans="1:20" ht="15.75" x14ac:dyDescent="0.25">
      <c r="A1394" s="113">
        <v>1393</v>
      </c>
      <c r="B1394" s="4" t="s">
        <v>722</v>
      </c>
      <c r="C1394" s="113">
        <v>35</v>
      </c>
      <c r="D1394" s="2" t="s">
        <v>696</v>
      </c>
      <c r="E1394" s="5" t="s">
        <v>923</v>
      </c>
      <c r="F1394" s="171">
        <v>32313302</v>
      </c>
      <c r="G1394" s="2" t="s">
        <v>849</v>
      </c>
      <c r="H1394" s="2" t="s">
        <v>67</v>
      </c>
      <c r="I1394" s="44">
        <v>45276</v>
      </c>
      <c r="J1394" s="133" t="s">
        <v>785</v>
      </c>
      <c r="K1394" s="133" t="s">
        <v>1199</v>
      </c>
      <c r="L1394" s="161">
        <v>640</v>
      </c>
      <c r="M1394" s="2" t="s">
        <v>3</v>
      </c>
      <c r="N1394" s="2" t="s">
        <v>45</v>
      </c>
      <c r="O1394" s="9">
        <v>12.6789156073608</v>
      </c>
      <c r="P1394" s="9">
        <f t="shared" si="105"/>
        <v>64</v>
      </c>
      <c r="Q1394" s="2" t="str">
        <f t="shared" si="106"/>
        <v>diciembre</v>
      </c>
      <c r="R1394" s="2">
        <f t="shared" si="107"/>
        <v>2023</v>
      </c>
      <c r="S1394" s="3" t="str">
        <f t="shared" si="108"/>
        <v>sabado</v>
      </c>
      <c r="T1394" s="88">
        <f t="shared" si="109"/>
        <v>16</v>
      </c>
    </row>
    <row r="1395" spans="1:20" ht="15.75" x14ac:dyDescent="0.25">
      <c r="A1395" s="113">
        <v>1394</v>
      </c>
      <c r="B1395" s="4" t="s">
        <v>723</v>
      </c>
      <c r="C1395" s="3">
        <v>37</v>
      </c>
      <c r="D1395" s="2" t="s">
        <v>696</v>
      </c>
      <c r="E1395" s="5" t="s">
        <v>924</v>
      </c>
      <c r="F1395" s="171">
        <v>35887710</v>
      </c>
      <c r="G1395" s="2" t="s">
        <v>821</v>
      </c>
      <c r="H1395" s="2" t="s">
        <v>68</v>
      </c>
      <c r="I1395" s="44">
        <v>45279</v>
      </c>
      <c r="J1395" s="133" t="s">
        <v>688</v>
      </c>
      <c r="K1395" s="133" t="s">
        <v>1199</v>
      </c>
      <c r="L1395" s="161">
        <v>640</v>
      </c>
      <c r="M1395" s="2" t="s">
        <v>5</v>
      </c>
      <c r="N1395" s="2" t="s">
        <v>45</v>
      </c>
      <c r="O1395" s="9">
        <v>12.685278457760999</v>
      </c>
      <c r="P1395" s="9">
        <f t="shared" si="105"/>
        <v>64</v>
      </c>
      <c r="Q1395" s="2" t="str">
        <f t="shared" si="106"/>
        <v>diciembre</v>
      </c>
      <c r="R1395" s="2">
        <f t="shared" si="107"/>
        <v>2023</v>
      </c>
      <c r="S1395" s="3" t="str">
        <f t="shared" si="108"/>
        <v>martes</v>
      </c>
      <c r="T1395" s="87">
        <f t="shared" si="109"/>
        <v>19</v>
      </c>
    </row>
    <row r="1396" spans="1:20" ht="15.75" x14ac:dyDescent="0.25">
      <c r="A1396" s="113">
        <v>1395</v>
      </c>
      <c r="B1396" s="4" t="s">
        <v>71</v>
      </c>
      <c r="C1396" s="113">
        <v>27</v>
      </c>
      <c r="D1396" s="2" t="s">
        <v>695</v>
      </c>
      <c r="E1396" s="5" t="s">
        <v>926</v>
      </c>
      <c r="F1396" s="171">
        <v>34221613</v>
      </c>
      <c r="G1396" s="2" t="s">
        <v>822</v>
      </c>
      <c r="H1396" s="2" t="s">
        <v>72</v>
      </c>
      <c r="I1396" s="44">
        <v>45286</v>
      </c>
      <c r="J1396" s="133" t="s">
        <v>684</v>
      </c>
      <c r="K1396" s="133" t="s">
        <v>1199</v>
      </c>
      <c r="L1396" s="161">
        <v>640</v>
      </c>
      <c r="M1396" s="2" t="s">
        <v>3</v>
      </c>
      <c r="N1396" s="2" t="s">
        <v>45</v>
      </c>
      <c r="O1396" s="9">
        <v>12.6980041585614</v>
      </c>
      <c r="P1396" s="9">
        <f t="shared" si="105"/>
        <v>64</v>
      </c>
      <c r="Q1396" s="2" t="str">
        <f t="shared" si="106"/>
        <v>diciembre</v>
      </c>
      <c r="R1396" s="2">
        <f t="shared" si="107"/>
        <v>2023</v>
      </c>
      <c r="S1396" s="3" t="str">
        <f t="shared" si="108"/>
        <v>martes</v>
      </c>
      <c r="T1396" s="88">
        <f t="shared" si="109"/>
        <v>26</v>
      </c>
    </row>
    <row r="1397" spans="1:20" ht="15.75" x14ac:dyDescent="0.25">
      <c r="A1397" s="113">
        <v>1396</v>
      </c>
      <c r="B1397" s="4" t="s">
        <v>725</v>
      </c>
      <c r="C1397" s="113">
        <v>40</v>
      </c>
      <c r="D1397" s="2" t="s">
        <v>696</v>
      </c>
      <c r="E1397" s="5" t="s">
        <v>902</v>
      </c>
      <c r="F1397" s="171">
        <v>32459086</v>
      </c>
      <c r="G1397" s="2" t="s">
        <v>845</v>
      </c>
      <c r="H1397" s="2" t="s">
        <v>76</v>
      </c>
      <c r="I1397" s="44">
        <v>45170</v>
      </c>
      <c r="J1397" s="133" t="s">
        <v>782</v>
      </c>
      <c r="K1397" s="133" t="s">
        <v>1199</v>
      </c>
      <c r="L1397" s="161">
        <v>640</v>
      </c>
      <c r="M1397" s="2" t="s">
        <v>1198</v>
      </c>
      <c r="N1397" s="2" t="s">
        <v>45</v>
      </c>
      <c r="O1397" s="9">
        <v>12.710729859361701</v>
      </c>
      <c r="P1397" s="9">
        <f t="shared" si="105"/>
        <v>64</v>
      </c>
      <c r="Q1397" s="2" t="str">
        <f t="shared" si="106"/>
        <v>septiembre</v>
      </c>
      <c r="R1397" s="2">
        <f t="shared" si="107"/>
        <v>2023</v>
      </c>
      <c r="S1397" s="3" t="str">
        <f t="shared" si="108"/>
        <v>viernes</v>
      </c>
      <c r="T1397" s="87">
        <f t="shared" si="109"/>
        <v>1</v>
      </c>
    </row>
    <row r="1398" spans="1:20" ht="15.75" x14ac:dyDescent="0.25">
      <c r="A1398" s="113">
        <v>1397</v>
      </c>
      <c r="B1398" s="4" t="s">
        <v>726</v>
      </c>
      <c r="C1398" s="113">
        <v>18</v>
      </c>
      <c r="D1398" s="2" t="s">
        <v>696</v>
      </c>
      <c r="E1398" s="5" t="s">
        <v>928</v>
      </c>
      <c r="F1398" s="171">
        <v>26547859</v>
      </c>
      <c r="G1398" s="2" t="s">
        <v>823</v>
      </c>
      <c r="H1398" s="2" t="s">
        <v>78</v>
      </c>
      <c r="I1398" s="44">
        <v>45248</v>
      </c>
      <c r="J1398" s="133" t="s">
        <v>683</v>
      </c>
      <c r="K1398" s="133" t="s">
        <v>1199</v>
      </c>
      <c r="L1398" s="161">
        <v>640</v>
      </c>
      <c r="M1398" s="2" t="s">
        <v>5</v>
      </c>
      <c r="N1398" s="2" t="s">
        <v>45</v>
      </c>
      <c r="O1398" s="9">
        <v>12.7170927097619</v>
      </c>
      <c r="P1398" s="9">
        <f t="shared" si="105"/>
        <v>64</v>
      </c>
      <c r="Q1398" s="2" t="str">
        <f t="shared" si="106"/>
        <v>noviembre</v>
      </c>
      <c r="R1398" s="2">
        <f t="shared" si="107"/>
        <v>2023</v>
      </c>
      <c r="S1398" s="3" t="str">
        <f t="shared" si="108"/>
        <v>sabado</v>
      </c>
      <c r="T1398" s="88">
        <f t="shared" si="109"/>
        <v>18</v>
      </c>
    </row>
    <row r="1399" spans="1:20" ht="15.75" x14ac:dyDescent="0.25">
      <c r="A1399" s="113">
        <v>1398</v>
      </c>
      <c r="B1399" s="4" t="s">
        <v>729</v>
      </c>
      <c r="C1399" s="113">
        <v>44</v>
      </c>
      <c r="D1399" s="2" t="s">
        <v>696</v>
      </c>
      <c r="E1399" s="5" t="s">
        <v>931</v>
      </c>
      <c r="F1399" s="171">
        <v>39810617</v>
      </c>
      <c r="G1399" s="2" t="s">
        <v>826</v>
      </c>
      <c r="H1399" s="2" t="s">
        <v>84</v>
      </c>
      <c r="I1399" s="44">
        <v>45183</v>
      </c>
      <c r="J1399" s="133" t="s">
        <v>686</v>
      </c>
      <c r="K1399" s="133" t="s">
        <v>1199</v>
      </c>
      <c r="L1399" s="161">
        <v>640</v>
      </c>
      <c r="M1399" s="2" t="s">
        <v>1</v>
      </c>
      <c r="N1399" s="2" t="s">
        <v>45</v>
      </c>
      <c r="O1399" s="9">
        <v>12.7361812609625</v>
      </c>
      <c r="P1399" s="9">
        <f t="shared" si="105"/>
        <v>64</v>
      </c>
      <c r="Q1399" s="2" t="str">
        <f t="shared" si="106"/>
        <v>septiembre</v>
      </c>
      <c r="R1399" s="2">
        <f t="shared" si="107"/>
        <v>2023</v>
      </c>
      <c r="S1399" s="3" t="str">
        <f t="shared" si="108"/>
        <v>jueves</v>
      </c>
      <c r="T1399" s="87">
        <f t="shared" si="109"/>
        <v>14</v>
      </c>
    </row>
    <row r="1400" spans="1:20" ht="15.75" x14ac:dyDescent="0.25">
      <c r="A1400" s="113">
        <v>1399</v>
      </c>
      <c r="B1400" s="4" t="s">
        <v>731</v>
      </c>
      <c r="C1400" s="113">
        <v>34</v>
      </c>
      <c r="D1400" s="2" t="s">
        <v>695</v>
      </c>
      <c r="E1400" s="5" t="s">
        <v>934</v>
      </c>
      <c r="F1400" s="171">
        <v>33175773</v>
      </c>
      <c r="G1400" s="2" t="s">
        <v>827</v>
      </c>
      <c r="H1400" s="2" t="s">
        <v>88</v>
      </c>
      <c r="I1400" s="44">
        <v>45190</v>
      </c>
      <c r="J1400" s="133" t="s">
        <v>713</v>
      </c>
      <c r="K1400" s="133" t="s">
        <v>1199</v>
      </c>
      <c r="L1400" s="161">
        <v>640</v>
      </c>
      <c r="M1400" s="2" t="s">
        <v>1</v>
      </c>
      <c r="N1400" s="2" t="s">
        <v>45</v>
      </c>
      <c r="O1400" s="9">
        <v>12.748906961762801</v>
      </c>
      <c r="P1400" s="9">
        <f t="shared" si="105"/>
        <v>64</v>
      </c>
      <c r="Q1400" s="2" t="str">
        <f t="shared" si="106"/>
        <v>septiembre</v>
      </c>
      <c r="R1400" s="2">
        <f t="shared" si="107"/>
        <v>2023</v>
      </c>
      <c r="S1400" s="3" t="str">
        <f t="shared" si="108"/>
        <v>jueves</v>
      </c>
      <c r="T1400" s="88">
        <f t="shared" si="109"/>
        <v>21</v>
      </c>
    </row>
    <row r="1401" spans="1:20" ht="15.75" x14ac:dyDescent="0.25">
      <c r="A1401" s="113">
        <v>1400</v>
      </c>
      <c r="B1401" s="4" t="s">
        <v>91</v>
      </c>
      <c r="C1401" s="113">
        <v>31</v>
      </c>
      <c r="D1401" s="2" t="s">
        <v>696</v>
      </c>
      <c r="E1401" s="5" t="s">
        <v>936</v>
      </c>
      <c r="F1401" s="171">
        <v>26673605</v>
      </c>
      <c r="G1401" s="2" t="s">
        <v>829</v>
      </c>
      <c r="H1401" s="2" t="s">
        <v>92</v>
      </c>
      <c r="I1401" s="44">
        <v>45196</v>
      </c>
      <c r="J1401" s="133" t="s">
        <v>782</v>
      </c>
      <c r="K1401" s="133" t="s">
        <v>1199</v>
      </c>
      <c r="L1401" s="161">
        <v>640</v>
      </c>
      <c r="M1401" s="2" t="s">
        <v>1198</v>
      </c>
      <c r="N1401" s="2" t="s">
        <v>45</v>
      </c>
      <c r="O1401" s="9">
        <v>12.7616326625632</v>
      </c>
      <c r="P1401" s="9">
        <f t="shared" si="105"/>
        <v>64</v>
      </c>
      <c r="Q1401" s="2" t="str">
        <f t="shared" si="106"/>
        <v>septiembre</v>
      </c>
      <c r="R1401" s="2">
        <f t="shared" si="107"/>
        <v>2023</v>
      </c>
      <c r="S1401" s="3" t="str">
        <f t="shared" si="108"/>
        <v>miercoles</v>
      </c>
      <c r="T1401" s="87">
        <f t="shared" si="109"/>
        <v>27</v>
      </c>
    </row>
    <row r="1402" spans="1:20" ht="15.75" x14ac:dyDescent="0.25">
      <c r="A1402" s="113">
        <v>1401</v>
      </c>
      <c r="B1402" s="4" t="s">
        <v>94</v>
      </c>
      <c r="C1402" s="113">
        <v>29</v>
      </c>
      <c r="D1402" s="2" t="s">
        <v>695</v>
      </c>
      <c r="E1402" s="5" t="s">
        <v>938</v>
      </c>
      <c r="F1402" s="171">
        <v>32537563</v>
      </c>
      <c r="G1402" s="2" t="s">
        <v>831</v>
      </c>
      <c r="H1402" s="2" t="s">
        <v>74</v>
      </c>
      <c r="I1402" s="44">
        <v>45202</v>
      </c>
      <c r="J1402" s="133" t="s">
        <v>691</v>
      </c>
      <c r="K1402" s="133" t="s">
        <v>1199</v>
      </c>
      <c r="L1402" s="161">
        <v>640</v>
      </c>
      <c r="M1402" s="2" t="s">
        <v>1198</v>
      </c>
      <c r="N1402" s="2" t="s">
        <v>45</v>
      </c>
      <c r="O1402" s="9">
        <v>12.774358363363501</v>
      </c>
      <c r="P1402" s="9">
        <f t="shared" si="105"/>
        <v>64</v>
      </c>
      <c r="Q1402" s="2" t="str">
        <f t="shared" si="106"/>
        <v>octubre</v>
      </c>
      <c r="R1402" s="2">
        <f t="shared" si="107"/>
        <v>2023</v>
      </c>
      <c r="S1402" s="3" t="str">
        <f t="shared" si="108"/>
        <v>martes</v>
      </c>
      <c r="T1402" s="88">
        <f t="shared" si="109"/>
        <v>3</v>
      </c>
    </row>
    <row r="1403" spans="1:20" ht="15.75" x14ac:dyDescent="0.25">
      <c r="A1403" s="113">
        <v>1402</v>
      </c>
      <c r="B1403" s="4" t="s">
        <v>733</v>
      </c>
      <c r="C1403" s="113">
        <v>28</v>
      </c>
      <c r="D1403" s="2" t="s">
        <v>695</v>
      </c>
      <c r="E1403" s="5" t="s">
        <v>939</v>
      </c>
      <c r="F1403" s="171">
        <v>39704517</v>
      </c>
      <c r="G1403" s="2" t="s">
        <v>832</v>
      </c>
      <c r="H1403" s="2" t="s">
        <v>96</v>
      </c>
      <c r="I1403" s="44">
        <v>45206</v>
      </c>
      <c r="J1403" s="133" t="s">
        <v>786</v>
      </c>
      <c r="K1403" s="133" t="s">
        <v>1199</v>
      </c>
      <c r="L1403" s="161">
        <v>640</v>
      </c>
      <c r="M1403" s="2" t="s">
        <v>3</v>
      </c>
      <c r="N1403" s="2" t="s">
        <v>45</v>
      </c>
      <c r="O1403" s="9">
        <v>12.7807212137637</v>
      </c>
      <c r="P1403" s="9">
        <f t="shared" si="105"/>
        <v>64</v>
      </c>
      <c r="Q1403" s="2" t="str">
        <f t="shared" si="106"/>
        <v>octubre</v>
      </c>
      <c r="R1403" s="2">
        <f t="shared" si="107"/>
        <v>2023</v>
      </c>
      <c r="S1403" s="3" t="str">
        <f t="shared" si="108"/>
        <v>sabado</v>
      </c>
      <c r="T1403" s="87">
        <f t="shared" si="109"/>
        <v>7</v>
      </c>
    </row>
    <row r="1404" spans="1:20" ht="15.75" x14ac:dyDescent="0.25">
      <c r="A1404" s="113">
        <v>1403</v>
      </c>
      <c r="B1404" s="4" t="s">
        <v>734</v>
      </c>
      <c r="C1404" s="113">
        <v>29</v>
      </c>
      <c r="D1404" s="2" t="s">
        <v>696</v>
      </c>
      <c r="E1404" s="5" t="s">
        <v>940</v>
      </c>
      <c r="F1404" s="171">
        <v>36482004</v>
      </c>
      <c r="G1404" s="2" t="s">
        <v>851</v>
      </c>
      <c r="H1404" s="2" t="s">
        <v>98</v>
      </c>
      <c r="I1404" s="44">
        <v>45209</v>
      </c>
      <c r="J1404" s="133" t="s">
        <v>686</v>
      </c>
      <c r="K1404" s="133" t="s">
        <v>1199</v>
      </c>
      <c r="L1404" s="161">
        <v>640</v>
      </c>
      <c r="M1404" s="2" t="s">
        <v>1</v>
      </c>
      <c r="N1404" s="2" t="s">
        <v>45</v>
      </c>
      <c r="O1404" s="9">
        <v>12.787084064163899</v>
      </c>
      <c r="P1404" s="9">
        <f t="shared" si="105"/>
        <v>64</v>
      </c>
      <c r="Q1404" s="2" t="str">
        <f t="shared" si="106"/>
        <v>octubre</v>
      </c>
      <c r="R1404" s="2">
        <f t="shared" si="107"/>
        <v>2023</v>
      </c>
      <c r="S1404" s="3" t="str">
        <f t="shared" si="108"/>
        <v>martes</v>
      </c>
      <c r="T1404" s="88">
        <f t="shared" si="109"/>
        <v>10</v>
      </c>
    </row>
    <row r="1405" spans="1:20" ht="15.75" x14ac:dyDescent="0.25">
      <c r="A1405" s="113">
        <v>1404</v>
      </c>
      <c r="B1405" s="4" t="s">
        <v>99</v>
      </c>
      <c r="C1405" s="113">
        <v>31</v>
      </c>
      <c r="D1405" s="2" t="s">
        <v>696</v>
      </c>
      <c r="E1405" s="5" t="s">
        <v>941</v>
      </c>
      <c r="F1405" s="171">
        <v>34388397</v>
      </c>
      <c r="G1405" s="2" t="s">
        <v>846</v>
      </c>
      <c r="H1405" s="2" t="s">
        <v>100</v>
      </c>
      <c r="I1405" s="44">
        <v>45212</v>
      </c>
      <c r="J1405" s="133" t="s">
        <v>714</v>
      </c>
      <c r="K1405" s="133" t="s">
        <v>1199</v>
      </c>
      <c r="L1405" s="161">
        <v>640</v>
      </c>
      <c r="M1405" s="2" t="s">
        <v>1198</v>
      </c>
      <c r="N1405" s="2" t="s">
        <v>45</v>
      </c>
      <c r="O1405" s="9">
        <v>12.7934469145641</v>
      </c>
      <c r="P1405" s="9">
        <f t="shared" si="105"/>
        <v>64</v>
      </c>
      <c r="Q1405" s="2" t="str">
        <f t="shared" si="106"/>
        <v>octubre</v>
      </c>
      <c r="R1405" s="2">
        <f t="shared" si="107"/>
        <v>2023</v>
      </c>
      <c r="S1405" s="3" t="str">
        <f t="shared" si="108"/>
        <v>viernes</v>
      </c>
      <c r="T1405" s="87">
        <f t="shared" si="109"/>
        <v>13</v>
      </c>
    </row>
    <row r="1406" spans="1:20" ht="15.75" x14ac:dyDescent="0.25">
      <c r="A1406" s="113">
        <v>1405</v>
      </c>
      <c r="B1406" s="4" t="s">
        <v>735</v>
      </c>
      <c r="C1406" s="113">
        <v>29</v>
      </c>
      <c r="D1406" s="2" t="s">
        <v>695</v>
      </c>
      <c r="E1406" s="5" t="s">
        <v>942</v>
      </c>
      <c r="F1406" s="171">
        <v>34400915</v>
      </c>
      <c r="G1406" s="2" t="s">
        <v>840</v>
      </c>
      <c r="H1406" s="2" t="s">
        <v>102</v>
      </c>
      <c r="I1406" s="44">
        <v>45248</v>
      </c>
      <c r="J1406" s="133" t="s">
        <v>713</v>
      </c>
      <c r="K1406" s="133" t="s">
        <v>1200</v>
      </c>
      <c r="L1406" s="160">
        <v>550</v>
      </c>
      <c r="M1406" s="2" t="s">
        <v>1</v>
      </c>
      <c r="N1406" s="2" t="s">
        <v>45</v>
      </c>
      <c r="O1406" s="9">
        <v>12.7998097649643</v>
      </c>
      <c r="P1406" s="9">
        <f t="shared" si="105"/>
        <v>55</v>
      </c>
      <c r="Q1406" s="2" t="str">
        <f t="shared" si="106"/>
        <v>noviembre</v>
      </c>
      <c r="R1406" s="2">
        <f t="shared" si="107"/>
        <v>2023</v>
      </c>
      <c r="S1406" s="3" t="str">
        <f t="shared" si="108"/>
        <v>sabado</v>
      </c>
      <c r="T1406" s="88">
        <f t="shared" si="109"/>
        <v>18</v>
      </c>
    </row>
    <row r="1407" spans="1:20" ht="15.75" x14ac:dyDescent="0.25">
      <c r="A1407" s="113">
        <v>1406</v>
      </c>
      <c r="B1407" s="4" t="s">
        <v>802</v>
      </c>
      <c r="C1407" s="113">
        <v>30</v>
      </c>
      <c r="D1407" s="2" t="s">
        <v>695</v>
      </c>
      <c r="E1407" s="5" t="s">
        <v>944</v>
      </c>
      <c r="F1407" s="171">
        <v>27186697</v>
      </c>
      <c r="G1407" s="2" t="s">
        <v>833</v>
      </c>
      <c r="H1407" s="2" t="s">
        <v>70</v>
      </c>
      <c r="I1407" s="44">
        <v>45221</v>
      </c>
      <c r="J1407" s="133" t="s">
        <v>782</v>
      </c>
      <c r="K1407" s="133" t="s">
        <v>1200</v>
      </c>
      <c r="L1407" s="160">
        <v>550</v>
      </c>
      <c r="M1407" s="2" t="s">
        <v>1198</v>
      </c>
      <c r="N1407" s="2" t="s">
        <v>45</v>
      </c>
      <c r="O1407" s="9">
        <v>12.812535465764601</v>
      </c>
      <c r="P1407" s="9">
        <f t="shared" si="105"/>
        <v>55</v>
      </c>
      <c r="Q1407" s="2" t="str">
        <f t="shared" si="106"/>
        <v>octubre</v>
      </c>
      <c r="R1407" s="2">
        <f t="shared" si="107"/>
        <v>2023</v>
      </c>
      <c r="S1407" s="3" t="str">
        <f t="shared" si="108"/>
        <v>domingo</v>
      </c>
      <c r="T1407" s="87">
        <f t="shared" si="109"/>
        <v>22</v>
      </c>
    </row>
    <row r="1408" spans="1:20" ht="15.75" x14ac:dyDescent="0.25">
      <c r="A1408" s="113">
        <v>1407</v>
      </c>
      <c r="B1408" s="4" t="s">
        <v>738</v>
      </c>
      <c r="C1408" s="113">
        <v>52</v>
      </c>
      <c r="D1408" s="2" t="s">
        <v>696</v>
      </c>
      <c r="E1408" s="5" t="s">
        <v>946</v>
      </c>
      <c r="F1408" s="171">
        <v>34780010</v>
      </c>
      <c r="G1408" s="2" t="s">
        <v>834</v>
      </c>
      <c r="H1408" s="2" t="s">
        <v>110</v>
      </c>
      <c r="I1408" s="44">
        <v>45228</v>
      </c>
      <c r="J1408" s="133" t="s">
        <v>691</v>
      </c>
      <c r="K1408" s="133" t="s">
        <v>1200</v>
      </c>
      <c r="L1408" s="160">
        <v>550</v>
      </c>
      <c r="M1408" s="2" t="s">
        <v>1198</v>
      </c>
      <c r="N1408" s="2" t="s">
        <v>45</v>
      </c>
      <c r="O1408" s="9">
        <v>12.825261166564999</v>
      </c>
      <c r="P1408" s="9">
        <f t="shared" si="105"/>
        <v>55</v>
      </c>
      <c r="Q1408" s="2" t="str">
        <f t="shared" si="106"/>
        <v>octubre</v>
      </c>
      <c r="R1408" s="2">
        <f t="shared" si="107"/>
        <v>2023</v>
      </c>
      <c r="S1408" s="3" t="str">
        <f t="shared" si="108"/>
        <v>domingo</v>
      </c>
      <c r="T1408" s="88">
        <f t="shared" si="109"/>
        <v>29</v>
      </c>
    </row>
    <row r="1409" spans="1:20" ht="15.75" x14ac:dyDescent="0.25">
      <c r="A1409" s="113">
        <v>1408</v>
      </c>
      <c r="B1409" s="4" t="s">
        <v>111</v>
      </c>
      <c r="C1409" s="113">
        <v>27</v>
      </c>
      <c r="D1409" s="2" t="s">
        <v>695</v>
      </c>
      <c r="E1409" s="5" t="s">
        <v>947</v>
      </c>
      <c r="F1409" s="171">
        <v>28565335</v>
      </c>
      <c r="G1409" s="2" t="s">
        <v>841</v>
      </c>
      <c r="H1409" s="2" t="s">
        <v>112</v>
      </c>
      <c r="I1409" s="44">
        <v>45231</v>
      </c>
      <c r="J1409" s="133" t="s">
        <v>786</v>
      </c>
      <c r="K1409" s="133" t="s">
        <v>1200</v>
      </c>
      <c r="L1409" s="160">
        <v>550</v>
      </c>
      <c r="M1409" s="2" t="s">
        <v>3</v>
      </c>
      <c r="N1409" s="2" t="s">
        <v>45</v>
      </c>
      <c r="O1409" s="9">
        <v>12.8316240169652</v>
      </c>
      <c r="P1409" s="9">
        <f t="shared" si="105"/>
        <v>55</v>
      </c>
      <c r="Q1409" s="2" t="str">
        <f t="shared" si="106"/>
        <v>noviembre</v>
      </c>
      <c r="R1409" s="2">
        <f t="shared" si="107"/>
        <v>2023</v>
      </c>
      <c r="S1409" s="3" t="str">
        <f t="shared" si="108"/>
        <v>miercoles</v>
      </c>
      <c r="T1409" s="87">
        <f t="shared" si="109"/>
        <v>1</v>
      </c>
    </row>
    <row r="1410" spans="1:20" ht="15.75" x14ac:dyDescent="0.25">
      <c r="A1410" s="113">
        <v>1409</v>
      </c>
      <c r="B1410" s="4" t="s">
        <v>120</v>
      </c>
      <c r="C1410" s="113">
        <v>18</v>
      </c>
      <c r="D1410" s="2" t="s">
        <v>695</v>
      </c>
      <c r="E1410" s="5" t="s">
        <v>901</v>
      </c>
      <c r="F1410" s="171">
        <v>37381230</v>
      </c>
      <c r="G1410" s="2" t="s">
        <v>838</v>
      </c>
      <c r="H1410" s="2" t="s">
        <v>121</v>
      </c>
      <c r="I1410" s="44">
        <v>45247</v>
      </c>
      <c r="J1410" s="133" t="s">
        <v>782</v>
      </c>
      <c r="K1410" s="133" t="s">
        <v>1200</v>
      </c>
      <c r="L1410" s="160">
        <v>550</v>
      </c>
      <c r="M1410" s="2" t="s">
        <v>1198</v>
      </c>
      <c r="N1410" s="2" t="s">
        <v>45</v>
      </c>
      <c r="O1410" s="9">
        <v>12.8634382689661</v>
      </c>
      <c r="P1410" s="9">
        <f t="shared" ref="P1410:P1473" si="110">L1410*0.1</f>
        <v>55</v>
      </c>
      <c r="Q1410" s="2" t="str">
        <f t="shared" ref="Q1410:Q1473" si="111">TEXT(I:I,"mmmm")</f>
        <v>noviembre</v>
      </c>
      <c r="R1410" s="2">
        <f t="shared" ref="R1410:R1473" si="112">YEAR(I1410)</f>
        <v>2023</v>
      </c>
      <c r="S1410" s="3" t="str">
        <f t="shared" ref="S1410:S1473" si="113">IF(I1410&lt;&gt;"", SUBSTITUTE(SUBSTITUTE(SUBSTITUTE(SUBSTITUTE(SUBSTITUTE(TEXT(I1410,"dddd"),"á","a"),"é","e"),"í","i"),"ó","o"),"ú","u"),"")</f>
        <v>viernes</v>
      </c>
      <c r="T1410" s="88">
        <f t="shared" ref="T1410:T1473" si="114">DAY(I:I)</f>
        <v>17</v>
      </c>
    </row>
    <row r="1411" spans="1:20" ht="15.75" x14ac:dyDescent="0.25">
      <c r="A1411" s="113">
        <v>1410</v>
      </c>
      <c r="B1411" s="4" t="s">
        <v>906</v>
      </c>
      <c r="C1411" s="113">
        <v>35</v>
      </c>
      <c r="D1411" s="2" t="s">
        <v>696</v>
      </c>
      <c r="E1411" s="5" t="s">
        <v>914</v>
      </c>
      <c r="F1411" s="171">
        <v>37977741</v>
      </c>
      <c r="G1411" s="2" t="s">
        <v>839</v>
      </c>
      <c r="H1411" s="2" t="s">
        <v>31</v>
      </c>
      <c r="I1411" s="44">
        <v>45248</v>
      </c>
      <c r="J1411" s="133" t="s">
        <v>691</v>
      </c>
      <c r="K1411" s="133" t="s">
        <v>1200</v>
      </c>
      <c r="L1411" s="160">
        <v>550</v>
      </c>
      <c r="M1411" s="2" t="s">
        <v>1198</v>
      </c>
      <c r="N1411" s="2" t="s">
        <v>45</v>
      </c>
      <c r="O1411" s="9">
        <v>12.876163969766401</v>
      </c>
      <c r="P1411" s="9">
        <f t="shared" si="110"/>
        <v>55</v>
      </c>
      <c r="Q1411" s="2" t="str">
        <f t="shared" si="111"/>
        <v>noviembre</v>
      </c>
      <c r="R1411" s="2">
        <f t="shared" si="112"/>
        <v>2023</v>
      </c>
      <c r="S1411" s="3" t="str">
        <f t="shared" si="113"/>
        <v>sabado</v>
      </c>
      <c r="T1411" s="87">
        <f t="shared" si="114"/>
        <v>18</v>
      </c>
    </row>
    <row r="1412" spans="1:20" ht="15.75" x14ac:dyDescent="0.25">
      <c r="A1412" s="113">
        <v>1411</v>
      </c>
      <c r="B1412" s="4" t="s">
        <v>716</v>
      </c>
      <c r="C1412" s="113">
        <v>27</v>
      </c>
      <c r="D1412" s="2" t="s">
        <v>695</v>
      </c>
      <c r="E1412" s="5" t="s">
        <v>916</v>
      </c>
      <c r="F1412" s="171">
        <v>33459367</v>
      </c>
      <c r="G1412" s="6" t="s">
        <v>817</v>
      </c>
      <c r="H1412" s="2" t="s">
        <v>35</v>
      </c>
      <c r="I1412" s="44">
        <v>45177</v>
      </c>
      <c r="J1412" s="133" t="s">
        <v>686</v>
      </c>
      <c r="K1412" s="133" t="s">
        <v>1200</v>
      </c>
      <c r="L1412" s="160">
        <v>550</v>
      </c>
      <c r="M1412" s="2" t="s">
        <v>1</v>
      </c>
      <c r="N1412" s="2" t="s">
        <v>45</v>
      </c>
      <c r="O1412" s="9">
        <v>12.888889670566799</v>
      </c>
      <c r="P1412" s="9">
        <f t="shared" si="110"/>
        <v>55</v>
      </c>
      <c r="Q1412" s="2" t="str">
        <f t="shared" si="111"/>
        <v>septiembre</v>
      </c>
      <c r="R1412" s="2">
        <f t="shared" si="112"/>
        <v>2023</v>
      </c>
      <c r="S1412" s="3" t="str">
        <f t="shared" si="113"/>
        <v>viernes</v>
      </c>
      <c r="T1412" s="88">
        <f t="shared" si="114"/>
        <v>8</v>
      </c>
    </row>
    <row r="1413" spans="1:20" ht="15.75" x14ac:dyDescent="0.25">
      <c r="A1413" s="113">
        <v>1412</v>
      </c>
      <c r="B1413" s="4" t="s">
        <v>905</v>
      </c>
      <c r="C1413" s="113">
        <v>22</v>
      </c>
      <c r="D1413" s="2" t="s">
        <v>695</v>
      </c>
      <c r="E1413" s="5" t="s">
        <v>918</v>
      </c>
      <c r="F1413" s="171">
        <v>27137293</v>
      </c>
      <c r="G1413" s="2" t="s">
        <v>819</v>
      </c>
      <c r="H1413" s="2" t="s">
        <v>39</v>
      </c>
      <c r="I1413" s="44">
        <v>45181</v>
      </c>
      <c r="J1413" s="133" t="s">
        <v>713</v>
      </c>
      <c r="K1413" s="133" t="s">
        <v>1200</v>
      </c>
      <c r="L1413" s="160">
        <v>550</v>
      </c>
      <c r="M1413" s="2" t="s">
        <v>1</v>
      </c>
      <c r="N1413" s="2" t="s">
        <v>45</v>
      </c>
      <c r="O1413" s="9">
        <v>12.9016153713671</v>
      </c>
      <c r="P1413" s="9">
        <f t="shared" si="110"/>
        <v>55</v>
      </c>
      <c r="Q1413" s="2" t="str">
        <f t="shared" si="111"/>
        <v>septiembre</v>
      </c>
      <c r="R1413" s="2">
        <f t="shared" si="112"/>
        <v>2023</v>
      </c>
      <c r="S1413" s="3" t="str">
        <f t="shared" si="113"/>
        <v>martes</v>
      </c>
      <c r="T1413" s="87">
        <f t="shared" si="114"/>
        <v>12</v>
      </c>
    </row>
    <row r="1414" spans="1:20" ht="15.75" x14ac:dyDescent="0.25">
      <c r="A1414" s="113">
        <v>1413</v>
      </c>
      <c r="B1414" s="4" t="s">
        <v>718</v>
      </c>
      <c r="C1414" s="113">
        <v>32</v>
      </c>
      <c r="D1414" s="2" t="s">
        <v>696</v>
      </c>
      <c r="E1414" s="5" t="s">
        <v>919</v>
      </c>
      <c r="F1414" s="171">
        <v>34294909</v>
      </c>
      <c r="G1414" s="2" t="s">
        <v>820</v>
      </c>
      <c r="H1414" s="2" t="s">
        <v>59</v>
      </c>
      <c r="I1414" s="44">
        <v>45183</v>
      </c>
      <c r="J1414" s="133" t="s">
        <v>786</v>
      </c>
      <c r="K1414" s="133" t="s">
        <v>1200</v>
      </c>
      <c r="L1414" s="160">
        <v>550</v>
      </c>
      <c r="M1414" s="2" t="s">
        <v>3</v>
      </c>
      <c r="N1414" s="2" t="s">
        <v>45</v>
      </c>
      <c r="O1414" s="9">
        <v>12.9079782217673</v>
      </c>
      <c r="P1414" s="9">
        <f t="shared" si="110"/>
        <v>55</v>
      </c>
      <c r="Q1414" s="2" t="str">
        <f t="shared" si="111"/>
        <v>septiembre</v>
      </c>
      <c r="R1414" s="2">
        <f t="shared" si="112"/>
        <v>2023</v>
      </c>
      <c r="S1414" s="3" t="str">
        <f t="shared" si="113"/>
        <v>jueves</v>
      </c>
      <c r="T1414" s="88">
        <f t="shared" si="114"/>
        <v>14</v>
      </c>
    </row>
    <row r="1415" spans="1:20" ht="15.75" x14ac:dyDescent="0.25">
      <c r="A1415" s="113">
        <v>1414</v>
      </c>
      <c r="B1415" s="4" t="s">
        <v>719</v>
      </c>
      <c r="C1415" s="113">
        <v>30</v>
      </c>
      <c r="D1415" s="2" t="s">
        <v>696</v>
      </c>
      <c r="E1415" s="5" t="s">
        <v>920</v>
      </c>
      <c r="F1415" s="171">
        <v>27535017</v>
      </c>
      <c r="G1415" s="2" t="s">
        <v>847</v>
      </c>
      <c r="H1415" s="2" t="s">
        <v>61</v>
      </c>
      <c r="I1415" s="44">
        <v>45185</v>
      </c>
      <c r="J1415" s="133" t="s">
        <v>686</v>
      </c>
      <c r="K1415" s="133" t="s">
        <v>1200</v>
      </c>
      <c r="L1415" s="160">
        <v>550</v>
      </c>
      <c r="M1415" s="2" t="s">
        <v>1</v>
      </c>
      <c r="N1415" s="2" t="s">
        <v>45</v>
      </c>
      <c r="O1415" s="9">
        <v>12.914341072167501</v>
      </c>
      <c r="P1415" s="9">
        <f t="shared" si="110"/>
        <v>55</v>
      </c>
      <c r="Q1415" s="2" t="str">
        <f t="shared" si="111"/>
        <v>septiembre</v>
      </c>
      <c r="R1415" s="2">
        <f t="shared" si="112"/>
        <v>2023</v>
      </c>
      <c r="S1415" s="3" t="str">
        <f t="shared" si="113"/>
        <v>sabado</v>
      </c>
      <c r="T1415" s="87">
        <f t="shared" si="114"/>
        <v>16</v>
      </c>
    </row>
    <row r="1416" spans="1:20" ht="15.75" x14ac:dyDescent="0.25">
      <c r="A1416" s="113">
        <v>1415</v>
      </c>
      <c r="B1416" s="4" t="s">
        <v>720</v>
      </c>
      <c r="C1416" s="113">
        <v>35</v>
      </c>
      <c r="D1416" s="2" t="s">
        <v>695</v>
      </c>
      <c r="E1416" s="5" t="s">
        <v>921</v>
      </c>
      <c r="F1416" s="171">
        <v>30580610</v>
      </c>
      <c r="G1416" s="2" t="s">
        <v>848</v>
      </c>
      <c r="H1416" s="2" t="s">
        <v>35</v>
      </c>
      <c r="I1416" s="44">
        <v>45178</v>
      </c>
      <c r="J1416" s="133" t="s">
        <v>714</v>
      </c>
      <c r="K1416" s="133" t="s">
        <v>1200</v>
      </c>
      <c r="L1416" s="160">
        <v>550</v>
      </c>
      <c r="M1416" s="2" t="s">
        <v>1198</v>
      </c>
      <c r="N1416" s="2" t="s">
        <v>45</v>
      </c>
      <c r="O1416" s="9">
        <v>12.9207039225677</v>
      </c>
      <c r="P1416" s="9">
        <f t="shared" si="110"/>
        <v>55</v>
      </c>
      <c r="Q1416" s="2" t="str">
        <f t="shared" si="111"/>
        <v>septiembre</v>
      </c>
      <c r="R1416" s="2">
        <f t="shared" si="112"/>
        <v>2023</v>
      </c>
      <c r="S1416" s="3" t="str">
        <f t="shared" si="113"/>
        <v>sabado</v>
      </c>
      <c r="T1416" s="88">
        <f t="shared" si="114"/>
        <v>9</v>
      </c>
    </row>
    <row r="1417" spans="1:20" ht="15.75" x14ac:dyDescent="0.25">
      <c r="A1417" s="113">
        <v>1416</v>
      </c>
      <c r="B1417" s="4" t="s">
        <v>721</v>
      </c>
      <c r="C1417" s="113">
        <v>33</v>
      </c>
      <c r="D1417" s="2" t="s">
        <v>695</v>
      </c>
      <c r="E1417" s="5" t="s">
        <v>922</v>
      </c>
      <c r="F1417" s="171">
        <v>35484478</v>
      </c>
      <c r="G1417" s="2" t="s">
        <v>843</v>
      </c>
      <c r="H1417" s="2" t="s">
        <v>37</v>
      </c>
      <c r="I1417" s="44">
        <v>45172</v>
      </c>
      <c r="J1417" s="133" t="s">
        <v>713</v>
      </c>
      <c r="K1417" s="133" t="s">
        <v>1200</v>
      </c>
      <c r="L1417" s="160">
        <v>550</v>
      </c>
      <c r="M1417" s="2" t="s">
        <v>1</v>
      </c>
      <c r="N1417" s="2" t="s">
        <v>45</v>
      </c>
      <c r="O1417" s="9">
        <v>12.927066772967899</v>
      </c>
      <c r="P1417" s="9">
        <f t="shared" si="110"/>
        <v>55</v>
      </c>
      <c r="Q1417" s="2" t="str">
        <f t="shared" si="111"/>
        <v>septiembre</v>
      </c>
      <c r="R1417" s="2">
        <f t="shared" si="112"/>
        <v>2023</v>
      </c>
      <c r="S1417" s="3" t="str">
        <f t="shared" si="113"/>
        <v>domingo</v>
      </c>
      <c r="T1417" s="87">
        <f t="shared" si="114"/>
        <v>3</v>
      </c>
    </row>
    <row r="1418" spans="1:20" ht="15.75" x14ac:dyDescent="0.25">
      <c r="A1418" s="113">
        <v>1417</v>
      </c>
      <c r="B1418" s="4" t="s">
        <v>723</v>
      </c>
      <c r="C1418" s="3">
        <v>37</v>
      </c>
      <c r="D1418" s="2" t="s">
        <v>696</v>
      </c>
      <c r="E1418" s="5" t="s">
        <v>924</v>
      </c>
      <c r="F1418" s="171">
        <v>35887710</v>
      </c>
      <c r="G1418" s="2" t="s">
        <v>821</v>
      </c>
      <c r="H1418" s="2" t="s">
        <v>68</v>
      </c>
      <c r="I1418" s="44">
        <v>45172</v>
      </c>
      <c r="J1418" s="133" t="s">
        <v>686</v>
      </c>
      <c r="K1418" s="133" t="s">
        <v>1200</v>
      </c>
      <c r="L1418" s="160">
        <v>550</v>
      </c>
      <c r="M1418" s="2" t="s">
        <v>1</v>
      </c>
      <c r="N1418" s="2" t="s">
        <v>45</v>
      </c>
      <c r="O1418" s="9">
        <v>12.9397924737682</v>
      </c>
      <c r="P1418" s="9">
        <f t="shared" si="110"/>
        <v>55</v>
      </c>
      <c r="Q1418" s="2" t="str">
        <f t="shared" si="111"/>
        <v>septiembre</v>
      </c>
      <c r="R1418" s="2">
        <f t="shared" si="112"/>
        <v>2023</v>
      </c>
      <c r="S1418" s="3" t="str">
        <f t="shared" si="113"/>
        <v>domingo</v>
      </c>
      <c r="T1418" s="88">
        <f t="shared" si="114"/>
        <v>3</v>
      </c>
    </row>
    <row r="1419" spans="1:20" ht="15.75" x14ac:dyDescent="0.25">
      <c r="A1419" s="113">
        <v>1418</v>
      </c>
      <c r="B1419" s="4" t="s">
        <v>71</v>
      </c>
      <c r="C1419" s="113">
        <v>27</v>
      </c>
      <c r="D1419" s="2" t="s">
        <v>695</v>
      </c>
      <c r="E1419" s="5" t="s">
        <v>926</v>
      </c>
      <c r="F1419" s="171">
        <v>34221613</v>
      </c>
      <c r="G1419" s="2" t="s">
        <v>822</v>
      </c>
      <c r="H1419" s="2" t="s">
        <v>72</v>
      </c>
      <c r="I1419" s="44">
        <v>45172</v>
      </c>
      <c r="J1419" s="133" t="s">
        <v>713</v>
      </c>
      <c r="K1419" s="133" t="s">
        <v>1200</v>
      </c>
      <c r="L1419" s="160">
        <v>550</v>
      </c>
      <c r="M1419" s="2" t="s">
        <v>1</v>
      </c>
      <c r="N1419" s="2" t="s">
        <v>45</v>
      </c>
      <c r="O1419" s="9">
        <v>12.952518174568601</v>
      </c>
      <c r="P1419" s="9">
        <f t="shared" si="110"/>
        <v>55</v>
      </c>
      <c r="Q1419" s="2" t="str">
        <f t="shared" si="111"/>
        <v>septiembre</v>
      </c>
      <c r="R1419" s="2">
        <f t="shared" si="112"/>
        <v>2023</v>
      </c>
      <c r="S1419" s="3" t="str">
        <f t="shared" si="113"/>
        <v>domingo</v>
      </c>
      <c r="T1419" s="87">
        <f t="shared" si="114"/>
        <v>3</v>
      </c>
    </row>
    <row r="1420" spans="1:20" ht="15.75" x14ac:dyDescent="0.25">
      <c r="A1420" s="113">
        <v>1419</v>
      </c>
      <c r="B1420" s="4" t="s">
        <v>73</v>
      </c>
      <c r="C1420" s="113">
        <v>31</v>
      </c>
      <c r="D1420" s="2" t="s">
        <v>695</v>
      </c>
      <c r="E1420" s="5" t="s">
        <v>927</v>
      </c>
      <c r="F1420" s="171">
        <v>39111781</v>
      </c>
      <c r="G1420" s="2" t="s">
        <v>844</v>
      </c>
      <c r="H1420" s="2" t="s">
        <v>74</v>
      </c>
      <c r="I1420" s="44">
        <v>45172</v>
      </c>
      <c r="J1420" s="133" t="s">
        <v>786</v>
      </c>
      <c r="K1420" s="133" t="s">
        <v>1200</v>
      </c>
      <c r="L1420" s="160">
        <v>550</v>
      </c>
      <c r="M1420" s="2" t="s">
        <v>3</v>
      </c>
      <c r="N1420" s="2" t="s">
        <v>45</v>
      </c>
      <c r="O1420" s="9">
        <v>12.9588810249688</v>
      </c>
      <c r="P1420" s="9">
        <f t="shared" si="110"/>
        <v>55</v>
      </c>
      <c r="Q1420" s="2" t="str">
        <f t="shared" si="111"/>
        <v>septiembre</v>
      </c>
      <c r="R1420" s="2">
        <f t="shared" si="112"/>
        <v>2023</v>
      </c>
      <c r="S1420" s="3" t="str">
        <f t="shared" si="113"/>
        <v>domingo</v>
      </c>
      <c r="T1420" s="88">
        <f t="shared" si="114"/>
        <v>3</v>
      </c>
    </row>
    <row r="1421" spans="1:20" ht="15.75" x14ac:dyDescent="0.25">
      <c r="A1421" s="113">
        <v>1420</v>
      </c>
      <c r="B1421" s="4" t="s">
        <v>729</v>
      </c>
      <c r="C1421" s="113">
        <v>44</v>
      </c>
      <c r="D1421" s="2" t="s">
        <v>696</v>
      </c>
      <c r="E1421" s="5" t="s">
        <v>931</v>
      </c>
      <c r="F1421" s="171">
        <v>39810617</v>
      </c>
      <c r="G1421" s="2" t="s">
        <v>826</v>
      </c>
      <c r="H1421" s="2" t="s">
        <v>84</v>
      </c>
      <c r="I1421" s="44">
        <v>45209</v>
      </c>
      <c r="J1421" s="133" t="s">
        <v>785</v>
      </c>
      <c r="K1421" s="133" t="s">
        <v>1200</v>
      </c>
      <c r="L1421" s="160">
        <v>550</v>
      </c>
      <c r="M1421" s="2" t="s">
        <v>3</v>
      </c>
      <c r="N1421" s="2" t="s">
        <v>45</v>
      </c>
      <c r="O1421" s="9">
        <v>12.990695276969699</v>
      </c>
      <c r="P1421" s="9">
        <f t="shared" si="110"/>
        <v>55</v>
      </c>
      <c r="Q1421" s="2" t="str">
        <f t="shared" si="111"/>
        <v>octubre</v>
      </c>
      <c r="R1421" s="2">
        <f t="shared" si="112"/>
        <v>2023</v>
      </c>
      <c r="S1421" s="3" t="str">
        <f t="shared" si="113"/>
        <v>martes</v>
      </c>
      <c r="T1421" s="87">
        <f t="shared" si="114"/>
        <v>10</v>
      </c>
    </row>
    <row r="1422" spans="1:20" ht="15.75" x14ac:dyDescent="0.25">
      <c r="A1422" s="113">
        <v>1421</v>
      </c>
      <c r="B1422" s="4" t="s">
        <v>731</v>
      </c>
      <c r="C1422" s="113">
        <v>34</v>
      </c>
      <c r="D1422" s="2" t="s">
        <v>695</v>
      </c>
      <c r="E1422" s="5" t="s">
        <v>934</v>
      </c>
      <c r="F1422" s="171">
        <v>33175773</v>
      </c>
      <c r="G1422" s="2" t="s">
        <v>827</v>
      </c>
      <c r="H1422" s="2" t="s">
        <v>88</v>
      </c>
      <c r="I1422" s="44">
        <v>45213</v>
      </c>
      <c r="J1422" s="133" t="s">
        <v>682</v>
      </c>
      <c r="K1422" s="133" t="s">
        <v>1200</v>
      </c>
      <c r="L1422" s="160">
        <v>550</v>
      </c>
      <c r="M1422" s="2" t="s">
        <v>1</v>
      </c>
      <c r="N1422" s="2" t="s">
        <v>45</v>
      </c>
      <c r="O1422" s="9">
        <v>13.00342097777</v>
      </c>
      <c r="P1422" s="9">
        <f t="shared" si="110"/>
        <v>55</v>
      </c>
      <c r="Q1422" s="2" t="str">
        <f t="shared" si="111"/>
        <v>octubre</v>
      </c>
      <c r="R1422" s="2">
        <f t="shared" si="112"/>
        <v>2023</v>
      </c>
      <c r="S1422" s="3" t="str">
        <f t="shared" si="113"/>
        <v>sabado</v>
      </c>
      <c r="T1422" s="88">
        <f t="shared" si="114"/>
        <v>14</v>
      </c>
    </row>
    <row r="1423" spans="1:20" ht="15.75" x14ac:dyDescent="0.25">
      <c r="A1423" s="113">
        <v>1422</v>
      </c>
      <c r="B1423" s="4" t="s">
        <v>91</v>
      </c>
      <c r="C1423" s="113">
        <v>31</v>
      </c>
      <c r="D1423" s="2" t="s">
        <v>696</v>
      </c>
      <c r="E1423" s="5" t="s">
        <v>936</v>
      </c>
      <c r="F1423" s="171">
        <v>26673605</v>
      </c>
      <c r="G1423" s="2" t="s">
        <v>829</v>
      </c>
      <c r="H1423" s="2" t="s">
        <v>92</v>
      </c>
      <c r="I1423" s="44">
        <v>45217</v>
      </c>
      <c r="J1423" s="133" t="s">
        <v>692</v>
      </c>
      <c r="K1423" s="133" t="s">
        <v>1200</v>
      </c>
      <c r="L1423" s="160">
        <v>550</v>
      </c>
      <c r="M1423" s="2" t="s">
        <v>1197</v>
      </c>
      <c r="N1423" s="2" t="s">
        <v>45</v>
      </c>
      <c r="O1423" s="9">
        <v>13.016146678570401</v>
      </c>
      <c r="P1423" s="9">
        <f t="shared" si="110"/>
        <v>55</v>
      </c>
      <c r="Q1423" s="2" t="str">
        <f t="shared" si="111"/>
        <v>octubre</v>
      </c>
      <c r="R1423" s="2">
        <f t="shared" si="112"/>
        <v>2023</v>
      </c>
      <c r="S1423" s="3" t="str">
        <f t="shared" si="113"/>
        <v>miercoles</v>
      </c>
      <c r="T1423" s="87">
        <f t="shared" si="114"/>
        <v>18</v>
      </c>
    </row>
    <row r="1424" spans="1:20" ht="15.75" x14ac:dyDescent="0.25">
      <c r="A1424" s="113">
        <v>1423</v>
      </c>
      <c r="B1424" s="4" t="s">
        <v>94</v>
      </c>
      <c r="C1424" s="113">
        <v>29</v>
      </c>
      <c r="D1424" s="2" t="s">
        <v>695</v>
      </c>
      <c r="E1424" s="5" t="s">
        <v>938</v>
      </c>
      <c r="F1424" s="171">
        <v>32537563</v>
      </c>
      <c r="G1424" s="2" t="s">
        <v>831</v>
      </c>
      <c r="H1424" s="2" t="s">
        <v>74</v>
      </c>
      <c r="I1424" s="44">
        <v>45221</v>
      </c>
      <c r="J1424" s="133" t="s">
        <v>784</v>
      </c>
      <c r="K1424" s="133" t="s">
        <v>1200</v>
      </c>
      <c r="L1424" s="160">
        <v>550</v>
      </c>
      <c r="M1424" s="2" t="s">
        <v>1198</v>
      </c>
      <c r="N1424" s="2" t="s">
        <v>45</v>
      </c>
      <c r="O1424" s="9">
        <v>13.0288723793707</v>
      </c>
      <c r="P1424" s="9">
        <f t="shared" si="110"/>
        <v>55</v>
      </c>
      <c r="Q1424" s="2" t="str">
        <f t="shared" si="111"/>
        <v>octubre</v>
      </c>
      <c r="R1424" s="2">
        <f t="shared" si="112"/>
        <v>2023</v>
      </c>
      <c r="S1424" s="3" t="str">
        <f t="shared" si="113"/>
        <v>domingo</v>
      </c>
      <c r="T1424" s="88">
        <f t="shared" si="114"/>
        <v>22</v>
      </c>
    </row>
    <row r="1425" spans="1:20" ht="15.75" x14ac:dyDescent="0.25">
      <c r="A1425" s="113">
        <v>1424</v>
      </c>
      <c r="B1425" s="4" t="s">
        <v>733</v>
      </c>
      <c r="C1425" s="113">
        <v>28</v>
      </c>
      <c r="D1425" s="2" t="s">
        <v>695</v>
      </c>
      <c r="E1425" s="5" t="s">
        <v>939</v>
      </c>
      <c r="F1425" s="171">
        <v>39704517</v>
      </c>
      <c r="G1425" s="2" t="s">
        <v>832</v>
      </c>
      <c r="H1425" s="2" t="s">
        <v>96</v>
      </c>
      <c r="I1425" s="44">
        <v>45223</v>
      </c>
      <c r="J1425" s="133" t="s">
        <v>690</v>
      </c>
      <c r="K1425" s="133" t="s">
        <v>1200</v>
      </c>
      <c r="L1425" s="160">
        <v>550</v>
      </c>
      <c r="M1425" s="2" t="s">
        <v>3</v>
      </c>
      <c r="N1425" s="2" t="s">
        <v>45</v>
      </c>
      <c r="O1425" s="9">
        <v>13.035235229770899</v>
      </c>
      <c r="P1425" s="9">
        <f t="shared" si="110"/>
        <v>55</v>
      </c>
      <c r="Q1425" s="2" t="str">
        <f t="shared" si="111"/>
        <v>octubre</v>
      </c>
      <c r="R1425" s="2">
        <f t="shared" si="112"/>
        <v>2023</v>
      </c>
      <c r="S1425" s="3" t="str">
        <f t="shared" si="113"/>
        <v>martes</v>
      </c>
      <c r="T1425" s="87">
        <f t="shared" si="114"/>
        <v>24</v>
      </c>
    </row>
    <row r="1426" spans="1:20" ht="15.75" x14ac:dyDescent="0.25">
      <c r="A1426" s="113">
        <v>1425</v>
      </c>
      <c r="B1426" s="4" t="s">
        <v>734</v>
      </c>
      <c r="C1426" s="113">
        <v>29</v>
      </c>
      <c r="D1426" s="2" t="s">
        <v>696</v>
      </c>
      <c r="E1426" s="5" t="s">
        <v>940</v>
      </c>
      <c r="F1426" s="171">
        <v>36482004</v>
      </c>
      <c r="G1426" s="2" t="s">
        <v>851</v>
      </c>
      <c r="H1426" s="2" t="s">
        <v>98</v>
      </c>
      <c r="I1426" s="44">
        <v>45225</v>
      </c>
      <c r="J1426" s="133" t="s">
        <v>782</v>
      </c>
      <c r="K1426" s="133" t="s">
        <v>1200</v>
      </c>
      <c r="L1426" s="160">
        <v>550</v>
      </c>
      <c r="M1426" s="2" t="s">
        <v>1198</v>
      </c>
      <c r="N1426" s="2" t="s">
        <v>45</v>
      </c>
      <c r="O1426" s="9">
        <v>13.0415980801711</v>
      </c>
      <c r="P1426" s="9">
        <f t="shared" si="110"/>
        <v>55</v>
      </c>
      <c r="Q1426" s="2" t="str">
        <f t="shared" si="111"/>
        <v>octubre</v>
      </c>
      <c r="R1426" s="2">
        <f t="shared" si="112"/>
        <v>2023</v>
      </c>
      <c r="S1426" s="3" t="str">
        <f t="shared" si="113"/>
        <v>jueves</v>
      </c>
      <c r="T1426" s="88">
        <f t="shared" si="114"/>
        <v>26</v>
      </c>
    </row>
    <row r="1427" spans="1:20" ht="15.75" x14ac:dyDescent="0.25">
      <c r="A1427" s="113">
        <v>1426</v>
      </c>
      <c r="B1427" s="4" t="s">
        <v>99</v>
      </c>
      <c r="C1427" s="113">
        <v>31</v>
      </c>
      <c r="D1427" s="2" t="s">
        <v>696</v>
      </c>
      <c r="E1427" s="5" t="s">
        <v>941</v>
      </c>
      <c r="F1427" s="171">
        <v>34388397</v>
      </c>
      <c r="G1427" s="2" t="s">
        <v>846</v>
      </c>
      <c r="H1427" s="2" t="s">
        <v>100</v>
      </c>
      <c r="I1427" s="44">
        <v>45227</v>
      </c>
      <c r="J1427" s="133" t="s">
        <v>683</v>
      </c>
      <c r="K1427" s="133" t="s">
        <v>62</v>
      </c>
      <c r="L1427" s="161">
        <v>350</v>
      </c>
      <c r="M1427" s="2" t="s">
        <v>5</v>
      </c>
      <c r="N1427" s="2" t="s">
        <v>45</v>
      </c>
      <c r="O1427" s="9">
        <v>13.0479609305713</v>
      </c>
      <c r="P1427" s="9">
        <f t="shared" si="110"/>
        <v>35</v>
      </c>
      <c r="Q1427" s="2" t="str">
        <f t="shared" si="111"/>
        <v>octubre</v>
      </c>
      <c r="R1427" s="2">
        <f t="shared" si="112"/>
        <v>2023</v>
      </c>
      <c r="S1427" s="3" t="str">
        <f t="shared" si="113"/>
        <v>sabado</v>
      </c>
      <c r="T1427" s="87">
        <f t="shared" si="114"/>
        <v>28</v>
      </c>
    </row>
    <row r="1428" spans="1:20" ht="15.75" x14ac:dyDescent="0.25">
      <c r="A1428" s="113">
        <v>1427</v>
      </c>
      <c r="B1428" s="4" t="s">
        <v>735</v>
      </c>
      <c r="C1428" s="113">
        <v>29</v>
      </c>
      <c r="D1428" s="2" t="s">
        <v>695</v>
      </c>
      <c r="E1428" s="5" t="s">
        <v>942</v>
      </c>
      <c r="F1428" s="171">
        <v>34400915</v>
      </c>
      <c r="G1428" s="2" t="s">
        <v>840</v>
      </c>
      <c r="H1428" s="2" t="s">
        <v>102</v>
      </c>
      <c r="I1428" s="44">
        <v>45221</v>
      </c>
      <c r="J1428" s="133" t="s">
        <v>691</v>
      </c>
      <c r="K1428" s="133" t="s">
        <v>62</v>
      </c>
      <c r="L1428" s="161">
        <v>350</v>
      </c>
      <c r="M1428" s="2" t="s">
        <v>1198</v>
      </c>
      <c r="N1428" s="2" t="s">
        <v>45</v>
      </c>
      <c r="O1428" s="9">
        <v>13.054323780971499</v>
      </c>
      <c r="P1428" s="9">
        <f t="shared" si="110"/>
        <v>35</v>
      </c>
      <c r="Q1428" s="2" t="str">
        <f t="shared" si="111"/>
        <v>octubre</v>
      </c>
      <c r="R1428" s="2">
        <f t="shared" si="112"/>
        <v>2023</v>
      </c>
      <c r="S1428" s="3" t="str">
        <f t="shared" si="113"/>
        <v>domingo</v>
      </c>
      <c r="T1428" s="88">
        <f t="shared" si="114"/>
        <v>22</v>
      </c>
    </row>
    <row r="1429" spans="1:20" ht="15.75" x14ac:dyDescent="0.25">
      <c r="A1429" s="113">
        <v>1428</v>
      </c>
      <c r="B1429" s="4" t="s">
        <v>802</v>
      </c>
      <c r="C1429" s="113">
        <v>30</v>
      </c>
      <c r="D1429" s="2" t="s">
        <v>695</v>
      </c>
      <c r="E1429" s="5" t="s">
        <v>944</v>
      </c>
      <c r="F1429" s="171">
        <v>27186697</v>
      </c>
      <c r="G1429" s="2" t="s">
        <v>833</v>
      </c>
      <c r="H1429" s="2" t="s">
        <v>70</v>
      </c>
      <c r="I1429" s="44">
        <v>45233</v>
      </c>
      <c r="J1429" s="133" t="s">
        <v>686</v>
      </c>
      <c r="K1429" s="133" t="s">
        <v>62</v>
      </c>
      <c r="L1429" s="161">
        <v>350</v>
      </c>
      <c r="M1429" s="2" t="s">
        <v>1</v>
      </c>
      <c r="N1429" s="2" t="s">
        <v>45</v>
      </c>
      <c r="O1429" s="9">
        <v>13.0670494817718</v>
      </c>
      <c r="P1429" s="9">
        <f t="shared" si="110"/>
        <v>35</v>
      </c>
      <c r="Q1429" s="2" t="str">
        <f t="shared" si="111"/>
        <v>noviembre</v>
      </c>
      <c r="R1429" s="2">
        <f t="shared" si="112"/>
        <v>2023</v>
      </c>
      <c r="S1429" s="3" t="str">
        <f t="shared" si="113"/>
        <v>viernes</v>
      </c>
      <c r="T1429" s="87">
        <f t="shared" si="114"/>
        <v>3</v>
      </c>
    </row>
    <row r="1430" spans="1:20" ht="15.75" x14ac:dyDescent="0.25">
      <c r="A1430" s="113">
        <v>1429</v>
      </c>
      <c r="B1430" s="4" t="s">
        <v>738</v>
      </c>
      <c r="C1430" s="113">
        <v>52</v>
      </c>
      <c r="D1430" s="2" t="s">
        <v>696</v>
      </c>
      <c r="E1430" s="5" t="s">
        <v>946</v>
      </c>
      <c r="F1430" s="171">
        <v>34780010</v>
      </c>
      <c r="G1430" s="2" t="s">
        <v>834</v>
      </c>
      <c r="H1430" s="2" t="s">
        <v>110</v>
      </c>
      <c r="I1430" s="44">
        <v>45237</v>
      </c>
      <c r="J1430" s="133" t="s">
        <v>713</v>
      </c>
      <c r="K1430" s="133" t="s">
        <v>62</v>
      </c>
      <c r="L1430" s="161">
        <v>350</v>
      </c>
      <c r="M1430" s="2" t="s">
        <v>1</v>
      </c>
      <c r="N1430" s="2" t="s">
        <v>45</v>
      </c>
      <c r="O1430" s="9">
        <v>13.079775182572201</v>
      </c>
      <c r="P1430" s="9">
        <f t="shared" si="110"/>
        <v>35</v>
      </c>
      <c r="Q1430" s="2" t="str">
        <f t="shared" si="111"/>
        <v>noviembre</v>
      </c>
      <c r="R1430" s="2">
        <f t="shared" si="112"/>
        <v>2023</v>
      </c>
      <c r="S1430" s="3" t="str">
        <f t="shared" si="113"/>
        <v>martes</v>
      </c>
      <c r="T1430" s="88">
        <f t="shared" si="114"/>
        <v>7</v>
      </c>
    </row>
    <row r="1431" spans="1:20" ht="15.75" x14ac:dyDescent="0.25">
      <c r="A1431" s="113">
        <v>1430</v>
      </c>
      <c r="B1431" s="4" t="s">
        <v>111</v>
      </c>
      <c r="C1431" s="113">
        <v>27</v>
      </c>
      <c r="D1431" s="2" t="s">
        <v>695</v>
      </c>
      <c r="E1431" s="5" t="s">
        <v>947</v>
      </c>
      <c r="F1431" s="171">
        <v>28565335</v>
      </c>
      <c r="G1431" s="2" t="s">
        <v>841</v>
      </c>
      <c r="H1431" s="2" t="s">
        <v>112</v>
      </c>
      <c r="I1431" s="44">
        <v>45239</v>
      </c>
      <c r="J1431" s="133" t="s">
        <v>716</v>
      </c>
      <c r="K1431" s="133" t="s">
        <v>62</v>
      </c>
      <c r="L1431" s="161">
        <v>350</v>
      </c>
      <c r="M1431" s="2" t="s">
        <v>1197</v>
      </c>
      <c r="N1431" s="2" t="s">
        <v>45</v>
      </c>
      <c r="O1431" s="9">
        <v>13.0861380329724</v>
      </c>
      <c r="P1431" s="9">
        <f t="shared" si="110"/>
        <v>35</v>
      </c>
      <c r="Q1431" s="2" t="str">
        <f t="shared" si="111"/>
        <v>noviembre</v>
      </c>
      <c r="R1431" s="2">
        <f t="shared" si="112"/>
        <v>2023</v>
      </c>
      <c r="S1431" s="3" t="str">
        <f t="shared" si="113"/>
        <v>jueves</v>
      </c>
      <c r="T1431" s="87">
        <f t="shared" si="114"/>
        <v>9</v>
      </c>
    </row>
    <row r="1432" spans="1:20" ht="15.75" x14ac:dyDescent="0.25">
      <c r="A1432" s="113">
        <v>1431</v>
      </c>
      <c r="B1432" s="4" t="s">
        <v>120</v>
      </c>
      <c r="C1432" s="113">
        <v>18</v>
      </c>
      <c r="D1432" s="2" t="s">
        <v>695</v>
      </c>
      <c r="E1432" s="5" t="s">
        <v>901</v>
      </c>
      <c r="F1432" s="171">
        <v>37381230</v>
      </c>
      <c r="G1432" s="2" t="s">
        <v>838</v>
      </c>
      <c r="H1432" s="2" t="s">
        <v>121</v>
      </c>
      <c r="I1432" s="44">
        <v>45249</v>
      </c>
      <c r="J1432" s="133" t="s">
        <v>785</v>
      </c>
      <c r="K1432" s="133" t="s">
        <v>62</v>
      </c>
      <c r="L1432" s="161">
        <v>350</v>
      </c>
      <c r="M1432" s="2" t="s">
        <v>3</v>
      </c>
      <c r="N1432" s="2" t="s">
        <v>45</v>
      </c>
      <c r="O1432" s="9">
        <v>13.117952284973301</v>
      </c>
      <c r="P1432" s="9">
        <f t="shared" si="110"/>
        <v>35</v>
      </c>
      <c r="Q1432" s="2" t="str">
        <f t="shared" si="111"/>
        <v>noviembre</v>
      </c>
      <c r="R1432" s="2">
        <f t="shared" si="112"/>
        <v>2023</v>
      </c>
      <c r="S1432" s="3" t="str">
        <f t="shared" si="113"/>
        <v>domingo</v>
      </c>
      <c r="T1432" s="88">
        <f t="shared" si="114"/>
        <v>19</v>
      </c>
    </row>
    <row r="1433" spans="1:20" ht="15.75" x14ac:dyDescent="0.25">
      <c r="A1433" s="113">
        <v>1432</v>
      </c>
      <c r="B1433" s="4" t="s">
        <v>906</v>
      </c>
      <c r="C1433" s="113">
        <v>35</v>
      </c>
      <c r="D1433" s="2" t="s">
        <v>696</v>
      </c>
      <c r="E1433" s="5" t="s">
        <v>914</v>
      </c>
      <c r="F1433" s="171">
        <v>37977741</v>
      </c>
      <c r="G1433" s="2" t="s">
        <v>839</v>
      </c>
      <c r="H1433" s="2" t="s">
        <v>31</v>
      </c>
      <c r="I1433" s="44">
        <v>45253</v>
      </c>
      <c r="J1433" s="133" t="s">
        <v>682</v>
      </c>
      <c r="K1433" s="133" t="s">
        <v>62</v>
      </c>
      <c r="L1433" s="161">
        <v>350</v>
      </c>
      <c r="M1433" s="2" t="s">
        <v>1</v>
      </c>
      <c r="N1433" s="2" t="s">
        <v>45</v>
      </c>
      <c r="O1433" s="9">
        <v>13.1306779857736</v>
      </c>
      <c r="P1433" s="9">
        <f t="shared" si="110"/>
        <v>35</v>
      </c>
      <c r="Q1433" s="2" t="str">
        <f t="shared" si="111"/>
        <v>noviembre</v>
      </c>
      <c r="R1433" s="2">
        <f t="shared" si="112"/>
        <v>2023</v>
      </c>
      <c r="S1433" s="3" t="str">
        <f t="shared" si="113"/>
        <v>jueves</v>
      </c>
      <c r="T1433" s="87">
        <f t="shared" si="114"/>
        <v>23</v>
      </c>
    </row>
    <row r="1434" spans="1:20" ht="15.75" x14ac:dyDescent="0.25">
      <c r="A1434" s="113">
        <v>1433</v>
      </c>
      <c r="B1434" s="4" t="s">
        <v>716</v>
      </c>
      <c r="C1434" s="113">
        <v>27</v>
      </c>
      <c r="D1434" s="2" t="s">
        <v>695</v>
      </c>
      <c r="E1434" s="5" t="s">
        <v>916</v>
      </c>
      <c r="F1434" s="171">
        <v>33459367</v>
      </c>
      <c r="G1434" s="6" t="s">
        <v>817</v>
      </c>
      <c r="H1434" s="2" t="s">
        <v>35</v>
      </c>
      <c r="I1434" s="44">
        <v>45248</v>
      </c>
      <c r="J1434" s="133" t="s">
        <v>692</v>
      </c>
      <c r="K1434" s="133" t="s">
        <v>62</v>
      </c>
      <c r="L1434" s="161">
        <v>350</v>
      </c>
      <c r="M1434" s="2" t="s">
        <v>1197</v>
      </c>
      <c r="N1434" s="2" t="s">
        <v>45</v>
      </c>
      <c r="O1434" s="9">
        <v>13.143403686574</v>
      </c>
      <c r="P1434" s="9">
        <f t="shared" si="110"/>
        <v>35</v>
      </c>
      <c r="Q1434" s="2" t="str">
        <f t="shared" si="111"/>
        <v>noviembre</v>
      </c>
      <c r="R1434" s="2">
        <f t="shared" si="112"/>
        <v>2023</v>
      </c>
      <c r="S1434" s="3" t="str">
        <f t="shared" si="113"/>
        <v>sabado</v>
      </c>
      <c r="T1434" s="88">
        <f t="shared" si="114"/>
        <v>18</v>
      </c>
    </row>
    <row r="1435" spans="1:20" ht="15.75" x14ac:dyDescent="0.25">
      <c r="A1435" s="113">
        <v>1434</v>
      </c>
      <c r="B1435" s="4" t="s">
        <v>905</v>
      </c>
      <c r="C1435" s="113">
        <v>22</v>
      </c>
      <c r="D1435" s="2" t="s">
        <v>695</v>
      </c>
      <c r="E1435" s="5" t="s">
        <v>918</v>
      </c>
      <c r="F1435" s="171">
        <v>27137293</v>
      </c>
      <c r="G1435" s="2" t="s">
        <v>819</v>
      </c>
      <c r="H1435" s="2" t="s">
        <v>39</v>
      </c>
      <c r="I1435" s="44">
        <v>45261</v>
      </c>
      <c r="J1435" s="133" t="s">
        <v>784</v>
      </c>
      <c r="K1435" s="133" t="s">
        <v>62</v>
      </c>
      <c r="L1435" s="161">
        <v>350</v>
      </c>
      <c r="M1435" s="2" t="s">
        <v>1198</v>
      </c>
      <c r="N1435" s="2" t="s">
        <v>45</v>
      </c>
      <c r="O1435" s="9">
        <v>13.1561293873743</v>
      </c>
      <c r="P1435" s="9">
        <f t="shared" si="110"/>
        <v>35</v>
      </c>
      <c r="Q1435" s="2" t="str">
        <f t="shared" si="111"/>
        <v>diciembre</v>
      </c>
      <c r="R1435" s="2">
        <f t="shared" si="112"/>
        <v>2023</v>
      </c>
      <c r="S1435" s="3" t="str">
        <f t="shared" si="113"/>
        <v>viernes</v>
      </c>
      <c r="T1435" s="87">
        <f t="shared" si="114"/>
        <v>1</v>
      </c>
    </row>
    <row r="1436" spans="1:20" ht="15.75" x14ac:dyDescent="0.25">
      <c r="A1436" s="113">
        <v>1435</v>
      </c>
      <c r="B1436" s="4" t="s">
        <v>718</v>
      </c>
      <c r="C1436" s="113">
        <v>32</v>
      </c>
      <c r="D1436" s="2" t="s">
        <v>696</v>
      </c>
      <c r="E1436" s="5" t="s">
        <v>919</v>
      </c>
      <c r="F1436" s="171">
        <v>34294909</v>
      </c>
      <c r="G1436" s="2" t="s">
        <v>820</v>
      </c>
      <c r="H1436" s="2" t="s">
        <v>59</v>
      </c>
      <c r="I1436" s="44">
        <v>45263</v>
      </c>
      <c r="J1436" s="133" t="s">
        <v>690</v>
      </c>
      <c r="K1436" s="133" t="s">
        <v>62</v>
      </c>
      <c r="L1436" s="161">
        <v>350</v>
      </c>
      <c r="M1436" s="2" t="s">
        <v>3</v>
      </c>
      <c r="N1436" s="2" t="s">
        <v>45</v>
      </c>
      <c r="O1436" s="9">
        <v>13.162492237774501</v>
      </c>
      <c r="P1436" s="9">
        <f t="shared" si="110"/>
        <v>35</v>
      </c>
      <c r="Q1436" s="2" t="str">
        <f t="shared" si="111"/>
        <v>diciembre</v>
      </c>
      <c r="R1436" s="2">
        <f t="shared" si="112"/>
        <v>2023</v>
      </c>
      <c r="S1436" s="3" t="str">
        <f t="shared" si="113"/>
        <v>domingo</v>
      </c>
      <c r="T1436" s="88">
        <f t="shared" si="114"/>
        <v>3</v>
      </c>
    </row>
    <row r="1437" spans="1:20" ht="15.75" x14ac:dyDescent="0.25">
      <c r="A1437" s="113">
        <v>1436</v>
      </c>
      <c r="B1437" s="4" t="s">
        <v>719</v>
      </c>
      <c r="C1437" s="113">
        <v>30</v>
      </c>
      <c r="D1437" s="2" t="s">
        <v>696</v>
      </c>
      <c r="E1437" s="5" t="s">
        <v>920</v>
      </c>
      <c r="F1437" s="171">
        <v>27535017</v>
      </c>
      <c r="G1437" s="2" t="s">
        <v>847</v>
      </c>
      <c r="H1437" s="2" t="s">
        <v>61</v>
      </c>
      <c r="I1437" s="44">
        <v>45265</v>
      </c>
      <c r="J1437" s="133" t="s">
        <v>782</v>
      </c>
      <c r="K1437" s="133" t="s">
        <v>62</v>
      </c>
      <c r="L1437" s="161">
        <v>350</v>
      </c>
      <c r="M1437" s="2" t="s">
        <v>1198</v>
      </c>
      <c r="N1437" s="2" t="s">
        <v>45</v>
      </c>
      <c r="O1437" s="9">
        <v>13.1688550881747</v>
      </c>
      <c r="P1437" s="9">
        <f t="shared" si="110"/>
        <v>35</v>
      </c>
      <c r="Q1437" s="2" t="str">
        <f t="shared" si="111"/>
        <v>diciembre</v>
      </c>
      <c r="R1437" s="2">
        <f t="shared" si="112"/>
        <v>2023</v>
      </c>
      <c r="S1437" s="3" t="str">
        <f t="shared" si="113"/>
        <v>martes</v>
      </c>
      <c r="T1437" s="87">
        <f t="shared" si="114"/>
        <v>5</v>
      </c>
    </row>
    <row r="1438" spans="1:20" ht="15.75" x14ac:dyDescent="0.25">
      <c r="A1438" s="113">
        <v>1437</v>
      </c>
      <c r="B1438" s="4" t="s">
        <v>720</v>
      </c>
      <c r="C1438" s="113">
        <v>35</v>
      </c>
      <c r="D1438" s="2" t="s">
        <v>695</v>
      </c>
      <c r="E1438" s="5" t="s">
        <v>921</v>
      </c>
      <c r="F1438" s="171">
        <v>30580610</v>
      </c>
      <c r="G1438" s="2" t="s">
        <v>848</v>
      </c>
      <c r="H1438" s="2" t="s">
        <v>35</v>
      </c>
      <c r="I1438" s="44">
        <v>45267</v>
      </c>
      <c r="J1438" s="133" t="s">
        <v>683</v>
      </c>
      <c r="K1438" s="133" t="s">
        <v>62</v>
      </c>
      <c r="L1438" s="161">
        <v>350</v>
      </c>
      <c r="M1438" s="2" t="s">
        <v>5</v>
      </c>
      <c r="N1438" s="2" t="s">
        <v>45</v>
      </c>
      <c r="O1438" s="9">
        <v>13.1752179385749</v>
      </c>
      <c r="P1438" s="9">
        <f t="shared" si="110"/>
        <v>35</v>
      </c>
      <c r="Q1438" s="2" t="str">
        <f t="shared" si="111"/>
        <v>diciembre</v>
      </c>
      <c r="R1438" s="2">
        <f t="shared" si="112"/>
        <v>2023</v>
      </c>
      <c r="S1438" s="3" t="str">
        <f t="shared" si="113"/>
        <v>jueves</v>
      </c>
      <c r="T1438" s="88">
        <f t="shared" si="114"/>
        <v>7</v>
      </c>
    </row>
    <row r="1439" spans="1:20" ht="15.75" x14ac:dyDescent="0.25">
      <c r="A1439" s="113">
        <v>1438</v>
      </c>
      <c r="B1439" s="4" t="s">
        <v>721</v>
      </c>
      <c r="C1439" s="113">
        <v>33</v>
      </c>
      <c r="D1439" s="2" t="s">
        <v>695</v>
      </c>
      <c r="E1439" s="5" t="s">
        <v>922</v>
      </c>
      <c r="F1439" s="171">
        <v>35484478</v>
      </c>
      <c r="G1439" s="2" t="s">
        <v>843</v>
      </c>
      <c r="H1439" s="2" t="s">
        <v>37</v>
      </c>
      <c r="I1439" s="44">
        <v>45269</v>
      </c>
      <c r="J1439" s="133" t="s">
        <v>691</v>
      </c>
      <c r="K1439" s="133" t="s">
        <v>62</v>
      </c>
      <c r="L1439" s="161">
        <v>350</v>
      </c>
      <c r="M1439" s="2" t="s">
        <v>1198</v>
      </c>
      <c r="N1439" s="2" t="s">
        <v>45</v>
      </c>
      <c r="O1439" s="9">
        <v>13.181580788975101</v>
      </c>
      <c r="P1439" s="9">
        <f t="shared" si="110"/>
        <v>35</v>
      </c>
      <c r="Q1439" s="2" t="str">
        <f t="shared" si="111"/>
        <v>diciembre</v>
      </c>
      <c r="R1439" s="2">
        <f t="shared" si="112"/>
        <v>2023</v>
      </c>
      <c r="S1439" s="3" t="str">
        <f t="shared" si="113"/>
        <v>sabado</v>
      </c>
      <c r="T1439" s="87">
        <f t="shared" si="114"/>
        <v>9</v>
      </c>
    </row>
    <row r="1440" spans="1:20" ht="15.75" x14ac:dyDescent="0.25">
      <c r="A1440" s="113">
        <v>1439</v>
      </c>
      <c r="B1440" s="4" t="s">
        <v>723</v>
      </c>
      <c r="C1440" s="3">
        <v>37</v>
      </c>
      <c r="D1440" s="2" t="s">
        <v>696</v>
      </c>
      <c r="E1440" s="5" t="s">
        <v>924</v>
      </c>
      <c r="F1440" s="171">
        <v>35887710</v>
      </c>
      <c r="G1440" s="2" t="s">
        <v>821</v>
      </c>
      <c r="H1440" s="2" t="s">
        <v>68</v>
      </c>
      <c r="I1440" s="44">
        <v>45273</v>
      </c>
      <c r="J1440" s="133" t="s">
        <v>686</v>
      </c>
      <c r="K1440" s="133" t="s">
        <v>62</v>
      </c>
      <c r="L1440" s="161">
        <v>350</v>
      </c>
      <c r="M1440" s="2" t="s">
        <v>1</v>
      </c>
      <c r="N1440" s="2" t="s">
        <v>45</v>
      </c>
      <c r="O1440" s="9">
        <v>13.1943064897754</v>
      </c>
      <c r="P1440" s="9">
        <f t="shared" si="110"/>
        <v>35</v>
      </c>
      <c r="Q1440" s="2" t="str">
        <f t="shared" si="111"/>
        <v>diciembre</v>
      </c>
      <c r="R1440" s="2">
        <f t="shared" si="112"/>
        <v>2023</v>
      </c>
      <c r="S1440" s="3" t="str">
        <f t="shared" si="113"/>
        <v>miercoles</v>
      </c>
      <c r="T1440" s="88">
        <f t="shared" si="114"/>
        <v>13</v>
      </c>
    </row>
    <row r="1441" spans="1:20" ht="15.75" x14ac:dyDescent="0.25">
      <c r="A1441" s="113">
        <v>1440</v>
      </c>
      <c r="B1441" s="4" t="s">
        <v>71</v>
      </c>
      <c r="C1441" s="113">
        <v>27</v>
      </c>
      <c r="D1441" s="2" t="s">
        <v>695</v>
      </c>
      <c r="E1441" s="5" t="s">
        <v>926</v>
      </c>
      <c r="F1441" s="171">
        <v>34221613</v>
      </c>
      <c r="G1441" s="2" t="s">
        <v>822</v>
      </c>
      <c r="H1441" s="2" t="s">
        <v>72</v>
      </c>
      <c r="I1441" s="44">
        <v>45277</v>
      </c>
      <c r="J1441" s="133" t="s">
        <v>713</v>
      </c>
      <c r="K1441" s="133" t="s">
        <v>62</v>
      </c>
      <c r="L1441" s="161">
        <v>350</v>
      </c>
      <c r="M1441" s="2" t="s">
        <v>1</v>
      </c>
      <c r="N1441" s="2" t="s">
        <v>45</v>
      </c>
      <c r="O1441" s="9">
        <v>13.2070321905758</v>
      </c>
      <c r="P1441" s="9">
        <f t="shared" si="110"/>
        <v>35</v>
      </c>
      <c r="Q1441" s="2" t="str">
        <f t="shared" si="111"/>
        <v>diciembre</v>
      </c>
      <c r="R1441" s="2">
        <f t="shared" si="112"/>
        <v>2023</v>
      </c>
      <c r="S1441" s="3" t="str">
        <f t="shared" si="113"/>
        <v>domingo</v>
      </c>
      <c r="T1441" s="87">
        <f t="shared" si="114"/>
        <v>17</v>
      </c>
    </row>
    <row r="1442" spans="1:20" ht="15.75" x14ac:dyDescent="0.25">
      <c r="A1442" s="113">
        <v>1441</v>
      </c>
      <c r="B1442" s="4" t="s">
        <v>73</v>
      </c>
      <c r="C1442" s="113">
        <v>31</v>
      </c>
      <c r="D1442" s="2" t="s">
        <v>695</v>
      </c>
      <c r="E1442" s="5" t="s">
        <v>927</v>
      </c>
      <c r="F1442" s="171">
        <v>39111781</v>
      </c>
      <c r="G1442" s="2" t="s">
        <v>844</v>
      </c>
      <c r="H1442" s="2" t="s">
        <v>74</v>
      </c>
      <c r="I1442" s="44">
        <v>45279</v>
      </c>
      <c r="J1442" s="133" t="s">
        <v>716</v>
      </c>
      <c r="K1442" s="133" t="s">
        <v>62</v>
      </c>
      <c r="L1442" s="161">
        <v>350</v>
      </c>
      <c r="M1442" s="2" t="s">
        <v>1197</v>
      </c>
      <c r="N1442" s="2" t="s">
        <v>45</v>
      </c>
      <c r="O1442" s="9">
        <v>13.213395040976</v>
      </c>
      <c r="P1442" s="9">
        <f t="shared" si="110"/>
        <v>35</v>
      </c>
      <c r="Q1442" s="2" t="str">
        <f t="shared" si="111"/>
        <v>diciembre</v>
      </c>
      <c r="R1442" s="2">
        <f t="shared" si="112"/>
        <v>2023</v>
      </c>
      <c r="S1442" s="3" t="str">
        <f t="shared" si="113"/>
        <v>martes</v>
      </c>
      <c r="T1442" s="88">
        <f t="shared" si="114"/>
        <v>19</v>
      </c>
    </row>
    <row r="1443" spans="1:20" ht="15.75" x14ac:dyDescent="0.25">
      <c r="A1443" s="113">
        <v>1442</v>
      </c>
      <c r="B1443" s="4" t="s">
        <v>729</v>
      </c>
      <c r="C1443" s="113">
        <v>44</v>
      </c>
      <c r="D1443" s="2" t="s">
        <v>696</v>
      </c>
      <c r="E1443" s="5" t="s">
        <v>931</v>
      </c>
      <c r="F1443" s="171">
        <v>39810617</v>
      </c>
      <c r="G1443" s="2" t="s">
        <v>826</v>
      </c>
      <c r="H1443" s="2" t="s">
        <v>84</v>
      </c>
      <c r="I1443" s="44">
        <v>45289</v>
      </c>
      <c r="J1443" s="133" t="s">
        <v>785</v>
      </c>
      <c r="K1443" s="133" t="s">
        <v>62</v>
      </c>
      <c r="L1443" s="161">
        <v>350</v>
      </c>
      <c r="M1443" s="2" t="s">
        <v>3</v>
      </c>
      <c r="N1443" s="2" t="s">
        <v>45</v>
      </c>
      <c r="O1443" s="9">
        <v>13.245209292976901</v>
      </c>
      <c r="P1443" s="9">
        <f t="shared" si="110"/>
        <v>35</v>
      </c>
      <c r="Q1443" s="2" t="str">
        <f t="shared" si="111"/>
        <v>diciembre</v>
      </c>
      <c r="R1443" s="2">
        <f t="shared" si="112"/>
        <v>2023</v>
      </c>
      <c r="S1443" s="3" t="str">
        <f t="shared" si="113"/>
        <v>viernes</v>
      </c>
      <c r="T1443" s="87">
        <f t="shared" si="114"/>
        <v>29</v>
      </c>
    </row>
    <row r="1444" spans="1:20" ht="15.75" x14ac:dyDescent="0.25">
      <c r="A1444" s="113">
        <v>1443</v>
      </c>
      <c r="B1444" s="4" t="s">
        <v>731</v>
      </c>
      <c r="C1444" s="113">
        <v>34</v>
      </c>
      <c r="D1444" s="2" t="s">
        <v>695</v>
      </c>
      <c r="E1444" s="5" t="s">
        <v>934</v>
      </c>
      <c r="F1444" s="171">
        <v>33175773</v>
      </c>
      <c r="G1444" s="2" t="s">
        <v>827</v>
      </c>
      <c r="H1444" s="2" t="s">
        <v>88</v>
      </c>
      <c r="I1444" s="44">
        <v>45171</v>
      </c>
      <c r="J1444" s="133" t="s">
        <v>682</v>
      </c>
      <c r="K1444" s="133" t="s">
        <v>62</v>
      </c>
      <c r="L1444" s="161">
        <v>350</v>
      </c>
      <c r="M1444" s="2" t="s">
        <v>1</v>
      </c>
      <c r="N1444" s="2" t="s">
        <v>45</v>
      </c>
      <c r="O1444" s="9">
        <v>13.2579349937772</v>
      </c>
      <c r="P1444" s="9">
        <f t="shared" si="110"/>
        <v>35</v>
      </c>
      <c r="Q1444" s="2" t="str">
        <f t="shared" si="111"/>
        <v>septiembre</v>
      </c>
      <c r="R1444" s="2">
        <f t="shared" si="112"/>
        <v>2023</v>
      </c>
      <c r="S1444" s="3" t="str">
        <f t="shared" si="113"/>
        <v>sabado</v>
      </c>
      <c r="T1444" s="88">
        <f t="shared" si="114"/>
        <v>2</v>
      </c>
    </row>
    <row r="1445" spans="1:20" ht="15.75" x14ac:dyDescent="0.25">
      <c r="A1445" s="113">
        <v>1444</v>
      </c>
      <c r="B1445" s="4" t="s">
        <v>91</v>
      </c>
      <c r="C1445" s="113">
        <v>31</v>
      </c>
      <c r="D1445" s="2" t="s">
        <v>696</v>
      </c>
      <c r="E1445" s="5" t="s">
        <v>936</v>
      </c>
      <c r="F1445" s="171">
        <v>26673605</v>
      </c>
      <c r="G1445" s="2" t="s">
        <v>829</v>
      </c>
      <c r="H1445" s="2" t="s">
        <v>92</v>
      </c>
      <c r="I1445" s="44">
        <v>45175</v>
      </c>
      <c r="J1445" s="133" t="s">
        <v>692</v>
      </c>
      <c r="K1445" s="133" t="s">
        <v>62</v>
      </c>
      <c r="L1445" s="161">
        <v>350</v>
      </c>
      <c r="M1445" s="2" t="s">
        <v>1197</v>
      </c>
      <c r="N1445" s="2" t="s">
        <v>45</v>
      </c>
      <c r="O1445" s="9">
        <v>13.2706606945776</v>
      </c>
      <c r="P1445" s="9">
        <f t="shared" si="110"/>
        <v>35</v>
      </c>
      <c r="Q1445" s="2" t="str">
        <f t="shared" si="111"/>
        <v>septiembre</v>
      </c>
      <c r="R1445" s="2">
        <f t="shared" si="112"/>
        <v>2023</v>
      </c>
      <c r="S1445" s="3" t="str">
        <f t="shared" si="113"/>
        <v>miercoles</v>
      </c>
      <c r="T1445" s="87">
        <f t="shared" si="114"/>
        <v>6</v>
      </c>
    </row>
    <row r="1446" spans="1:20" ht="15.75" x14ac:dyDescent="0.25">
      <c r="A1446" s="113">
        <v>1445</v>
      </c>
      <c r="B1446" s="4" t="s">
        <v>94</v>
      </c>
      <c r="C1446" s="113">
        <v>29</v>
      </c>
      <c r="D1446" s="2" t="s">
        <v>695</v>
      </c>
      <c r="E1446" s="5" t="s">
        <v>938</v>
      </c>
      <c r="F1446" s="171">
        <v>32537563</v>
      </c>
      <c r="G1446" s="2" t="s">
        <v>831</v>
      </c>
      <c r="H1446" s="2" t="s">
        <v>74</v>
      </c>
      <c r="I1446" s="44">
        <v>45179</v>
      </c>
      <c r="J1446" s="133" t="s">
        <v>784</v>
      </c>
      <c r="K1446" s="133" t="s">
        <v>1203</v>
      </c>
      <c r="L1446" s="161">
        <v>450</v>
      </c>
      <c r="M1446" s="2" t="s">
        <v>1198</v>
      </c>
      <c r="N1446" s="2" t="s">
        <v>45</v>
      </c>
      <c r="O1446" s="9">
        <v>13.283386395378001</v>
      </c>
      <c r="P1446" s="9">
        <f t="shared" si="110"/>
        <v>45</v>
      </c>
      <c r="Q1446" s="2" t="str">
        <f t="shared" si="111"/>
        <v>septiembre</v>
      </c>
      <c r="R1446" s="2">
        <f t="shared" si="112"/>
        <v>2023</v>
      </c>
      <c r="S1446" s="3" t="str">
        <f t="shared" si="113"/>
        <v>domingo</v>
      </c>
      <c r="T1446" s="88">
        <f t="shared" si="114"/>
        <v>10</v>
      </c>
    </row>
    <row r="1447" spans="1:20" ht="15.75" x14ac:dyDescent="0.25">
      <c r="A1447" s="113">
        <v>1446</v>
      </c>
      <c r="B1447" s="4" t="s">
        <v>733</v>
      </c>
      <c r="C1447" s="113">
        <v>28</v>
      </c>
      <c r="D1447" s="2" t="s">
        <v>695</v>
      </c>
      <c r="E1447" s="5" t="s">
        <v>939</v>
      </c>
      <c r="F1447" s="171">
        <v>39704517</v>
      </c>
      <c r="G1447" s="2" t="s">
        <v>832</v>
      </c>
      <c r="H1447" s="2" t="s">
        <v>96</v>
      </c>
      <c r="I1447" s="44">
        <v>45181</v>
      </c>
      <c r="J1447" s="133" t="s">
        <v>690</v>
      </c>
      <c r="K1447" s="133" t="s">
        <v>1203</v>
      </c>
      <c r="L1447" s="161">
        <v>450</v>
      </c>
      <c r="M1447" s="2" t="s">
        <v>3</v>
      </c>
      <c r="N1447" s="2" t="s">
        <v>45</v>
      </c>
      <c r="O1447" s="9">
        <v>13.289749245778101</v>
      </c>
      <c r="P1447" s="9">
        <f t="shared" si="110"/>
        <v>45</v>
      </c>
      <c r="Q1447" s="2" t="str">
        <f t="shared" si="111"/>
        <v>septiembre</v>
      </c>
      <c r="R1447" s="2">
        <f t="shared" si="112"/>
        <v>2023</v>
      </c>
      <c r="S1447" s="3" t="str">
        <f t="shared" si="113"/>
        <v>martes</v>
      </c>
      <c r="T1447" s="87">
        <f t="shared" si="114"/>
        <v>12</v>
      </c>
    </row>
    <row r="1448" spans="1:20" ht="15.75" x14ac:dyDescent="0.25">
      <c r="A1448" s="113">
        <v>1447</v>
      </c>
      <c r="B1448" s="4" t="s">
        <v>734</v>
      </c>
      <c r="C1448" s="113">
        <v>29</v>
      </c>
      <c r="D1448" s="2" t="s">
        <v>696</v>
      </c>
      <c r="E1448" s="5" t="s">
        <v>940</v>
      </c>
      <c r="F1448" s="171">
        <v>36482004</v>
      </c>
      <c r="G1448" s="2" t="s">
        <v>851</v>
      </c>
      <c r="H1448" s="2" t="s">
        <v>98</v>
      </c>
      <c r="I1448" s="44">
        <v>45183</v>
      </c>
      <c r="J1448" s="133" t="s">
        <v>782</v>
      </c>
      <c r="K1448" s="133" t="s">
        <v>1203</v>
      </c>
      <c r="L1448" s="161">
        <v>450</v>
      </c>
      <c r="M1448" s="2" t="s">
        <v>1198</v>
      </c>
      <c r="N1448" s="2" t="s">
        <v>45</v>
      </c>
      <c r="O1448" s="9">
        <v>13.2961120961783</v>
      </c>
      <c r="P1448" s="9">
        <f t="shared" si="110"/>
        <v>45</v>
      </c>
      <c r="Q1448" s="2" t="str">
        <f t="shared" si="111"/>
        <v>septiembre</v>
      </c>
      <c r="R1448" s="2">
        <f t="shared" si="112"/>
        <v>2023</v>
      </c>
      <c r="S1448" s="3" t="str">
        <f t="shared" si="113"/>
        <v>jueves</v>
      </c>
      <c r="T1448" s="88">
        <f t="shared" si="114"/>
        <v>14</v>
      </c>
    </row>
    <row r="1449" spans="1:20" ht="15.75" x14ac:dyDescent="0.25">
      <c r="A1449" s="113">
        <v>1448</v>
      </c>
      <c r="B1449" s="4" t="s">
        <v>99</v>
      </c>
      <c r="C1449" s="113">
        <v>31</v>
      </c>
      <c r="D1449" s="2" t="s">
        <v>696</v>
      </c>
      <c r="E1449" s="5" t="s">
        <v>941</v>
      </c>
      <c r="F1449" s="171">
        <v>34388397</v>
      </c>
      <c r="G1449" s="2" t="s">
        <v>846</v>
      </c>
      <c r="H1449" s="2" t="s">
        <v>100</v>
      </c>
      <c r="I1449" s="44">
        <v>45185</v>
      </c>
      <c r="J1449" s="133" t="s">
        <v>683</v>
      </c>
      <c r="K1449" s="133" t="s">
        <v>1203</v>
      </c>
      <c r="L1449" s="161">
        <v>450</v>
      </c>
      <c r="M1449" s="2" t="s">
        <v>5</v>
      </c>
      <c r="N1449" s="2" t="s">
        <v>45</v>
      </c>
      <c r="O1449" s="9">
        <v>13.302474946578499</v>
      </c>
      <c r="P1449" s="9">
        <f t="shared" si="110"/>
        <v>45</v>
      </c>
      <c r="Q1449" s="2" t="str">
        <f t="shared" si="111"/>
        <v>septiembre</v>
      </c>
      <c r="R1449" s="2">
        <f t="shared" si="112"/>
        <v>2023</v>
      </c>
      <c r="S1449" s="3" t="str">
        <f t="shared" si="113"/>
        <v>sabado</v>
      </c>
      <c r="T1449" s="87">
        <f t="shared" si="114"/>
        <v>16</v>
      </c>
    </row>
    <row r="1450" spans="1:20" ht="15.75" x14ac:dyDescent="0.25">
      <c r="A1450" s="113">
        <v>1449</v>
      </c>
      <c r="B1450" s="4" t="s">
        <v>735</v>
      </c>
      <c r="C1450" s="113">
        <v>29</v>
      </c>
      <c r="D1450" s="2" t="s">
        <v>695</v>
      </c>
      <c r="E1450" s="5" t="s">
        <v>942</v>
      </c>
      <c r="F1450" s="171">
        <v>34400915</v>
      </c>
      <c r="G1450" s="2" t="s">
        <v>840</v>
      </c>
      <c r="H1450" s="2" t="s">
        <v>102</v>
      </c>
      <c r="I1450" s="44">
        <v>45178</v>
      </c>
      <c r="J1450" s="133" t="s">
        <v>691</v>
      </c>
      <c r="K1450" s="133" t="s">
        <v>1203</v>
      </c>
      <c r="L1450" s="161">
        <v>450</v>
      </c>
      <c r="M1450" s="2" t="s">
        <v>1198</v>
      </c>
      <c r="N1450" s="2" t="s">
        <v>45</v>
      </c>
      <c r="O1450" s="9">
        <v>13.3088377969787</v>
      </c>
      <c r="P1450" s="9">
        <f t="shared" si="110"/>
        <v>45</v>
      </c>
      <c r="Q1450" s="2" t="str">
        <f t="shared" si="111"/>
        <v>septiembre</v>
      </c>
      <c r="R1450" s="2">
        <f t="shared" si="112"/>
        <v>2023</v>
      </c>
      <c r="S1450" s="3" t="str">
        <f t="shared" si="113"/>
        <v>sabado</v>
      </c>
      <c r="T1450" s="88">
        <f t="shared" si="114"/>
        <v>9</v>
      </c>
    </row>
    <row r="1451" spans="1:20" ht="15.75" x14ac:dyDescent="0.25">
      <c r="A1451" s="113">
        <v>1450</v>
      </c>
      <c r="B1451" s="4" t="s">
        <v>802</v>
      </c>
      <c r="C1451" s="113">
        <v>30</v>
      </c>
      <c r="D1451" s="2" t="s">
        <v>695</v>
      </c>
      <c r="E1451" s="5" t="s">
        <v>944</v>
      </c>
      <c r="F1451" s="171">
        <v>27186697</v>
      </c>
      <c r="G1451" s="2" t="s">
        <v>833</v>
      </c>
      <c r="H1451" s="2" t="s">
        <v>70</v>
      </c>
      <c r="I1451" s="44">
        <v>45191</v>
      </c>
      <c r="J1451" s="133" t="s">
        <v>686</v>
      </c>
      <c r="K1451" s="133" t="s">
        <v>1203</v>
      </c>
      <c r="L1451" s="161">
        <v>450</v>
      </c>
      <c r="M1451" s="2" t="s">
        <v>1</v>
      </c>
      <c r="N1451" s="2" t="s">
        <v>45</v>
      </c>
      <c r="O1451" s="9">
        <v>13.321563497779</v>
      </c>
      <c r="P1451" s="9">
        <f t="shared" si="110"/>
        <v>45</v>
      </c>
      <c r="Q1451" s="2" t="str">
        <f t="shared" si="111"/>
        <v>septiembre</v>
      </c>
      <c r="R1451" s="2">
        <f t="shared" si="112"/>
        <v>2023</v>
      </c>
      <c r="S1451" s="3" t="str">
        <f t="shared" si="113"/>
        <v>viernes</v>
      </c>
      <c r="T1451" s="87">
        <f t="shared" si="114"/>
        <v>22</v>
      </c>
    </row>
    <row r="1452" spans="1:20" ht="15.75" x14ac:dyDescent="0.25">
      <c r="A1452" s="113">
        <v>1451</v>
      </c>
      <c r="B1452" s="4" t="s">
        <v>738</v>
      </c>
      <c r="C1452" s="113">
        <v>52</v>
      </c>
      <c r="D1452" s="2" t="s">
        <v>696</v>
      </c>
      <c r="E1452" s="5" t="s">
        <v>946</v>
      </c>
      <c r="F1452" s="171">
        <v>34780010</v>
      </c>
      <c r="G1452" s="2" t="s">
        <v>834</v>
      </c>
      <c r="H1452" s="2" t="s">
        <v>110</v>
      </c>
      <c r="I1452" s="44">
        <v>45195</v>
      </c>
      <c r="J1452" s="133" t="s">
        <v>713</v>
      </c>
      <c r="K1452" s="133" t="s">
        <v>1203</v>
      </c>
      <c r="L1452" s="161">
        <v>450</v>
      </c>
      <c r="M1452" s="2" t="s">
        <v>1</v>
      </c>
      <c r="N1452" s="2" t="s">
        <v>45</v>
      </c>
      <c r="O1452" s="9">
        <v>13.3342891985794</v>
      </c>
      <c r="P1452" s="9">
        <f t="shared" si="110"/>
        <v>45</v>
      </c>
      <c r="Q1452" s="2" t="str">
        <f t="shared" si="111"/>
        <v>septiembre</v>
      </c>
      <c r="R1452" s="2">
        <f t="shared" si="112"/>
        <v>2023</v>
      </c>
      <c r="S1452" s="3" t="str">
        <f t="shared" si="113"/>
        <v>martes</v>
      </c>
      <c r="T1452" s="88">
        <f t="shared" si="114"/>
        <v>26</v>
      </c>
    </row>
    <row r="1453" spans="1:20" ht="15.75" x14ac:dyDescent="0.25">
      <c r="A1453" s="113">
        <v>1452</v>
      </c>
      <c r="B1453" s="4" t="s">
        <v>111</v>
      </c>
      <c r="C1453" s="113">
        <v>27</v>
      </c>
      <c r="D1453" s="2" t="s">
        <v>695</v>
      </c>
      <c r="E1453" s="5" t="s">
        <v>947</v>
      </c>
      <c r="F1453" s="171">
        <v>28565335</v>
      </c>
      <c r="G1453" s="2" t="s">
        <v>841</v>
      </c>
      <c r="H1453" s="2" t="s">
        <v>112</v>
      </c>
      <c r="I1453" s="44">
        <v>45197</v>
      </c>
      <c r="J1453" s="133" t="s">
        <v>716</v>
      </c>
      <c r="K1453" s="133" t="s">
        <v>1203</v>
      </c>
      <c r="L1453" s="161">
        <v>450</v>
      </c>
      <c r="M1453" s="2" t="s">
        <v>1197</v>
      </c>
      <c r="N1453" s="2" t="s">
        <v>45</v>
      </c>
      <c r="O1453" s="9">
        <v>13.340652048979599</v>
      </c>
      <c r="P1453" s="9">
        <f t="shared" si="110"/>
        <v>45</v>
      </c>
      <c r="Q1453" s="2" t="str">
        <f t="shared" si="111"/>
        <v>septiembre</v>
      </c>
      <c r="R1453" s="2">
        <f t="shared" si="112"/>
        <v>2023</v>
      </c>
      <c r="S1453" s="3" t="str">
        <f t="shared" si="113"/>
        <v>jueves</v>
      </c>
      <c r="T1453" s="87">
        <f t="shared" si="114"/>
        <v>28</v>
      </c>
    </row>
    <row r="1454" spans="1:20" ht="15.75" x14ac:dyDescent="0.25">
      <c r="A1454" s="113">
        <v>1453</v>
      </c>
      <c r="B1454" s="4" t="s">
        <v>120</v>
      </c>
      <c r="C1454" s="113">
        <v>18</v>
      </c>
      <c r="D1454" s="2" t="s">
        <v>695</v>
      </c>
      <c r="E1454" s="5" t="s">
        <v>901</v>
      </c>
      <c r="F1454" s="171">
        <v>37381230</v>
      </c>
      <c r="G1454" s="2" t="s">
        <v>838</v>
      </c>
      <c r="H1454" s="2" t="s">
        <v>121</v>
      </c>
      <c r="I1454" s="44">
        <v>45207</v>
      </c>
      <c r="J1454" s="133" t="s">
        <v>785</v>
      </c>
      <c r="K1454" s="133" t="s">
        <v>1203</v>
      </c>
      <c r="L1454" s="161">
        <v>450</v>
      </c>
      <c r="M1454" s="2" t="s">
        <v>3</v>
      </c>
      <c r="N1454" s="2" t="s">
        <v>45</v>
      </c>
      <c r="O1454" s="9">
        <v>13.3724663009805</v>
      </c>
      <c r="P1454" s="9">
        <f t="shared" si="110"/>
        <v>45</v>
      </c>
      <c r="Q1454" s="2" t="str">
        <f t="shared" si="111"/>
        <v>octubre</v>
      </c>
      <c r="R1454" s="2">
        <f t="shared" si="112"/>
        <v>2023</v>
      </c>
      <c r="S1454" s="3" t="str">
        <f t="shared" si="113"/>
        <v>domingo</v>
      </c>
      <c r="T1454" s="88">
        <f t="shared" si="114"/>
        <v>8</v>
      </c>
    </row>
    <row r="1455" spans="1:20" ht="15.75" x14ac:dyDescent="0.25">
      <c r="A1455" s="113">
        <v>1454</v>
      </c>
      <c r="B1455" s="4" t="s">
        <v>906</v>
      </c>
      <c r="C1455" s="113">
        <v>35</v>
      </c>
      <c r="D1455" s="2" t="s">
        <v>696</v>
      </c>
      <c r="E1455" s="5" t="s">
        <v>914</v>
      </c>
      <c r="F1455" s="171">
        <v>37977741</v>
      </c>
      <c r="G1455" s="2" t="s">
        <v>839</v>
      </c>
      <c r="H1455" s="2" t="s">
        <v>31</v>
      </c>
      <c r="I1455" s="44">
        <v>45211</v>
      </c>
      <c r="J1455" s="133" t="s">
        <v>682</v>
      </c>
      <c r="K1455" s="133" t="s">
        <v>1203</v>
      </c>
      <c r="L1455" s="161">
        <v>450</v>
      </c>
      <c r="M1455" s="2" t="s">
        <v>1</v>
      </c>
      <c r="N1455" s="2" t="s">
        <v>45</v>
      </c>
      <c r="O1455" s="9">
        <v>13.385192001780799</v>
      </c>
      <c r="P1455" s="9">
        <f t="shared" si="110"/>
        <v>45</v>
      </c>
      <c r="Q1455" s="2" t="str">
        <f t="shared" si="111"/>
        <v>octubre</v>
      </c>
      <c r="R1455" s="2">
        <f t="shared" si="112"/>
        <v>2023</v>
      </c>
      <c r="S1455" s="3" t="str">
        <f t="shared" si="113"/>
        <v>jueves</v>
      </c>
      <c r="T1455" s="87">
        <f t="shared" si="114"/>
        <v>12</v>
      </c>
    </row>
    <row r="1456" spans="1:20" ht="15.75" x14ac:dyDescent="0.25">
      <c r="A1456" s="113">
        <v>1455</v>
      </c>
      <c r="B1456" s="4" t="s">
        <v>716</v>
      </c>
      <c r="C1456" s="113">
        <v>27</v>
      </c>
      <c r="D1456" s="2" t="s">
        <v>695</v>
      </c>
      <c r="E1456" s="5" t="s">
        <v>916</v>
      </c>
      <c r="F1456" s="171">
        <v>33459367</v>
      </c>
      <c r="G1456" s="6" t="s">
        <v>817</v>
      </c>
      <c r="H1456" s="2" t="s">
        <v>35</v>
      </c>
      <c r="I1456" s="44">
        <v>45221</v>
      </c>
      <c r="J1456" s="133" t="s">
        <v>690</v>
      </c>
      <c r="K1456" s="133" t="s">
        <v>1203</v>
      </c>
      <c r="L1456" s="161">
        <v>450</v>
      </c>
      <c r="M1456" s="2" t="s">
        <v>3</v>
      </c>
      <c r="N1456" s="2" t="s">
        <v>45</v>
      </c>
      <c r="O1456" s="9">
        <v>13.3979177025812</v>
      </c>
      <c r="P1456" s="9">
        <f t="shared" si="110"/>
        <v>45</v>
      </c>
      <c r="Q1456" s="2" t="str">
        <f t="shared" si="111"/>
        <v>octubre</v>
      </c>
      <c r="R1456" s="2">
        <f t="shared" si="112"/>
        <v>2023</v>
      </c>
      <c r="S1456" s="3" t="str">
        <f t="shared" si="113"/>
        <v>domingo</v>
      </c>
      <c r="T1456" s="88">
        <f t="shared" si="114"/>
        <v>22</v>
      </c>
    </row>
    <row r="1457" spans="1:20" ht="15.75" x14ac:dyDescent="0.25">
      <c r="A1457" s="113">
        <v>1456</v>
      </c>
      <c r="B1457" s="4" t="s">
        <v>905</v>
      </c>
      <c r="C1457" s="113">
        <v>22</v>
      </c>
      <c r="D1457" s="2" t="s">
        <v>695</v>
      </c>
      <c r="E1457" s="5" t="s">
        <v>918</v>
      </c>
      <c r="F1457" s="171">
        <v>27137293</v>
      </c>
      <c r="G1457" s="2" t="s">
        <v>819</v>
      </c>
      <c r="H1457" s="2" t="s">
        <v>39</v>
      </c>
      <c r="I1457" s="44">
        <v>45219</v>
      </c>
      <c r="J1457" s="133" t="s">
        <v>683</v>
      </c>
      <c r="K1457" s="133" t="s">
        <v>1203</v>
      </c>
      <c r="L1457" s="161">
        <v>450</v>
      </c>
      <c r="M1457" s="2" t="s">
        <v>5</v>
      </c>
      <c r="N1457" s="2" t="s">
        <v>45</v>
      </c>
      <c r="O1457" s="9">
        <v>13.4106434033816</v>
      </c>
      <c r="P1457" s="9">
        <f t="shared" si="110"/>
        <v>45</v>
      </c>
      <c r="Q1457" s="2" t="str">
        <f t="shared" si="111"/>
        <v>octubre</v>
      </c>
      <c r="R1457" s="2">
        <f t="shared" si="112"/>
        <v>2023</v>
      </c>
      <c r="S1457" s="3" t="str">
        <f t="shared" si="113"/>
        <v>viernes</v>
      </c>
      <c r="T1457" s="87">
        <f t="shared" si="114"/>
        <v>20</v>
      </c>
    </row>
    <row r="1458" spans="1:20" ht="15.75" x14ac:dyDescent="0.25">
      <c r="A1458" s="113">
        <v>1457</v>
      </c>
      <c r="B1458" s="4" t="s">
        <v>718</v>
      </c>
      <c r="C1458" s="113">
        <v>32</v>
      </c>
      <c r="D1458" s="2" t="s">
        <v>696</v>
      </c>
      <c r="E1458" s="5" t="s">
        <v>919</v>
      </c>
      <c r="F1458" s="171">
        <v>34294909</v>
      </c>
      <c r="G1458" s="2" t="s">
        <v>820</v>
      </c>
      <c r="H1458" s="2" t="s">
        <v>59</v>
      </c>
      <c r="I1458" s="44">
        <v>45221</v>
      </c>
      <c r="J1458" s="133" t="s">
        <v>691</v>
      </c>
      <c r="K1458" s="133" t="s">
        <v>1203</v>
      </c>
      <c r="L1458" s="161">
        <v>450</v>
      </c>
      <c r="M1458" s="2" t="s">
        <v>1198</v>
      </c>
      <c r="N1458" s="2" t="s">
        <v>45</v>
      </c>
      <c r="O1458" s="9">
        <v>13.4170062537817</v>
      </c>
      <c r="P1458" s="9">
        <f t="shared" si="110"/>
        <v>45</v>
      </c>
      <c r="Q1458" s="2" t="str">
        <f t="shared" si="111"/>
        <v>octubre</v>
      </c>
      <c r="R1458" s="2">
        <f t="shared" si="112"/>
        <v>2023</v>
      </c>
      <c r="S1458" s="3" t="str">
        <f t="shared" si="113"/>
        <v>domingo</v>
      </c>
      <c r="T1458" s="88">
        <f t="shared" si="114"/>
        <v>22</v>
      </c>
    </row>
    <row r="1459" spans="1:20" ht="15.75" x14ac:dyDescent="0.25">
      <c r="A1459" s="113">
        <v>1458</v>
      </c>
      <c r="B1459" s="4" t="s">
        <v>719</v>
      </c>
      <c r="C1459" s="113">
        <v>30</v>
      </c>
      <c r="D1459" s="2" t="s">
        <v>696</v>
      </c>
      <c r="E1459" s="5" t="s">
        <v>920</v>
      </c>
      <c r="F1459" s="171">
        <v>27535017</v>
      </c>
      <c r="G1459" s="2" t="s">
        <v>847</v>
      </c>
      <c r="H1459" s="2" t="s">
        <v>61</v>
      </c>
      <c r="I1459" s="44">
        <v>45223</v>
      </c>
      <c r="J1459" s="133" t="s">
        <v>786</v>
      </c>
      <c r="K1459" s="133" t="s">
        <v>1202</v>
      </c>
      <c r="L1459" s="161">
        <v>600</v>
      </c>
      <c r="M1459" s="2" t="s">
        <v>3</v>
      </c>
      <c r="N1459" s="2" t="s">
        <v>45</v>
      </c>
      <c r="O1459" s="9">
        <v>13.4233691041819</v>
      </c>
      <c r="P1459" s="9">
        <f t="shared" si="110"/>
        <v>60</v>
      </c>
      <c r="Q1459" s="2" t="str">
        <f t="shared" si="111"/>
        <v>octubre</v>
      </c>
      <c r="R1459" s="2">
        <f t="shared" si="112"/>
        <v>2023</v>
      </c>
      <c r="S1459" s="3" t="str">
        <f t="shared" si="113"/>
        <v>martes</v>
      </c>
      <c r="T1459" s="87">
        <f t="shared" si="114"/>
        <v>24</v>
      </c>
    </row>
    <row r="1460" spans="1:20" ht="15.75" x14ac:dyDescent="0.25">
      <c r="A1460" s="113">
        <v>1459</v>
      </c>
      <c r="B1460" s="4" t="s">
        <v>720</v>
      </c>
      <c r="C1460" s="113">
        <v>35</v>
      </c>
      <c r="D1460" s="2" t="s">
        <v>695</v>
      </c>
      <c r="E1460" s="5" t="s">
        <v>921</v>
      </c>
      <c r="F1460" s="171">
        <v>30580610</v>
      </c>
      <c r="G1460" s="2" t="s">
        <v>848</v>
      </c>
      <c r="H1460" s="2" t="s">
        <v>35</v>
      </c>
      <c r="I1460" s="44">
        <v>45225</v>
      </c>
      <c r="J1460" s="133" t="s">
        <v>686</v>
      </c>
      <c r="K1460" s="133" t="s">
        <v>1202</v>
      </c>
      <c r="L1460" s="161">
        <v>600</v>
      </c>
      <c r="M1460" s="2" t="s">
        <v>1</v>
      </c>
      <c r="N1460" s="2" t="s">
        <v>45</v>
      </c>
      <c r="O1460" s="9">
        <v>13.429731954582101</v>
      </c>
      <c r="P1460" s="9">
        <f t="shared" si="110"/>
        <v>60</v>
      </c>
      <c r="Q1460" s="2" t="str">
        <f t="shared" si="111"/>
        <v>octubre</v>
      </c>
      <c r="R1460" s="2">
        <f t="shared" si="112"/>
        <v>2023</v>
      </c>
      <c r="S1460" s="3" t="str">
        <f t="shared" si="113"/>
        <v>jueves</v>
      </c>
      <c r="T1460" s="88">
        <f t="shared" si="114"/>
        <v>26</v>
      </c>
    </row>
    <row r="1461" spans="1:20" ht="15.75" x14ac:dyDescent="0.25">
      <c r="A1461" s="113">
        <v>1460</v>
      </c>
      <c r="B1461" s="4" t="s">
        <v>721</v>
      </c>
      <c r="C1461" s="113">
        <v>33</v>
      </c>
      <c r="D1461" s="2" t="s">
        <v>695</v>
      </c>
      <c r="E1461" s="5" t="s">
        <v>922</v>
      </c>
      <c r="F1461" s="171">
        <v>35484478</v>
      </c>
      <c r="G1461" s="2" t="s">
        <v>843</v>
      </c>
      <c r="H1461" s="2" t="s">
        <v>37</v>
      </c>
      <c r="I1461" s="44">
        <v>45227</v>
      </c>
      <c r="J1461" s="133" t="s">
        <v>714</v>
      </c>
      <c r="K1461" s="133" t="s">
        <v>1202</v>
      </c>
      <c r="L1461" s="161">
        <v>600</v>
      </c>
      <c r="M1461" s="2" t="s">
        <v>1198</v>
      </c>
      <c r="N1461" s="2" t="s">
        <v>45</v>
      </c>
      <c r="O1461" s="9">
        <v>13.4360948049823</v>
      </c>
      <c r="P1461" s="9">
        <f t="shared" si="110"/>
        <v>60</v>
      </c>
      <c r="Q1461" s="2" t="str">
        <f t="shared" si="111"/>
        <v>octubre</v>
      </c>
      <c r="R1461" s="2">
        <f t="shared" si="112"/>
        <v>2023</v>
      </c>
      <c r="S1461" s="3" t="str">
        <f t="shared" si="113"/>
        <v>sabado</v>
      </c>
      <c r="T1461" s="87">
        <f t="shared" si="114"/>
        <v>28</v>
      </c>
    </row>
    <row r="1462" spans="1:20" ht="15.75" x14ac:dyDescent="0.25">
      <c r="A1462" s="113">
        <v>1461</v>
      </c>
      <c r="B1462" s="4" t="s">
        <v>723</v>
      </c>
      <c r="C1462" s="3">
        <v>37</v>
      </c>
      <c r="D1462" s="2" t="s">
        <v>696</v>
      </c>
      <c r="E1462" s="5" t="s">
        <v>924</v>
      </c>
      <c r="F1462" s="171">
        <v>35887710</v>
      </c>
      <c r="G1462" s="2" t="s">
        <v>821</v>
      </c>
      <c r="H1462" s="2" t="s">
        <v>68</v>
      </c>
      <c r="I1462" s="44">
        <v>45231</v>
      </c>
      <c r="J1462" s="133" t="s">
        <v>690</v>
      </c>
      <c r="K1462" s="133" t="s">
        <v>1202</v>
      </c>
      <c r="L1462" s="161">
        <v>600</v>
      </c>
      <c r="M1462" s="2" t="s">
        <v>3</v>
      </c>
      <c r="N1462" s="2" t="s">
        <v>45</v>
      </c>
      <c r="O1462" s="9">
        <v>13.448820505782599</v>
      </c>
      <c r="P1462" s="9">
        <f t="shared" si="110"/>
        <v>60</v>
      </c>
      <c r="Q1462" s="2" t="str">
        <f t="shared" si="111"/>
        <v>noviembre</v>
      </c>
      <c r="R1462" s="2">
        <f t="shared" si="112"/>
        <v>2023</v>
      </c>
      <c r="S1462" s="3" t="str">
        <f t="shared" si="113"/>
        <v>miercoles</v>
      </c>
      <c r="T1462" s="88">
        <f t="shared" si="114"/>
        <v>1</v>
      </c>
    </row>
    <row r="1463" spans="1:20" ht="15.75" x14ac:dyDescent="0.25">
      <c r="A1463" s="113">
        <v>1462</v>
      </c>
      <c r="B1463" s="4" t="s">
        <v>71</v>
      </c>
      <c r="C1463" s="113">
        <v>27</v>
      </c>
      <c r="D1463" s="2" t="s">
        <v>695</v>
      </c>
      <c r="E1463" s="5" t="s">
        <v>926</v>
      </c>
      <c r="F1463" s="171">
        <v>34221613</v>
      </c>
      <c r="G1463" s="2" t="s">
        <v>822</v>
      </c>
      <c r="H1463" s="2" t="s">
        <v>72</v>
      </c>
      <c r="I1463" s="44">
        <v>45235</v>
      </c>
      <c r="J1463" s="133" t="s">
        <v>683</v>
      </c>
      <c r="K1463" s="133" t="s">
        <v>1202</v>
      </c>
      <c r="L1463" s="161">
        <v>600</v>
      </c>
      <c r="M1463" s="2" t="s">
        <v>5</v>
      </c>
      <c r="N1463" s="2" t="s">
        <v>45</v>
      </c>
      <c r="O1463" s="9">
        <v>13.461546206583</v>
      </c>
      <c r="P1463" s="9">
        <f t="shared" si="110"/>
        <v>60</v>
      </c>
      <c r="Q1463" s="2" t="str">
        <f t="shared" si="111"/>
        <v>noviembre</v>
      </c>
      <c r="R1463" s="2">
        <f t="shared" si="112"/>
        <v>2023</v>
      </c>
      <c r="S1463" s="3" t="str">
        <f t="shared" si="113"/>
        <v>domingo</v>
      </c>
      <c r="T1463" s="87">
        <f t="shared" si="114"/>
        <v>5</v>
      </c>
    </row>
    <row r="1464" spans="1:20" ht="15.75" x14ac:dyDescent="0.25">
      <c r="A1464" s="113">
        <v>1463</v>
      </c>
      <c r="B1464" s="4" t="s">
        <v>73</v>
      </c>
      <c r="C1464" s="113">
        <v>31</v>
      </c>
      <c r="D1464" s="2" t="s">
        <v>695</v>
      </c>
      <c r="E1464" s="5" t="s">
        <v>927</v>
      </c>
      <c r="F1464" s="171">
        <v>39111781</v>
      </c>
      <c r="G1464" s="2" t="s">
        <v>844</v>
      </c>
      <c r="H1464" s="2" t="s">
        <v>74</v>
      </c>
      <c r="I1464" s="44">
        <v>45237</v>
      </c>
      <c r="J1464" s="133" t="s">
        <v>691</v>
      </c>
      <c r="K1464" s="133" t="s">
        <v>1202</v>
      </c>
      <c r="L1464" s="161">
        <v>600</v>
      </c>
      <c r="M1464" s="2" t="s">
        <v>1198</v>
      </c>
      <c r="N1464" s="2" t="s">
        <v>45</v>
      </c>
      <c r="O1464" s="9">
        <v>13.467909056983199</v>
      </c>
      <c r="P1464" s="9">
        <f t="shared" si="110"/>
        <v>60</v>
      </c>
      <c r="Q1464" s="2" t="str">
        <f t="shared" si="111"/>
        <v>noviembre</v>
      </c>
      <c r="R1464" s="2">
        <f t="shared" si="112"/>
        <v>2023</v>
      </c>
      <c r="S1464" s="3" t="str">
        <f t="shared" si="113"/>
        <v>martes</v>
      </c>
      <c r="T1464" s="88">
        <f t="shared" si="114"/>
        <v>7</v>
      </c>
    </row>
    <row r="1465" spans="1:20" ht="15.75" x14ac:dyDescent="0.25">
      <c r="A1465" s="113">
        <v>1464</v>
      </c>
      <c r="B1465" s="4" t="s">
        <v>729</v>
      </c>
      <c r="C1465" s="113">
        <v>44</v>
      </c>
      <c r="D1465" s="2" t="s">
        <v>696</v>
      </c>
      <c r="E1465" s="5" t="s">
        <v>931</v>
      </c>
      <c r="F1465" s="171">
        <v>39810617</v>
      </c>
      <c r="G1465" s="2" t="s">
        <v>826</v>
      </c>
      <c r="H1465" s="2" t="s">
        <v>84</v>
      </c>
      <c r="I1465" s="44">
        <v>45247</v>
      </c>
      <c r="J1465" s="133" t="s">
        <v>690</v>
      </c>
      <c r="K1465" s="133" t="s">
        <v>1202</v>
      </c>
      <c r="L1465" s="161">
        <v>600</v>
      </c>
      <c r="M1465" s="2" t="s">
        <v>3</v>
      </c>
      <c r="N1465" s="2" t="s">
        <v>45</v>
      </c>
      <c r="O1465" s="9">
        <v>13.4997233089841</v>
      </c>
      <c r="P1465" s="9">
        <f t="shared" si="110"/>
        <v>60</v>
      </c>
      <c r="Q1465" s="2" t="str">
        <f t="shared" si="111"/>
        <v>noviembre</v>
      </c>
      <c r="R1465" s="2">
        <f t="shared" si="112"/>
        <v>2023</v>
      </c>
      <c r="S1465" s="3" t="str">
        <f t="shared" si="113"/>
        <v>viernes</v>
      </c>
      <c r="T1465" s="87">
        <f t="shared" si="114"/>
        <v>17</v>
      </c>
    </row>
    <row r="1466" spans="1:20" ht="15.75" x14ac:dyDescent="0.25">
      <c r="A1466" s="113">
        <v>1465</v>
      </c>
      <c r="B1466" s="4" t="s">
        <v>731</v>
      </c>
      <c r="C1466" s="113">
        <v>34</v>
      </c>
      <c r="D1466" s="2" t="s">
        <v>695</v>
      </c>
      <c r="E1466" s="5" t="s">
        <v>934</v>
      </c>
      <c r="F1466" s="171">
        <v>33175773</v>
      </c>
      <c r="G1466" s="2" t="s">
        <v>827</v>
      </c>
      <c r="H1466" s="2" t="s">
        <v>88</v>
      </c>
      <c r="I1466" s="44">
        <v>45178</v>
      </c>
      <c r="J1466" s="133" t="s">
        <v>683</v>
      </c>
      <c r="K1466" s="133" t="s">
        <v>1202</v>
      </c>
      <c r="L1466" s="161">
        <v>600</v>
      </c>
      <c r="M1466" s="2" t="s">
        <v>5</v>
      </c>
      <c r="N1466" s="2" t="s">
        <v>45</v>
      </c>
      <c r="O1466" s="9">
        <v>13.512449009784399</v>
      </c>
      <c r="P1466" s="9">
        <f t="shared" si="110"/>
        <v>60</v>
      </c>
      <c r="Q1466" s="2" t="str">
        <f t="shared" si="111"/>
        <v>septiembre</v>
      </c>
      <c r="R1466" s="2">
        <f t="shared" si="112"/>
        <v>2023</v>
      </c>
      <c r="S1466" s="3" t="str">
        <f t="shared" si="113"/>
        <v>sabado</v>
      </c>
      <c r="T1466" s="88">
        <f t="shared" si="114"/>
        <v>9</v>
      </c>
    </row>
    <row r="1467" spans="1:20" ht="15.75" x14ac:dyDescent="0.25">
      <c r="A1467" s="113">
        <v>1466</v>
      </c>
      <c r="B1467" s="4" t="s">
        <v>91</v>
      </c>
      <c r="C1467" s="113">
        <v>31</v>
      </c>
      <c r="D1467" s="2" t="s">
        <v>696</v>
      </c>
      <c r="E1467" s="5" t="s">
        <v>936</v>
      </c>
      <c r="F1467" s="171">
        <v>26673605</v>
      </c>
      <c r="G1467" s="2" t="s">
        <v>829</v>
      </c>
      <c r="H1467" s="2" t="s">
        <v>92</v>
      </c>
      <c r="I1467" s="44">
        <v>45172</v>
      </c>
      <c r="J1467" s="133" t="s">
        <v>786</v>
      </c>
      <c r="K1467" s="133" t="s">
        <v>1202</v>
      </c>
      <c r="L1467" s="161">
        <v>600</v>
      </c>
      <c r="M1467" s="2" t="s">
        <v>3</v>
      </c>
      <c r="N1467" s="2" t="s">
        <v>45</v>
      </c>
      <c r="O1467" s="9">
        <v>13.5251747105848</v>
      </c>
      <c r="P1467" s="9">
        <f t="shared" si="110"/>
        <v>60</v>
      </c>
      <c r="Q1467" s="2" t="str">
        <f t="shared" si="111"/>
        <v>septiembre</v>
      </c>
      <c r="R1467" s="2">
        <f t="shared" si="112"/>
        <v>2023</v>
      </c>
      <c r="S1467" s="3" t="str">
        <f t="shared" si="113"/>
        <v>domingo</v>
      </c>
      <c r="T1467" s="87">
        <f t="shared" si="114"/>
        <v>3</v>
      </c>
    </row>
    <row r="1468" spans="1:20" ht="15.75" x14ac:dyDescent="0.25">
      <c r="A1468" s="113">
        <v>1467</v>
      </c>
      <c r="B1468" s="4" t="s">
        <v>94</v>
      </c>
      <c r="C1468" s="113">
        <v>29</v>
      </c>
      <c r="D1468" s="2" t="s">
        <v>695</v>
      </c>
      <c r="E1468" s="5" t="s">
        <v>938</v>
      </c>
      <c r="F1468" s="171">
        <v>32537563</v>
      </c>
      <c r="G1468" s="2" t="s">
        <v>831</v>
      </c>
      <c r="H1468" s="2" t="s">
        <v>74</v>
      </c>
      <c r="I1468" s="44">
        <v>45172</v>
      </c>
      <c r="J1468" s="133" t="s">
        <v>714</v>
      </c>
      <c r="K1468" s="133" t="s">
        <v>1202</v>
      </c>
      <c r="L1468" s="161">
        <v>600</v>
      </c>
      <c r="M1468" s="2" t="s">
        <v>1198</v>
      </c>
      <c r="N1468" s="2" t="s">
        <v>45</v>
      </c>
      <c r="O1468" s="9">
        <v>13.5379004113852</v>
      </c>
      <c r="P1468" s="9">
        <f t="shared" si="110"/>
        <v>60</v>
      </c>
      <c r="Q1468" s="2" t="str">
        <f t="shared" si="111"/>
        <v>septiembre</v>
      </c>
      <c r="R1468" s="2">
        <f t="shared" si="112"/>
        <v>2023</v>
      </c>
      <c r="S1468" s="3" t="str">
        <f t="shared" si="113"/>
        <v>domingo</v>
      </c>
      <c r="T1468" s="88">
        <f t="shared" si="114"/>
        <v>3</v>
      </c>
    </row>
    <row r="1469" spans="1:20" ht="15.75" x14ac:dyDescent="0.25">
      <c r="A1469" s="113">
        <v>1468</v>
      </c>
      <c r="B1469" s="4" t="s">
        <v>733</v>
      </c>
      <c r="C1469" s="113">
        <v>28</v>
      </c>
      <c r="D1469" s="2" t="s">
        <v>695</v>
      </c>
      <c r="E1469" s="5" t="s">
        <v>939</v>
      </c>
      <c r="F1469" s="171">
        <v>39704517</v>
      </c>
      <c r="G1469" s="2" t="s">
        <v>832</v>
      </c>
      <c r="H1469" s="2" t="s">
        <v>96</v>
      </c>
      <c r="I1469" s="44">
        <v>45172</v>
      </c>
      <c r="J1469" s="133" t="s">
        <v>713</v>
      </c>
      <c r="K1469" s="133" t="s">
        <v>1202</v>
      </c>
      <c r="L1469" s="161">
        <v>600</v>
      </c>
      <c r="M1469" s="2" t="s">
        <v>1</v>
      </c>
      <c r="N1469" s="2" t="s">
        <v>45</v>
      </c>
      <c r="O1469" s="9">
        <v>13.5442632617853</v>
      </c>
      <c r="P1469" s="9">
        <f t="shared" si="110"/>
        <v>60</v>
      </c>
      <c r="Q1469" s="2" t="str">
        <f t="shared" si="111"/>
        <v>septiembre</v>
      </c>
      <c r="R1469" s="2">
        <f t="shared" si="112"/>
        <v>2023</v>
      </c>
      <c r="S1469" s="3" t="str">
        <f t="shared" si="113"/>
        <v>domingo</v>
      </c>
      <c r="T1469" s="87">
        <f t="shared" si="114"/>
        <v>3</v>
      </c>
    </row>
    <row r="1470" spans="1:20" ht="15.75" x14ac:dyDescent="0.25">
      <c r="A1470" s="113">
        <v>1469</v>
      </c>
      <c r="B1470" s="4" t="s">
        <v>734</v>
      </c>
      <c r="C1470" s="113">
        <v>29</v>
      </c>
      <c r="D1470" s="2" t="s">
        <v>696</v>
      </c>
      <c r="E1470" s="5" t="s">
        <v>940</v>
      </c>
      <c r="F1470" s="171">
        <v>36482004</v>
      </c>
      <c r="G1470" s="2" t="s">
        <v>851</v>
      </c>
      <c r="H1470" s="2" t="s">
        <v>98</v>
      </c>
      <c r="I1470" s="44">
        <v>45185</v>
      </c>
      <c r="J1470" s="133" t="s">
        <v>690</v>
      </c>
      <c r="K1470" s="133" t="s">
        <v>1202</v>
      </c>
      <c r="L1470" s="161">
        <v>600</v>
      </c>
      <c r="M1470" s="2" t="s">
        <v>3</v>
      </c>
      <c r="N1470" s="2" t="s">
        <v>45</v>
      </c>
      <c r="O1470" s="9">
        <v>13.550626112185499</v>
      </c>
      <c r="P1470" s="9">
        <f t="shared" si="110"/>
        <v>60</v>
      </c>
      <c r="Q1470" s="2" t="str">
        <f t="shared" si="111"/>
        <v>septiembre</v>
      </c>
      <c r="R1470" s="2">
        <f t="shared" si="112"/>
        <v>2023</v>
      </c>
      <c r="S1470" s="3" t="str">
        <f t="shared" si="113"/>
        <v>sabado</v>
      </c>
      <c r="T1470" s="88">
        <f t="shared" si="114"/>
        <v>16</v>
      </c>
    </row>
    <row r="1471" spans="1:20" ht="15.75" x14ac:dyDescent="0.25">
      <c r="A1471" s="113">
        <v>1470</v>
      </c>
      <c r="B1471" s="4" t="s">
        <v>99</v>
      </c>
      <c r="C1471" s="113">
        <v>31</v>
      </c>
      <c r="D1471" s="2" t="s">
        <v>696</v>
      </c>
      <c r="E1471" s="5" t="s">
        <v>941</v>
      </c>
      <c r="F1471" s="171">
        <v>34388397</v>
      </c>
      <c r="G1471" s="2" t="s">
        <v>846</v>
      </c>
      <c r="H1471" s="2" t="s">
        <v>100</v>
      </c>
      <c r="I1471" s="44">
        <v>45178</v>
      </c>
      <c r="J1471" s="133" t="s">
        <v>782</v>
      </c>
      <c r="K1471" s="133" t="s">
        <v>1202</v>
      </c>
      <c r="L1471" s="161">
        <v>600</v>
      </c>
      <c r="M1471" s="2" t="s">
        <v>1198</v>
      </c>
      <c r="N1471" s="2" t="s">
        <v>45</v>
      </c>
      <c r="O1471" s="9">
        <v>13.556988962585701</v>
      </c>
      <c r="P1471" s="9">
        <f t="shared" si="110"/>
        <v>60</v>
      </c>
      <c r="Q1471" s="2" t="str">
        <f t="shared" si="111"/>
        <v>septiembre</v>
      </c>
      <c r="R1471" s="2">
        <f t="shared" si="112"/>
        <v>2023</v>
      </c>
      <c r="S1471" s="3" t="str">
        <f t="shared" si="113"/>
        <v>sabado</v>
      </c>
      <c r="T1471" s="87">
        <f t="shared" si="114"/>
        <v>9</v>
      </c>
    </row>
    <row r="1472" spans="1:20" ht="15.75" x14ac:dyDescent="0.25">
      <c r="A1472" s="113">
        <v>1471</v>
      </c>
      <c r="B1472" s="4" t="s">
        <v>735</v>
      </c>
      <c r="C1472" s="113">
        <v>29</v>
      </c>
      <c r="D1472" s="2" t="s">
        <v>695</v>
      </c>
      <c r="E1472" s="5" t="s">
        <v>942</v>
      </c>
      <c r="F1472" s="171">
        <v>34400915</v>
      </c>
      <c r="G1472" s="2" t="s">
        <v>840</v>
      </c>
      <c r="H1472" s="2" t="s">
        <v>102</v>
      </c>
      <c r="I1472" s="44">
        <v>45189</v>
      </c>
      <c r="J1472" s="133" t="s">
        <v>683</v>
      </c>
      <c r="K1472" s="133" t="s">
        <v>1202</v>
      </c>
      <c r="L1472" s="161">
        <v>600</v>
      </c>
      <c r="M1472" s="2" t="s">
        <v>5</v>
      </c>
      <c r="N1472" s="2" t="s">
        <v>45</v>
      </c>
      <c r="O1472" s="9">
        <v>13.5633518129859</v>
      </c>
      <c r="P1472" s="9">
        <f t="shared" si="110"/>
        <v>60</v>
      </c>
      <c r="Q1472" s="2" t="str">
        <f t="shared" si="111"/>
        <v>septiembre</v>
      </c>
      <c r="R1472" s="2">
        <f t="shared" si="112"/>
        <v>2023</v>
      </c>
      <c r="S1472" s="3" t="str">
        <f t="shared" si="113"/>
        <v>miercoles</v>
      </c>
      <c r="T1472" s="88">
        <f t="shared" si="114"/>
        <v>20</v>
      </c>
    </row>
    <row r="1473" spans="1:20" ht="15.75" x14ac:dyDescent="0.25">
      <c r="A1473" s="113">
        <v>1472</v>
      </c>
      <c r="B1473" s="4" t="s">
        <v>802</v>
      </c>
      <c r="C1473" s="113">
        <v>30</v>
      </c>
      <c r="D1473" s="2" t="s">
        <v>695</v>
      </c>
      <c r="E1473" s="5" t="s">
        <v>944</v>
      </c>
      <c r="F1473" s="171">
        <v>27186697</v>
      </c>
      <c r="G1473" s="2" t="s">
        <v>833</v>
      </c>
      <c r="H1473" s="2" t="s">
        <v>70</v>
      </c>
      <c r="I1473" s="44">
        <v>45193</v>
      </c>
      <c r="J1473" s="133" t="s">
        <v>786</v>
      </c>
      <c r="K1473" s="133" t="s">
        <v>1202</v>
      </c>
      <c r="L1473" s="161">
        <v>600</v>
      </c>
      <c r="M1473" s="2" t="s">
        <v>3</v>
      </c>
      <c r="N1473" s="2" t="s">
        <v>45</v>
      </c>
      <c r="O1473" s="9">
        <v>13.576077513786201</v>
      </c>
      <c r="P1473" s="9">
        <f t="shared" si="110"/>
        <v>60</v>
      </c>
      <c r="Q1473" s="2" t="str">
        <f t="shared" si="111"/>
        <v>septiembre</v>
      </c>
      <c r="R1473" s="2">
        <f t="shared" si="112"/>
        <v>2023</v>
      </c>
      <c r="S1473" s="3" t="str">
        <f t="shared" si="113"/>
        <v>domingo</v>
      </c>
      <c r="T1473" s="87">
        <f t="shared" si="114"/>
        <v>24</v>
      </c>
    </row>
    <row r="1474" spans="1:20" ht="15.75" x14ac:dyDescent="0.25">
      <c r="A1474" s="113">
        <v>1473</v>
      </c>
      <c r="B1474" s="4" t="s">
        <v>738</v>
      </c>
      <c r="C1474" s="113">
        <v>52</v>
      </c>
      <c r="D1474" s="2" t="s">
        <v>696</v>
      </c>
      <c r="E1474" s="5" t="s">
        <v>946</v>
      </c>
      <c r="F1474" s="171">
        <v>34780010</v>
      </c>
      <c r="G1474" s="2" t="s">
        <v>834</v>
      </c>
      <c r="H1474" s="2" t="s">
        <v>110</v>
      </c>
      <c r="I1474" s="44">
        <v>45197</v>
      </c>
      <c r="J1474" s="133" t="s">
        <v>714</v>
      </c>
      <c r="K1474" s="133" t="s">
        <v>1202</v>
      </c>
      <c r="L1474" s="161">
        <v>600</v>
      </c>
      <c r="M1474" s="2" t="s">
        <v>1198</v>
      </c>
      <c r="N1474" s="2" t="s">
        <v>45</v>
      </c>
      <c r="O1474" s="9">
        <v>13.5888032145866</v>
      </c>
      <c r="P1474" s="9">
        <f t="shared" ref="P1474:P1537" si="115">L1474*0.1</f>
        <v>60</v>
      </c>
      <c r="Q1474" s="2" t="str">
        <f t="shared" ref="Q1474:Q1537" si="116">TEXT(I:I,"mmmm")</f>
        <v>septiembre</v>
      </c>
      <c r="R1474" s="2">
        <f t="shared" ref="R1474:R1537" si="117">YEAR(I1474)</f>
        <v>2023</v>
      </c>
      <c r="S1474" s="3" t="str">
        <f t="shared" ref="S1474:S1537" si="118">IF(I1474&lt;&gt;"", SUBSTITUTE(SUBSTITUTE(SUBSTITUTE(SUBSTITUTE(SUBSTITUTE(TEXT(I1474,"dddd"),"á","a"),"é","e"),"í","i"),"ó","o"),"ú","u"),"")</f>
        <v>jueves</v>
      </c>
      <c r="T1474" s="88">
        <f t="shared" ref="T1474:T1537" si="119">DAY(I:I)</f>
        <v>28</v>
      </c>
    </row>
    <row r="1475" spans="1:20" ht="15.75" x14ac:dyDescent="0.25">
      <c r="A1475" s="113">
        <v>1474</v>
      </c>
      <c r="B1475" s="4" t="s">
        <v>111</v>
      </c>
      <c r="C1475" s="113">
        <v>27</v>
      </c>
      <c r="D1475" s="2" t="s">
        <v>695</v>
      </c>
      <c r="E1475" s="5" t="s">
        <v>947</v>
      </c>
      <c r="F1475" s="171">
        <v>28565335</v>
      </c>
      <c r="G1475" s="2" t="s">
        <v>841</v>
      </c>
      <c r="H1475" s="2" t="s">
        <v>112</v>
      </c>
      <c r="I1475" s="44">
        <v>45199</v>
      </c>
      <c r="J1475" s="133" t="s">
        <v>713</v>
      </c>
      <c r="K1475" s="133" t="s">
        <v>1202</v>
      </c>
      <c r="L1475" s="161">
        <v>600</v>
      </c>
      <c r="M1475" s="2" t="s">
        <v>1</v>
      </c>
      <c r="N1475" s="2" t="s">
        <v>45</v>
      </c>
      <c r="O1475" s="9">
        <v>13.595166064986801</v>
      </c>
      <c r="P1475" s="9">
        <f t="shared" si="115"/>
        <v>60</v>
      </c>
      <c r="Q1475" s="2" t="str">
        <f t="shared" si="116"/>
        <v>septiembre</v>
      </c>
      <c r="R1475" s="2">
        <f t="shared" si="117"/>
        <v>2023</v>
      </c>
      <c r="S1475" s="3" t="str">
        <f t="shared" si="118"/>
        <v>sabado</v>
      </c>
      <c r="T1475" s="87">
        <f t="shared" si="119"/>
        <v>30</v>
      </c>
    </row>
    <row r="1476" spans="1:20" ht="15.75" x14ac:dyDescent="0.25">
      <c r="A1476" s="113">
        <v>1475</v>
      </c>
      <c r="B1476" s="4" t="s">
        <v>120</v>
      </c>
      <c r="C1476" s="113">
        <v>18</v>
      </c>
      <c r="D1476" s="2" t="s">
        <v>695</v>
      </c>
      <c r="E1476" s="5" t="s">
        <v>901</v>
      </c>
      <c r="F1476" s="171">
        <v>37381230</v>
      </c>
      <c r="G1476" s="2" t="s">
        <v>838</v>
      </c>
      <c r="H1476" s="2" t="s">
        <v>121</v>
      </c>
      <c r="I1476" s="44">
        <v>45209</v>
      </c>
      <c r="J1476" s="133" t="s">
        <v>786</v>
      </c>
      <c r="K1476" s="133" t="s">
        <v>1202</v>
      </c>
      <c r="L1476" s="161">
        <v>600</v>
      </c>
      <c r="M1476" s="2" t="s">
        <v>3</v>
      </c>
      <c r="N1476" s="2" t="s">
        <v>45</v>
      </c>
      <c r="O1476" s="9">
        <v>13.6269803169877</v>
      </c>
      <c r="P1476" s="9">
        <f t="shared" si="115"/>
        <v>60</v>
      </c>
      <c r="Q1476" s="2" t="str">
        <f t="shared" si="116"/>
        <v>octubre</v>
      </c>
      <c r="R1476" s="2">
        <f t="shared" si="117"/>
        <v>2023</v>
      </c>
      <c r="S1476" s="3" t="str">
        <f t="shared" si="118"/>
        <v>martes</v>
      </c>
      <c r="T1476" s="88">
        <f t="shared" si="119"/>
        <v>10</v>
      </c>
    </row>
    <row r="1477" spans="1:20" ht="15.75" x14ac:dyDescent="0.25">
      <c r="A1477" s="113">
        <v>1476</v>
      </c>
      <c r="B1477" s="4" t="s">
        <v>906</v>
      </c>
      <c r="C1477" s="113">
        <v>35</v>
      </c>
      <c r="D1477" s="2" t="s">
        <v>696</v>
      </c>
      <c r="E1477" s="5" t="s">
        <v>914</v>
      </c>
      <c r="F1477" s="171">
        <v>37977741</v>
      </c>
      <c r="G1477" s="2" t="s">
        <v>839</v>
      </c>
      <c r="H1477" s="2" t="s">
        <v>31</v>
      </c>
      <c r="I1477" s="44">
        <v>45213</v>
      </c>
      <c r="J1477" s="133" t="s">
        <v>714</v>
      </c>
      <c r="K1477" s="133" t="s">
        <v>1202</v>
      </c>
      <c r="L1477" s="161">
        <v>600</v>
      </c>
      <c r="M1477" s="2" t="s">
        <v>1198</v>
      </c>
      <c r="N1477" s="2" t="s">
        <v>45</v>
      </c>
      <c r="O1477" s="9">
        <v>13.639706017788001</v>
      </c>
      <c r="P1477" s="9">
        <f t="shared" si="115"/>
        <v>60</v>
      </c>
      <c r="Q1477" s="2" t="str">
        <f t="shared" si="116"/>
        <v>octubre</v>
      </c>
      <c r="R1477" s="2">
        <f t="shared" si="117"/>
        <v>2023</v>
      </c>
      <c r="S1477" s="3" t="str">
        <f t="shared" si="118"/>
        <v>sabado</v>
      </c>
      <c r="T1477" s="87">
        <f t="shared" si="119"/>
        <v>14</v>
      </c>
    </row>
    <row r="1478" spans="1:20" ht="15.75" x14ac:dyDescent="0.25">
      <c r="A1478" s="113">
        <v>1477</v>
      </c>
      <c r="B1478" s="4" t="s">
        <v>716</v>
      </c>
      <c r="C1478" s="113">
        <v>27</v>
      </c>
      <c r="D1478" s="2" t="s">
        <v>695</v>
      </c>
      <c r="E1478" s="5" t="s">
        <v>916</v>
      </c>
      <c r="F1478" s="171">
        <v>33459367</v>
      </c>
      <c r="G1478" s="6" t="s">
        <v>817</v>
      </c>
      <c r="H1478" s="2" t="s">
        <v>35</v>
      </c>
      <c r="I1478" s="44">
        <v>45217</v>
      </c>
      <c r="J1478" s="133" t="s">
        <v>786</v>
      </c>
      <c r="K1478" s="133" t="s">
        <v>1201</v>
      </c>
      <c r="L1478" s="161">
        <v>600</v>
      </c>
      <c r="M1478" s="2" t="s">
        <v>3</v>
      </c>
      <c r="N1478" s="2" t="s">
        <v>45</v>
      </c>
      <c r="O1478" s="9">
        <v>13.652431718588399</v>
      </c>
      <c r="P1478" s="9">
        <f t="shared" si="115"/>
        <v>60</v>
      </c>
      <c r="Q1478" s="2" t="str">
        <f t="shared" si="116"/>
        <v>octubre</v>
      </c>
      <c r="R1478" s="2">
        <f t="shared" si="117"/>
        <v>2023</v>
      </c>
      <c r="S1478" s="3" t="str">
        <f t="shared" si="118"/>
        <v>miercoles</v>
      </c>
      <c r="T1478" s="88">
        <f t="shared" si="119"/>
        <v>18</v>
      </c>
    </row>
    <row r="1479" spans="1:20" ht="15.75" x14ac:dyDescent="0.25">
      <c r="A1479" s="113">
        <v>1478</v>
      </c>
      <c r="B1479" s="4" t="s">
        <v>905</v>
      </c>
      <c r="C1479" s="113">
        <v>22</v>
      </c>
      <c r="D1479" s="2" t="s">
        <v>695</v>
      </c>
      <c r="E1479" s="5" t="s">
        <v>918</v>
      </c>
      <c r="F1479" s="171">
        <v>27137293</v>
      </c>
      <c r="G1479" s="2" t="s">
        <v>819</v>
      </c>
      <c r="H1479" s="2" t="s">
        <v>39</v>
      </c>
      <c r="I1479" s="44">
        <v>45221</v>
      </c>
      <c r="J1479" s="133" t="s">
        <v>714</v>
      </c>
      <c r="K1479" s="133" t="s">
        <v>1201</v>
      </c>
      <c r="L1479" s="161">
        <v>600</v>
      </c>
      <c r="M1479" s="2" t="s">
        <v>1198</v>
      </c>
      <c r="N1479" s="2" t="s">
        <v>45</v>
      </c>
      <c r="O1479" s="9">
        <v>13.6651574193888</v>
      </c>
      <c r="P1479" s="9">
        <f t="shared" si="115"/>
        <v>60</v>
      </c>
      <c r="Q1479" s="2" t="str">
        <f t="shared" si="116"/>
        <v>octubre</v>
      </c>
      <c r="R1479" s="2">
        <f t="shared" si="117"/>
        <v>2023</v>
      </c>
      <c r="S1479" s="3" t="str">
        <f t="shared" si="118"/>
        <v>domingo</v>
      </c>
      <c r="T1479" s="87">
        <f t="shared" si="119"/>
        <v>22</v>
      </c>
    </row>
    <row r="1480" spans="1:20" ht="15.75" x14ac:dyDescent="0.25">
      <c r="A1480" s="113">
        <v>1479</v>
      </c>
      <c r="B1480" s="4" t="s">
        <v>718</v>
      </c>
      <c r="C1480" s="113">
        <v>32</v>
      </c>
      <c r="D1480" s="2" t="s">
        <v>696</v>
      </c>
      <c r="E1480" s="5" t="s">
        <v>919</v>
      </c>
      <c r="F1480" s="171">
        <v>34294909</v>
      </c>
      <c r="G1480" s="2" t="s">
        <v>820</v>
      </c>
      <c r="H1480" s="2" t="s">
        <v>59</v>
      </c>
      <c r="I1480" s="44">
        <v>45223</v>
      </c>
      <c r="J1480" s="133" t="s">
        <v>713</v>
      </c>
      <c r="K1480" s="133" t="s">
        <v>1201</v>
      </c>
      <c r="L1480" s="161">
        <v>600</v>
      </c>
      <c r="M1480" s="2" t="s">
        <v>1</v>
      </c>
      <c r="N1480" s="2" t="s">
        <v>45</v>
      </c>
      <c r="O1480" s="9">
        <v>13.6715202697889</v>
      </c>
      <c r="P1480" s="9">
        <f t="shared" si="115"/>
        <v>60</v>
      </c>
      <c r="Q1480" s="2" t="str">
        <f t="shared" si="116"/>
        <v>octubre</v>
      </c>
      <c r="R1480" s="2">
        <f t="shared" si="117"/>
        <v>2023</v>
      </c>
      <c r="S1480" s="3" t="str">
        <f t="shared" si="118"/>
        <v>martes</v>
      </c>
      <c r="T1480" s="88">
        <f t="shared" si="119"/>
        <v>24</v>
      </c>
    </row>
    <row r="1481" spans="1:20" ht="15.75" x14ac:dyDescent="0.25">
      <c r="A1481" s="113">
        <v>1480</v>
      </c>
      <c r="B1481" s="4" t="s">
        <v>719</v>
      </c>
      <c r="C1481" s="113">
        <v>30</v>
      </c>
      <c r="D1481" s="2" t="s">
        <v>696</v>
      </c>
      <c r="E1481" s="5" t="s">
        <v>920</v>
      </c>
      <c r="F1481" s="171">
        <v>27535017</v>
      </c>
      <c r="G1481" s="2" t="s">
        <v>847</v>
      </c>
      <c r="H1481" s="2" t="s">
        <v>61</v>
      </c>
      <c r="I1481" s="44">
        <v>45225</v>
      </c>
      <c r="J1481" s="133" t="s">
        <v>687</v>
      </c>
      <c r="K1481" s="133" t="s">
        <v>1201</v>
      </c>
      <c r="L1481" s="161">
        <v>600</v>
      </c>
      <c r="M1481" s="2" t="s">
        <v>1</v>
      </c>
      <c r="N1481" s="2" t="s">
        <v>45</v>
      </c>
      <c r="O1481" s="9">
        <v>13.677883120189099</v>
      </c>
      <c r="P1481" s="9">
        <f t="shared" si="115"/>
        <v>60</v>
      </c>
      <c r="Q1481" s="2" t="str">
        <f t="shared" si="116"/>
        <v>octubre</v>
      </c>
      <c r="R1481" s="2">
        <f t="shared" si="117"/>
        <v>2023</v>
      </c>
      <c r="S1481" s="3" t="str">
        <f t="shared" si="118"/>
        <v>jueves</v>
      </c>
      <c r="T1481" s="87">
        <f t="shared" si="119"/>
        <v>26</v>
      </c>
    </row>
    <row r="1482" spans="1:20" ht="15.75" x14ac:dyDescent="0.25">
      <c r="A1482" s="113">
        <v>1481</v>
      </c>
      <c r="B1482" s="4" t="s">
        <v>720</v>
      </c>
      <c r="C1482" s="113">
        <v>35</v>
      </c>
      <c r="D1482" s="2" t="s">
        <v>695</v>
      </c>
      <c r="E1482" s="5" t="s">
        <v>921</v>
      </c>
      <c r="F1482" s="171">
        <v>30580610</v>
      </c>
      <c r="G1482" s="2" t="s">
        <v>848</v>
      </c>
      <c r="H1482" s="2" t="s">
        <v>35</v>
      </c>
      <c r="I1482" s="44">
        <v>45227</v>
      </c>
      <c r="J1482" s="133" t="s">
        <v>785</v>
      </c>
      <c r="K1482" s="133" t="s">
        <v>1201</v>
      </c>
      <c r="L1482" s="161">
        <v>600</v>
      </c>
      <c r="M1482" s="2" t="s">
        <v>3</v>
      </c>
      <c r="N1482" s="2" t="s">
        <v>45</v>
      </c>
      <c r="O1482" s="9">
        <v>13.6842459705893</v>
      </c>
      <c r="P1482" s="9">
        <f t="shared" si="115"/>
        <v>60</v>
      </c>
      <c r="Q1482" s="2" t="str">
        <f t="shared" si="116"/>
        <v>octubre</v>
      </c>
      <c r="R1482" s="2">
        <f t="shared" si="117"/>
        <v>2023</v>
      </c>
      <c r="S1482" s="3" t="str">
        <f t="shared" si="118"/>
        <v>sabado</v>
      </c>
      <c r="T1482" s="88">
        <f t="shared" si="119"/>
        <v>28</v>
      </c>
    </row>
    <row r="1483" spans="1:20" ht="15.75" x14ac:dyDescent="0.25">
      <c r="A1483" s="113">
        <v>1482</v>
      </c>
      <c r="B1483" s="4" t="s">
        <v>721</v>
      </c>
      <c r="C1483" s="113">
        <v>33</v>
      </c>
      <c r="D1483" s="2" t="s">
        <v>695</v>
      </c>
      <c r="E1483" s="5" t="s">
        <v>922</v>
      </c>
      <c r="F1483" s="171">
        <v>35484478</v>
      </c>
      <c r="G1483" s="2" t="s">
        <v>843</v>
      </c>
      <c r="H1483" s="2" t="s">
        <v>37</v>
      </c>
      <c r="I1483" s="44">
        <v>45214</v>
      </c>
      <c r="J1483" s="133" t="s">
        <v>688</v>
      </c>
      <c r="K1483" s="133" t="s">
        <v>1201</v>
      </c>
      <c r="L1483" s="161">
        <v>600</v>
      </c>
      <c r="M1483" s="2" t="s">
        <v>5</v>
      </c>
      <c r="N1483" s="2" t="s">
        <v>45</v>
      </c>
      <c r="O1483" s="9">
        <v>13.6906088209895</v>
      </c>
      <c r="P1483" s="9">
        <f t="shared" si="115"/>
        <v>60</v>
      </c>
      <c r="Q1483" s="2" t="str">
        <f t="shared" si="116"/>
        <v>octubre</v>
      </c>
      <c r="R1483" s="2">
        <f t="shared" si="117"/>
        <v>2023</v>
      </c>
      <c r="S1483" s="3" t="str">
        <f t="shared" si="118"/>
        <v>domingo</v>
      </c>
      <c r="T1483" s="87">
        <f t="shared" si="119"/>
        <v>15</v>
      </c>
    </row>
    <row r="1484" spans="1:20" ht="15.75" x14ac:dyDescent="0.25">
      <c r="A1484" s="113">
        <v>1483</v>
      </c>
      <c r="B1484" s="4" t="s">
        <v>723</v>
      </c>
      <c r="C1484" s="3">
        <v>37</v>
      </c>
      <c r="D1484" s="2" t="s">
        <v>696</v>
      </c>
      <c r="E1484" s="5" t="s">
        <v>924</v>
      </c>
      <c r="F1484" s="171">
        <v>35887710</v>
      </c>
      <c r="G1484" s="2" t="s">
        <v>821</v>
      </c>
      <c r="H1484" s="2" t="s">
        <v>68</v>
      </c>
      <c r="I1484" s="44">
        <v>45233</v>
      </c>
      <c r="J1484" s="133" t="s">
        <v>684</v>
      </c>
      <c r="K1484" s="133" t="s">
        <v>1201</v>
      </c>
      <c r="L1484" s="161">
        <v>600</v>
      </c>
      <c r="M1484" s="2" t="s">
        <v>3</v>
      </c>
      <c r="N1484" s="2" t="s">
        <v>45</v>
      </c>
      <c r="O1484" s="9">
        <v>13.703334521789801</v>
      </c>
      <c r="P1484" s="9">
        <f t="shared" si="115"/>
        <v>60</v>
      </c>
      <c r="Q1484" s="2" t="str">
        <f t="shared" si="116"/>
        <v>noviembre</v>
      </c>
      <c r="R1484" s="2">
        <f t="shared" si="117"/>
        <v>2023</v>
      </c>
      <c r="S1484" s="3" t="str">
        <f t="shared" si="118"/>
        <v>viernes</v>
      </c>
      <c r="T1484" s="88">
        <f t="shared" si="119"/>
        <v>3</v>
      </c>
    </row>
    <row r="1485" spans="1:20" ht="15.75" x14ac:dyDescent="0.25">
      <c r="A1485" s="113">
        <v>1484</v>
      </c>
      <c r="B1485" s="4" t="s">
        <v>71</v>
      </c>
      <c r="C1485" s="113">
        <v>27</v>
      </c>
      <c r="D1485" s="2" t="s">
        <v>695</v>
      </c>
      <c r="E1485" s="5" t="s">
        <v>926</v>
      </c>
      <c r="F1485" s="171">
        <v>34221613</v>
      </c>
      <c r="G1485" s="2" t="s">
        <v>822</v>
      </c>
      <c r="H1485" s="2" t="s">
        <v>72</v>
      </c>
      <c r="I1485" s="44">
        <v>45237</v>
      </c>
      <c r="J1485" s="133" t="s">
        <v>685</v>
      </c>
      <c r="K1485" s="133" t="s">
        <v>1201</v>
      </c>
      <c r="L1485" s="161">
        <v>600</v>
      </c>
      <c r="M1485" s="2" t="s">
        <v>5</v>
      </c>
      <c r="N1485" s="2" t="s">
        <v>45</v>
      </c>
      <c r="O1485" s="9">
        <v>13.716060222590199</v>
      </c>
      <c r="P1485" s="9">
        <f t="shared" si="115"/>
        <v>60</v>
      </c>
      <c r="Q1485" s="2" t="str">
        <f t="shared" si="116"/>
        <v>noviembre</v>
      </c>
      <c r="R1485" s="2">
        <f t="shared" si="117"/>
        <v>2023</v>
      </c>
      <c r="S1485" s="3" t="str">
        <f t="shared" si="118"/>
        <v>martes</v>
      </c>
      <c r="T1485" s="87">
        <f t="shared" si="119"/>
        <v>7</v>
      </c>
    </row>
    <row r="1486" spans="1:20" ht="15.75" x14ac:dyDescent="0.25">
      <c r="A1486" s="113">
        <v>1485</v>
      </c>
      <c r="B1486" s="4" t="s">
        <v>73</v>
      </c>
      <c r="C1486" s="113">
        <v>31</v>
      </c>
      <c r="D1486" s="2" t="s">
        <v>695</v>
      </c>
      <c r="E1486" s="5" t="s">
        <v>927</v>
      </c>
      <c r="F1486" s="171">
        <v>39111781</v>
      </c>
      <c r="G1486" s="2" t="s">
        <v>844</v>
      </c>
      <c r="H1486" s="2" t="s">
        <v>74</v>
      </c>
      <c r="I1486" s="44">
        <v>45239</v>
      </c>
      <c r="J1486" s="133" t="s">
        <v>784</v>
      </c>
      <c r="K1486" s="133" t="s">
        <v>1201</v>
      </c>
      <c r="L1486" s="161">
        <v>600</v>
      </c>
      <c r="M1486" s="2" t="s">
        <v>1198</v>
      </c>
      <c r="N1486" s="2" t="s">
        <v>45</v>
      </c>
      <c r="O1486" s="9">
        <v>13.7224230729904</v>
      </c>
      <c r="P1486" s="9">
        <f t="shared" si="115"/>
        <v>60</v>
      </c>
      <c r="Q1486" s="2" t="str">
        <f t="shared" si="116"/>
        <v>noviembre</v>
      </c>
      <c r="R1486" s="2">
        <f t="shared" si="117"/>
        <v>2023</v>
      </c>
      <c r="S1486" s="3" t="str">
        <f t="shared" si="118"/>
        <v>jueves</v>
      </c>
      <c r="T1486" s="88">
        <f t="shared" si="119"/>
        <v>9</v>
      </c>
    </row>
    <row r="1487" spans="1:20" ht="15.75" x14ac:dyDescent="0.25">
      <c r="A1487" s="113">
        <v>1486</v>
      </c>
      <c r="B1487" s="4" t="s">
        <v>729</v>
      </c>
      <c r="C1487" s="113">
        <v>44</v>
      </c>
      <c r="D1487" s="2" t="s">
        <v>696</v>
      </c>
      <c r="E1487" s="5" t="s">
        <v>931</v>
      </c>
      <c r="F1487" s="171">
        <v>39810617</v>
      </c>
      <c r="G1487" s="2" t="s">
        <v>826</v>
      </c>
      <c r="H1487" s="2" t="s">
        <v>84</v>
      </c>
      <c r="I1487" s="44">
        <v>45249</v>
      </c>
      <c r="J1487" s="133" t="s">
        <v>786</v>
      </c>
      <c r="K1487" s="133" t="s">
        <v>1201</v>
      </c>
      <c r="L1487" s="161">
        <v>600</v>
      </c>
      <c r="M1487" s="2" t="s">
        <v>3</v>
      </c>
      <c r="N1487" s="2" t="s">
        <v>45</v>
      </c>
      <c r="O1487" s="9">
        <v>13.754237324991299</v>
      </c>
      <c r="P1487" s="9">
        <f t="shared" si="115"/>
        <v>60</v>
      </c>
      <c r="Q1487" s="2" t="str">
        <f t="shared" si="116"/>
        <v>noviembre</v>
      </c>
      <c r="R1487" s="2">
        <f t="shared" si="117"/>
        <v>2023</v>
      </c>
      <c r="S1487" s="3" t="str">
        <f t="shared" si="118"/>
        <v>domingo</v>
      </c>
      <c r="T1487" s="87">
        <f t="shared" si="119"/>
        <v>19</v>
      </c>
    </row>
    <row r="1488" spans="1:20" ht="15.75" x14ac:dyDescent="0.25">
      <c r="A1488" s="113">
        <v>1487</v>
      </c>
      <c r="B1488" s="4" t="s">
        <v>731</v>
      </c>
      <c r="C1488" s="113">
        <v>34</v>
      </c>
      <c r="D1488" s="2" t="s">
        <v>695</v>
      </c>
      <c r="E1488" s="5" t="s">
        <v>934</v>
      </c>
      <c r="F1488" s="171">
        <v>33175773</v>
      </c>
      <c r="G1488" s="2" t="s">
        <v>827</v>
      </c>
      <c r="H1488" s="2" t="s">
        <v>88</v>
      </c>
      <c r="I1488" s="44">
        <v>45253</v>
      </c>
      <c r="J1488" s="133" t="s">
        <v>714</v>
      </c>
      <c r="K1488" s="133" t="s">
        <v>1201</v>
      </c>
      <c r="L1488" s="161">
        <v>600</v>
      </c>
      <c r="M1488" s="2" t="s">
        <v>1198</v>
      </c>
      <c r="N1488" s="2" t="s">
        <v>45</v>
      </c>
      <c r="O1488" s="9">
        <v>13.7669630257916</v>
      </c>
      <c r="P1488" s="9">
        <f t="shared" si="115"/>
        <v>60</v>
      </c>
      <c r="Q1488" s="2" t="str">
        <f t="shared" si="116"/>
        <v>noviembre</v>
      </c>
      <c r="R1488" s="2">
        <f t="shared" si="117"/>
        <v>2023</v>
      </c>
      <c r="S1488" s="3" t="str">
        <f t="shared" si="118"/>
        <v>jueves</v>
      </c>
      <c r="T1488" s="88">
        <f t="shared" si="119"/>
        <v>23</v>
      </c>
    </row>
    <row r="1489" spans="1:20" ht="15.75" x14ac:dyDescent="0.25">
      <c r="A1489" s="113">
        <v>1488</v>
      </c>
      <c r="B1489" s="4" t="s">
        <v>91</v>
      </c>
      <c r="C1489" s="113">
        <v>31</v>
      </c>
      <c r="D1489" s="2" t="s">
        <v>696</v>
      </c>
      <c r="E1489" s="5" t="s">
        <v>936</v>
      </c>
      <c r="F1489" s="171">
        <v>26673605</v>
      </c>
      <c r="G1489" s="2" t="s">
        <v>829</v>
      </c>
      <c r="H1489" s="2" t="s">
        <v>92</v>
      </c>
      <c r="I1489" s="44">
        <v>45248</v>
      </c>
      <c r="J1489" s="133" t="s">
        <v>716</v>
      </c>
      <c r="K1489" s="133" t="s">
        <v>1201</v>
      </c>
      <c r="L1489" s="161">
        <v>600</v>
      </c>
      <c r="M1489" s="2" t="s">
        <v>1197</v>
      </c>
      <c r="N1489" s="2" t="s">
        <v>45</v>
      </c>
      <c r="O1489" s="9">
        <v>13.779688726591999</v>
      </c>
      <c r="P1489" s="9">
        <f t="shared" si="115"/>
        <v>60</v>
      </c>
      <c r="Q1489" s="2" t="str">
        <f t="shared" si="116"/>
        <v>noviembre</v>
      </c>
      <c r="R1489" s="2">
        <f t="shared" si="117"/>
        <v>2023</v>
      </c>
      <c r="S1489" s="3" t="str">
        <f t="shared" si="118"/>
        <v>sabado</v>
      </c>
      <c r="T1489" s="87">
        <f t="shared" si="119"/>
        <v>18</v>
      </c>
    </row>
    <row r="1490" spans="1:20" ht="15.75" x14ac:dyDescent="0.25">
      <c r="A1490" s="113">
        <v>1489</v>
      </c>
      <c r="B1490" s="4" t="s">
        <v>94</v>
      </c>
      <c r="C1490" s="113">
        <v>29</v>
      </c>
      <c r="D1490" s="2" t="s">
        <v>695</v>
      </c>
      <c r="E1490" s="5" t="s">
        <v>938</v>
      </c>
      <c r="F1490" s="171">
        <v>32537563</v>
      </c>
      <c r="G1490" s="2" t="s">
        <v>831</v>
      </c>
      <c r="H1490" s="2" t="s">
        <v>74</v>
      </c>
      <c r="I1490" s="44">
        <v>45261</v>
      </c>
      <c r="J1490" s="133" t="s">
        <v>783</v>
      </c>
      <c r="K1490" s="133" t="s">
        <v>1201</v>
      </c>
      <c r="L1490" s="161">
        <v>600</v>
      </c>
      <c r="M1490" s="2" t="s">
        <v>1197</v>
      </c>
      <c r="N1490" s="2" t="s">
        <v>45</v>
      </c>
      <c r="O1490" s="9">
        <v>13.7924144273924</v>
      </c>
      <c r="P1490" s="9">
        <f t="shared" si="115"/>
        <v>60</v>
      </c>
      <c r="Q1490" s="2" t="str">
        <f t="shared" si="116"/>
        <v>diciembre</v>
      </c>
      <c r="R1490" s="2">
        <f t="shared" si="117"/>
        <v>2023</v>
      </c>
      <c r="S1490" s="3" t="str">
        <f t="shared" si="118"/>
        <v>viernes</v>
      </c>
      <c r="T1490" s="88">
        <f t="shared" si="119"/>
        <v>1</v>
      </c>
    </row>
    <row r="1491" spans="1:20" ht="15.75" x14ac:dyDescent="0.25">
      <c r="A1491" s="113">
        <v>1490</v>
      </c>
      <c r="B1491" s="4" t="s">
        <v>733</v>
      </c>
      <c r="C1491" s="113">
        <v>28</v>
      </c>
      <c r="D1491" s="2" t="s">
        <v>695</v>
      </c>
      <c r="E1491" s="5" t="s">
        <v>939</v>
      </c>
      <c r="F1491" s="171">
        <v>39704517</v>
      </c>
      <c r="G1491" s="2" t="s">
        <v>832</v>
      </c>
      <c r="H1491" s="2" t="s">
        <v>96</v>
      </c>
      <c r="I1491" s="44">
        <v>45263</v>
      </c>
      <c r="J1491" s="133" t="s">
        <v>717</v>
      </c>
      <c r="K1491" s="133" t="s">
        <v>1201</v>
      </c>
      <c r="L1491" s="161">
        <v>600</v>
      </c>
      <c r="M1491" s="2" t="s">
        <v>5</v>
      </c>
      <c r="N1491" s="2" t="s">
        <v>45</v>
      </c>
      <c r="O1491" s="9">
        <v>13.7987772777925</v>
      </c>
      <c r="P1491" s="9">
        <f t="shared" si="115"/>
        <v>60</v>
      </c>
      <c r="Q1491" s="2" t="str">
        <f t="shared" si="116"/>
        <v>diciembre</v>
      </c>
      <c r="R1491" s="2">
        <f t="shared" si="117"/>
        <v>2023</v>
      </c>
      <c r="S1491" s="3" t="str">
        <f t="shared" si="118"/>
        <v>domingo</v>
      </c>
      <c r="T1491" s="87">
        <f t="shared" si="119"/>
        <v>3</v>
      </c>
    </row>
    <row r="1492" spans="1:20" ht="15.75" x14ac:dyDescent="0.25">
      <c r="A1492" s="113">
        <v>1491</v>
      </c>
      <c r="B1492" s="4" t="s">
        <v>734</v>
      </c>
      <c r="C1492" s="113">
        <v>29</v>
      </c>
      <c r="D1492" s="2" t="s">
        <v>696</v>
      </c>
      <c r="E1492" s="5" t="s">
        <v>940</v>
      </c>
      <c r="F1492" s="171">
        <v>36482004</v>
      </c>
      <c r="G1492" s="2" t="s">
        <v>851</v>
      </c>
      <c r="H1492" s="2" t="s">
        <v>98</v>
      </c>
      <c r="I1492" s="44">
        <v>45265</v>
      </c>
      <c r="J1492" s="133" t="s">
        <v>687</v>
      </c>
      <c r="K1492" s="133" t="s">
        <v>1201</v>
      </c>
      <c r="L1492" s="161">
        <v>600</v>
      </c>
      <c r="M1492" s="2" t="s">
        <v>1</v>
      </c>
      <c r="N1492" s="2" t="s">
        <v>45</v>
      </c>
      <c r="O1492" s="9">
        <v>13.805140128192701</v>
      </c>
      <c r="P1492" s="9">
        <f t="shared" si="115"/>
        <v>60</v>
      </c>
      <c r="Q1492" s="2" t="str">
        <f t="shared" si="116"/>
        <v>diciembre</v>
      </c>
      <c r="R1492" s="2">
        <f t="shared" si="117"/>
        <v>2023</v>
      </c>
      <c r="S1492" s="3" t="str">
        <f t="shared" si="118"/>
        <v>martes</v>
      </c>
      <c r="T1492" s="88">
        <f t="shared" si="119"/>
        <v>5</v>
      </c>
    </row>
    <row r="1493" spans="1:20" ht="15.75" x14ac:dyDescent="0.25">
      <c r="A1493" s="113">
        <v>1492</v>
      </c>
      <c r="B1493" s="4" t="s">
        <v>99</v>
      </c>
      <c r="C1493" s="113">
        <v>31</v>
      </c>
      <c r="D1493" s="2" t="s">
        <v>696</v>
      </c>
      <c r="E1493" s="5" t="s">
        <v>941</v>
      </c>
      <c r="F1493" s="171">
        <v>34388397</v>
      </c>
      <c r="G1493" s="2" t="s">
        <v>846</v>
      </c>
      <c r="H1493" s="2" t="s">
        <v>100</v>
      </c>
      <c r="I1493" s="44">
        <v>45267</v>
      </c>
      <c r="J1493" s="133" t="s">
        <v>785</v>
      </c>
      <c r="K1493" s="133" t="s">
        <v>1201</v>
      </c>
      <c r="L1493" s="161">
        <v>600</v>
      </c>
      <c r="M1493" s="2" t="s">
        <v>3</v>
      </c>
      <c r="N1493" s="2" t="s">
        <v>45</v>
      </c>
      <c r="O1493" s="9">
        <v>13.8115029785929</v>
      </c>
      <c r="P1493" s="9">
        <f t="shared" si="115"/>
        <v>60</v>
      </c>
      <c r="Q1493" s="2" t="str">
        <f t="shared" si="116"/>
        <v>diciembre</v>
      </c>
      <c r="R1493" s="2">
        <f t="shared" si="117"/>
        <v>2023</v>
      </c>
      <c r="S1493" s="3" t="str">
        <f t="shared" si="118"/>
        <v>jueves</v>
      </c>
      <c r="T1493" s="87">
        <f t="shared" si="119"/>
        <v>7</v>
      </c>
    </row>
    <row r="1494" spans="1:20" ht="15.75" x14ac:dyDescent="0.25">
      <c r="A1494" s="113">
        <v>1493</v>
      </c>
      <c r="B1494" s="4" t="s">
        <v>735</v>
      </c>
      <c r="C1494" s="113">
        <v>29</v>
      </c>
      <c r="D1494" s="2" t="s">
        <v>695</v>
      </c>
      <c r="E1494" s="5" t="s">
        <v>942</v>
      </c>
      <c r="F1494" s="171">
        <v>34400915</v>
      </c>
      <c r="G1494" s="2" t="s">
        <v>840</v>
      </c>
      <c r="H1494" s="2" t="s">
        <v>102</v>
      </c>
      <c r="I1494" s="44">
        <v>45269</v>
      </c>
      <c r="J1494" s="133" t="s">
        <v>688</v>
      </c>
      <c r="K1494" s="133" t="s">
        <v>1201</v>
      </c>
      <c r="L1494" s="161">
        <v>600</v>
      </c>
      <c r="M1494" s="2" t="s">
        <v>5</v>
      </c>
      <c r="N1494" s="2" t="s">
        <v>45</v>
      </c>
      <c r="O1494" s="9">
        <v>13.817865828993099</v>
      </c>
      <c r="P1494" s="9">
        <f t="shared" si="115"/>
        <v>60</v>
      </c>
      <c r="Q1494" s="2" t="str">
        <f t="shared" si="116"/>
        <v>diciembre</v>
      </c>
      <c r="R1494" s="2">
        <f t="shared" si="117"/>
        <v>2023</v>
      </c>
      <c r="S1494" s="3" t="str">
        <f t="shared" si="118"/>
        <v>sabado</v>
      </c>
      <c r="T1494" s="88">
        <f t="shared" si="119"/>
        <v>9</v>
      </c>
    </row>
    <row r="1495" spans="1:20" ht="15.75" x14ac:dyDescent="0.25">
      <c r="A1495" s="113">
        <v>1494</v>
      </c>
      <c r="B1495" s="4" t="s">
        <v>802</v>
      </c>
      <c r="C1495" s="113">
        <v>30</v>
      </c>
      <c r="D1495" s="2" t="s">
        <v>695</v>
      </c>
      <c r="E1495" s="5" t="s">
        <v>944</v>
      </c>
      <c r="F1495" s="171">
        <v>27186697</v>
      </c>
      <c r="G1495" s="2" t="s">
        <v>833</v>
      </c>
      <c r="H1495" s="2" t="s">
        <v>70</v>
      </c>
      <c r="I1495" s="44">
        <v>45273</v>
      </c>
      <c r="J1495" s="133" t="s">
        <v>684</v>
      </c>
      <c r="K1495" s="133" t="s">
        <v>1201</v>
      </c>
      <c r="L1495" s="161">
        <v>600</v>
      </c>
      <c r="M1495" s="2" t="s">
        <v>3</v>
      </c>
      <c r="N1495" s="2" t="s">
        <v>45</v>
      </c>
      <c r="O1495" s="9">
        <v>13.8305915297934</v>
      </c>
      <c r="P1495" s="9">
        <f t="shared" si="115"/>
        <v>60</v>
      </c>
      <c r="Q1495" s="2" t="str">
        <f t="shared" si="116"/>
        <v>diciembre</v>
      </c>
      <c r="R1495" s="2">
        <f t="shared" si="117"/>
        <v>2023</v>
      </c>
      <c r="S1495" s="3" t="str">
        <f t="shared" si="118"/>
        <v>miercoles</v>
      </c>
      <c r="T1495" s="87">
        <f t="shared" si="119"/>
        <v>13</v>
      </c>
    </row>
    <row r="1496" spans="1:20" ht="15.75" x14ac:dyDescent="0.25">
      <c r="A1496" s="113">
        <v>1495</v>
      </c>
      <c r="B1496" s="4" t="s">
        <v>738</v>
      </c>
      <c r="C1496" s="113">
        <v>52</v>
      </c>
      <c r="D1496" s="2" t="s">
        <v>696</v>
      </c>
      <c r="E1496" s="5" t="s">
        <v>946</v>
      </c>
      <c r="F1496" s="171">
        <v>34780010</v>
      </c>
      <c r="G1496" s="2" t="s">
        <v>834</v>
      </c>
      <c r="H1496" s="2" t="s">
        <v>110</v>
      </c>
      <c r="I1496" s="44">
        <v>45277</v>
      </c>
      <c r="J1496" s="133" t="s">
        <v>685</v>
      </c>
      <c r="K1496" s="133" t="s">
        <v>1201</v>
      </c>
      <c r="L1496" s="161">
        <v>600</v>
      </c>
      <c r="M1496" s="2" t="s">
        <v>5</v>
      </c>
      <c r="N1496" s="2" t="s">
        <v>45</v>
      </c>
      <c r="O1496" s="9">
        <v>13.843317230593801</v>
      </c>
      <c r="P1496" s="9">
        <f t="shared" si="115"/>
        <v>60</v>
      </c>
      <c r="Q1496" s="2" t="str">
        <f t="shared" si="116"/>
        <v>diciembre</v>
      </c>
      <c r="R1496" s="2">
        <f t="shared" si="117"/>
        <v>2023</v>
      </c>
      <c r="S1496" s="3" t="str">
        <f t="shared" si="118"/>
        <v>domingo</v>
      </c>
      <c r="T1496" s="88">
        <f t="shared" si="119"/>
        <v>17</v>
      </c>
    </row>
    <row r="1497" spans="1:20" ht="15.75" x14ac:dyDescent="0.25">
      <c r="A1497" s="113">
        <v>1496</v>
      </c>
      <c r="B1497" s="4" t="s">
        <v>111</v>
      </c>
      <c r="C1497" s="113">
        <v>27</v>
      </c>
      <c r="D1497" s="2" t="s">
        <v>695</v>
      </c>
      <c r="E1497" s="5" t="s">
        <v>947</v>
      </c>
      <c r="F1497" s="171">
        <v>28565335</v>
      </c>
      <c r="G1497" s="2" t="s">
        <v>841</v>
      </c>
      <c r="H1497" s="2" t="s">
        <v>112</v>
      </c>
      <c r="I1497" s="44">
        <v>45279</v>
      </c>
      <c r="J1497" s="133" t="s">
        <v>784</v>
      </c>
      <c r="K1497" s="133" t="s">
        <v>1201</v>
      </c>
      <c r="L1497" s="161">
        <v>600</v>
      </c>
      <c r="M1497" s="2" t="s">
        <v>1198</v>
      </c>
      <c r="N1497" s="2" t="s">
        <v>45</v>
      </c>
      <c r="O1497" s="9">
        <v>13.849680080994</v>
      </c>
      <c r="P1497" s="9">
        <f t="shared" si="115"/>
        <v>60</v>
      </c>
      <c r="Q1497" s="2" t="str">
        <f t="shared" si="116"/>
        <v>diciembre</v>
      </c>
      <c r="R1497" s="2">
        <f t="shared" si="117"/>
        <v>2023</v>
      </c>
      <c r="S1497" s="3" t="str">
        <f t="shared" si="118"/>
        <v>martes</v>
      </c>
      <c r="T1497" s="87">
        <f t="shared" si="119"/>
        <v>19</v>
      </c>
    </row>
    <row r="1498" spans="1:20" ht="15.75" x14ac:dyDescent="0.25">
      <c r="A1498" s="113">
        <v>1497</v>
      </c>
      <c r="B1498" s="4" t="s">
        <v>120</v>
      </c>
      <c r="C1498" s="113">
        <v>20</v>
      </c>
      <c r="D1498" s="2" t="s">
        <v>695</v>
      </c>
      <c r="E1498" s="5" t="s">
        <v>901</v>
      </c>
      <c r="F1498" s="171">
        <v>37381230</v>
      </c>
      <c r="G1498" s="2" t="s">
        <v>838</v>
      </c>
      <c r="H1498" s="2" t="s">
        <v>121</v>
      </c>
      <c r="I1498" s="44">
        <v>45289</v>
      </c>
      <c r="J1498" s="133" t="s">
        <v>786</v>
      </c>
      <c r="K1498" s="133" t="s">
        <v>1201</v>
      </c>
      <c r="L1498" s="161">
        <v>600</v>
      </c>
      <c r="M1498" s="2" t="s">
        <v>3</v>
      </c>
      <c r="N1498" s="2" t="s">
        <v>45</v>
      </c>
      <c r="O1498" s="9">
        <v>13.881494332994899</v>
      </c>
      <c r="P1498" s="9">
        <f t="shared" si="115"/>
        <v>60</v>
      </c>
      <c r="Q1498" s="2" t="str">
        <f t="shared" si="116"/>
        <v>diciembre</v>
      </c>
      <c r="R1498" s="2">
        <f t="shared" si="117"/>
        <v>2023</v>
      </c>
      <c r="S1498" s="3" t="str">
        <f t="shared" si="118"/>
        <v>viernes</v>
      </c>
      <c r="T1498" s="88">
        <f t="shared" si="119"/>
        <v>29</v>
      </c>
    </row>
    <row r="1499" spans="1:20" ht="15.75" x14ac:dyDescent="0.25">
      <c r="A1499" s="113">
        <v>1498</v>
      </c>
      <c r="B1499" s="4" t="s">
        <v>906</v>
      </c>
      <c r="C1499" s="113">
        <v>35</v>
      </c>
      <c r="D1499" s="2" t="s">
        <v>696</v>
      </c>
      <c r="E1499" s="5" t="s">
        <v>914</v>
      </c>
      <c r="F1499" s="171">
        <v>37977741</v>
      </c>
      <c r="G1499" s="2" t="s">
        <v>839</v>
      </c>
      <c r="H1499" s="2" t="s">
        <v>31</v>
      </c>
      <c r="I1499" s="44">
        <v>45171</v>
      </c>
      <c r="J1499" s="133" t="s">
        <v>714</v>
      </c>
      <c r="K1499" s="133" t="s">
        <v>1199</v>
      </c>
      <c r="L1499" s="161">
        <v>640</v>
      </c>
      <c r="M1499" s="2" t="s">
        <v>1198</v>
      </c>
      <c r="N1499" s="2" t="s">
        <v>45</v>
      </c>
      <c r="O1499" s="9">
        <v>13.8942200337952</v>
      </c>
      <c r="P1499" s="9">
        <f t="shared" si="115"/>
        <v>64</v>
      </c>
      <c r="Q1499" s="2" t="str">
        <f t="shared" si="116"/>
        <v>septiembre</v>
      </c>
      <c r="R1499" s="2">
        <f t="shared" si="117"/>
        <v>2023</v>
      </c>
      <c r="S1499" s="3" t="str">
        <f t="shared" si="118"/>
        <v>sabado</v>
      </c>
      <c r="T1499" s="87">
        <f t="shared" si="119"/>
        <v>2</v>
      </c>
    </row>
    <row r="1500" spans="1:20" ht="15.75" x14ac:dyDescent="0.25">
      <c r="A1500" s="113">
        <v>1499</v>
      </c>
      <c r="B1500" s="4" t="s">
        <v>716</v>
      </c>
      <c r="C1500" s="113">
        <v>30</v>
      </c>
      <c r="D1500" s="2" t="s">
        <v>695</v>
      </c>
      <c r="E1500" s="5" t="s">
        <v>916</v>
      </c>
      <c r="F1500" s="171">
        <v>33459367</v>
      </c>
      <c r="G1500" s="6" t="s">
        <v>817</v>
      </c>
      <c r="H1500" s="2" t="s">
        <v>35</v>
      </c>
      <c r="I1500" s="44">
        <v>45175</v>
      </c>
      <c r="J1500" s="133" t="s">
        <v>716</v>
      </c>
      <c r="K1500" s="133" t="s">
        <v>1199</v>
      </c>
      <c r="L1500" s="161">
        <v>640</v>
      </c>
      <c r="M1500" s="2" t="s">
        <v>1197</v>
      </c>
      <c r="N1500" s="2" t="s">
        <v>45</v>
      </c>
      <c r="O1500" s="9">
        <v>13.906945734595601</v>
      </c>
      <c r="P1500" s="9">
        <f t="shared" si="115"/>
        <v>64</v>
      </c>
      <c r="Q1500" s="2" t="str">
        <f t="shared" si="116"/>
        <v>septiembre</v>
      </c>
      <c r="R1500" s="2">
        <f t="shared" si="117"/>
        <v>2023</v>
      </c>
      <c r="S1500" s="3" t="str">
        <f t="shared" si="118"/>
        <v>miercoles</v>
      </c>
      <c r="T1500" s="88">
        <f t="shared" si="119"/>
        <v>6</v>
      </c>
    </row>
    <row r="1501" spans="1:20" ht="15.75" x14ac:dyDescent="0.25">
      <c r="A1501" s="113">
        <v>1500</v>
      </c>
      <c r="B1501" s="4" t="s">
        <v>905</v>
      </c>
      <c r="C1501" s="113">
        <v>22</v>
      </c>
      <c r="D1501" s="2" t="s">
        <v>695</v>
      </c>
      <c r="E1501" s="5" t="s">
        <v>918</v>
      </c>
      <c r="F1501" s="171">
        <v>27137293</v>
      </c>
      <c r="G1501" s="2" t="s">
        <v>819</v>
      </c>
      <c r="H1501" s="2" t="s">
        <v>39</v>
      </c>
      <c r="I1501" s="44">
        <v>45179</v>
      </c>
      <c r="J1501" s="133" t="s">
        <v>783</v>
      </c>
      <c r="K1501" s="133" t="s">
        <v>1199</v>
      </c>
      <c r="L1501" s="161">
        <v>640</v>
      </c>
      <c r="M1501" s="2" t="s">
        <v>1197</v>
      </c>
      <c r="N1501" s="2" t="s">
        <v>45</v>
      </c>
      <c r="O1501" s="9">
        <v>13.919671435395999</v>
      </c>
      <c r="P1501" s="9">
        <f t="shared" si="115"/>
        <v>64</v>
      </c>
      <c r="Q1501" s="2" t="str">
        <f t="shared" si="116"/>
        <v>septiembre</v>
      </c>
      <c r="R1501" s="2">
        <f t="shared" si="117"/>
        <v>2023</v>
      </c>
      <c r="S1501" s="3" t="str">
        <f t="shared" si="118"/>
        <v>domingo</v>
      </c>
      <c r="T1501" s="87">
        <f t="shared" si="119"/>
        <v>10</v>
      </c>
    </row>
    <row r="1502" spans="1:20" ht="15.75" x14ac:dyDescent="0.25">
      <c r="A1502" s="113">
        <v>1501</v>
      </c>
      <c r="B1502" s="4" t="s">
        <v>718</v>
      </c>
      <c r="C1502" s="113">
        <v>32</v>
      </c>
      <c r="D1502" s="2" t="s">
        <v>696</v>
      </c>
      <c r="E1502" s="5" t="s">
        <v>919</v>
      </c>
      <c r="F1502" s="171">
        <v>34294909</v>
      </c>
      <c r="G1502" s="2" t="s">
        <v>820</v>
      </c>
      <c r="H1502" s="2" t="s">
        <v>59</v>
      </c>
      <c r="I1502" s="44">
        <v>45181</v>
      </c>
      <c r="J1502" s="133" t="s">
        <v>717</v>
      </c>
      <c r="K1502" s="133" t="s">
        <v>1199</v>
      </c>
      <c r="L1502" s="161">
        <v>640</v>
      </c>
      <c r="M1502" s="2" t="s">
        <v>5</v>
      </c>
      <c r="N1502" s="2" t="s">
        <v>45</v>
      </c>
      <c r="O1502" s="9">
        <v>13.926034285796099</v>
      </c>
      <c r="P1502" s="9">
        <f t="shared" si="115"/>
        <v>64</v>
      </c>
      <c r="Q1502" s="2" t="str">
        <f t="shared" si="116"/>
        <v>septiembre</v>
      </c>
      <c r="R1502" s="2">
        <f t="shared" si="117"/>
        <v>2023</v>
      </c>
      <c r="S1502" s="3" t="str">
        <f t="shared" si="118"/>
        <v>martes</v>
      </c>
      <c r="T1502" s="88">
        <f t="shared" si="119"/>
        <v>12</v>
      </c>
    </row>
    <row r="1503" spans="1:20" ht="15.75" x14ac:dyDescent="0.25">
      <c r="A1503" s="113">
        <v>1502</v>
      </c>
      <c r="B1503" s="4" t="s">
        <v>719</v>
      </c>
      <c r="C1503" s="113">
        <v>30</v>
      </c>
      <c r="D1503" s="2" t="s">
        <v>696</v>
      </c>
      <c r="E1503" s="5" t="s">
        <v>920</v>
      </c>
      <c r="F1503" s="171">
        <v>27535017</v>
      </c>
      <c r="G1503" s="2" t="s">
        <v>847</v>
      </c>
      <c r="H1503" s="2" t="s">
        <v>61</v>
      </c>
      <c r="I1503" s="44">
        <v>45183</v>
      </c>
      <c r="J1503" s="133" t="s">
        <v>687</v>
      </c>
      <c r="K1503" s="133" t="s">
        <v>1199</v>
      </c>
      <c r="L1503" s="161">
        <v>640</v>
      </c>
      <c r="M1503" s="2" t="s">
        <v>1</v>
      </c>
      <c r="N1503" s="2" t="s">
        <v>45</v>
      </c>
      <c r="O1503" s="9">
        <v>13.9323971361963</v>
      </c>
      <c r="P1503" s="9">
        <f t="shared" si="115"/>
        <v>64</v>
      </c>
      <c r="Q1503" s="2" t="str">
        <f t="shared" si="116"/>
        <v>septiembre</v>
      </c>
      <c r="R1503" s="2">
        <f t="shared" si="117"/>
        <v>2023</v>
      </c>
      <c r="S1503" s="3" t="str">
        <f t="shared" si="118"/>
        <v>jueves</v>
      </c>
      <c r="T1503" s="87">
        <f t="shared" si="119"/>
        <v>14</v>
      </c>
    </row>
    <row r="1504" spans="1:20" ht="15.75" x14ac:dyDescent="0.25">
      <c r="A1504" s="113">
        <v>1503</v>
      </c>
      <c r="B1504" s="4" t="s">
        <v>720</v>
      </c>
      <c r="C1504" s="113">
        <v>35</v>
      </c>
      <c r="D1504" s="2" t="s">
        <v>695</v>
      </c>
      <c r="E1504" s="5" t="s">
        <v>921</v>
      </c>
      <c r="F1504" s="171">
        <v>30580610</v>
      </c>
      <c r="G1504" s="2" t="s">
        <v>848</v>
      </c>
      <c r="H1504" s="2" t="s">
        <v>35</v>
      </c>
      <c r="I1504" s="44">
        <v>45185</v>
      </c>
      <c r="J1504" s="133" t="s">
        <v>785</v>
      </c>
      <c r="K1504" s="133" t="s">
        <v>1199</v>
      </c>
      <c r="L1504" s="161">
        <v>640</v>
      </c>
      <c r="M1504" s="2" t="s">
        <v>3</v>
      </c>
      <c r="N1504" s="2" t="s">
        <v>45</v>
      </c>
      <c r="O1504" s="9">
        <v>13.9387599865965</v>
      </c>
      <c r="P1504" s="9">
        <f t="shared" si="115"/>
        <v>64</v>
      </c>
      <c r="Q1504" s="2" t="str">
        <f t="shared" si="116"/>
        <v>septiembre</v>
      </c>
      <c r="R1504" s="2">
        <f t="shared" si="117"/>
        <v>2023</v>
      </c>
      <c r="S1504" s="3" t="str">
        <f t="shared" si="118"/>
        <v>sabado</v>
      </c>
      <c r="T1504" s="88">
        <f t="shared" si="119"/>
        <v>16</v>
      </c>
    </row>
    <row r="1505" spans="1:20" ht="15.75" x14ac:dyDescent="0.25">
      <c r="A1505" s="113">
        <v>1504</v>
      </c>
      <c r="B1505" s="4" t="s">
        <v>721</v>
      </c>
      <c r="C1505" s="113">
        <v>33</v>
      </c>
      <c r="D1505" s="2" t="s">
        <v>695</v>
      </c>
      <c r="E1505" s="5" t="s">
        <v>922</v>
      </c>
      <c r="F1505" s="171">
        <v>35484478</v>
      </c>
      <c r="G1505" s="2" t="s">
        <v>843</v>
      </c>
      <c r="H1505" s="2" t="s">
        <v>37</v>
      </c>
      <c r="I1505" s="44">
        <v>45178</v>
      </c>
      <c r="J1505" s="133" t="s">
        <v>688</v>
      </c>
      <c r="K1505" s="133" t="s">
        <v>1199</v>
      </c>
      <c r="L1505" s="161">
        <v>640</v>
      </c>
      <c r="M1505" s="2" t="s">
        <v>5</v>
      </c>
      <c r="N1505" s="2" t="s">
        <v>45</v>
      </c>
      <c r="O1505" s="9">
        <v>13.945122836996701</v>
      </c>
      <c r="P1505" s="9">
        <f t="shared" si="115"/>
        <v>64</v>
      </c>
      <c r="Q1505" s="2" t="str">
        <f t="shared" si="116"/>
        <v>septiembre</v>
      </c>
      <c r="R1505" s="2">
        <f t="shared" si="117"/>
        <v>2023</v>
      </c>
      <c r="S1505" s="3" t="str">
        <f t="shared" si="118"/>
        <v>sabado</v>
      </c>
      <c r="T1505" s="87">
        <f t="shared" si="119"/>
        <v>9</v>
      </c>
    </row>
    <row r="1506" spans="1:20" ht="15.75" x14ac:dyDescent="0.25">
      <c r="A1506" s="113">
        <v>1505</v>
      </c>
      <c r="B1506" s="4" t="s">
        <v>723</v>
      </c>
      <c r="C1506" s="3">
        <v>37</v>
      </c>
      <c r="D1506" s="2" t="s">
        <v>696</v>
      </c>
      <c r="E1506" s="5" t="s">
        <v>924</v>
      </c>
      <c r="F1506" s="171">
        <v>35887710</v>
      </c>
      <c r="G1506" s="2" t="s">
        <v>821</v>
      </c>
      <c r="H1506" s="2" t="s">
        <v>68</v>
      </c>
      <c r="I1506" s="44">
        <v>45191</v>
      </c>
      <c r="J1506" s="133" t="s">
        <v>684</v>
      </c>
      <c r="K1506" s="133" t="s">
        <v>1199</v>
      </c>
      <c r="L1506" s="161">
        <v>640</v>
      </c>
      <c r="M1506" s="2" t="s">
        <v>3</v>
      </c>
      <c r="N1506" s="2" t="s">
        <v>45</v>
      </c>
      <c r="O1506" s="9">
        <v>13.957848537797</v>
      </c>
      <c r="P1506" s="9">
        <f t="shared" si="115"/>
        <v>64</v>
      </c>
      <c r="Q1506" s="2" t="str">
        <f t="shared" si="116"/>
        <v>septiembre</v>
      </c>
      <c r="R1506" s="2">
        <f t="shared" si="117"/>
        <v>2023</v>
      </c>
      <c r="S1506" s="3" t="str">
        <f t="shared" si="118"/>
        <v>viernes</v>
      </c>
      <c r="T1506" s="88">
        <f t="shared" si="119"/>
        <v>22</v>
      </c>
    </row>
    <row r="1507" spans="1:20" ht="15.75" x14ac:dyDescent="0.25">
      <c r="A1507" s="113">
        <v>1506</v>
      </c>
      <c r="B1507" s="4" t="s">
        <v>71</v>
      </c>
      <c r="C1507" s="113">
        <v>27</v>
      </c>
      <c r="D1507" s="2" t="s">
        <v>695</v>
      </c>
      <c r="E1507" s="5" t="s">
        <v>926</v>
      </c>
      <c r="F1507" s="171">
        <v>34221613</v>
      </c>
      <c r="G1507" s="2" t="s">
        <v>822</v>
      </c>
      <c r="H1507" s="2" t="s">
        <v>72</v>
      </c>
      <c r="I1507" s="44">
        <v>45195</v>
      </c>
      <c r="J1507" s="133" t="s">
        <v>685</v>
      </c>
      <c r="K1507" s="133" t="s">
        <v>1199</v>
      </c>
      <c r="L1507" s="161">
        <v>640</v>
      </c>
      <c r="M1507" s="2" t="s">
        <v>5</v>
      </c>
      <c r="N1507" s="2" t="s">
        <v>45</v>
      </c>
      <c r="O1507" s="9">
        <v>13.970574238597401</v>
      </c>
      <c r="P1507" s="9">
        <f t="shared" si="115"/>
        <v>64</v>
      </c>
      <c r="Q1507" s="2" t="str">
        <f t="shared" si="116"/>
        <v>septiembre</v>
      </c>
      <c r="R1507" s="2">
        <f t="shared" si="117"/>
        <v>2023</v>
      </c>
      <c r="S1507" s="3" t="str">
        <f t="shared" si="118"/>
        <v>martes</v>
      </c>
      <c r="T1507" s="87">
        <f t="shared" si="119"/>
        <v>26</v>
      </c>
    </row>
    <row r="1508" spans="1:20" ht="15.75" x14ac:dyDescent="0.25">
      <c r="A1508" s="113">
        <v>1507</v>
      </c>
      <c r="B1508" s="4" t="s">
        <v>73</v>
      </c>
      <c r="C1508" s="113">
        <v>31</v>
      </c>
      <c r="D1508" s="2" t="s">
        <v>695</v>
      </c>
      <c r="E1508" s="5" t="s">
        <v>927</v>
      </c>
      <c r="F1508" s="171">
        <v>39111781</v>
      </c>
      <c r="G1508" s="2" t="s">
        <v>844</v>
      </c>
      <c r="H1508" s="2" t="s">
        <v>74</v>
      </c>
      <c r="I1508" s="44">
        <v>45197</v>
      </c>
      <c r="J1508" s="133" t="s">
        <v>784</v>
      </c>
      <c r="K1508" s="133" t="s">
        <v>1199</v>
      </c>
      <c r="L1508" s="161">
        <v>640</v>
      </c>
      <c r="M1508" s="2" t="s">
        <v>1198</v>
      </c>
      <c r="N1508" s="2" t="s">
        <v>45</v>
      </c>
      <c r="O1508" s="9">
        <v>13.9769370889976</v>
      </c>
      <c r="P1508" s="9">
        <f t="shared" si="115"/>
        <v>64</v>
      </c>
      <c r="Q1508" s="2" t="str">
        <f t="shared" si="116"/>
        <v>septiembre</v>
      </c>
      <c r="R1508" s="2">
        <f t="shared" si="117"/>
        <v>2023</v>
      </c>
      <c r="S1508" s="3" t="str">
        <f t="shared" si="118"/>
        <v>jueves</v>
      </c>
      <c r="T1508" s="88">
        <f t="shared" si="119"/>
        <v>28</v>
      </c>
    </row>
    <row r="1509" spans="1:20" ht="15.75" x14ac:dyDescent="0.25">
      <c r="A1509" s="113">
        <v>1508</v>
      </c>
      <c r="B1509" s="4" t="s">
        <v>729</v>
      </c>
      <c r="C1509" s="113">
        <v>44</v>
      </c>
      <c r="D1509" s="2" t="s">
        <v>696</v>
      </c>
      <c r="E1509" s="5" t="s">
        <v>931</v>
      </c>
      <c r="F1509" s="171">
        <v>39810617</v>
      </c>
      <c r="G1509" s="2" t="s">
        <v>826</v>
      </c>
      <c r="H1509" s="2" t="s">
        <v>84</v>
      </c>
      <c r="I1509" s="44">
        <v>45207</v>
      </c>
      <c r="J1509" s="133" t="s">
        <v>786</v>
      </c>
      <c r="K1509" s="133" t="s">
        <v>1199</v>
      </c>
      <c r="L1509" s="161">
        <v>640</v>
      </c>
      <c r="M1509" s="2" t="s">
        <v>3</v>
      </c>
      <c r="N1509" s="2" t="s">
        <v>45</v>
      </c>
      <c r="O1509" s="9">
        <v>14.008751340998501</v>
      </c>
      <c r="P1509" s="9">
        <f t="shared" si="115"/>
        <v>64</v>
      </c>
      <c r="Q1509" s="2" t="str">
        <f t="shared" si="116"/>
        <v>octubre</v>
      </c>
      <c r="R1509" s="2">
        <f t="shared" si="117"/>
        <v>2023</v>
      </c>
      <c r="S1509" s="3" t="str">
        <f t="shared" si="118"/>
        <v>domingo</v>
      </c>
      <c r="T1509" s="87">
        <f t="shared" si="119"/>
        <v>8</v>
      </c>
    </row>
    <row r="1510" spans="1:20" ht="15.75" x14ac:dyDescent="0.25">
      <c r="A1510" s="113">
        <v>1509</v>
      </c>
      <c r="B1510" s="4" t="s">
        <v>731</v>
      </c>
      <c r="C1510" s="113">
        <v>34</v>
      </c>
      <c r="D1510" s="2" t="s">
        <v>695</v>
      </c>
      <c r="E1510" s="5" t="s">
        <v>934</v>
      </c>
      <c r="F1510" s="171">
        <v>33175773</v>
      </c>
      <c r="G1510" s="2" t="s">
        <v>827</v>
      </c>
      <c r="H1510" s="2" t="s">
        <v>88</v>
      </c>
      <c r="I1510" s="44">
        <v>45211</v>
      </c>
      <c r="J1510" s="133" t="s">
        <v>714</v>
      </c>
      <c r="K1510" s="133" t="s">
        <v>1199</v>
      </c>
      <c r="L1510" s="161">
        <v>640</v>
      </c>
      <c r="M1510" s="2" t="s">
        <v>1198</v>
      </c>
      <c r="N1510" s="2" t="s">
        <v>45</v>
      </c>
      <c r="O1510" s="9">
        <v>14.021477041798899</v>
      </c>
      <c r="P1510" s="9">
        <f t="shared" si="115"/>
        <v>64</v>
      </c>
      <c r="Q1510" s="2" t="str">
        <f t="shared" si="116"/>
        <v>octubre</v>
      </c>
      <c r="R1510" s="2">
        <f t="shared" si="117"/>
        <v>2023</v>
      </c>
      <c r="S1510" s="3" t="str">
        <f t="shared" si="118"/>
        <v>jueves</v>
      </c>
      <c r="T1510" s="88">
        <f t="shared" si="119"/>
        <v>12</v>
      </c>
    </row>
    <row r="1511" spans="1:20" ht="15.75" x14ac:dyDescent="0.25">
      <c r="A1511" s="113">
        <v>1510</v>
      </c>
      <c r="B1511" s="4" t="s">
        <v>91</v>
      </c>
      <c r="C1511" s="113">
        <v>31</v>
      </c>
      <c r="D1511" s="2" t="s">
        <v>696</v>
      </c>
      <c r="E1511" s="5" t="s">
        <v>936</v>
      </c>
      <c r="F1511" s="171">
        <v>26673605</v>
      </c>
      <c r="G1511" s="2" t="s">
        <v>829</v>
      </c>
      <c r="H1511" s="2" t="s">
        <v>92</v>
      </c>
      <c r="I1511" s="44">
        <v>45214</v>
      </c>
      <c r="J1511" s="133" t="s">
        <v>716</v>
      </c>
      <c r="K1511" s="133" t="s">
        <v>1199</v>
      </c>
      <c r="L1511" s="161">
        <v>640</v>
      </c>
      <c r="M1511" s="2" t="s">
        <v>1197</v>
      </c>
      <c r="N1511" s="2" t="s">
        <v>45</v>
      </c>
      <c r="O1511" s="9">
        <v>14.0342027425992</v>
      </c>
      <c r="P1511" s="9">
        <f t="shared" si="115"/>
        <v>64</v>
      </c>
      <c r="Q1511" s="2" t="str">
        <f t="shared" si="116"/>
        <v>octubre</v>
      </c>
      <c r="R1511" s="2">
        <f t="shared" si="117"/>
        <v>2023</v>
      </c>
      <c r="S1511" s="3" t="str">
        <f t="shared" si="118"/>
        <v>domingo</v>
      </c>
      <c r="T1511" s="87">
        <f t="shared" si="119"/>
        <v>15</v>
      </c>
    </row>
    <row r="1512" spans="1:20" ht="15.75" x14ac:dyDescent="0.25">
      <c r="A1512" s="113">
        <v>1511</v>
      </c>
      <c r="B1512" s="4" t="s">
        <v>94</v>
      </c>
      <c r="C1512" s="113">
        <v>29</v>
      </c>
      <c r="D1512" s="2" t="s">
        <v>695</v>
      </c>
      <c r="E1512" s="5" t="s">
        <v>938</v>
      </c>
      <c r="F1512" s="171">
        <v>32537563</v>
      </c>
      <c r="G1512" s="2" t="s">
        <v>831</v>
      </c>
      <c r="H1512" s="2" t="s">
        <v>74</v>
      </c>
      <c r="I1512" s="44">
        <v>45219</v>
      </c>
      <c r="J1512" s="133" t="s">
        <v>783</v>
      </c>
      <c r="K1512" s="133" t="s">
        <v>1199</v>
      </c>
      <c r="L1512" s="161">
        <v>640</v>
      </c>
      <c r="M1512" s="2" t="s">
        <v>1197</v>
      </c>
      <c r="N1512" s="2" t="s">
        <v>45</v>
      </c>
      <c r="O1512" s="9">
        <v>14.046928443399599</v>
      </c>
      <c r="P1512" s="9">
        <f t="shared" si="115"/>
        <v>64</v>
      </c>
      <c r="Q1512" s="2" t="str">
        <f t="shared" si="116"/>
        <v>octubre</v>
      </c>
      <c r="R1512" s="2">
        <f t="shared" si="117"/>
        <v>2023</v>
      </c>
      <c r="S1512" s="3" t="str">
        <f t="shared" si="118"/>
        <v>viernes</v>
      </c>
      <c r="T1512" s="88">
        <f t="shared" si="119"/>
        <v>20</v>
      </c>
    </row>
    <row r="1513" spans="1:20" ht="15.75" x14ac:dyDescent="0.25">
      <c r="A1513" s="113">
        <v>1512</v>
      </c>
      <c r="B1513" s="4" t="s">
        <v>733</v>
      </c>
      <c r="C1513" s="113">
        <v>28</v>
      </c>
      <c r="D1513" s="2" t="s">
        <v>695</v>
      </c>
      <c r="E1513" s="5" t="s">
        <v>939</v>
      </c>
      <c r="F1513" s="171">
        <v>39704517</v>
      </c>
      <c r="G1513" s="2" t="s">
        <v>832</v>
      </c>
      <c r="H1513" s="2" t="s">
        <v>96</v>
      </c>
      <c r="I1513" s="44">
        <v>45221</v>
      </c>
      <c r="J1513" s="133" t="s">
        <v>717</v>
      </c>
      <c r="K1513" s="133" t="s">
        <v>1199</v>
      </c>
      <c r="L1513" s="161">
        <v>640</v>
      </c>
      <c r="M1513" s="2" t="s">
        <v>5</v>
      </c>
      <c r="N1513" s="2" t="s">
        <v>45</v>
      </c>
      <c r="O1513" s="9">
        <v>14.0532912937998</v>
      </c>
      <c r="P1513" s="9">
        <f t="shared" si="115"/>
        <v>64</v>
      </c>
      <c r="Q1513" s="2" t="str">
        <f t="shared" si="116"/>
        <v>octubre</v>
      </c>
      <c r="R1513" s="2">
        <f t="shared" si="117"/>
        <v>2023</v>
      </c>
      <c r="S1513" s="3" t="str">
        <f t="shared" si="118"/>
        <v>domingo</v>
      </c>
      <c r="T1513" s="87">
        <f t="shared" si="119"/>
        <v>22</v>
      </c>
    </row>
    <row r="1514" spans="1:20" ht="15.75" x14ac:dyDescent="0.25">
      <c r="A1514" s="113">
        <v>1513</v>
      </c>
      <c r="B1514" s="4" t="s">
        <v>734</v>
      </c>
      <c r="C1514" s="113">
        <v>29</v>
      </c>
      <c r="D1514" s="2" t="s">
        <v>696</v>
      </c>
      <c r="E1514" s="5" t="s">
        <v>940</v>
      </c>
      <c r="F1514" s="171">
        <v>36482004</v>
      </c>
      <c r="G1514" s="2" t="s">
        <v>851</v>
      </c>
      <c r="H1514" s="2" t="s">
        <v>98</v>
      </c>
      <c r="I1514" s="44">
        <v>45223</v>
      </c>
      <c r="J1514" s="133" t="s">
        <v>687</v>
      </c>
      <c r="K1514" s="133" t="s">
        <v>1199</v>
      </c>
      <c r="L1514" s="161">
        <v>640</v>
      </c>
      <c r="M1514" s="2" t="s">
        <v>1</v>
      </c>
      <c r="N1514" s="2" t="s">
        <v>45</v>
      </c>
      <c r="O1514" s="9">
        <v>14.0596541441999</v>
      </c>
      <c r="P1514" s="9">
        <f t="shared" si="115"/>
        <v>64</v>
      </c>
      <c r="Q1514" s="2" t="str">
        <f t="shared" si="116"/>
        <v>octubre</v>
      </c>
      <c r="R1514" s="2">
        <f t="shared" si="117"/>
        <v>2023</v>
      </c>
      <c r="S1514" s="3" t="str">
        <f t="shared" si="118"/>
        <v>martes</v>
      </c>
      <c r="T1514" s="88">
        <f t="shared" si="119"/>
        <v>24</v>
      </c>
    </row>
    <row r="1515" spans="1:20" ht="15.75" x14ac:dyDescent="0.25">
      <c r="A1515" s="113">
        <v>1514</v>
      </c>
      <c r="B1515" s="4" t="s">
        <v>99</v>
      </c>
      <c r="C1515" s="113">
        <v>31</v>
      </c>
      <c r="D1515" s="2" t="s">
        <v>696</v>
      </c>
      <c r="E1515" s="5" t="s">
        <v>941</v>
      </c>
      <c r="F1515" s="171">
        <v>34388397</v>
      </c>
      <c r="G1515" s="2" t="s">
        <v>846</v>
      </c>
      <c r="H1515" s="2" t="s">
        <v>100</v>
      </c>
      <c r="I1515" s="44">
        <v>45225</v>
      </c>
      <c r="J1515" s="133" t="s">
        <v>785</v>
      </c>
      <c r="K1515" s="133" t="s">
        <v>1199</v>
      </c>
      <c r="L1515" s="161">
        <v>640</v>
      </c>
      <c r="M1515" s="2" t="s">
        <v>3</v>
      </c>
      <c r="N1515" s="2" t="s">
        <v>45</v>
      </c>
      <c r="O1515" s="9">
        <v>14.066016994600099</v>
      </c>
      <c r="P1515" s="9">
        <f t="shared" si="115"/>
        <v>64</v>
      </c>
      <c r="Q1515" s="2" t="str">
        <f t="shared" si="116"/>
        <v>octubre</v>
      </c>
      <c r="R1515" s="2">
        <f t="shared" si="117"/>
        <v>2023</v>
      </c>
      <c r="S1515" s="3" t="str">
        <f t="shared" si="118"/>
        <v>jueves</v>
      </c>
      <c r="T1515" s="87">
        <f t="shared" si="119"/>
        <v>26</v>
      </c>
    </row>
    <row r="1516" spans="1:20" ht="15.75" x14ac:dyDescent="0.25">
      <c r="A1516" s="113">
        <v>1515</v>
      </c>
      <c r="B1516" s="4" t="s">
        <v>735</v>
      </c>
      <c r="C1516" s="113">
        <v>29</v>
      </c>
      <c r="D1516" s="2" t="s">
        <v>695</v>
      </c>
      <c r="E1516" s="5" t="s">
        <v>942</v>
      </c>
      <c r="F1516" s="171">
        <v>34400915</v>
      </c>
      <c r="G1516" s="2" t="s">
        <v>840</v>
      </c>
      <c r="H1516" s="2" t="s">
        <v>102</v>
      </c>
      <c r="I1516" s="44">
        <v>45227</v>
      </c>
      <c r="J1516" s="133" t="s">
        <v>688</v>
      </c>
      <c r="K1516" s="133" t="s">
        <v>1199</v>
      </c>
      <c r="L1516" s="161">
        <v>640</v>
      </c>
      <c r="M1516" s="2" t="s">
        <v>5</v>
      </c>
      <c r="N1516" s="2" t="s">
        <v>45</v>
      </c>
      <c r="O1516" s="9">
        <v>14.072379845000301</v>
      </c>
      <c r="P1516" s="9">
        <f t="shared" si="115"/>
        <v>64</v>
      </c>
      <c r="Q1516" s="2" t="str">
        <f t="shared" si="116"/>
        <v>octubre</v>
      </c>
      <c r="R1516" s="2">
        <f t="shared" si="117"/>
        <v>2023</v>
      </c>
      <c r="S1516" s="3" t="str">
        <f t="shared" si="118"/>
        <v>sabado</v>
      </c>
      <c r="T1516" s="88">
        <f t="shared" si="119"/>
        <v>28</v>
      </c>
    </row>
    <row r="1517" spans="1:20" ht="15.75" x14ac:dyDescent="0.25">
      <c r="A1517" s="113">
        <v>1516</v>
      </c>
      <c r="B1517" s="4" t="s">
        <v>802</v>
      </c>
      <c r="C1517" s="113">
        <v>30</v>
      </c>
      <c r="D1517" s="2" t="s">
        <v>695</v>
      </c>
      <c r="E1517" s="5" t="s">
        <v>944</v>
      </c>
      <c r="F1517" s="171">
        <v>27186697</v>
      </c>
      <c r="G1517" s="2" t="s">
        <v>833</v>
      </c>
      <c r="H1517" s="2" t="s">
        <v>70</v>
      </c>
      <c r="I1517" s="44">
        <v>45231</v>
      </c>
      <c r="J1517" s="133" t="s">
        <v>684</v>
      </c>
      <c r="K1517" s="133" t="s">
        <v>1199</v>
      </c>
      <c r="L1517" s="161">
        <v>640</v>
      </c>
      <c r="M1517" s="2" t="s">
        <v>3</v>
      </c>
      <c r="N1517" s="2" t="s">
        <v>45</v>
      </c>
      <c r="O1517" s="9">
        <v>14.085105545800699</v>
      </c>
      <c r="P1517" s="9">
        <f t="shared" si="115"/>
        <v>64</v>
      </c>
      <c r="Q1517" s="2" t="str">
        <f t="shared" si="116"/>
        <v>noviembre</v>
      </c>
      <c r="R1517" s="2">
        <f t="shared" si="117"/>
        <v>2023</v>
      </c>
      <c r="S1517" s="3" t="str">
        <f t="shared" si="118"/>
        <v>miercoles</v>
      </c>
      <c r="T1517" s="87">
        <f t="shared" si="119"/>
        <v>1</v>
      </c>
    </row>
    <row r="1518" spans="1:20" ht="15.75" x14ac:dyDescent="0.25">
      <c r="A1518" s="113">
        <v>1517</v>
      </c>
      <c r="B1518" s="4" t="s">
        <v>738</v>
      </c>
      <c r="C1518" s="113">
        <v>52</v>
      </c>
      <c r="D1518" s="2" t="s">
        <v>696</v>
      </c>
      <c r="E1518" s="5" t="s">
        <v>946</v>
      </c>
      <c r="F1518" s="171">
        <v>34780010</v>
      </c>
      <c r="G1518" s="2" t="s">
        <v>834</v>
      </c>
      <c r="H1518" s="2" t="s">
        <v>110</v>
      </c>
      <c r="I1518" s="44">
        <v>45235</v>
      </c>
      <c r="J1518" s="133" t="s">
        <v>782</v>
      </c>
      <c r="K1518" s="133" t="s">
        <v>1199</v>
      </c>
      <c r="L1518" s="161">
        <v>640</v>
      </c>
      <c r="M1518" s="2" t="s">
        <v>1198</v>
      </c>
      <c r="N1518" s="2" t="s">
        <v>45</v>
      </c>
      <c r="O1518" s="9">
        <v>14.097831246601</v>
      </c>
      <c r="P1518" s="9">
        <f t="shared" si="115"/>
        <v>64</v>
      </c>
      <c r="Q1518" s="2" t="str">
        <f t="shared" si="116"/>
        <v>noviembre</v>
      </c>
      <c r="R1518" s="2">
        <f t="shared" si="117"/>
        <v>2023</v>
      </c>
      <c r="S1518" s="3" t="str">
        <f t="shared" si="118"/>
        <v>domingo</v>
      </c>
      <c r="T1518" s="88">
        <f t="shared" si="119"/>
        <v>5</v>
      </c>
    </row>
    <row r="1519" spans="1:20" ht="15.75" x14ac:dyDescent="0.25">
      <c r="A1519" s="113">
        <v>1518</v>
      </c>
      <c r="B1519" s="4" t="s">
        <v>111</v>
      </c>
      <c r="C1519" s="113">
        <v>27</v>
      </c>
      <c r="D1519" s="2" t="s">
        <v>695</v>
      </c>
      <c r="E1519" s="5" t="s">
        <v>947</v>
      </c>
      <c r="F1519" s="171">
        <v>28565335</v>
      </c>
      <c r="G1519" s="2" t="s">
        <v>841</v>
      </c>
      <c r="H1519" s="2" t="s">
        <v>112</v>
      </c>
      <c r="I1519" s="44">
        <v>45237</v>
      </c>
      <c r="J1519" s="133" t="s">
        <v>683</v>
      </c>
      <c r="K1519" s="133" t="s">
        <v>1199</v>
      </c>
      <c r="L1519" s="161">
        <v>640</v>
      </c>
      <c r="M1519" s="2" t="s">
        <v>5</v>
      </c>
      <c r="N1519" s="2" t="s">
        <v>45</v>
      </c>
      <c r="O1519" s="9">
        <v>14.1041940970012</v>
      </c>
      <c r="P1519" s="9">
        <f t="shared" si="115"/>
        <v>64</v>
      </c>
      <c r="Q1519" s="2" t="str">
        <f t="shared" si="116"/>
        <v>noviembre</v>
      </c>
      <c r="R1519" s="2">
        <f t="shared" si="117"/>
        <v>2023</v>
      </c>
      <c r="S1519" s="3" t="str">
        <f t="shared" si="118"/>
        <v>martes</v>
      </c>
      <c r="T1519" s="87">
        <f t="shared" si="119"/>
        <v>7</v>
      </c>
    </row>
    <row r="1520" spans="1:20" ht="15.75" x14ac:dyDescent="0.25">
      <c r="A1520" s="113">
        <v>1519</v>
      </c>
      <c r="B1520" s="4" t="s">
        <v>120</v>
      </c>
      <c r="C1520" s="113">
        <v>33</v>
      </c>
      <c r="D1520" s="2" t="s">
        <v>695</v>
      </c>
      <c r="E1520" s="5" t="s">
        <v>901</v>
      </c>
      <c r="F1520" s="171">
        <v>37381230</v>
      </c>
      <c r="G1520" s="2" t="s">
        <v>838</v>
      </c>
      <c r="H1520" s="2" t="s">
        <v>121</v>
      </c>
      <c r="I1520" s="44">
        <v>45247</v>
      </c>
      <c r="J1520" s="133" t="s">
        <v>713</v>
      </c>
      <c r="K1520" s="133" t="s">
        <v>1199</v>
      </c>
      <c r="L1520" s="161">
        <v>640</v>
      </c>
      <c r="M1520" s="2" t="s">
        <v>1</v>
      </c>
      <c r="N1520" s="2" t="s">
        <v>45</v>
      </c>
      <c r="O1520" s="9">
        <v>14.1360083490021</v>
      </c>
      <c r="P1520" s="9">
        <f t="shared" si="115"/>
        <v>64</v>
      </c>
      <c r="Q1520" s="2" t="str">
        <f t="shared" si="116"/>
        <v>noviembre</v>
      </c>
      <c r="R1520" s="2">
        <f t="shared" si="117"/>
        <v>2023</v>
      </c>
      <c r="S1520" s="3" t="str">
        <f t="shared" si="118"/>
        <v>viernes</v>
      </c>
      <c r="T1520" s="88">
        <f t="shared" si="119"/>
        <v>17</v>
      </c>
    </row>
    <row r="1521" spans="1:20" ht="15.75" x14ac:dyDescent="0.25">
      <c r="A1521" s="113">
        <v>1520</v>
      </c>
      <c r="B1521" s="4" t="s">
        <v>906</v>
      </c>
      <c r="C1521" s="113">
        <v>35</v>
      </c>
      <c r="D1521" s="2" t="s">
        <v>696</v>
      </c>
      <c r="E1521" s="5" t="s">
        <v>914</v>
      </c>
      <c r="F1521" s="171">
        <v>37977741</v>
      </c>
      <c r="G1521" s="2" t="s">
        <v>839</v>
      </c>
      <c r="H1521" s="2" t="s">
        <v>31</v>
      </c>
      <c r="I1521" s="44">
        <v>45251</v>
      </c>
      <c r="J1521" s="133" t="s">
        <v>782</v>
      </c>
      <c r="K1521" s="133" t="s">
        <v>1199</v>
      </c>
      <c r="L1521" s="161">
        <v>640</v>
      </c>
      <c r="M1521" s="2" t="s">
        <v>1198</v>
      </c>
      <c r="N1521" s="2" t="s">
        <v>45</v>
      </c>
      <c r="O1521" s="9">
        <v>14.148734049802499</v>
      </c>
      <c r="P1521" s="9">
        <f t="shared" si="115"/>
        <v>64</v>
      </c>
      <c r="Q1521" s="2" t="str">
        <f t="shared" si="116"/>
        <v>noviembre</v>
      </c>
      <c r="R1521" s="2">
        <f t="shared" si="117"/>
        <v>2023</v>
      </c>
      <c r="S1521" s="3" t="str">
        <f t="shared" si="118"/>
        <v>martes</v>
      </c>
      <c r="T1521" s="87">
        <f t="shared" si="119"/>
        <v>21</v>
      </c>
    </row>
    <row r="1522" spans="1:20" ht="15.75" x14ac:dyDescent="0.25">
      <c r="A1522" s="113">
        <v>1521</v>
      </c>
      <c r="B1522" s="4" t="s">
        <v>716</v>
      </c>
      <c r="C1522" s="113">
        <v>27</v>
      </c>
      <c r="D1522" s="2" t="s">
        <v>695</v>
      </c>
      <c r="E1522" s="5" t="s">
        <v>916</v>
      </c>
      <c r="F1522" s="171">
        <v>33459367</v>
      </c>
      <c r="G1522" s="6" t="s">
        <v>817</v>
      </c>
      <c r="H1522" s="2" t="s">
        <v>35</v>
      </c>
      <c r="I1522" s="44">
        <v>45255</v>
      </c>
      <c r="J1522" s="133" t="s">
        <v>691</v>
      </c>
      <c r="K1522" s="133" t="s">
        <v>1199</v>
      </c>
      <c r="L1522" s="161">
        <v>640</v>
      </c>
      <c r="M1522" s="2" t="s">
        <v>1198</v>
      </c>
      <c r="N1522" s="2" t="s">
        <v>45</v>
      </c>
      <c r="O1522" s="9">
        <v>14.1614597506028</v>
      </c>
      <c r="P1522" s="9">
        <f t="shared" si="115"/>
        <v>64</v>
      </c>
      <c r="Q1522" s="2" t="str">
        <f t="shared" si="116"/>
        <v>noviembre</v>
      </c>
      <c r="R1522" s="2">
        <f t="shared" si="117"/>
        <v>2023</v>
      </c>
      <c r="S1522" s="3" t="str">
        <f t="shared" si="118"/>
        <v>sabado</v>
      </c>
      <c r="T1522" s="88">
        <f t="shared" si="119"/>
        <v>25</v>
      </c>
    </row>
    <row r="1523" spans="1:20" ht="15.75" x14ac:dyDescent="0.25">
      <c r="A1523" s="113">
        <v>1522</v>
      </c>
      <c r="B1523" s="4" t="s">
        <v>905</v>
      </c>
      <c r="C1523" s="113">
        <v>22</v>
      </c>
      <c r="D1523" s="2" t="s">
        <v>695</v>
      </c>
      <c r="E1523" s="5" t="s">
        <v>918</v>
      </c>
      <c r="F1523" s="171">
        <v>27137293</v>
      </c>
      <c r="G1523" s="2" t="s">
        <v>819</v>
      </c>
      <c r="H1523" s="2" t="s">
        <v>39</v>
      </c>
      <c r="I1523" s="44">
        <v>45259</v>
      </c>
      <c r="J1523" s="133" t="s">
        <v>686</v>
      </c>
      <c r="K1523" s="133" t="s">
        <v>1200</v>
      </c>
      <c r="L1523" s="160">
        <v>550</v>
      </c>
      <c r="M1523" s="2" t="s">
        <v>1</v>
      </c>
      <c r="N1523" s="2" t="s">
        <v>45</v>
      </c>
      <c r="O1523" s="9">
        <v>14.174185451403201</v>
      </c>
      <c r="P1523" s="9">
        <f t="shared" si="115"/>
        <v>55</v>
      </c>
      <c r="Q1523" s="2" t="str">
        <f t="shared" si="116"/>
        <v>noviembre</v>
      </c>
      <c r="R1523" s="2">
        <f t="shared" si="117"/>
        <v>2023</v>
      </c>
      <c r="S1523" s="3" t="str">
        <f t="shared" si="118"/>
        <v>miercoles</v>
      </c>
      <c r="T1523" s="87">
        <f t="shared" si="119"/>
        <v>29</v>
      </c>
    </row>
    <row r="1524" spans="1:20" ht="15.75" x14ac:dyDescent="0.25">
      <c r="A1524" s="113">
        <v>1523</v>
      </c>
      <c r="B1524" s="4" t="s">
        <v>718</v>
      </c>
      <c r="C1524" s="113">
        <v>32</v>
      </c>
      <c r="D1524" s="2" t="s">
        <v>696</v>
      </c>
      <c r="E1524" s="5" t="s">
        <v>919</v>
      </c>
      <c r="F1524" s="171">
        <v>34294909</v>
      </c>
      <c r="G1524" s="2" t="s">
        <v>820</v>
      </c>
      <c r="H1524" s="2" t="s">
        <v>59</v>
      </c>
      <c r="I1524" s="44">
        <v>45261</v>
      </c>
      <c r="J1524" s="133" t="s">
        <v>714</v>
      </c>
      <c r="K1524" s="133" t="s">
        <v>1200</v>
      </c>
      <c r="L1524" s="160">
        <v>550</v>
      </c>
      <c r="M1524" s="2" t="s">
        <v>1198</v>
      </c>
      <c r="N1524" s="2" t="s">
        <v>45</v>
      </c>
      <c r="O1524" s="9">
        <v>14.1805483018034</v>
      </c>
      <c r="P1524" s="9">
        <f t="shared" si="115"/>
        <v>55</v>
      </c>
      <c r="Q1524" s="2" t="str">
        <f t="shared" si="116"/>
        <v>diciembre</v>
      </c>
      <c r="R1524" s="2">
        <f t="shared" si="117"/>
        <v>2023</v>
      </c>
      <c r="S1524" s="3" t="str">
        <f t="shared" si="118"/>
        <v>viernes</v>
      </c>
      <c r="T1524" s="88">
        <f t="shared" si="119"/>
        <v>1</v>
      </c>
    </row>
    <row r="1525" spans="1:20" ht="15.75" x14ac:dyDescent="0.25">
      <c r="A1525" s="113">
        <v>1524</v>
      </c>
      <c r="B1525" s="4" t="s">
        <v>719</v>
      </c>
      <c r="C1525" s="113">
        <v>30</v>
      </c>
      <c r="D1525" s="2" t="s">
        <v>696</v>
      </c>
      <c r="E1525" s="5" t="s">
        <v>920</v>
      </c>
      <c r="F1525" s="171">
        <v>27535017</v>
      </c>
      <c r="G1525" s="2" t="s">
        <v>847</v>
      </c>
      <c r="H1525" s="2" t="s">
        <v>61</v>
      </c>
      <c r="I1525" s="44">
        <v>45263</v>
      </c>
      <c r="J1525" s="133" t="s">
        <v>713</v>
      </c>
      <c r="K1525" s="133" t="s">
        <v>1200</v>
      </c>
      <c r="L1525" s="160">
        <v>550</v>
      </c>
      <c r="M1525" s="2" t="s">
        <v>1</v>
      </c>
      <c r="N1525" s="2" t="s">
        <v>45</v>
      </c>
      <c r="O1525" s="9">
        <v>14.1869111522035</v>
      </c>
      <c r="P1525" s="9">
        <f t="shared" si="115"/>
        <v>55</v>
      </c>
      <c r="Q1525" s="2" t="str">
        <f t="shared" si="116"/>
        <v>diciembre</v>
      </c>
      <c r="R1525" s="2">
        <f t="shared" si="117"/>
        <v>2023</v>
      </c>
      <c r="S1525" s="3" t="str">
        <f t="shared" si="118"/>
        <v>domingo</v>
      </c>
      <c r="T1525" s="87">
        <f t="shared" si="119"/>
        <v>3</v>
      </c>
    </row>
    <row r="1526" spans="1:20" ht="15.75" x14ac:dyDescent="0.25">
      <c r="A1526" s="113">
        <v>1525</v>
      </c>
      <c r="B1526" s="4" t="s">
        <v>720</v>
      </c>
      <c r="C1526" s="113">
        <v>35</v>
      </c>
      <c r="D1526" s="2" t="s">
        <v>695</v>
      </c>
      <c r="E1526" s="5" t="s">
        <v>921</v>
      </c>
      <c r="F1526" s="171">
        <v>30580610</v>
      </c>
      <c r="G1526" s="2" t="s">
        <v>848</v>
      </c>
      <c r="H1526" s="2" t="s">
        <v>35</v>
      </c>
      <c r="I1526" s="44">
        <v>45265</v>
      </c>
      <c r="J1526" s="133" t="s">
        <v>690</v>
      </c>
      <c r="K1526" s="133" t="s">
        <v>1200</v>
      </c>
      <c r="L1526" s="160">
        <v>550</v>
      </c>
      <c r="M1526" s="2" t="s">
        <v>3</v>
      </c>
      <c r="N1526" s="2" t="s">
        <v>45</v>
      </c>
      <c r="O1526" s="9">
        <v>14.193274002603699</v>
      </c>
      <c r="P1526" s="9">
        <f t="shared" si="115"/>
        <v>55</v>
      </c>
      <c r="Q1526" s="2" t="str">
        <f t="shared" si="116"/>
        <v>diciembre</v>
      </c>
      <c r="R1526" s="2">
        <f t="shared" si="117"/>
        <v>2023</v>
      </c>
      <c r="S1526" s="3" t="str">
        <f t="shared" si="118"/>
        <v>martes</v>
      </c>
      <c r="T1526" s="88">
        <f t="shared" si="119"/>
        <v>5</v>
      </c>
    </row>
    <row r="1527" spans="1:20" ht="15.75" x14ac:dyDescent="0.25">
      <c r="A1527" s="113">
        <v>1526</v>
      </c>
      <c r="B1527" s="4" t="s">
        <v>721</v>
      </c>
      <c r="C1527" s="113">
        <v>33</v>
      </c>
      <c r="D1527" s="2" t="s">
        <v>695</v>
      </c>
      <c r="E1527" s="5" t="s">
        <v>922</v>
      </c>
      <c r="F1527" s="171">
        <v>35484478</v>
      </c>
      <c r="G1527" s="2" t="s">
        <v>843</v>
      </c>
      <c r="H1527" s="2" t="s">
        <v>37</v>
      </c>
      <c r="I1527" s="44">
        <v>45267</v>
      </c>
      <c r="J1527" s="133" t="s">
        <v>782</v>
      </c>
      <c r="K1527" s="133" t="s">
        <v>1200</v>
      </c>
      <c r="L1527" s="160">
        <v>550</v>
      </c>
      <c r="M1527" s="2" t="s">
        <v>1198</v>
      </c>
      <c r="N1527" s="2" t="s">
        <v>45</v>
      </c>
      <c r="O1527" s="9">
        <v>14.1996368530039</v>
      </c>
      <c r="P1527" s="9">
        <f t="shared" si="115"/>
        <v>55</v>
      </c>
      <c r="Q1527" s="2" t="str">
        <f t="shared" si="116"/>
        <v>diciembre</v>
      </c>
      <c r="R1527" s="2">
        <f t="shared" si="117"/>
        <v>2023</v>
      </c>
      <c r="S1527" s="3" t="str">
        <f t="shared" si="118"/>
        <v>jueves</v>
      </c>
      <c r="T1527" s="87">
        <f t="shared" si="119"/>
        <v>7</v>
      </c>
    </row>
    <row r="1528" spans="1:20" ht="15.75" x14ac:dyDescent="0.25">
      <c r="A1528" s="113">
        <v>1527</v>
      </c>
      <c r="B1528" s="4" t="s">
        <v>723</v>
      </c>
      <c r="C1528" s="3">
        <v>37</v>
      </c>
      <c r="D1528" s="2" t="s">
        <v>696</v>
      </c>
      <c r="E1528" s="5" t="s">
        <v>924</v>
      </c>
      <c r="F1528" s="171">
        <v>35887710</v>
      </c>
      <c r="G1528" s="2" t="s">
        <v>821</v>
      </c>
      <c r="H1528" s="2" t="s">
        <v>68</v>
      </c>
      <c r="I1528" s="44">
        <v>45269</v>
      </c>
      <c r="J1528" s="133" t="s">
        <v>691</v>
      </c>
      <c r="K1528" s="133" t="s">
        <v>1200</v>
      </c>
      <c r="L1528" s="160">
        <v>550</v>
      </c>
      <c r="M1528" s="2" t="s">
        <v>1198</v>
      </c>
      <c r="N1528" s="2" t="s">
        <v>45</v>
      </c>
      <c r="O1528" s="9">
        <v>14.212362553804301</v>
      </c>
      <c r="P1528" s="9">
        <f t="shared" si="115"/>
        <v>55</v>
      </c>
      <c r="Q1528" s="2" t="str">
        <f t="shared" si="116"/>
        <v>diciembre</v>
      </c>
      <c r="R1528" s="2">
        <f t="shared" si="117"/>
        <v>2023</v>
      </c>
      <c r="S1528" s="3" t="str">
        <f t="shared" si="118"/>
        <v>sabado</v>
      </c>
      <c r="T1528" s="88">
        <f t="shared" si="119"/>
        <v>9</v>
      </c>
    </row>
    <row r="1529" spans="1:20" ht="15.75" x14ac:dyDescent="0.25">
      <c r="A1529" s="113">
        <v>1528</v>
      </c>
      <c r="B1529" s="4" t="s">
        <v>71</v>
      </c>
      <c r="C1529" s="113">
        <v>27</v>
      </c>
      <c r="D1529" s="2" t="s">
        <v>695</v>
      </c>
      <c r="E1529" s="5" t="s">
        <v>926</v>
      </c>
      <c r="F1529" s="171">
        <v>34221613</v>
      </c>
      <c r="G1529" s="2" t="s">
        <v>822</v>
      </c>
      <c r="H1529" s="2" t="s">
        <v>72</v>
      </c>
      <c r="I1529" s="44">
        <v>45275</v>
      </c>
      <c r="J1529" s="133" t="s">
        <v>686</v>
      </c>
      <c r="K1529" s="133" t="s">
        <v>1200</v>
      </c>
      <c r="L1529" s="160">
        <v>550</v>
      </c>
      <c r="M1529" s="2" t="s">
        <v>1</v>
      </c>
      <c r="N1529" s="2" t="s">
        <v>45</v>
      </c>
      <c r="O1529" s="9">
        <v>14.2250882546046</v>
      </c>
      <c r="P1529" s="9">
        <f t="shared" si="115"/>
        <v>55</v>
      </c>
      <c r="Q1529" s="2" t="str">
        <f t="shared" si="116"/>
        <v>diciembre</v>
      </c>
      <c r="R1529" s="2">
        <f t="shared" si="117"/>
        <v>2023</v>
      </c>
      <c r="S1529" s="3" t="str">
        <f t="shared" si="118"/>
        <v>viernes</v>
      </c>
      <c r="T1529" s="87">
        <f t="shared" si="119"/>
        <v>15</v>
      </c>
    </row>
    <row r="1530" spans="1:20" ht="15.75" x14ac:dyDescent="0.25">
      <c r="A1530" s="113">
        <v>1529</v>
      </c>
      <c r="B1530" s="4" t="s">
        <v>73</v>
      </c>
      <c r="C1530" s="113">
        <v>31</v>
      </c>
      <c r="D1530" s="2" t="s">
        <v>695</v>
      </c>
      <c r="E1530" s="5" t="s">
        <v>927</v>
      </c>
      <c r="F1530" s="171">
        <v>39111781</v>
      </c>
      <c r="G1530" s="2" t="s">
        <v>844</v>
      </c>
      <c r="H1530" s="2" t="s">
        <v>74</v>
      </c>
      <c r="I1530" s="44">
        <v>45277</v>
      </c>
      <c r="J1530" s="133" t="s">
        <v>714</v>
      </c>
      <c r="K1530" s="133" t="s">
        <v>1200</v>
      </c>
      <c r="L1530" s="160">
        <v>550</v>
      </c>
      <c r="M1530" s="2" t="s">
        <v>1198</v>
      </c>
      <c r="N1530" s="2" t="s">
        <v>45</v>
      </c>
      <c r="O1530" s="9">
        <v>14.231451105004799</v>
      </c>
      <c r="P1530" s="9">
        <f t="shared" si="115"/>
        <v>55</v>
      </c>
      <c r="Q1530" s="2" t="str">
        <f t="shared" si="116"/>
        <v>diciembre</v>
      </c>
      <c r="R1530" s="2">
        <f t="shared" si="117"/>
        <v>2023</v>
      </c>
      <c r="S1530" s="3" t="str">
        <f t="shared" si="118"/>
        <v>domingo</v>
      </c>
      <c r="T1530" s="88">
        <f t="shared" si="119"/>
        <v>17</v>
      </c>
    </row>
    <row r="1531" spans="1:20" ht="15.75" x14ac:dyDescent="0.25">
      <c r="A1531" s="113">
        <v>1530</v>
      </c>
      <c r="B1531" s="4" t="s">
        <v>729</v>
      </c>
      <c r="C1531" s="113">
        <v>44</v>
      </c>
      <c r="D1531" s="2" t="s">
        <v>696</v>
      </c>
      <c r="E1531" s="5" t="s">
        <v>931</v>
      </c>
      <c r="F1531" s="171">
        <v>39810617</v>
      </c>
      <c r="G1531" s="2" t="s">
        <v>826</v>
      </c>
      <c r="H1531" s="2" t="s">
        <v>84</v>
      </c>
      <c r="I1531" s="44">
        <v>45287</v>
      </c>
      <c r="J1531" s="133" t="s">
        <v>691</v>
      </c>
      <c r="K1531" s="133" t="s">
        <v>1200</v>
      </c>
      <c r="L1531" s="160">
        <v>550</v>
      </c>
      <c r="M1531" s="2" t="s">
        <v>1198</v>
      </c>
      <c r="N1531" s="2" t="s">
        <v>45</v>
      </c>
      <c r="O1531" s="9">
        <v>14.2632653570057</v>
      </c>
      <c r="P1531" s="9">
        <f t="shared" si="115"/>
        <v>55</v>
      </c>
      <c r="Q1531" s="2" t="str">
        <f t="shared" si="116"/>
        <v>diciembre</v>
      </c>
      <c r="R1531" s="2">
        <f t="shared" si="117"/>
        <v>2023</v>
      </c>
      <c r="S1531" s="3" t="str">
        <f t="shared" si="118"/>
        <v>miercoles</v>
      </c>
      <c r="T1531" s="87">
        <f t="shared" si="119"/>
        <v>27</v>
      </c>
    </row>
    <row r="1532" spans="1:20" ht="15.75" x14ac:dyDescent="0.25">
      <c r="A1532" s="113">
        <v>1531</v>
      </c>
      <c r="B1532" s="4" t="s">
        <v>731</v>
      </c>
      <c r="C1532" s="113">
        <v>34</v>
      </c>
      <c r="D1532" s="2" t="s">
        <v>695</v>
      </c>
      <c r="E1532" s="5" t="s">
        <v>934</v>
      </c>
      <c r="F1532" s="171">
        <v>33175773</v>
      </c>
      <c r="G1532" s="2" t="s">
        <v>827</v>
      </c>
      <c r="H1532" s="2" t="s">
        <v>88</v>
      </c>
      <c r="I1532" s="44">
        <v>45291</v>
      </c>
      <c r="J1532" s="133" t="s">
        <v>686</v>
      </c>
      <c r="K1532" s="133" t="s">
        <v>1200</v>
      </c>
      <c r="L1532" s="160">
        <v>550</v>
      </c>
      <c r="M1532" s="2" t="s">
        <v>1</v>
      </c>
      <c r="N1532" s="2" t="s">
        <v>45</v>
      </c>
      <c r="O1532" s="9">
        <v>14.275991057806101</v>
      </c>
      <c r="P1532" s="9">
        <f t="shared" si="115"/>
        <v>55</v>
      </c>
      <c r="Q1532" s="2" t="str">
        <f t="shared" si="116"/>
        <v>diciembre</v>
      </c>
      <c r="R1532" s="2">
        <f t="shared" si="117"/>
        <v>2023</v>
      </c>
      <c r="S1532" s="3" t="str">
        <f t="shared" si="118"/>
        <v>domingo</v>
      </c>
      <c r="T1532" s="88">
        <f t="shared" si="119"/>
        <v>31</v>
      </c>
    </row>
    <row r="1533" spans="1:20" ht="15.75" x14ac:dyDescent="0.25">
      <c r="A1533" s="113">
        <v>1532</v>
      </c>
      <c r="B1533" s="4" t="s">
        <v>91</v>
      </c>
      <c r="C1533" s="113">
        <v>31</v>
      </c>
      <c r="D1533" s="2" t="s">
        <v>696</v>
      </c>
      <c r="E1533" s="5" t="s">
        <v>936</v>
      </c>
      <c r="F1533" s="171">
        <v>26673605</v>
      </c>
      <c r="G1533" s="2" t="s">
        <v>829</v>
      </c>
      <c r="H1533" s="2" t="s">
        <v>92</v>
      </c>
      <c r="I1533" s="44">
        <v>45178</v>
      </c>
      <c r="J1533" s="133" t="s">
        <v>713</v>
      </c>
      <c r="K1533" s="133" t="s">
        <v>1200</v>
      </c>
      <c r="L1533" s="160">
        <v>550</v>
      </c>
      <c r="M1533" s="2" t="s">
        <v>1</v>
      </c>
      <c r="N1533" s="2" t="s">
        <v>45</v>
      </c>
      <c r="O1533" s="9">
        <v>14.2887167586064</v>
      </c>
      <c r="P1533" s="9">
        <f t="shared" si="115"/>
        <v>55</v>
      </c>
      <c r="Q1533" s="2" t="str">
        <f t="shared" si="116"/>
        <v>septiembre</v>
      </c>
      <c r="R1533" s="2">
        <f t="shared" si="117"/>
        <v>2023</v>
      </c>
      <c r="S1533" s="3" t="str">
        <f t="shared" si="118"/>
        <v>sabado</v>
      </c>
      <c r="T1533" s="87">
        <f t="shared" si="119"/>
        <v>9</v>
      </c>
    </row>
    <row r="1534" spans="1:20" ht="15.75" x14ac:dyDescent="0.25">
      <c r="A1534" s="113">
        <v>1533</v>
      </c>
      <c r="B1534" s="4" t="s">
        <v>94</v>
      </c>
      <c r="C1534" s="113">
        <v>29</v>
      </c>
      <c r="D1534" s="2" t="s">
        <v>695</v>
      </c>
      <c r="E1534" s="5" t="s">
        <v>938</v>
      </c>
      <c r="F1534" s="171">
        <v>32537563</v>
      </c>
      <c r="G1534" s="2" t="s">
        <v>831</v>
      </c>
      <c r="H1534" s="2" t="s">
        <v>74</v>
      </c>
      <c r="I1534" s="44">
        <v>45177</v>
      </c>
      <c r="J1534" s="133" t="s">
        <v>686</v>
      </c>
      <c r="K1534" s="133" t="s">
        <v>1200</v>
      </c>
      <c r="L1534" s="160">
        <v>550</v>
      </c>
      <c r="M1534" s="2" t="s">
        <v>1</v>
      </c>
      <c r="N1534" s="2" t="s">
        <v>45</v>
      </c>
      <c r="O1534" s="9">
        <v>14.3014424594068</v>
      </c>
      <c r="P1534" s="9">
        <f t="shared" si="115"/>
        <v>55</v>
      </c>
      <c r="Q1534" s="2" t="str">
        <f t="shared" si="116"/>
        <v>septiembre</v>
      </c>
      <c r="R1534" s="2">
        <f t="shared" si="117"/>
        <v>2023</v>
      </c>
      <c r="S1534" s="3" t="str">
        <f t="shared" si="118"/>
        <v>viernes</v>
      </c>
      <c r="T1534" s="88">
        <f t="shared" si="119"/>
        <v>8</v>
      </c>
    </row>
    <row r="1535" spans="1:20" ht="15.75" x14ac:dyDescent="0.25">
      <c r="A1535" s="113">
        <v>1534</v>
      </c>
      <c r="B1535" s="4" t="s">
        <v>733</v>
      </c>
      <c r="C1535" s="113">
        <v>28</v>
      </c>
      <c r="D1535" s="2" t="s">
        <v>695</v>
      </c>
      <c r="E1535" s="5" t="s">
        <v>939</v>
      </c>
      <c r="F1535" s="171">
        <v>39704517</v>
      </c>
      <c r="G1535" s="2" t="s">
        <v>832</v>
      </c>
      <c r="H1535" s="2" t="s">
        <v>96</v>
      </c>
      <c r="I1535" s="44">
        <v>45179</v>
      </c>
      <c r="J1535" s="133" t="s">
        <v>714</v>
      </c>
      <c r="K1535" s="133" t="s">
        <v>1200</v>
      </c>
      <c r="L1535" s="160">
        <v>550</v>
      </c>
      <c r="M1535" s="2" t="s">
        <v>1198</v>
      </c>
      <c r="N1535" s="2" t="s">
        <v>45</v>
      </c>
      <c r="O1535" s="9">
        <v>14.307805309807</v>
      </c>
      <c r="P1535" s="9">
        <f t="shared" si="115"/>
        <v>55</v>
      </c>
      <c r="Q1535" s="2" t="str">
        <f t="shared" si="116"/>
        <v>septiembre</v>
      </c>
      <c r="R1535" s="2">
        <f t="shared" si="117"/>
        <v>2023</v>
      </c>
      <c r="S1535" s="3" t="str">
        <f t="shared" si="118"/>
        <v>domingo</v>
      </c>
      <c r="T1535" s="87">
        <f t="shared" si="119"/>
        <v>10</v>
      </c>
    </row>
    <row r="1536" spans="1:20" ht="15.75" x14ac:dyDescent="0.25">
      <c r="A1536" s="113">
        <v>1535</v>
      </c>
      <c r="B1536" s="4" t="s">
        <v>734</v>
      </c>
      <c r="C1536" s="113">
        <v>29</v>
      </c>
      <c r="D1536" s="2" t="s">
        <v>696</v>
      </c>
      <c r="E1536" s="5" t="s">
        <v>940</v>
      </c>
      <c r="F1536" s="171">
        <v>36482004</v>
      </c>
      <c r="G1536" s="2" t="s">
        <v>851</v>
      </c>
      <c r="H1536" s="2" t="s">
        <v>98</v>
      </c>
      <c r="I1536" s="44">
        <v>45181</v>
      </c>
      <c r="J1536" s="133" t="s">
        <v>713</v>
      </c>
      <c r="K1536" s="133" t="s">
        <v>1200</v>
      </c>
      <c r="L1536" s="160">
        <v>550</v>
      </c>
      <c r="M1536" s="2" t="s">
        <v>1</v>
      </c>
      <c r="N1536" s="2" t="s">
        <v>45</v>
      </c>
      <c r="O1536" s="9">
        <v>14.3141681602071</v>
      </c>
      <c r="P1536" s="9">
        <f t="shared" si="115"/>
        <v>55</v>
      </c>
      <c r="Q1536" s="2" t="str">
        <f t="shared" si="116"/>
        <v>septiembre</v>
      </c>
      <c r="R1536" s="2">
        <f t="shared" si="117"/>
        <v>2023</v>
      </c>
      <c r="S1536" s="3" t="str">
        <f t="shared" si="118"/>
        <v>martes</v>
      </c>
      <c r="T1536" s="88">
        <f t="shared" si="119"/>
        <v>12</v>
      </c>
    </row>
    <row r="1537" spans="1:20" ht="15.75" x14ac:dyDescent="0.25">
      <c r="A1537" s="113">
        <v>1536</v>
      </c>
      <c r="B1537" s="4" t="s">
        <v>99</v>
      </c>
      <c r="C1537" s="113">
        <v>31</v>
      </c>
      <c r="D1537" s="2" t="s">
        <v>696</v>
      </c>
      <c r="E1537" s="5" t="s">
        <v>941</v>
      </c>
      <c r="F1537" s="171">
        <v>34388397</v>
      </c>
      <c r="G1537" s="2" t="s">
        <v>846</v>
      </c>
      <c r="H1537" s="2" t="s">
        <v>100</v>
      </c>
      <c r="I1537" s="44">
        <v>45183</v>
      </c>
      <c r="J1537" s="133" t="s">
        <v>786</v>
      </c>
      <c r="K1537" s="133" t="s">
        <v>1200</v>
      </c>
      <c r="L1537" s="160">
        <v>550</v>
      </c>
      <c r="M1537" s="2" t="s">
        <v>3</v>
      </c>
      <c r="N1537" s="2" t="s">
        <v>45</v>
      </c>
      <c r="O1537" s="9">
        <v>14.320531010607301</v>
      </c>
      <c r="P1537" s="9">
        <f t="shared" si="115"/>
        <v>55</v>
      </c>
      <c r="Q1537" s="2" t="str">
        <f t="shared" si="116"/>
        <v>septiembre</v>
      </c>
      <c r="R1537" s="2">
        <f t="shared" si="117"/>
        <v>2023</v>
      </c>
      <c r="S1537" s="3" t="str">
        <f t="shared" si="118"/>
        <v>jueves</v>
      </c>
      <c r="T1537" s="87">
        <f t="shared" si="119"/>
        <v>14</v>
      </c>
    </row>
    <row r="1538" spans="1:20" ht="15.75" x14ac:dyDescent="0.25">
      <c r="A1538" s="113">
        <v>1537</v>
      </c>
      <c r="B1538" s="4" t="s">
        <v>735</v>
      </c>
      <c r="C1538" s="113">
        <v>29</v>
      </c>
      <c r="D1538" s="2" t="s">
        <v>695</v>
      </c>
      <c r="E1538" s="5" t="s">
        <v>942</v>
      </c>
      <c r="F1538" s="171">
        <v>34400915</v>
      </c>
      <c r="G1538" s="2" t="s">
        <v>840</v>
      </c>
      <c r="H1538" s="2" t="s">
        <v>102</v>
      </c>
      <c r="I1538" s="44">
        <v>45185</v>
      </c>
      <c r="J1538" s="133" t="s">
        <v>686</v>
      </c>
      <c r="K1538" s="133" t="s">
        <v>1200</v>
      </c>
      <c r="L1538" s="160">
        <v>550</v>
      </c>
      <c r="M1538" s="2" t="s">
        <v>1</v>
      </c>
      <c r="N1538" s="2" t="s">
        <v>45</v>
      </c>
      <c r="O1538" s="9">
        <v>14.3268938610075</v>
      </c>
      <c r="P1538" s="9">
        <f t="shared" ref="P1538:P1601" si="120">L1538*0.1</f>
        <v>55</v>
      </c>
      <c r="Q1538" s="2" t="str">
        <f t="shared" ref="Q1538:Q1601" si="121">TEXT(I:I,"mmmm")</f>
        <v>septiembre</v>
      </c>
      <c r="R1538" s="2">
        <f t="shared" ref="R1538:R1601" si="122">YEAR(I1538)</f>
        <v>2023</v>
      </c>
      <c r="S1538" s="3" t="str">
        <f t="shared" ref="S1538:S1601" si="123">IF(I1538&lt;&gt;"", SUBSTITUTE(SUBSTITUTE(SUBSTITUTE(SUBSTITUTE(SUBSTITUTE(TEXT(I1538,"dddd"),"á","a"),"é","e"),"í","i"),"ó","o"),"ú","u"),"")</f>
        <v>sabado</v>
      </c>
      <c r="T1538" s="88">
        <f t="shared" ref="T1538:T1601" si="124">DAY(I:I)</f>
        <v>16</v>
      </c>
    </row>
    <row r="1539" spans="1:20" ht="15.75" x14ac:dyDescent="0.25">
      <c r="A1539" s="113">
        <v>1538</v>
      </c>
      <c r="B1539" s="4" t="s">
        <v>802</v>
      </c>
      <c r="C1539" s="113">
        <v>30</v>
      </c>
      <c r="D1539" s="2" t="s">
        <v>695</v>
      </c>
      <c r="E1539" s="5" t="s">
        <v>944</v>
      </c>
      <c r="F1539" s="171">
        <v>27186697</v>
      </c>
      <c r="G1539" s="2" t="s">
        <v>833</v>
      </c>
      <c r="H1539" s="2" t="s">
        <v>70</v>
      </c>
      <c r="I1539" s="44">
        <v>45189</v>
      </c>
      <c r="J1539" s="133" t="s">
        <v>713</v>
      </c>
      <c r="K1539" s="133" t="s">
        <v>1200</v>
      </c>
      <c r="L1539" s="160">
        <v>550</v>
      </c>
      <c r="M1539" s="2" t="s">
        <v>1</v>
      </c>
      <c r="N1539" s="2" t="s">
        <v>45</v>
      </c>
      <c r="O1539" s="9">
        <v>14.339619561807901</v>
      </c>
      <c r="P1539" s="9">
        <f t="shared" si="120"/>
        <v>55</v>
      </c>
      <c r="Q1539" s="2" t="str">
        <f t="shared" si="121"/>
        <v>septiembre</v>
      </c>
      <c r="R1539" s="2">
        <f t="shared" si="122"/>
        <v>2023</v>
      </c>
      <c r="S1539" s="3" t="str">
        <f t="shared" si="123"/>
        <v>miercoles</v>
      </c>
      <c r="T1539" s="87">
        <f t="shared" si="124"/>
        <v>20</v>
      </c>
    </row>
    <row r="1540" spans="1:20" ht="15.75" x14ac:dyDescent="0.25">
      <c r="A1540" s="113">
        <v>1539</v>
      </c>
      <c r="B1540" s="4" t="s">
        <v>738</v>
      </c>
      <c r="C1540" s="113">
        <v>52</v>
      </c>
      <c r="D1540" s="2" t="s">
        <v>696</v>
      </c>
      <c r="E1540" s="5" t="s">
        <v>946</v>
      </c>
      <c r="F1540" s="171">
        <v>34780010</v>
      </c>
      <c r="G1540" s="2" t="s">
        <v>834</v>
      </c>
      <c r="H1540" s="2" t="s">
        <v>110</v>
      </c>
      <c r="I1540" s="44">
        <v>45193</v>
      </c>
      <c r="J1540" s="133" t="s">
        <v>686</v>
      </c>
      <c r="K1540" s="133" t="s">
        <v>1200</v>
      </c>
      <c r="L1540" s="160">
        <v>550</v>
      </c>
      <c r="M1540" s="2" t="s">
        <v>1</v>
      </c>
      <c r="N1540" s="2" t="s">
        <v>45</v>
      </c>
      <c r="O1540" s="9">
        <v>14.3523452626082</v>
      </c>
      <c r="P1540" s="9">
        <f t="shared" si="120"/>
        <v>55</v>
      </c>
      <c r="Q1540" s="2" t="str">
        <f t="shared" si="121"/>
        <v>septiembre</v>
      </c>
      <c r="R1540" s="2">
        <f t="shared" si="122"/>
        <v>2023</v>
      </c>
      <c r="S1540" s="3" t="str">
        <f t="shared" si="123"/>
        <v>domingo</v>
      </c>
      <c r="T1540" s="88">
        <f t="shared" si="124"/>
        <v>24</v>
      </c>
    </row>
    <row r="1541" spans="1:20" ht="15.75" x14ac:dyDescent="0.25">
      <c r="A1541" s="113">
        <v>1540</v>
      </c>
      <c r="B1541" s="4" t="s">
        <v>111</v>
      </c>
      <c r="C1541" s="113">
        <v>27</v>
      </c>
      <c r="D1541" s="2" t="s">
        <v>695</v>
      </c>
      <c r="E1541" s="5" t="s">
        <v>947</v>
      </c>
      <c r="F1541" s="171">
        <v>28565335</v>
      </c>
      <c r="G1541" s="2" t="s">
        <v>841</v>
      </c>
      <c r="H1541" s="2" t="s">
        <v>112</v>
      </c>
      <c r="I1541" s="44">
        <v>45195</v>
      </c>
      <c r="J1541" s="133" t="s">
        <v>714</v>
      </c>
      <c r="K1541" s="133" t="s">
        <v>1200</v>
      </c>
      <c r="L1541" s="160">
        <v>550</v>
      </c>
      <c r="M1541" s="2" t="s">
        <v>1198</v>
      </c>
      <c r="N1541" s="2" t="s">
        <v>45</v>
      </c>
      <c r="O1541" s="9">
        <v>14.358708113008401</v>
      </c>
      <c r="P1541" s="9">
        <f t="shared" si="120"/>
        <v>55</v>
      </c>
      <c r="Q1541" s="2" t="str">
        <f t="shared" si="121"/>
        <v>septiembre</v>
      </c>
      <c r="R1541" s="2">
        <f t="shared" si="122"/>
        <v>2023</v>
      </c>
      <c r="S1541" s="3" t="str">
        <f t="shared" si="123"/>
        <v>martes</v>
      </c>
      <c r="T1541" s="87">
        <f t="shared" si="124"/>
        <v>26</v>
      </c>
    </row>
    <row r="1542" spans="1:20" ht="15.75" x14ac:dyDescent="0.25">
      <c r="A1542" s="113">
        <v>1541</v>
      </c>
      <c r="B1542" s="4" t="s">
        <v>739</v>
      </c>
      <c r="C1542" s="113">
        <v>31</v>
      </c>
      <c r="D1542" s="2" t="s">
        <v>695</v>
      </c>
      <c r="E1542" s="5" t="s">
        <v>950</v>
      </c>
      <c r="F1542" s="171">
        <v>26941122</v>
      </c>
      <c r="G1542" s="2" t="s">
        <v>836</v>
      </c>
      <c r="H1542" s="2" t="s">
        <v>117</v>
      </c>
      <c r="I1542" s="44">
        <v>45214</v>
      </c>
      <c r="J1542" s="133" t="s">
        <v>785</v>
      </c>
      <c r="K1542" s="133" t="s">
        <v>1200</v>
      </c>
      <c r="L1542" s="160">
        <v>550</v>
      </c>
      <c r="M1542" s="2" t="s">
        <v>3</v>
      </c>
      <c r="N1542" s="2" t="s">
        <v>45</v>
      </c>
      <c r="O1542" s="9">
        <v>14.377796664208899</v>
      </c>
      <c r="P1542" s="9">
        <f t="shared" si="120"/>
        <v>55</v>
      </c>
      <c r="Q1542" s="2" t="str">
        <f t="shared" si="121"/>
        <v>octubre</v>
      </c>
      <c r="R1542" s="2">
        <f t="shared" si="122"/>
        <v>2023</v>
      </c>
      <c r="S1542" s="3" t="str">
        <f t="shared" si="123"/>
        <v>domingo</v>
      </c>
      <c r="T1542" s="88">
        <f t="shared" si="124"/>
        <v>15</v>
      </c>
    </row>
    <row r="1543" spans="1:20" ht="15.75" x14ac:dyDescent="0.25">
      <c r="A1543" s="113">
        <v>1542</v>
      </c>
      <c r="B1543" s="4" t="s">
        <v>120</v>
      </c>
      <c r="C1543" s="113">
        <v>18</v>
      </c>
      <c r="D1543" s="2" t="s">
        <v>695</v>
      </c>
      <c r="E1543" s="5" t="s">
        <v>901</v>
      </c>
      <c r="F1543" s="171">
        <v>37381230</v>
      </c>
      <c r="G1543" s="2" t="s">
        <v>838</v>
      </c>
      <c r="H1543" s="2" t="s">
        <v>121</v>
      </c>
      <c r="I1543" s="44">
        <v>45205</v>
      </c>
      <c r="J1543" s="133" t="s">
        <v>682</v>
      </c>
      <c r="K1543" s="133" t="s">
        <v>1200</v>
      </c>
      <c r="L1543" s="160">
        <v>550</v>
      </c>
      <c r="M1543" s="2" t="s">
        <v>1</v>
      </c>
      <c r="N1543" s="2" t="s">
        <v>45</v>
      </c>
      <c r="O1543" s="9">
        <v>14.3905223650093</v>
      </c>
      <c r="P1543" s="9">
        <f t="shared" si="120"/>
        <v>55</v>
      </c>
      <c r="Q1543" s="2" t="str">
        <f t="shared" si="121"/>
        <v>octubre</v>
      </c>
      <c r="R1543" s="2">
        <f t="shared" si="122"/>
        <v>2023</v>
      </c>
      <c r="S1543" s="3" t="str">
        <f t="shared" si="123"/>
        <v>viernes</v>
      </c>
      <c r="T1543" s="87">
        <f t="shared" si="124"/>
        <v>6</v>
      </c>
    </row>
    <row r="1544" spans="1:20" ht="15.75" x14ac:dyDescent="0.25">
      <c r="A1544" s="113">
        <v>1543</v>
      </c>
      <c r="B1544" s="4" t="s">
        <v>906</v>
      </c>
      <c r="C1544" s="113">
        <v>35</v>
      </c>
      <c r="D1544" s="2" t="s">
        <v>696</v>
      </c>
      <c r="E1544" s="5" t="s">
        <v>914</v>
      </c>
      <c r="F1544" s="171">
        <v>37977741</v>
      </c>
      <c r="G1544" s="2" t="s">
        <v>839</v>
      </c>
      <c r="H1544" s="2" t="s">
        <v>31</v>
      </c>
      <c r="I1544" s="44">
        <v>45209</v>
      </c>
      <c r="J1544" s="133" t="s">
        <v>692</v>
      </c>
      <c r="K1544" s="133" t="s">
        <v>62</v>
      </c>
      <c r="L1544" s="161">
        <v>350</v>
      </c>
      <c r="M1544" s="2" t="s">
        <v>1197</v>
      </c>
      <c r="N1544" s="2" t="s">
        <v>45</v>
      </c>
      <c r="O1544" s="9">
        <v>14.4032480658097</v>
      </c>
      <c r="P1544" s="9">
        <f t="shared" si="120"/>
        <v>35</v>
      </c>
      <c r="Q1544" s="2" t="str">
        <f t="shared" si="121"/>
        <v>octubre</v>
      </c>
      <c r="R1544" s="2">
        <f t="shared" si="122"/>
        <v>2023</v>
      </c>
      <c r="S1544" s="3" t="str">
        <f t="shared" si="123"/>
        <v>martes</v>
      </c>
      <c r="T1544" s="88">
        <f t="shared" si="124"/>
        <v>10</v>
      </c>
    </row>
    <row r="1545" spans="1:20" ht="15.75" x14ac:dyDescent="0.25">
      <c r="A1545" s="113">
        <v>1544</v>
      </c>
      <c r="B1545" s="4" t="s">
        <v>716</v>
      </c>
      <c r="C1545" s="113">
        <v>27</v>
      </c>
      <c r="D1545" s="2" t="s">
        <v>695</v>
      </c>
      <c r="E1545" s="5" t="s">
        <v>916</v>
      </c>
      <c r="F1545" s="171">
        <v>33459367</v>
      </c>
      <c r="G1545" s="6" t="s">
        <v>817</v>
      </c>
      <c r="H1545" s="2" t="s">
        <v>35</v>
      </c>
      <c r="I1545" s="44">
        <v>45213</v>
      </c>
      <c r="J1545" s="133" t="s">
        <v>784</v>
      </c>
      <c r="K1545" s="133" t="s">
        <v>62</v>
      </c>
      <c r="L1545" s="161">
        <v>350</v>
      </c>
      <c r="M1545" s="2" t="s">
        <v>1198</v>
      </c>
      <c r="N1545" s="2" t="s">
        <v>45</v>
      </c>
      <c r="O1545" s="9">
        <v>14.41597376661</v>
      </c>
      <c r="P1545" s="9">
        <f t="shared" si="120"/>
        <v>35</v>
      </c>
      <c r="Q1545" s="2" t="str">
        <f t="shared" si="121"/>
        <v>octubre</v>
      </c>
      <c r="R1545" s="2">
        <f t="shared" si="122"/>
        <v>2023</v>
      </c>
      <c r="S1545" s="3" t="str">
        <f t="shared" si="123"/>
        <v>sabado</v>
      </c>
      <c r="T1545" s="87">
        <f t="shared" si="124"/>
        <v>14</v>
      </c>
    </row>
    <row r="1546" spans="1:20" ht="15.75" x14ac:dyDescent="0.25">
      <c r="A1546" s="113">
        <v>1545</v>
      </c>
      <c r="B1546" s="4" t="s">
        <v>803</v>
      </c>
      <c r="C1546" s="113">
        <v>38</v>
      </c>
      <c r="D1546" s="2" t="s">
        <v>695</v>
      </c>
      <c r="E1546" s="5" t="s">
        <v>917</v>
      </c>
      <c r="F1546" s="171">
        <v>30652793</v>
      </c>
      <c r="G1546" s="6" t="s">
        <v>818</v>
      </c>
      <c r="H1546" s="2" t="s">
        <v>129</v>
      </c>
      <c r="I1546" s="44">
        <v>45214</v>
      </c>
      <c r="J1546" s="133" t="s">
        <v>690</v>
      </c>
      <c r="K1546" s="133" t="s">
        <v>62</v>
      </c>
      <c r="L1546" s="161">
        <v>350</v>
      </c>
      <c r="M1546" s="2" t="s">
        <v>3</v>
      </c>
      <c r="N1546" s="2" t="s">
        <v>45</v>
      </c>
      <c r="O1546" s="9">
        <v>14.422336617010201</v>
      </c>
      <c r="P1546" s="9">
        <f t="shared" si="120"/>
        <v>35</v>
      </c>
      <c r="Q1546" s="2" t="str">
        <f t="shared" si="121"/>
        <v>octubre</v>
      </c>
      <c r="R1546" s="2">
        <f t="shared" si="122"/>
        <v>2023</v>
      </c>
      <c r="S1546" s="3" t="str">
        <f t="shared" si="123"/>
        <v>domingo</v>
      </c>
      <c r="T1546" s="88">
        <f t="shared" si="124"/>
        <v>15</v>
      </c>
    </row>
    <row r="1547" spans="1:20" ht="15.75" x14ac:dyDescent="0.25">
      <c r="A1547" s="113">
        <v>1546</v>
      </c>
      <c r="B1547" s="4" t="s">
        <v>905</v>
      </c>
      <c r="C1547" s="113">
        <v>22</v>
      </c>
      <c r="D1547" s="2" t="s">
        <v>695</v>
      </c>
      <c r="E1547" s="5" t="s">
        <v>918</v>
      </c>
      <c r="F1547" s="171">
        <v>27137293</v>
      </c>
      <c r="G1547" s="2" t="s">
        <v>819</v>
      </c>
      <c r="H1547" s="2" t="s">
        <v>39</v>
      </c>
      <c r="I1547" s="44">
        <v>45217</v>
      </c>
      <c r="J1547" s="133" t="s">
        <v>782</v>
      </c>
      <c r="K1547" s="133" t="s">
        <v>62</v>
      </c>
      <c r="L1547" s="161">
        <v>350</v>
      </c>
      <c r="M1547" s="2" t="s">
        <v>1198</v>
      </c>
      <c r="N1547" s="2" t="s">
        <v>45</v>
      </c>
      <c r="O1547" s="9">
        <v>14.4286994674104</v>
      </c>
      <c r="P1547" s="9">
        <f t="shared" si="120"/>
        <v>35</v>
      </c>
      <c r="Q1547" s="2" t="str">
        <f t="shared" si="121"/>
        <v>octubre</v>
      </c>
      <c r="R1547" s="2">
        <f t="shared" si="122"/>
        <v>2023</v>
      </c>
      <c r="S1547" s="3" t="str">
        <f t="shared" si="123"/>
        <v>miercoles</v>
      </c>
      <c r="T1547" s="87">
        <f t="shared" si="124"/>
        <v>18</v>
      </c>
    </row>
    <row r="1548" spans="1:20" ht="15.75" x14ac:dyDescent="0.25">
      <c r="A1548" s="113">
        <v>1547</v>
      </c>
      <c r="B1548" s="4" t="s">
        <v>718</v>
      </c>
      <c r="C1548" s="113">
        <v>32</v>
      </c>
      <c r="D1548" s="2" t="s">
        <v>696</v>
      </c>
      <c r="E1548" s="5" t="s">
        <v>919</v>
      </c>
      <c r="F1548" s="171">
        <v>34294909</v>
      </c>
      <c r="G1548" s="2" t="s">
        <v>820</v>
      </c>
      <c r="H1548" s="2" t="s">
        <v>59</v>
      </c>
      <c r="I1548" s="44">
        <v>45219</v>
      </c>
      <c r="J1548" s="133" t="s">
        <v>683</v>
      </c>
      <c r="K1548" s="133" t="s">
        <v>62</v>
      </c>
      <c r="L1548" s="161">
        <v>350</v>
      </c>
      <c r="M1548" s="2" t="s">
        <v>5</v>
      </c>
      <c r="N1548" s="2" t="s">
        <v>45</v>
      </c>
      <c r="O1548" s="9">
        <v>14.435062317810599</v>
      </c>
      <c r="P1548" s="9">
        <f t="shared" si="120"/>
        <v>35</v>
      </c>
      <c r="Q1548" s="2" t="str">
        <f t="shared" si="121"/>
        <v>octubre</v>
      </c>
      <c r="R1548" s="2">
        <f t="shared" si="122"/>
        <v>2023</v>
      </c>
      <c r="S1548" s="3" t="str">
        <f t="shared" si="123"/>
        <v>viernes</v>
      </c>
      <c r="T1548" s="88">
        <f t="shared" si="124"/>
        <v>20</v>
      </c>
    </row>
    <row r="1549" spans="1:20" ht="15.75" x14ac:dyDescent="0.25">
      <c r="A1549" s="113">
        <v>1548</v>
      </c>
      <c r="B1549" s="4" t="s">
        <v>719</v>
      </c>
      <c r="C1549" s="113">
        <v>30</v>
      </c>
      <c r="D1549" s="2" t="s">
        <v>696</v>
      </c>
      <c r="E1549" s="5" t="s">
        <v>920</v>
      </c>
      <c r="F1549" s="171">
        <v>27535017</v>
      </c>
      <c r="G1549" s="2" t="s">
        <v>847</v>
      </c>
      <c r="H1549" s="2" t="s">
        <v>61</v>
      </c>
      <c r="I1549" s="44">
        <v>45221</v>
      </c>
      <c r="J1549" s="133" t="s">
        <v>691</v>
      </c>
      <c r="K1549" s="133" t="s">
        <v>62</v>
      </c>
      <c r="L1549" s="161">
        <v>350</v>
      </c>
      <c r="M1549" s="2" t="s">
        <v>1198</v>
      </c>
      <c r="N1549" s="2" t="s">
        <v>45</v>
      </c>
      <c r="O1549" s="9">
        <v>14.441425168210699</v>
      </c>
      <c r="P1549" s="9">
        <f t="shared" si="120"/>
        <v>35</v>
      </c>
      <c r="Q1549" s="2" t="str">
        <f t="shared" si="121"/>
        <v>octubre</v>
      </c>
      <c r="R1549" s="2">
        <f t="shared" si="122"/>
        <v>2023</v>
      </c>
      <c r="S1549" s="3" t="str">
        <f t="shared" si="123"/>
        <v>domingo</v>
      </c>
      <c r="T1549" s="87">
        <f t="shared" si="124"/>
        <v>22</v>
      </c>
    </row>
    <row r="1550" spans="1:20" ht="15.75" x14ac:dyDescent="0.25">
      <c r="A1550" s="113">
        <v>1549</v>
      </c>
      <c r="B1550" s="4" t="s">
        <v>721</v>
      </c>
      <c r="C1550" s="113">
        <v>33</v>
      </c>
      <c r="D1550" s="2" t="s">
        <v>695</v>
      </c>
      <c r="E1550" s="5" t="s">
        <v>922</v>
      </c>
      <c r="F1550" s="171">
        <v>35484478</v>
      </c>
      <c r="G1550" s="2" t="s">
        <v>843</v>
      </c>
      <c r="H1550" s="2" t="s">
        <v>37</v>
      </c>
      <c r="I1550" s="44">
        <v>45225</v>
      </c>
      <c r="J1550" s="133" t="s">
        <v>686</v>
      </c>
      <c r="K1550" s="133" t="s">
        <v>62</v>
      </c>
      <c r="L1550" s="161">
        <v>350</v>
      </c>
      <c r="M1550" s="2" t="s">
        <v>1</v>
      </c>
      <c r="N1550" s="2" t="s">
        <v>45</v>
      </c>
      <c r="O1550" s="9">
        <v>14.4541508690111</v>
      </c>
      <c r="P1550" s="9">
        <f t="shared" si="120"/>
        <v>35</v>
      </c>
      <c r="Q1550" s="2" t="str">
        <f t="shared" si="121"/>
        <v>octubre</v>
      </c>
      <c r="R1550" s="2">
        <f t="shared" si="122"/>
        <v>2023</v>
      </c>
      <c r="S1550" s="3" t="str">
        <f t="shared" si="123"/>
        <v>jueves</v>
      </c>
      <c r="T1550" s="88">
        <f t="shared" si="124"/>
        <v>26</v>
      </c>
    </row>
    <row r="1551" spans="1:20" ht="15.75" x14ac:dyDescent="0.25">
      <c r="A1551" s="113">
        <v>1550</v>
      </c>
      <c r="B1551" s="4" t="s">
        <v>723</v>
      </c>
      <c r="C1551" s="3">
        <v>37</v>
      </c>
      <c r="D1551" s="2" t="s">
        <v>696</v>
      </c>
      <c r="E1551" s="5" t="s">
        <v>924</v>
      </c>
      <c r="F1551" s="171">
        <v>35887710</v>
      </c>
      <c r="G1551" s="2" t="s">
        <v>821</v>
      </c>
      <c r="H1551" s="2" t="s">
        <v>68</v>
      </c>
      <c r="I1551" s="44">
        <v>45214</v>
      </c>
      <c r="J1551" s="133" t="s">
        <v>713</v>
      </c>
      <c r="K1551" s="133" t="s">
        <v>62</v>
      </c>
      <c r="L1551" s="161">
        <v>350</v>
      </c>
      <c r="M1551" s="2" t="s">
        <v>1</v>
      </c>
      <c r="N1551" s="2" t="s">
        <v>45</v>
      </c>
      <c r="O1551" s="9">
        <v>14.4668765698115</v>
      </c>
      <c r="P1551" s="9">
        <f t="shared" si="120"/>
        <v>35</v>
      </c>
      <c r="Q1551" s="2" t="str">
        <f t="shared" si="121"/>
        <v>octubre</v>
      </c>
      <c r="R1551" s="2">
        <f t="shared" si="122"/>
        <v>2023</v>
      </c>
      <c r="S1551" s="3" t="str">
        <f t="shared" si="123"/>
        <v>domingo</v>
      </c>
      <c r="T1551" s="87">
        <f t="shared" si="124"/>
        <v>15</v>
      </c>
    </row>
    <row r="1552" spans="1:20" ht="15.75" x14ac:dyDescent="0.25">
      <c r="A1552" s="113">
        <v>1551</v>
      </c>
      <c r="B1552" s="4" t="s">
        <v>724</v>
      </c>
      <c r="C1552" s="113">
        <v>29</v>
      </c>
      <c r="D1552" s="2" t="s">
        <v>695</v>
      </c>
      <c r="E1552" s="5" t="s">
        <v>925</v>
      </c>
      <c r="F1552" s="171">
        <v>30079514</v>
      </c>
      <c r="G1552" s="2" t="s">
        <v>850</v>
      </c>
      <c r="H1552" s="2" t="s">
        <v>70</v>
      </c>
      <c r="I1552" s="44">
        <v>45231</v>
      </c>
      <c r="J1552" s="133" t="s">
        <v>716</v>
      </c>
      <c r="K1552" s="133" t="s">
        <v>62</v>
      </c>
      <c r="L1552" s="161">
        <v>350</v>
      </c>
      <c r="M1552" s="2" t="s">
        <v>1197</v>
      </c>
      <c r="N1552" s="2" t="s">
        <v>45</v>
      </c>
      <c r="O1552" s="9">
        <v>14.4732394202116</v>
      </c>
      <c r="P1552" s="9">
        <f t="shared" si="120"/>
        <v>35</v>
      </c>
      <c r="Q1552" s="2" t="str">
        <f t="shared" si="121"/>
        <v>noviembre</v>
      </c>
      <c r="R1552" s="2">
        <f t="shared" si="122"/>
        <v>2023</v>
      </c>
      <c r="S1552" s="3" t="str">
        <f t="shared" si="123"/>
        <v>miercoles</v>
      </c>
      <c r="T1552" s="88">
        <f t="shared" si="124"/>
        <v>1</v>
      </c>
    </row>
    <row r="1553" spans="1:20" ht="15.75" x14ac:dyDescent="0.25">
      <c r="A1553" s="113">
        <v>1552</v>
      </c>
      <c r="B1553" s="4" t="s">
        <v>727</v>
      </c>
      <c r="C1553" s="113">
        <v>28</v>
      </c>
      <c r="D1553" s="2" t="s">
        <v>695</v>
      </c>
      <c r="E1553" s="5" t="s">
        <v>929</v>
      </c>
      <c r="F1553" s="171">
        <v>27707752</v>
      </c>
      <c r="G1553" s="2" t="s">
        <v>824</v>
      </c>
      <c r="H1553" s="2" t="s">
        <v>80</v>
      </c>
      <c r="I1553" s="44">
        <v>45241</v>
      </c>
      <c r="J1553" s="133" t="s">
        <v>785</v>
      </c>
      <c r="K1553" s="133" t="s">
        <v>62</v>
      </c>
      <c r="L1553" s="161">
        <v>350</v>
      </c>
      <c r="M1553" s="2" t="s">
        <v>3</v>
      </c>
      <c r="N1553" s="2" t="s">
        <v>45</v>
      </c>
      <c r="O1553" s="9">
        <v>14.505053672212499</v>
      </c>
      <c r="P1553" s="9">
        <f t="shared" si="120"/>
        <v>35</v>
      </c>
      <c r="Q1553" s="2" t="str">
        <f t="shared" si="121"/>
        <v>noviembre</v>
      </c>
      <c r="R1553" s="2">
        <f t="shared" si="122"/>
        <v>2023</v>
      </c>
      <c r="S1553" s="3" t="str">
        <f t="shared" si="123"/>
        <v>sabado</v>
      </c>
      <c r="T1553" s="87">
        <f t="shared" si="124"/>
        <v>11</v>
      </c>
    </row>
    <row r="1554" spans="1:20" ht="15.75" x14ac:dyDescent="0.25">
      <c r="A1554" s="113">
        <v>1553</v>
      </c>
      <c r="B1554" s="4" t="s">
        <v>729</v>
      </c>
      <c r="C1554" s="113">
        <v>44</v>
      </c>
      <c r="D1554" s="2" t="s">
        <v>696</v>
      </c>
      <c r="E1554" s="5" t="s">
        <v>931</v>
      </c>
      <c r="F1554" s="171">
        <v>39810617</v>
      </c>
      <c r="G1554" s="2" t="s">
        <v>826</v>
      </c>
      <c r="H1554" s="2" t="s">
        <v>84</v>
      </c>
      <c r="I1554" s="44">
        <v>45245</v>
      </c>
      <c r="J1554" s="133" t="s">
        <v>682</v>
      </c>
      <c r="K1554" s="133" t="s">
        <v>62</v>
      </c>
      <c r="L1554" s="161">
        <v>350</v>
      </c>
      <c r="M1554" s="2" t="s">
        <v>1</v>
      </c>
      <c r="N1554" s="2" t="s">
        <v>45</v>
      </c>
      <c r="O1554" s="9">
        <v>14.5177793730129</v>
      </c>
      <c r="P1554" s="9">
        <f t="shared" si="120"/>
        <v>35</v>
      </c>
      <c r="Q1554" s="2" t="str">
        <f t="shared" si="121"/>
        <v>noviembre</v>
      </c>
      <c r="R1554" s="2">
        <f t="shared" si="122"/>
        <v>2023</v>
      </c>
      <c r="S1554" s="3" t="str">
        <f t="shared" si="123"/>
        <v>miercoles</v>
      </c>
      <c r="T1554" s="88">
        <f t="shared" si="124"/>
        <v>15</v>
      </c>
    </row>
    <row r="1555" spans="1:20" ht="15.75" x14ac:dyDescent="0.25">
      <c r="A1555" s="113">
        <v>1554</v>
      </c>
      <c r="B1555" s="4" t="s">
        <v>731</v>
      </c>
      <c r="C1555" s="113">
        <v>34</v>
      </c>
      <c r="D1555" s="2" t="s">
        <v>695</v>
      </c>
      <c r="E1555" s="5" t="s">
        <v>934</v>
      </c>
      <c r="F1555" s="171">
        <v>33175773</v>
      </c>
      <c r="G1555" s="2" t="s">
        <v>827</v>
      </c>
      <c r="H1555" s="2" t="s">
        <v>88</v>
      </c>
      <c r="I1555" s="44">
        <v>45249</v>
      </c>
      <c r="J1555" s="133" t="s">
        <v>692</v>
      </c>
      <c r="K1555" s="133" t="s">
        <v>62</v>
      </c>
      <c r="L1555" s="161">
        <v>350</v>
      </c>
      <c r="M1555" s="2" t="s">
        <v>1197</v>
      </c>
      <c r="N1555" s="2" t="s">
        <v>45</v>
      </c>
      <c r="O1555" s="9">
        <v>14.5305050738133</v>
      </c>
      <c r="P1555" s="9">
        <f t="shared" si="120"/>
        <v>35</v>
      </c>
      <c r="Q1555" s="2" t="str">
        <f t="shared" si="121"/>
        <v>noviembre</v>
      </c>
      <c r="R1555" s="2">
        <f t="shared" si="122"/>
        <v>2023</v>
      </c>
      <c r="S1555" s="3" t="str">
        <f t="shared" si="123"/>
        <v>domingo</v>
      </c>
      <c r="T1555" s="87">
        <f t="shared" si="124"/>
        <v>19</v>
      </c>
    </row>
    <row r="1556" spans="1:20" ht="15.75" x14ac:dyDescent="0.25">
      <c r="A1556" s="113">
        <v>1555</v>
      </c>
      <c r="B1556" s="4" t="s">
        <v>91</v>
      </c>
      <c r="C1556" s="113">
        <v>29</v>
      </c>
      <c r="D1556" s="2" t="s">
        <v>696</v>
      </c>
      <c r="E1556" s="5" t="s">
        <v>936</v>
      </c>
      <c r="F1556" s="171">
        <v>26673605</v>
      </c>
      <c r="G1556" s="2" t="s">
        <v>829</v>
      </c>
      <c r="H1556" s="2" t="s">
        <v>92</v>
      </c>
      <c r="I1556" s="44">
        <v>45253</v>
      </c>
      <c r="J1556" s="133" t="s">
        <v>784</v>
      </c>
      <c r="K1556" s="133" t="s">
        <v>62</v>
      </c>
      <c r="L1556" s="161">
        <v>350</v>
      </c>
      <c r="M1556" s="2" t="s">
        <v>1198</v>
      </c>
      <c r="N1556" s="2" t="s">
        <v>45</v>
      </c>
      <c r="O1556" s="9">
        <v>14.543230774613599</v>
      </c>
      <c r="P1556" s="9">
        <f t="shared" si="120"/>
        <v>35</v>
      </c>
      <c r="Q1556" s="2" t="str">
        <f t="shared" si="121"/>
        <v>noviembre</v>
      </c>
      <c r="R1556" s="2">
        <f t="shared" si="122"/>
        <v>2023</v>
      </c>
      <c r="S1556" s="3" t="str">
        <f t="shared" si="123"/>
        <v>jueves</v>
      </c>
      <c r="T1556" s="88">
        <f t="shared" si="124"/>
        <v>23</v>
      </c>
    </row>
    <row r="1557" spans="1:20" ht="15.75" x14ac:dyDescent="0.25">
      <c r="A1557" s="113">
        <v>1556</v>
      </c>
      <c r="B1557" s="4" t="s">
        <v>732</v>
      </c>
      <c r="C1557" s="113">
        <v>40</v>
      </c>
      <c r="D1557" s="2" t="s">
        <v>696</v>
      </c>
      <c r="E1557" s="5" t="s">
        <v>937</v>
      </c>
      <c r="F1557" s="171">
        <v>33498175</v>
      </c>
      <c r="G1557" s="2" t="s">
        <v>830</v>
      </c>
      <c r="H1557" s="2" t="s">
        <v>61</v>
      </c>
      <c r="I1557" s="44">
        <v>45255</v>
      </c>
      <c r="J1557" s="133" t="s">
        <v>690</v>
      </c>
      <c r="K1557" s="133" t="s">
        <v>62</v>
      </c>
      <c r="L1557" s="161">
        <v>350</v>
      </c>
      <c r="M1557" s="2" t="s">
        <v>3</v>
      </c>
      <c r="N1557" s="2" t="s">
        <v>45</v>
      </c>
      <c r="O1557" s="9">
        <v>14.5495936250138</v>
      </c>
      <c r="P1557" s="9">
        <f t="shared" si="120"/>
        <v>35</v>
      </c>
      <c r="Q1557" s="2" t="str">
        <f t="shared" si="121"/>
        <v>noviembre</v>
      </c>
      <c r="R1557" s="2">
        <f t="shared" si="122"/>
        <v>2023</v>
      </c>
      <c r="S1557" s="3" t="str">
        <f t="shared" si="123"/>
        <v>sabado</v>
      </c>
      <c r="T1557" s="87">
        <f t="shared" si="124"/>
        <v>25</v>
      </c>
    </row>
    <row r="1558" spans="1:20" ht="15.75" x14ac:dyDescent="0.25">
      <c r="A1558" s="113">
        <v>1557</v>
      </c>
      <c r="B1558" s="4" t="s">
        <v>94</v>
      </c>
      <c r="C1558" s="113">
        <v>29</v>
      </c>
      <c r="D1558" s="2" t="s">
        <v>695</v>
      </c>
      <c r="E1558" s="5" t="s">
        <v>938</v>
      </c>
      <c r="F1558" s="171">
        <v>32537563</v>
      </c>
      <c r="G1558" s="2" t="s">
        <v>831</v>
      </c>
      <c r="H1558" s="2" t="s">
        <v>74</v>
      </c>
      <c r="I1558" s="44">
        <v>45248</v>
      </c>
      <c r="J1558" s="133" t="s">
        <v>782</v>
      </c>
      <c r="K1558" s="133" t="s">
        <v>62</v>
      </c>
      <c r="L1558" s="161">
        <v>350</v>
      </c>
      <c r="M1558" s="2" t="s">
        <v>1198</v>
      </c>
      <c r="N1558" s="2" t="s">
        <v>45</v>
      </c>
      <c r="O1558" s="9">
        <v>14.555956475414</v>
      </c>
      <c r="P1558" s="9">
        <f t="shared" si="120"/>
        <v>35</v>
      </c>
      <c r="Q1558" s="2" t="str">
        <f t="shared" si="121"/>
        <v>noviembre</v>
      </c>
      <c r="R1558" s="2">
        <f t="shared" si="122"/>
        <v>2023</v>
      </c>
      <c r="S1558" s="3" t="str">
        <f t="shared" si="123"/>
        <v>sabado</v>
      </c>
      <c r="T1558" s="88">
        <f t="shared" si="124"/>
        <v>18</v>
      </c>
    </row>
    <row r="1559" spans="1:20" ht="15.75" x14ac:dyDescent="0.25">
      <c r="A1559" s="113">
        <v>1558</v>
      </c>
      <c r="B1559" s="4" t="s">
        <v>733</v>
      </c>
      <c r="C1559" s="113">
        <v>28</v>
      </c>
      <c r="D1559" s="2" t="s">
        <v>695</v>
      </c>
      <c r="E1559" s="5" t="s">
        <v>939</v>
      </c>
      <c r="F1559" s="171">
        <v>39704517</v>
      </c>
      <c r="G1559" s="2" t="s">
        <v>832</v>
      </c>
      <c r="H1559" s="2" t="s">
        <v>96</v>
      </c>
      <c r="I1559" s="44">
        <v>45259</v>
      </c>
      <c r="J1559" s="133" t="s">
        <v>683</v>
      </c>
      <c r="K1559" s="133" t="s">
        <v>62</v>
      </c>
      <c r="L1559" s="161">
        <v>350</v>
      </c>
      <c r="M1559" s="2" t="s">
        <v>5</v>
      </c>
      <c r="N1559" s="2" t="s">
        <v>45</v>
      </c>
      <c r="O1559" s="9">
        <v>14.562319325814199</v>
      </c>
      <c r="P1559" s="9">
        <f t="shared" si="120"/>
        <v>35</v>
      </c>
      <c r="Q1559" s="2" t="str">
        <f t="shared" si="121"/>
        <v>noviembre</v>
      </c>
      <c r="R1559" s="2">
        <f t="shared" si="122"/>
        <v>2023</v>
      </c>
      <c r="S1559" s="3" t="str">
        <f t="shared" si="123"/>
        <v>miercoles</v>
      </c>
      <c r="T1559" s="87">
        <f t="shared" si="124"/>
        <v>29</v>
      </c>
    </row>
    <row r="1560" spans="1:20" ht="15.75" x14ac:dyDescent="0.25">
      <c r="A1560" s="113">
        <v>1559</v>
      </c>
      <c r="B1560" s="4" t="s">
        <v>734</v>
      </c>
      <c r="C1560" s="113">
        <v>29</v>
      </c>
      <c r="D1560" s="2" t="s">
        <v>696</v>
      </c>
      <c r="E1560" s="5" t="s">
        <v>940</v>
      </c>
      <c r="F1560" s="171">
        <v>36482004</v>
      </c>
      <c r="G1560" s="2" t="s">
        <v>851</v>
      </c>
      <c r="H1560" s="2" t="s">
        <v>98</v>
      </c>
      <c r="I1560" s="44">
        <v>45261</v>
      </c>
      <c r="J1560" s="133" t="s">
        <v>691</v>
      </c>
      <c r="K1560" s="133" t="s">
        <v>62</v>
      </c>
      <c r="L1560" s="161">
        <v>350</v>
      </c>
      <c r="M1560" s="2" t="s">
        <v>1198</v>
      </c>
      <c r="N1560" s="2" t="s">
        <v>45</v>
      </c>
      <c r="O1560" s="9">
        <v>14.568682176214301</v>
      </c>
      <c r="P1560" s="9">
        <f t="shared" si="120"/>
        <v>35</v>
      </c>
      <c r="Q1560" s="2" t="str">
        <f t="shared" si="121"/>
        <v>diciembre</v>
      </c>
      <c r="R1560" s="2">
        <f t="shared" si="122"/>
        <v>2023</v>
      </c>
      <c r="S1560" s="3" t="str">
        <f t="shared" si="123"/>
        <v>viernes</v>
      </c>
      <c r="T1560" s="88">
        <f t="shared" si="124"/>
        <v>1</v>
      </c>
    </row>
    <row r="1561" spans="1:20" ht="15.75" x14ac:dyDescent="0.25">
      <c r="A1561" s="113">
        <v>1560</v>
      </c>
      <c r="B1561" s="4" t="s">
        <v>735</v>
      </c>
      <c r="C1561" s="113">
        <v>29</v>
      </c>
      <c r="D1561" s="2" t="s">
        <v>695</v>
      </c>
      <c r="E1561" s="5" t="s">
        <v>942</v>
      </c>
      <c r="F1561" s="171">
        <v>34400915</v>
      </c>
      <c r="G1561" s="2" t="s">
        <v>840</v>
      </c>
      <c r="H1561" s="2" t="s">
        <v>102</v>
      </c>
      <c r="I1561" s="44">
        <v>45265</v>
      </c>
      <c r="J1561" s="133" t="s">
        <v>686</v>
      </c>
      <c r="K1561" s="133" t="s">
        <v>62</v>
      </c>
      <c r="L1561" s="161">
        <v>350</v>
      </c>
      <c r="M1561" s="2" t="s">
        <v>1</v>
      </c>
      <c r="N1561" s="2" t="s">
        <v>45</v>
      </c>
      <c r="O1561" s="9">
        <v>14.5814078770147</v>
      </c>
      <c r="P1561" s="9">
        <f t="shared" si="120"/>
        <v>35</v>
      </c>
      <c r="Q1561" s="2" t="str">
        <f t="shared" si="121"/>
        <v>diciembre</v>
      </c>
      <c r="R1561" s="2">
        <f t="shared" si="122"/>
        <v>2023</v>
      </c>
      <c r="S1561" s="3" t="str">
        <f t="shared" si="123"/>
        <v>martes</v>
      </c>
      <c r="T1561" s="87">
        <f t="shared" si="124"/>
        <v>5</v>
      </c>
    </row>
    <row r="1562" spans="1:20" ht="15.75" x14ac:dyDescent="0.25">
      <c r="A1562" s="113">
        <v>1561</v>
      </c>
      <c r="B1562" s="4" t="s">
        <v>802</v>
      </c>
      <c r="C1562" s="113">
        <v>30</v>
      </c>
      <c r="D1562" s="2" t="s">
        <v>695</v>
      </c>
      <c r="E1562" s="5" t="s">
        <v>944</v>
      </c>
      <c r="F1562" s="171">
        <v>27186697</v>
      </c>
      <c r="G1562" s="2" t="s">
        <v>833</v>
      </c>
      <c r="H1562" s="2" t="s">
        <v>70</v>
      </c>
      <c r="I1562" s="44">
        <v>45269</v>
      </c>
      <c r="J1562" s="133" t="s">
        <v>713</v>
      </c>
      <c r="K1562" s="133" t="s">
        <v>62</v>
      </c>
      <c r="L1562" s="161">
        <v>350</v>
      </c>
      <c r="M1562" s="2" t="s">
        <v>1</v>
      </c>
      <c r="N1562" s="2" t="s">
        <v>45</v>
      </c>
      <c r="O1562" s="9">
        <v>14.5941335778151</v>
      </c>
      <c r="P1562" s="9">
        <f t="shared" si="120"/>
        <v>35</v>
      </c>
      <c r="Q1562" s="2" t="str">
        <f t="shared" si="121"/>
        <v>diciembre</v>
      </c>
      <c r="R1562" s="2">
        <f t="shared" si="122"/>
        <v>2023</v>
      </c>
      <c r="S1562" s="3" t="str">
        <f t="shared" si="123"/>
        <v>sabado</v>
      </c>
      <c r="T1562" s="88">
        <f t="shared" si="124"/>
        <v>9</v>
      </c>
    </row>
    <row r="1563" spans="1:20" ht="15.75" x14ac:dyDescent="0.25">
      <c r="A1563" s="113">
        <v>1562</v>
      </c>
      <c r="B1563" s="4" t="s">
        <v>737</v>
      </c>
      <c r="C1563" s="113">
        <v>30</v>
      </c>
      <c r="D1563" s="2" t="s">
        <v>696</v>
      </c>
      <c r="E1563" s="5" t="s">
        <v>945</v>
      </c>
      <c r="F1563" s="171">
        <v>30442404</v>
      </c>
      <c r="G1563" s="2" t="s">
        <v>852</v>
      </c>
      <c r="H1563" s="2" t="s">
        <v>108</v>
      </c>
      <c r="I1563" s="44">
        <v>45270</v>
      </c>
      <c r="J1563" s="133" t="s">
        <v>716</v>
      </c>
      <c r="K1563" s="133" t="s">
        <v>1203</v>
      </c>
      <c r="L1563" s="161">
        <v>450</v>
      </c>
      <c r="M1563" s="2" t="s">
        <v>1197</v>
      </c>
      <c r="N1563" s="2" t="s">
        <v>45</v>
      </c>
      <c r="O1563" s="9">
        <v>14.6004964282152</v>
      </c>
      <c r="P1563" s="9">
        <f t="shared" si="120"/>
        <v>45</v>
      </c>
      <c r="Q1563" s="2" t="str">
        <f t="shared" si="121"/>
        <v>diciembre</v>
      </c>
      <c r="R1563" s="2">
        <f t="shared" si="122"/>
        <v>2023</v>
      </c>
      <c r="S1563" s="3" t="str">
        <f t="shared" si="123"/>
        <v>domingo</v>
      </c>
      <c r="T1563" s="87">
        <f t="shared" si="124"/>
        <v>10</v>
      </c>
    </row>
    <row r="1564" spans="1:20" ht="15.75" x14ac:dyDescent="0.25">
      <c r="A1564" s="113">
        <v>1563</v>
      </c>
      <c r="B1564" s="4" t="s">
        <v>739</v>
      </c>
      <c r="C1564" s="113">
        <v>29</v>
      </c>
      <c r="D1564" s="2" t="s">
        <v>695</v>
      </c>
      <c r="E1564" s="5" t="s">
        <v>950</v>
      </c>
      <c r="F1564" s="171">
        <v>26941122</v>
      </c>
      <c r="G1564" s="2" t="s">
        <v>836</v>
      </c>
      <c r="H1564" s="2" t="s">
        <v>117</v>
      </c>
      <c r="I1564" s="44">
        <v>45281</v>
      </c>
      <c r="J1564" s="133" t="s">
        <v>785</v>
      </c>
      <c r="K1564" s="133" t="s">
        <v>1203</v>
      </c>
      <c r="L1564" s="161">
        <v>450</v>
      </c>
      <c r="M1564" s="2" t="s">
        <v>3</v>
      </c>
      <c r="N1564" s="2" t="s">
        <v>45</v>
      </c>
      <c r="O1564" s="9">
        <v>14.632310680216101</v>
      </c>
      <c r="P1564" s="9">
        <f t="shared" si="120"/>
        <v>45</v>
      </c>
      <c r="Q1564" s="2" t="str">
        <f t="shared" si="121"/>
        <v>diciembre</v>
      </c>
      <c r="R1564" s="2">
        <f t="shared" si="122"/>
        <v>2023</v>
      </c>
      <c r="S1564" s="3" t="str">
        <f t="shared" si="123"/>
        <v>jueves</v>
      </c>
      <c r="T1564" s="88">
        <f t="shared" si="124"/>
        <v>21</v>
      </c>
    </row>
    <row r="1565" spans="1:20" ht="15.75" x14ac:dyDescent="0.25">
      <c r="A1565" s="113">
        <v>1564</v>
      </c>
      <c r="B1565" s="4" t="s">
        <v>120</v>
      </c>
      <c r="C1565" s="113">
        <v>20</v>
      </c>
      <c r="D1565" s="2" t="s">
        <v>695</v>
      </c>
      <c r="E1565" s="5" t="s">
        <v>901</v>
      </c>
      <c r="F1565" s="171">
        <v>37381230</v>
      </c>
      <c r="G1565" s="2" t="s">
        <v>838</v>
      </c>
      <c r="H1565" s="2" t="s">
        <v>121</v>
      </c>
      <c r="I1565" s="44">
        <v>45283</v>
      </c>
      <c r="J1565" s="133" t="s">
        <v>682</v>
      </c>
      <c r="K1565" s="133" t="s">
        <v>1203</v>
      </c>
      <c r="L1565" s="161">
        <v>450</v>
      </c>
      <c r="M1565" s="2" t="s">
        <v>1</v>
      </c>
      <c r="N1565" s="2" t="s">
        <v>45</v>
      </c>
      <c r="O1565" s="9">
        <v>14.645036381016499</v>
      </c>
      <c r="P1565" s="9">
        <f t="shared" si="120"/>
        <v>45</v>
      </c>
      <c r="Q1565" s="2" t="str">
        <f t="shared" si="121"/>
        <v>diciembre</v>
      </c>
      <c r="R1565" s="2">
        <f t="shared" si="122"/>
        <v>2023</v>
      </c>
      <c r="S1565" s="3" t="str">
        <f t="shared" si="123"/>
        <v>sabado</v>
      </c>
      <c r="T1565" s="87">
        <f t="shared" si="124"/>
        <v>23</v>
      </c>
    </row>
    <row r="1566" spans="1:20" ht="15.75" x14ac:dyDescent="0.25">
      <c r="A1566" s="113">
        <v>1565</v>
      </c>
      <c r="B1566" s="4" t="s">
        <v>906</v>
      </c>
      <c r="C1566" s="113">
        <v>35</v>
      </c>
      <c r="D1566" s="2" t="s">
        <v>696</v>
      </c>
      <c r="E1566" s="5" t="s">
        <v>914</v>
      </c>
      <c r="F1566" s="171">
        <v>37977741</v>
      </c>
      <c r="G1566" s="2" t="s">
        <v>839</v>
      </c>
      <c r="H1566" s="2" t="s">
        <v>31</v>
      </c>
      <c r="I1566" s="44">
        <v>45289</v>
      </c>
      <c r="J1566" s="133" t="s">
        <v>692</v>
      </c>
      <c r="K1566" s="133" t="s">
        <v>1203</v>
      </c>
      <c r="L1566" s="161">
        <v>450</v>
      </c>
      <c r="M1566" s="2" t="s">
        <v>1197</v>
      </c>
      <c r="N1566" s="2" t="s">
        <v>45</v>
      </c>
      <c r="O1566" s="9">
        <v>14.6577620818169</v>
      </c>
      <c r="P1566" s="9">
        <f t="shared" si="120"/>
        <v>45</v>
      </c>
      <c r="Q1566" s="2" t="str">
        <f t="shared" si="121"/>
        <v>diciembre</v>
      </c>
      <c r="R1566" s="2">
        <f t="shared" si="122"/>
        <v>2023</v>
      </c>
      <c r="S1566" s="3" t="str">
        <f t="shared" si="123"/>
        <v>viernes</v>
      </c>
      <c r="T1566" s="88">
        <f t="shared" si="124"/>
        <v>29</v>
      </c>
    </row>
    <row r="1567" spans="1:20" ht="15.75" x14ac:dyDescent="0.25">
      <c r="A1567" s="113">
        <v>1566</v>
      </c>
      <c r="B1567" s="4" t="s">
        <v>716</v>
      </c>
      <c r="C1567" s="113">
        <v>27</v>
      </c>
      <c r="D1567" s="2" t="s">
        <v>695</v>
      </c>
      <c r="E1567" s="5" t="s">
        <v>916</v>
      </c>
      <c r="F1567" s="171">
        <v>33459367</v>
      </c>
      <c r="G1567" s="6" t="s">
        <v>817</v>
      </c>
      <c r="H1567" s="2" t="s">
        <v>35</v>
      </c>
      <c r="I1567" s="44">
        <v>45171</v>
      </c>
      <c r="J1567" s="133" t="s">
        <v>784</v>
      </c>
      <c r="K1567" s="133" t="s">
        <v>1203</v>
      </c>
      <c r="L1567" s="161">
        <v>450</v>
      </c>
      <c r="M1567" s="2" t="s">
        <v>1198</v>
      </c>
      <c r="N1567" s="2" t="s">
        <v>45</v>
      </c>
      <c r="O1567" s="9">
        <v>14.670487782617201</v>
      </c>
      <c r="P1567" s="9">
        <f t="shared" si="120"/>
        <v>45</v>
      </c>
      <c r="Q1567" s="2" t="str">
        <f t="shared" si="121"/>
        <v>septiembre</v>
      </c>
      <c r="R1567" s="2">
        <f t="shared" si="122"/>
        <v>2023</v>
      </c>
      <c r="S1567" s="3" t="str">
        <f t="shared" si="123"/>
        <v>sabado</v>
      </c>
      <c r="T1567" s="87">
        <f t="shared" si="124"/>
        <v>2</v>
      </c>
    </row>
    <row r="1568" spans="1:20" ht="15.75" x14ac:dyDescent="0.25">
      <c r="A1568" s="113">
        <v>1567</v>
      </c>
      <c r="B1568" s="4" t="s">
        <v>803</v>
      </c>
      <c r="C1568" s="113">
        <v>38</v>
      </c>
      <c r="D1568" s="2" t="s">
        <v>695</v>
      </c>
      <c r="E1568" s="5" t="s">
        <v>917</v>
      </c>
      <c r="F1568" s="171">
        <v>30652793</v>
      </c>
      <c r="G1568" s="6" t="s">
        <v>818</v>
      </c>
      <c r="H1568" s="2" t="s">
        <v>129</v>
      </c>
      <c r="I1568" s="44">
        <v>45178</v>
      </c>
      <c r="J1568" s="133" t="s">
        <v>690</v>
      </c>
      <c r="K1568" s="133" t="s">
        <v>1203</v>
      </c>
      <c r="L1568" s="161">
        <v>450</v>
      </c>
      <c r="M1568" s="2" t="s">
        <v>3</v>
      </c>
      <c r="N1568" s="2" t="s">
        <v>45</v>
      </c>
      <c r="O1568" s="9">
        <v>14.6768506330174</v>
      </c>
      <c r="P1568" s="9">
        <f t="shared" si="120"/>
        <v>45</v>
      </c>
      <c r="Q1568" s="2" t="str">
        <f t="shared" si="121"/>
        <v>septiembre</v>
      </c>
      <c r="R1568" s="2">
        <f t="shared" si="122"/>
        <v>2023</v>
      </c>
      <c r="S1568" s="3" t="str">
        <f t="shared" si="123"/>
        <v>sabado</v>
      </c>
      <c r="T1568" s="88">
        <f t="shared" si="124"/>
        <v>9</v>
      </c>
    </row>
    <row r="1569" spans="1:20" ht="15.75" x14ac:dyDescent="0.25">
      <c r="A1569" s="113">
        <v>1568</v>
      </c>
      <c r="B1569" s="4" t="s">
        <v>905</v>
      </c>
      <c r="C1569" s="113">
        <v>22</v>
      </c>
      <c r="D1569" s="2" t="s">
        <v>695</v>
      </c>
      <c r="E1569" s="5" t="s">
        <v>918</v>
      </c>
      <c r="F1569" s="171">
        <v>27137293</v>
      </c>
      <c r="G1569" s="2" t="s">
        <v>819</v>
      </c>
      <c r="H1569" s="2" t="s">
        <v>39</v>
      </c>
      <c r="I1569" s="44">
        <v>45175</v>
      </c>
      <c r="J1569" s="133" t="s">
        <v>782</v>
      </c>
      <c r="K1569" s="133" t="s">
        <v>1203</v>
      </c>
      <c r="L1569" s="161">
        <v>450</v>
      </c>
      <c r="M1569" s="2" t="s">
        <v>1198</v>
      </c>
      <c r="N1569" s="2" t="s">
        <v>45</v>
      </c>
      <c r="O1569" s="9">
        <v>14.6832134834176</v>
      </c>
      <c r="P1569" s="9">
        <f t="shared" si="120"/>
        <v>45</v>
      </c>
      <c r="Q1569" s="2" t="str">
        <f t="shared" si="121"/>
        <v>septiembre</v>
      </c>
      <c r="R1569" s="2">
        <f t="shared" si="122"/>
        <v>2023</v>
      </c>
      <c r="S1569" s="3" t="str">
        <f t="shared" si="123"/>
        <v>miercoles</v>
      </c>
      <c r="T1569" s="87">
        <f t="shared" si="124"/>
        <v>6</v>
      </c>
    </row>
    <row r="1570" spans="1:20" ht="15.75" x14ac:dyDescent="0.25">
      <c r="A1570" s="113">
        <v>1569</v>
      </c>
      <c r="B1570" s="4" t="s">
        <v>718</v>
      </c>
      <c r="C1570" s="113">
        <v>32</v>
      </c>
      <c r="D1570" s="2" t="s">
        <v>696</v>
      </c>
      <c r="E1570" s="5" t="s">
        <v>919</v>
      </c>
      <c r="F1570" s="171">
        <v>34294909</v>
      </c>
      <c r="G1570" s="2" t="s">
        <v>820</v>
      </c>
      <c r="H1570" s="2" t="s">
        <v>59</v>
      </c>
      <c r="I1570" s="44">
        <v>45177</v>
      </c>
      <c r="J1570" s="133" t="s">
        <v>683</v>
      </c>
      <c r="K1570" s="133" t="s">
        <v>1203</v>
      </c>
      <c r="L1570" s="161">
        <v>450</v>
      </c>
      <c r="M1570" s="2" t="s">
        <v>5</v>
      </c>
      <c r="N1570" s="2" t="s">
        <v>45</v>
      </c>
      <c r="O1570" s="9">
        <v>14.689576333817801</v>
      </c>
      <c r="P1570" s="9">
        <f t="shared" si="120"/>
        <v>45</v>
      </c>
      <c r="Q1570" s="2" t="str">
        <f t="shared" si="121"/>
        <v>septiembre</v>
      </c>
      <c r="R1570" s="2">
        <f t="shared" si="122"/>
        <v>2023</v>
      </c>
      <c r="S1570" s="3" t="str">
        <f t="shared" si="123"/>
        <v>viernes</v>
      </c>
      <c r="T1570" s="88">
        <f t="shared" si="124"/>
        <v>8</v>
      </c>
    </row>
    <row r="1571" spans="1:20" ht="15.75" x14ac:dyDescent="0.25">
      <c r="A1571" s="113">
        <v>1570</v>
      </c>
      <c r="B1571" s="4" t="s">
        <v>719</v>
      </c>
      <c r="C1571" s="113">
        <v>30</v>
      </c>
      <c r="D1571" s="2" t="s">
        <v>696</v>
      </c>
      <c r="E1571" s="5" t="s">
        <v>920</v>
      </c>
      <c r="F1571" s="171">
        <v>27535017</v>
      </c>
      <c r="G1571" s="2" t="s">
        <v>847</v>
      </c>
      <c r="H1571" s="2" t="s">
        <v>61</v>
      </c>
      <c r="I1571" s="44">
        <v>45179</v>
      </c>
      <c r="J1571" s="133" t="s">
        <v>691</v>
      </c>
      <c r="K1571" s="133" t="s">
        <v>1203</v>
      </c>
      <c r="L1571" s="161">
        <v>450</v>
      </c>
      <c r="M1571" s="2" t="s">
        <v>1198</v>
      </c>
      <c r="N1571" s="2" t="s">
        <v>45</v>
      </c>
      <c r="O1571" s="9">
        <v>14.695939184217901</v>
      </c>
      <c r="P1571" s="9">
        <f t="shared" si="120"/>
        <v>45</v>
      </c>
      <c r="Q1571" s="2" t="str">
        <f t="shared" si="121"/>
        <v>septiembre</v>
      </c>
      <c r="R1571" s="2">
        <f t="shared" si="122"/>
        <v>2023</v>
      </c>
      <c r="S1571" s="3" t="str">
        <f t="shared" si="123"/>
        <v>domingo</v>
      </c>
      <c r="T1571" s="87">
        <f t="shared" si="124"/>
        <v>10</v>
      </c>
    </row>
    <row r="1572" spans="1:20" ht="15.75" x14ac:dyDescent="0.25">
      <c r="A1572" s="113">
        <v>1571</v>
      </c>
      <c r="B1572" s="4" t="s">
        <v>721</v>
      </c>
      <c r="C1572" s="113">
        <v>33</v>
      </c>
      <c r="D1572" s="2" t="s">
        <v>695</v>
      </c>
      <c r="E1572" s="5" t="s">
        <v>922</v>
      </c>
      <c r="F1572" s="171">
        <v>35484478</v>
      </c>
      <c r="G1572" s="2" t="s">
        <v>843</v>
      </c>
      <c r="H1572" s="2" t="s">
        <v>37</v>
      </c>
      <c r="I1572" s="44">
        <v>45183</v>
      </c>
      <c r="J1572" s="133" t="s">
        <v>686</v>
      </c>
      <c r="K1572" s="133" t="s">
        <v>1203</v>
      </c>
      <c r="L1572" s="161">
        <v>450</v>
      </c>
      <c r="M1572" s="2" t="s">
        <v>1</v>
      </c>
      <c r="N1572" s="2" t="s">
        <v>45</v>
      </c>
      <c r="O1572" s="9">
        <v>14.708664885018299</v>
      </c>
      <c r="P1572" s="9">
        <f t="shared" si="120"/>
        <v>45</v>
      </c>
      <c r="Q1572" s="2" t="str">
        <f t="shared" si="121"/>
        <v>septiembre</v>
      </c>
      <c r="R1572" s="2">
        <f t="shared" si="122"/>
        <v>2023</v>
      </c>
      <c r="S1572" s="3" t="str">
        <f t="shared" si="123"/>
        <v>jueves</v>
      </c>
      <c r="T1572" s="88">
        <f t="shared" si="124"/>
        <v>14</v>
      </c>
    </row>
    <row r="1573" spans="1:20" ht="15.75" x14ac:dyDescent="0.25">
      <c r="A1573" s="113">
        <v>1572</v>
      </c>
      <c r="B1573" s="4" t="s">
        <v>723</v>
      </c>
      <c r="C1573" s="3">
        <v>37</v>
      </c>
      <c r="D1573" s="2" t="s">
        <v>696</v>
      </c>
      <c r="E1573" s="5" t="s">
        <v>924</v>
      </c>
      <c r="F1573" s="171">
        <v>35887710</v>
      </c>
      <c r="G1573" s="2" t="s">
        <v>821</v>
      </c>
      <c r="H1573" s="2" t="s">
        <v>68</v>
      </c>
      <c r="I1573" s="44">
        <v>45178</v>
      </c>
      <c r="J1573" s="133" t="s">
        <v>713</v>
      </c>
      <c r="K1573" s="133" t="s">
        <v>1203</v>
      </c>
      <c r="L1573" s="161">
        <v>450</v>
      </c>
      <c r="M1573" s="2" t="s">
        <v>1</v>
      </c>
      <c r="N1573" s="2" t="s">
        <v>45</v>
      </c>
      <c r="O1573" s="9">
        <v>14.7213905858187</v>
      </c>
      <c r="P1573" s="9">
        <f t="shared" si="120"/>
        <v>45</v>
      </c>
      <c r="Q1573" s="2" t="str">
        <f t="shared" si="121"/>
        <v>septiembre</v>
      </c>
      <c r="R1573" s="2">
        <f t="shared" si="122"/>
        <v>2023</v>
      </c>
      <c r="S1573" s="3" t="str">
        <f t="shared" si="123"/>
        <v>sabado</v>
      </c>
      <c r="T1573" s="87">
        <f t="shared" si="124"/>
        <v>9</v>
      </c>
    </row>
    <row r="1574" spans="1:20" ht="15.75" x14ac:dyDescent="0.25">
      <c r="A1574" s="113">
        <v>1573</v>
      </c>
      <c r="B1574" s="4" t="s">
        <v>724</v>
      </c>
      <c r="C1574" s="113">
        <v>40</v>
      </c>
      <c r="D1574" s="2" t="s">
        <v>695</v>
      </c>
      <c r="E1574" s="5" t="s">
        <v>925</v>
      </c>
      <c r="F1574" s="171">
        <v>30079514</v>
      </c>
      <c r="G1574" s="2" t="s">
        <v>850</v>
      </c>
      <c r="H1574" s="2" t="s">
        <v>70</v>
      </c>
      <c r="I1574" s="44">
        <v>45189</v>
      </c>
      <c r="J1574" s="133" t="s">
        <v>716</v>
      </c>
      <c r="K1574" s="133" t="s">
        <v>1203</v>
      </c>
      <c r="L1574" s="161">
        <v>450</v>
      </c>
      <c r="M1574" s="2" t="s">
        <v>1197</v>
      </c>
      <c r="N1574" s="2" t="s">
        <v>45</v>
      </c>
      <c r="O1574" s="9">
        <v>14.7277534362188</v>
      </c>
      <c r="P1574" s="9">
        <f t="shared" si="120"/>
        <v>45</v>
      </c>
      <c r="Q1574" s="2" t="str">
        <f t="shared" si="121"/>
        <v>septiembre</v>
      </c>
      <c r="R1574" s="2">
        <f t="shared" si="122"/>
        <v>2023</v>
      </c>
      <c r="S1574" s="3" t="str">
        <f t="shared" si="123"/>
        <v>miercoles</v>
      </c>
      <c r="T1574" s="88">
        <f t="shared" si="124"/>
        <v>20</v>
      </c>
    </row>
    <row r="1575" spans="1:20" ht="15.75" x14ac:dyDescent="0.25">
      <c r="A1575" s="113">
        <v>1574</v>
      </c>
      <c r="B1575" s="4" t="s">
        <v>735</v>
      </c>
      <c r="C1575" s="113">
        <v>29</v>
      </c>
      <c r="D1575" s="2" t="s">
        <v>695</v>
      </c>
      <c r="E1575" s="5" t="s">
        <v>942</v>
      </c>
      <c r="F1575" s="171">
        <v>34400915</v>
      </c>
      <c r="G1575" s="2" t="s">
        <v>840</v>
      </c>
      <c r="H1575" s="2" t="s">
        <v>102</v>
      </c>
      <c r="I1575" s="44">
        <v>45199</v>
      </c>
      <c r="J1575" s="133" t="s">
        <v>785</v>
      </c>
      <c r="K1575" s="133" t="s">
        <v>1203</v>
      </c>
      <c r="L1575" s="161">
        <v>450</v>
      </c>
      <c r="M1575" s="2" t="s">
        <v>3</v>
      </c>
      <c r="N1575" s="2" t="s">
        <v>45</v>
      </c>
      <c r="O1575" s="9">
        <v>14.7595676882197</v>
      </c>
      <c r="P1575" s="9">
        <f t="shared" si="120"/>
        <v>45</v>
      </c>
      <c r="Q1575" s="2" t="str">
        <f t="shared" si="121"/>
        <v>septiembre</v>
      </c>
      <c r="R1575" s="2">
        <f t="shared" si="122"/>
        <v>2023</v>
      </c>
      <c r="S1575" s="3" t="str">
        <f t="shared" si="123"/>
        <v>sabado</v>
      </c>
      <c r="T1575" s="87">
        <f t="shared" si="124"/>
        <v>30</v>
      </c>
    </row>
    <row r="1576" spans="1:20" ht="15.75" x14ac:dyDescent="0.25">
      <c r="A1576" s="113">
        <v>1575</v>
      </c>
      <c r="B1576" s="4" t="s">
        <v>729</v>
      </c>
      <c r="C1576" s="113">
        <v>44</v>
      </c>
      <c r="D1576" s="2" t="s">
        <v>696</v>
      </c>
      <c r="E1576" s="5" t="s">
        <v>931</v>
      </c>
      <c r="F1576" s="171">
        <v>39810617</v>
      </c>
      <c r="G1576" s="2" t="s">
        <v>826</v>
      </c>
      <c r="H1576" s="2" t="s">
        <v>84</v>
      </c>
      <c r="I1576" s="44">
        <v>45203</v>
      </c>
      <c r="J1576" s="133" t="s">
        <v>682</v>
      </c>
      <c r="K1576" s="133" t="s">
        <v>1202</v>
      </c>
      <c r="L1576" s="161">
        <v>600</v>
      </c>
      <c r="M1576" s="2" t="s">
        <v>1</v>
      </c>
      <c r="N1576" s="2" t="s">
        <v>45</v>
      </c>
      <c r="O1576" s="9">
        <v>14.772293389020099</v>
      </c>
      <c r="P1576" s="9">
        <f t="shared" si="120"/>
        <v>60</v>
      </c>
      <c r="Q1576" s="2" t="str">
        <f t="shared" si="121"/>
        <v>octubre</v>
      </c>
      <c r="R1576" s="2">
        <f t="shared" si="122"/>
        <v>2023</v>
      </c>
      <c r="S1576" s="3" t="str">
        <f t="shared" si="123"/>
        <v>miercoles</v>
      </c>
      <c r="T1576" s="88">
        <f t="shared" si="124"/>
        <v>4</v>
      </c>
    </row>
    <row r="1577" spans="1:20" ht="15.75" x14ac:dyDescent="0.25">
      <c r="A1577" s="113">
        <v>1576</v>
      </c>
      <c r="B1577" s="4" t="s">
        <v>731</v>
      </c>
      <c r="C1577" s="113">
        <v>34</v>
      </c>
      <c r="D1577" s="2" t="s">
        <v>695</v>
      </c>
      <c r="E1577" s="5" t="s">
        <v>934</v>
      </c>
      <c r="F1577" s="171">
        <v>33175773</v>
      </c>
      <c r="G1577" s="2" t="s">
        <v>827</v>
      </c>
      <c r="H1577" s="2" t="s">
        <v>88</v>
      </c>
      <c r="I1577" s="44">
        <v>45179</v>
      </c>
      <c r="J1577" s="133" t="s">
        <v>690</v>
      </c>
      <c r="K1577" s="133" t="s">
        <v>1202</v>
      </c>
      <c r="L1577" s="161">
        <v>600</v>
      </c>
      <c r="M1577" s="2" t="s">
        <v>3</v>
      </c>
      <c r="N1577" s="2" t="s">
        <v>45</v>
      </c>
      <c r="O1577" s="9">
        <v>14.7850190898205</v>
      </c>
      <c r="P1577" s="9">
        <f t="shared" si="120"/>
        <v>60</v>
      </c>
      <c r="Q1577" s="2" t="str">
        <f t="shared" si="121"/>
        <v>septiembre</v>
      </c>
      <c r="R1577" s="2">
        <f t="shared" si="122"/>
        <v>2023</v>
      </c>
      <c r="S1577" s="3" t="str">
        <f t="shared" si="123"/>
        <v>domingo</v>
      </c>
      <c r="T1577" s="87">
        <f t="shared" si="124"/>
        <v>10</v>
      </c>
    </row>
    <row r="1578" spans="1:20" ht="15.75" x14ac:dyDescent="0.25">
      <c r="A1578" s="113">
        <v>1577</v>
      </c>
      <c r="B1578" s="4" t="s">
        <v>99</v>
      </c>
      <c r="C1578" s="113">
        <v>31</v>
      </c>
      <c r="D1578" s="2" t="s">
        <v>696</v>
      </c>
      <c r="E1578" s="5" t="s">
        <v>941</v>
      </c>
      <c r="F1578" s="171">
        <v>34388397</v>
      </c>
      <c r="G1578" s="2" t="s">
        <v>846</v>
      </c>
      <c r="H1578" s="2" t="s">
        <v>100</v>
      </c>
      <c r="I1578" s="44">
        <v>45177</v>
      </c>
      <c r="J1578" s="133" t="s">
        <v>683</v>
      </c>
      <c r="K1578" s="133" t="s">
        <v>1202</v>
      </c>
      <c r="L1578" s="161">
        <v>600</v>
      </c>
      <c r="M1578" s="2" t="s">
        <v>5</v>
      </c>
      <c r="N1578" s="2" t="s">
        <v>45</v>
      </c>
      <c r="O1578" s="9">
        <v>14.797744790620801</v>
      </c>
      <c r="P1578" s="9">
        <f t="shared" si="120"/>
        <v>60</v>
      </c>
      <c r="Q1578" s="2" t="str">
        <f t="shared" si="121"/>
        <v>septiembre</v>
      </c>
      <c r="R1578" s="2">
        <f t="shared" si="122"/>
        <v>2023</v>
      </c>
      <c r="S1578" s="3" t="str">
        <f t="shared" si="123"/>
        <v>viernes</v>
      </c>
      <c r="T1578" s="88">
        <f t="shared" si="124"/>
        <v>8</v>
      </c>
    </row>
    <row r="1579" spans="1:20" ht="15.75" x14ac:dyDescent="0.25">
      <c r="A1579" s="113">
        <v>1578</v>
      </c>
      <c r="B1579" s="4" t="s">
        <v>735</v>
      </c>
      <c r="C1579" s="113">
        <v>29</v>
      </c>
      <c r="D1579" s="2" t="s">
        <v>695</v>
      </c>
      <c r="E1579" s="5" t="s">
        <v>942</v>
      </c>
      <c r="F1579" s="171">
        <v>34400915</v>
      </c>
      <c r="G1579" s="2" t="s">
        <v>840</v>
      </c>
      <c r="H1579" s="2" t="s">
        <v>102</v>
      </c>
      <c r="I1579" s="44">
        <v>45179</v>
      </c>
      <c r="J1579" s="133" t="s">
        <v>691</v>
      </c>
      <c r="K1579" s="133" t="s">
        <v>1202</v>
      </c>
      <c r="L1579" s="161">
        <v>600</v>
      </c>
      <c r="M1579" s="2" t="s">
        <v>1198</v>
      </c>
      <c r="N1579" s="2" t="s">
        <v>45</v>
      </c>
      <c r="O1579" s="9">
        <v>14.804107641021</v>
      </c>
      <c r="P1579" s="9">
        <f t="shared" si="120"/>
        <v>60</v>
      </c>
      <c r="Q1579" s="2" t="str">
        <f t="shared" si="121"/>
        <v>septiembre</v>
      </c>
      <c r="R1579" s="2">
        <f t="shared" si="122"/>
        <v>2023</v>
      </c>
      <c r="S1579" s="3" t="str">
        <f t="shared" si="123"/>
        <v>domingo</v>
      </c>
      <c r="T1579" s="87">
        <f t="shared" si="124"/>
        <v>10</v>
      </c>
    </row>
    <row r="1580" spans="1:20" ht="15.75" x14ac:dyDescent="0.25">
      <c r="A1580" s="113">
        <v>1579</v>
      </c>
      <c r="B1580" s="4" t="s">
        <v>94</v>
      </c>
      <c r="C1580" s="113">
        <v>29</v>
      </c>
      <c r="D1580" s="2" t="s">
        <v>695</v>
      </c>
      <c r="E1580" s="5" t="s">
        <v>938</v>
      </c>
      <c r="F1580" s="171">
        <v>32537563</v>
      </c>
      <c r="G1580" s="2" t="s">
        <v>831</v>
      </c>
      <c r="H1580" s="2" t="s">
        <v>74</v>
      </c>
      <c r="I1580" s="44">
        <v>45181</v>
      </c>
      <c r="J1580" s="133" t="s">
        <v>786</v>
      </c>
      <c r="K1580" s="133" t="s">
        <v>1202</v>
      </c>
      <c r="L1580" s="161">
        <v>600</v>
      </c>
      <c r="M1580" s="2" t="s">
        <v>3</v>
      </c>
      <c r="N1580" s="2" t="s">
        <v>45</v>
      </c>
      <c r="O1580" s="10">
        <v>14.810470491421199</v>
      </c>
      <c r="P1580" s="10">
        <f t="shared" si="120"/>
        <v>60</v>
      </c>
      <c r="Q1580" s="6" t="str">
        <f t="shared" si="121"/>
        <v>septiembre</v>
      </c>
      <c r="R1580" s="2">
        <f t="shared" si="122"/>
        <v>2023</v>
      </c>
      <c r="S1580" s="8" t="str">
        <f t="shared" si="123"/>
        <v>martes</v>
      </c>
      <c r="T1580" s="88">
        <f t="shared" si="124"/>
        <v>12</v>
      </c>
    </row>
    <row r="1581" spans="1:20" ht="15.75" x14ac:dyDescent="0.25">
      <c r="A1581" s="113">
        <v>1580</v>
      </c>
      <c r="B1581" s="4" t="s">
        <v>733</v>
      </c>
      <c r="C1581" s="113">
        <v>28</v>
      </c>
      <c r="D1581" s="2" t="s">
        <v>695</v>
      </c>
      <c r="E1581" s="5" t="s">
        <v>939</v>
      </c>
      <c r="F1581" s="171">
        <v>39704517</v>
      </c>
      <c r="G1581" s="2" t="s">
        <v>832</v>
      </c>
      <c r="H1581" s="2" t="s">
        <v>96</v>
      </c>
      <c r="I1581" s="44">
        <v>45183</v>
      </c>
      <c r="J1581" s="133" t="s">
        <v>686</v>
      </c>
      <c r="K1581" s="133" t="s">
        <v>1202</v>
      </c>
      <c r="L1581" s="161">
        <v>600</v>
      </c>
      <c r="M1581" s="2" t="s">
        <v>1</v>
      </c>
      <c r="N1581" s="2" t="s">
        <v>45</v>
      </c>
      <c r="O1581" s="9">
        <v>14.8168333418214</v>
      </c>
      <c r="P1581" s="9">
        <f t="shared" si="120"/>
        <v>60</v>
      </c>
      <c r="Q1581" s="3" t="str">
        <f t="shared" si="121"/>
        <v>septiembre</v>
      </c>
      <c r="R1581" s="2">
        <f t="shared" si="122"/>
        <v>2023</v>
      </c>
      <c r="S1581" s="3" t="str">
        <f t="shared" si="123"/>
        <v>jueves</v>
      </c>
      <c r="T1581" s="87">
        <f t="shared" si="124"/>
        <v>14</v>
      </c>
    </row>
    <row r="1582" spans="1:20" ht="15.75" x14ac:dyDescent="0.25">
      <c r="A1582" s="113">
        <v>1581</v>
      </c>
      <c r="B1582" s="4" t="s">
        <v>719</v>
      </c>
      <c r="C1582" s="113">
        <v>30</v>
      </c>
      <c r="D1582" s="2" t="s">
        <v>696</v>
      </c>
      <c r="E1582" s="5" t="s">
        <v>920</v>
      </c>
      <c r="F1582" s="171">
        <v>27535017</v>
      </c>
      <c r="G1582" s="2" t="s">
        <v>847</v>
      </c>
      <c r="H1582" s="2" t="s">
        <v>61</v>
      </c>
      <c r="I1582" s="44">
        <v>45185</v>
      </c>
      <c r="J1582" s="133" t="s">
        <v>714</v>
      </c>
      <c r="K1582" s="133" t="s">
        <v>1202</v>
      </c>
      <c r="L1582" s="161">
        <v>600</v>
      </c>
      <c r="M1582" s="2" t="s">
        <v>1198</v>
      </c>
      <c r="N1582" s="2" t="s">
        <v>45</v>
      </c>
      <c r="O1582" s="9">
        <v>14.8231961922216</v>
      </c>
      <c r="P1582" s="9">
        <f t="shared" si="120"/>
        <v>60</v>
      </c>
      <c r="Q1582" s="3" t="str">
        <f t="shared" si="121"/>
        <v>septiembre</v>
      </c>
      <c r="R1582" s="2">
        <f t="shared" si="122"/>
        <v>2023</v>
      </c>
      <c r="S1582" s="3" t="str">
        <f t="shared" si="123"/>
        <v>sabado</v>
      </c>
      <c r="T1582" s="88">
        <f t="shared" si="124"/>
        <v>16</v>
      </c>
    </row>
    <row r="1583" spans="1:20" ht="15.75" x14ac:dyDescent="0.25">
      <c r="A1583" s="113">
        <v>1582</v>
      </c>
      <c r="B1583" s="4" t="s">
        <v>721</v>
      </c>
      <c r="C1583" s="113">
        <v>33</v>
      </c>
      <c r="D1583" s="2" t="s">
        <v>695</v>
      </c>
      <c r="E1583" s="5" t="s">
        <v>922</v>
      </c>
      <c r="F1583" s="171">
        <v>35484478</v>
      </c>
      <c r="G1583" s="2" t="s">
        <v>843</v>
      </c>
      <c r="H1583" s="2" t="s">
        <v>37</v>
      </c>
      <c r="I1583" s="44">
        <v>45189</v>
      </c>
      <c r="J1583" s="133" t="s">
        <v>690</v>
      </c>
      <c r="K1583" s="133" t="s">
        <v>1202</v>
      </c>
      <c r="L1583" s="161">
        <v>600</v>
      </c>
      <c r="M1583" s="2" t="s">
        <v>3</v>
      </c>
      <c r="N1583" s="2" t="s">
        <v>45</v>
      </c>
      <c r="O1583" s="9">
        <v>14.835921893021901</v>
      </c>
      <c r="P1583" s="9">
        <f t="shared" si="120"/>
        <v>60</v>
      </c>
      <c r="Q1583" s="3" t="str">
        <f t="shared" si="121"/>
        <v>septiembre</v>
      </c>
      <c r="R1583" s="2">
        <f t="shared" si="122"/>
        <v>2023</v>
      </c>
      <c r="S1583" s="3" t="str">
        <f t="shared" si="123"/>
        <v>miercoles</v>
      </c>
      <c r="T1583" s="87">
        <f t="shared" si="124"/>
        <v>20</v>
      </c>
    </row>
    <row r="1584" spans="1:20" ht="15.75" x14ac:dyDescent="0.25">
      <c r="A1584" s="113">
        <v>1583</v>
      </c>
      <c r="B1584" s="4" t="s">
        <v>723</v>
      </c>
      <c r="C1584" s="3">
        <v>37</v>
      </c>
      <c r="D1584" s="2" t="s">
        <v>696</v>
      </c>
      <c r="E1584" s="5" t="s">
        <v>924</v>
      </c>
      <c r="F1584" s="171">
        <v>35887710</v>
      </c>
      <c r="G1584" s="2" t="s">
        <v>821</v>
      </c>
      <c r="H1584" s="2" t="s">
        <v>68</v>
      </c>
      <c r="I1584" s="44">
        <v>45193</v>
      </c>
      <c r="J1584" s="133" t="s">
        <v>683</v>
      </c>
      <c r="K1584" s="133" t="s">
        <v>1202</v>
      </c>
      <c r="L1584" s="161">
        <v>600</v>
      </c>
      <c r="M1584" s="2" t="s">
        <v>5</v>
      </c>
      <c r="N1584" s="2" t="s">
        <v>45</v>
      </c>
      <c r="O1584" s="9">
        <v>14.848647593822299</v>
      </c>
      <c r="P1584" s="9">
        <f t="shared" si="120"/>
        <v>60</v>
      </c>
      <c r="Q1584" s="3" t="str">
        <f t="shared" si="121"/>
        <v>septiembre</v>
      </c>
      <c r="R1584" s="2">
        <f t="shared" si="122"/>
        <v>2023</v>
      </c>
      <c r="S1584" s="3" t="str">
        <f t="shared" si="123"/>
        <v>domingo</v>
      </c>
      <c r="T1584" s="88">
        <f t="shared" si="124"/>
        <v>24</v>
      </c>
    </row>
    <row r="1585" spans="1:20" ht="15.75" x14ac:dyDescent="0.25">
      <c r="A1585" s="113">
        <v>1584</v>
      </c>
      <c r="B1585" s="4" t="s">
        <v>737</v>
      </c>
      <c r="C1585" s="113">
        <v>30</v>
      </c>
      <c r="D1585" s="2" t="s">
        <v>696</v>
      </c>
      <c r="E1585" s="5" t="s">
        <v>945</v>
      </c>
      <c r="F1585" s="171">
        <v>30442404</v>
      </c>
      <c r="G1585" s="2" t="s">
        <v>852</v>
      </c>
      <c r="H1585" s="2" t="s">
        <v>108</v>
      </c>
      <c r="I1585" s="44">
        <v>45195</v>
      </c>
      <c r="J1585" s="133" t="s">
        <v>691</v>
      </c>
      <c r="K1585" s="133" t="s">
        <v>1202</v>
      </c>
      <c r="L1585" s="161">
        <v>600</v>
      </c>
      <c r="M1585" s="2" t="s">
        <v>1198</v>
      </c>
      <c r="N1585" s="2" t="s">
        <v>45</v>
      </c>
      <c r="O1585" s="9">
        <v>14.855010444222501</v>
      </c>
      <c r="P1585" s="9">
        <f t="shared" si="120"/>
        <v>60</v>
      </c>
      <c r="Q1585" s="3" t="str">
        <f t="shared" si="121"/>
        <v>septiembre</v>
      </c>
      <c r="R1585" s="2">
        <f t="shared" si="122"/>
        <v>2023</v>
      </c>
      <c r="S1585" s="3" t="str">
        <f t="shared" si="123"/>
        <v>martes</v>
      </c>
      <c r="T1585" s="87">
        <f t="shared" si="124"/>
        <v>26</v>
      </c>
    </row>
    <row r="1586" spans="1:20" ht="15.75" x14ac:dyDescent="0.25">
      <c r="A1586" s="113">
        <v>1585</v>
      </c>
      <c r="B1586" s="4" t="s">
        <v>722</v>
      </c>
      <c r="C1586" s="113">
        <v>31</v>
      </c>
      <c r="D1586" s="2" t="s">
        <v>696</v>
      </c>
      <c r="E1586" s="5" t="s">
        <v>923</v>
      </c>
      <c r="F1586" s="171">
        <v>32313302</v>
      </c>
      <c r="G1586" s="2" t="s">
        <v>849</v>
      </c>
      <c r="H1586" s="2" t="s">
        <v>67</v>
      </c>
      <c r="I1586" s="44">
        <v>45205</v>
      </c>
      <c r="J1586" s="133" t="s">
        <v>690</v>
      </c>
      <c r="K1586" s="133" t="s">
        <v>1202</v>
      </c>
      <c r="L1586" s="161">
        <v>600</v>
      </c>
      <c r="M1586" s="2" t="s">
        <v>3</v>
      </c>
      <c r="N1586" s="2" t="s">
        <v>45</v>
      </c>
      <c r="O1586" s="9">
        <v>14.8868246962234</v>
      </c>
      <c r="P1586" s="9">
        <f t="shared" si="120"/>
        <v>60</v>
      </c>
      <c r="Q1586" s="3" t="str">
        <f t="shared" si="121"/>
        <v>octubre</v>
      </c>
      <c r="R1586" s="2">
        <f t="shared" si="122"/>
        <v>2023</v>
      </c>
      <c r="S1586" s="3" t="str">
        <f t="shared" si="123"/>
        <v>viernes</v>
      </c>
      <c r="T1586" s="88">
        <f t="shared" si="124"/>
        <v>6</v>
      </c>
    </row>
    <row r="1587" spans="1:20" ht="15.75" x14ac:dyDescent="0.25">
      <c r="A1587" s="113">
        <v>1586</v>
      </c>
      <c r="B1587" s="4" t="s">
        <v>120</v>
      </c>
      <c r="C1587" s="113">
        <v>18</v>
      </c>
      <c r="D1587" s="2" t="s">
        <v>695</v>
      </c>
      <c r="E1587" s="5" t="s">
        <v>901</v>
      </c>
      <c r="F1587" s="171">
        <v>37381230</v>
      </c>
      <c r="G1587" s="2" t="s">
        <v>838</v>
      </c>
      <c r="H1587" s="2" t="s">
        <v>121</v>
      </c>
      <c r="I1587" s="44">
        <v>45209</v>
      </c>
      <c r="J1587" s="133" t="s">
        <v>683</v>
      </c>
      <c r="K1587" s="133" t="s">
        <v>1202</v>
      </c>
      <c r="L1587" s="161">
        <v>600</v>
      </c>
      <c r="M1587" s="2" t="s">
        <v>5</v>
      </c>
      <c r="N1587" s="2" t="s">
        <v>45</v>
      </c>
      <c r="O1587" s="9">
        <v>14.899550397023701</v>
      </c>
      <c r="P1587" s="9">
        <f t="shared" si="120"/>
        <v>60</v>
      </c>
      <c r="Q1587" s="3" t="str">
        <f t="shared" si="121"/>
        <v>octubre</v>
      </c>
      <c r="R1587" s="2">
        <f t="shared" si="122"/>
        <v>2023</v>
      </c>
      <c r="S1587" s="3" t="str">
        <f t="shared" si="123"/>
        <v>martes</v>
      </c>
      <c r="T1587" s="87">
        <f t="shared" si="124"/>
        <v>10</v>
      </c>
    </row>
    <row r="1588" spans="1:20" ht="15.75" x14ac:dyDescent="0.25">
      <c r="A1588" s="113">
        <v>1587</v>
      </c>
      <c r="B1588" s="4" t="s">
        <v>906</v>
      </c>
      <c r="C1588" s="113">
        <v>35</v>
      </c>
      <c r="D1588" s="2" t="s">
        <v>696</v>
      </c>
      <c r="E1588" s="5" t="s">
        <v>914</v>
      </c>
      <c r="F1588" s="171">
        <v>37977741</v>
      </c>
      <c r="G1588" s="2" t="s">
        <v>839</v>
      </c>
      <c r="H1588" s="2" t="s">
        <v>31</v>
      </c>
      <c r="I1588" s="44">
        <v>45213</v>
      </c>
      <c r="J1588" s="133" t="s">
        <v>786</v>
      </c>
      <c r="K1588" s="133" t="s">
        <v>1202</v>
      </c>
      <c r="L1588" s="161">
        <v>600</v>
      </c>
      <c r="M1588" s="2" t="s">
        <v>3</v>
      </c>
      <c r="N1588" s="2" t="s">
        <v>45</v>
      </c>
      <c r="O1588" s="9">
        <v>14.912276097824099</v>
      </c>
      <c r="P1588" s="9">
        <f t="shared" si="120"/>
        <v>60</v>
      </c>
      <c r="Q1588" s="3" t="str">
        <f t="shared" si="121"/>
        <v>octubre</v>
      </c>
      <c r="R1588" s="2">
        <f t="shared" si="122"/>
        <v>2023</v>
      </c>
      <c r="S1588" s="3" t="str">
        <f t="shared" si="123"/>
        <v>sabado</v>
      </c>
      <c r="T1588" s="88">
        <f t="shared" si="124"/>
        <v>14</v>
      </c>
    </row>
    <row r="1589" spans="1:20" ht="15.75" x14ac:dyDescent="0.25">
      <c r="A1589" s="113">
        <v>1588</v>
      </c>
      <c r="B1589" s="4" t="s">
        <v>716</v>
      </c>
      <c r="C1589" s="113">
        <v>30</v>
      </c>
      <c r="D1589" s="2" t="s">
        <v>695</v>
      </c>
      <c r="E1589" s="5" t="s">
        <v>916</v>
      </c>
      <c r="F1589" s="171">
        <v>33459367</v>
      </c>
      <c r="G1589" s="6" t="s">
        <v>817</v>
      </c>
      <c r="H1589" s="2" t="s">
        <v>35</v>
      </c>
      <c r="I1589" s="44">
        <v>45217</v>
      </c>
      <c r="J1589" s="133" t="s">
        <v>714</v>
      </c>
      <c r="K1589" s="133" t="s">
        <v>1202</v>
      </c>
      <c r="L1589" s="161">
        <v>600</v>
      </c>
      <c r="M1589" s="2" t="s">
        <v>1198</v>
      </c>
      <c r="N1589" s="2" t="s">
        <v>45</v>
      </c>
      <c r="O1589" s="9">
        <v>14.9250017986244</v>
      </c>
      <c r="P1589" s="9">
        <f t="shared" si="120"/>
        <v>60</v>
      </c>
      <c r="Q1589" s="3" t="str">
        <f t="shared" si="121"/>
        <v>octubre</v>
      </c>
      <c r="R1589" s="2">
        <f t="shared" si="122"/>
        <v>2023</v>
      </c>
      <c r="S1589" s="3" t="str">
        <f t="shared" si="123"/>
        <v>miercoles</v>
      </c>
      <c r="T1589" s="87">
        <f t="shared" si="124"/>
        <v>18</v>
      </c>
    </row>
    <row r="1590" spans="1:20" ht="15.75" x14ac:dyDescent="0.25">
      <c r="A1590" s="113">
        <v>1589</v>
      </c>
      <c r="B1590" s="4" t="s">
        <v>803</v>
      </c>
      <c r="C1590" s="113">
        <v>38</v>
      </c>
      <c r="D1590" s="2" t="s">
        <v>695</v>
      </c>
      <c r="E1590" s="5" t="s">
        <v>917</v>
      </c>
      <c r="F1590" s="171">
        <v>30652793</v>
      </c>
      <c r="G1590" s="6" t="s">
        <v>818</v>
      </c>
      <c r="H1590" s="2" t="s">
        <v>129</v>
      </c>
      <c r="I1590" s="44">
        <v>45219</v>
      </c>
      <c r="J1590" s="133" t="s">
        <v>713</v>
      </c>
      <c r="K1590" s="133" t="s">
        <v>1202</v>
      </c>
      <c r="L1590" s="161">
        <v>600</v>
      </c>
      <c r="M1590" s="2" t="s">
        <v>1</v>
      </c>
      <c r="N1590" s="2" t="s">
        <v>45</v>
      </c>
      <c r="O1590" s="9">
        <v>14.9313646490246</v>
      </c>
      <c r="P1590" s="9">
        <f t="shared" si="120"/>
        <v>60</v>
      </c>
      <c r="Q1590" s="3" t="str">
        <f t="shared" si="121"/>
        <v>octubre</v>
      </c>
      <c r="R1590" s="2">
        <f t="shared" si="122"/>
        <v>2023</v>
      </c>
      <c r="S1590" s="3" t="str">
        <f t="shared" si="123"/>
        <v>viernes</v>
      </c>
      <c r="T1590" s="88">
        <f t="shared" si="124"/>
        <v>20</v>
      </c>
    </row>
    <row r="1591" spans="1:20" ht="15.75" x14ac:dyDescent="0.25">
      <c r="A1591" s="113">
        <v>1590</v>
      </c>
      <c r="B1591" s="4" t="s">
        <v>905</v>
      </c>
      <c r="C1591" s="113">
        <v>22</v>
      </c>
      <c r="D1591" s="2" t="s">
        <v>695</v>
      </c>
      <c r="E1591" s="5" t="s">
        <v>918</v>
      </c>
      <c r="F1591" s="171">
        <v>27137293</v>
      </c>
      <c r="G1591" s="2" t="s">
        <v>819</v>
      </c>
      <c r="H1591" s="2" t="s">
        <v>39</v>
      </c>
      <c r="I1591" s="44">
        <v>45221</v>
      </c>
      <c r="J1591" s="133" t="s">
        <v>690</v>
      </c>
      <c r="K1591" s="133" t="s">
        <v>1202</v>
      </c>
      <c r="L1591" s="161">
        <v>600</v>
      </c>
      <c r="M1591" s="2" t="s">
        <v>3</v>
      </c>
      <c r="N1591" s="2" t="s">
        <v>45</v>
      </c>
      <c r="O1591" s="9">
        <v>14.937727499424801</v>
      </c>
      <c r="P1591" s="9">
        <f t="shared" si="120"/>
        <v>60</v>
      </c>
      <c r="Q1591" s="3" t="str">
        <f t="shared" si="121"/>
        <v>octubre</v>
      </c>
      <c r="R1591" s="2">
        <f t="shared" si="122"/>
        <v>2023</v>
      </c>
      <c r="S1591" s="3" t="str">
        <f t="shared" si="123"/>
        <v>domingo</v>
      </c>
      <c r="T1591" s="87">
        <f t="shared" si="124"/>
        <v>22</v>
      </c>
    </row>
    <row r="1592" spans="1:20" ht="15.75" x14ac:dyDescent="0.25">
      <c r="A1592" s="113">
        <v>1591</v>
      </c>
      <c r="B1592" s="4" t="s">
        <v>718</v>
      </c>
      <c r="C1592" s="113">
        <v>32</v>
      </c>
      <c r="D1592" s="2" t="s">
        <v>696</v>
      </c>
      <c r="E1592" s="5" t="s">
        <v>919</v>
      </c>
      <c r="F1592" s="171">
        <v>34294909</v>
      </c>
      <c r="G1592" s="2" t="s">
        <v>820</v>
      </c>
      <c r="H1592" s="2" t="s">
        <v>59</v>
      </c>
      <c r="I1592" s="44">
        <v>45223</v>
      </c>
      <c r="J1592" s="133" t="s">
        <v>782</v>
      </c>
      <c r="K1592" s="133" t="s">
        <v>1202</v>
      </c>
      <c r="L1592" s="161">
        <v>600</v>
      </c>
      <c r="M1592" s="2" t="s">
        <v>1198</v>
      </c>
      <c r="N1592" s="2" t="s">
        <v>45</v>
      </c>
      <c r="O1592" s="9">
        <v>14.944090349825</v>
      </c>
      <c r="P1592" s="9">
        <f t="shared" si="120"/>
        <v>60</v>
      </c>
      <c r="Q1592" s="3" t="str">
        <f t="shared" si="121"/>
        <v>octubre</v>
      </c>
      <c r="R1592" s="2">
        <f t="shared" si="122"/>
        <v>2023</v>
      </c>
      <c r="S1592" s="3" t="str">
        <f t="shared" si="123"/>
        <v>martes</v>
      </c>
      <c r="T1592" s="88">
        <f t="shared" si="124"/>
        <v>24</v>
      </c>
    </row>
    <row r="1593" spans="1:20" ht="15.75" x14ac:dyDescent="0.25">
      <c r="A1593" s="113">
        <v>1592</v>
      </c>
      <c r="B1593" s="4" t="s">
        <v>719</v>
      </c>
      <c r="C1593" s="113">
        <v>30</v>
      </c>
      <c r="D1593" s="2" t="s">
        <v>696</v>
      </c>
      <c r="E1593" s="5" t="s">
        <v>920</v>
      </c>
      <c r="F1593" s="171">
        <v>27535017</v>
      </c>
      <c r="G1593" s="2" t="s">
        <v>847</v>
      </c>
      <c r="H1593" s="2" t="s">
        <v>61</v>
      </c>
      <c r="I1593" s="44">
        <v>45225</v>
      </c>
      <c r="J1593" s="133" t="s">
        <v>683</v>
      </c>
      <c r="K1593" s="133" t="s">
        <v>1202</v>
      </c>
      <c r="L1593" s="161">
        <v>600</v>
      </c>
      <c r="M1593" s="2" t="s">
        <v>5</v>
      </c>
      <c r="N1593" s="2" t="s">
        <v>45</v>
      </c>
      <c r="O1593" s="9">
        <v>14.9504532002252</v>
      </c>
      <c r="P1593" s="9">
        <f t="shared" si="120"/>
        <v>60</v>
      </c>
      <c r="Q1593" s="3" t="str">
        <f t="shared" si="121"/>
        <v>octubre</v>
      </c>
      <c r="R1593" s="2">
        <f t="shared" si="122"/>
        <v>2023</v>
      </c>
      <c r="S1593" s="3" t="str">
        <f t="shared" si="123"/>
        <v>jueves</v>
      </c>
      <c r="T1593" s="87">
        <f t="shared" si="124"/>
        <v>26</v>
      </c>
    </row>
    <row r="1594" spans="1:20" ht="15.75" x14ac:dyDescent="0.25">
      <c r="A1594" s="113">
        <v>1593</v>
      </c>
      <c r="B1594" s="4" t="s">
        <v>721</v>
      </c>
      <c r="C1594" s="113">
        <v>33</v>
      </c>
      <c r="D1594" s="2" t="s">
        <v>695</v>
      </c>
      <c r="E1594" s="5" t="s">
        <v>922</v>
      </c>
      <c r="F1594" s="171">
        <v>35484478</v>
      </c>
      <c r="G1594" s="2" t="s">
        <v>843</v>
      </c>
      <c r="H1594" s="2" t="s">
        <v>37</v>
      </c>
      <c r="I1594" s="44">
        <v>45213</v>
      </c>
      <c r="J1594" s="133" t="s">
        <v>786</v>
      </c>
      <c r="K1594" s="133" t="s">
        <v>1202</v>
      </c>
      <c r="L1594" s="161">
        <v>600</v>
      </c>
      <c r="M1594" s="2" t="s">
        <v>3</v>
      </c>
      <c r="N1594" s="2" t="s">
        <v>45</v>
      </c>
      <c r="O1594" s="9">
        <v>14.963178901025501</v>
      </c>
      <c r="P1594" s="9">
        <f t="shared" si="120"/>
        <v>60</v>
      </c>
      <c r="Q1594" s="3" t="str">
        <f t="shared" si="121"/>
        <v>octubre</v>
      </c>
      <c r="R1594" s="2">
        <f t="shared" si="122"/>
        <v>2023</v>
      </c>
      <c r="S1594" s="3" t="str">
        <f t="shared" si="123"/>
        <v>sabado</v>
      </c>
      <c r="T1594" s="88">
        <f t="shared" si="124"/>
        <v>14</v>
      </c>
    </row>
    <row r="1595" spans="1:20" ht="15.75" x14ac:dyDescent="0.25">
      <c r="A1595" s="113">
        <v>1594</v>
      </c>
      <c r="B1595" s="4" t="s">
        <v>723</v>
      </c>
      <c r="C1595" s="3">
        <v>37</v>
      </c>
      <c r="D1595" s="2" t="s">
        <v>696</v>
      </c>
      <c r="E1595" s="5" t="s">
        <v>924</v>
      </c>
      <c r="F1595" s="171">
        <v>35887710</v>
      </c>
      <c r="G1595" s="2" t="s">
        <v>821</v>
      </c>
      <c r="H1595" s="2" t="s">
        <v>68</v>
      </c>
      <c r="I1595" s="44">
        <v>45233</v>
      </c>
      <c r="J1595" s="133" t="s">
        <v>714</v>
      </c>
      <c r="K1595" s="133" t="s">
        <v>1201</v>
      </c>
      <c r="L1595" s="161">
        <v>600</v>
      </c>
      <c r="M1595" s="2" t="s">
        <v>1198</v>
      </c>
      <c r="N1595" s="2" t="s">
        <v>45</v>
      </c>
      <c r="O1595" s="9">
        <v>14.975904601825899</v>
      </c>
      <c r="P1595" s="9">
        <f t="shared" si="120"/>
        <v>60</v>
      </c>
      <c r="Q1595" s="3" t="str">
        <f t="shared" si="121"/>
        <v>noviembre</v>
      </c>
      <c r="R1595" s="2">
        <f t="shared" si="122"/>
        <v>2023</v>
      </c>
      <c r="S1595" s="3" t="str">
        <f t="shared" si="123"/>
        <v>viernes</v>
      </c>
      <c r="T1595" s="87">
        <f t="shared" si="124"/>
        <v>3</v>
      </c>
    </row>
    <row r="1596" spans="1:20" ht="15.75" x14ac:dyDescent="0.25">
      <c r="A1596" s="113">
        <v>1595</v>
      </c>
      <c r="B1596" s="4" t="s">
        <v>724</v>
      </c>
      <c r="C1596" s="113">
        <v>40</v>
      </c>
      <c r="D1596" s="2" t="s">
        <v>695</v>
      </c>
      <c r="E1596" s="5" t="s">
        <v>925</v>
      </c>
      <c r="F1596" s="171">
        <v>30079514</v>
      </c>
      <c r="G1596" s="2" t="s">
        <v>850</v>
      </c>
      <c r="H1596" s="2" t="s">
        <v>70</v>
      </c>
      <c r="I1596" s="44">
        <v>45235</v>
      </c>
      <c r="J1596" s="133" t="s">
        <v>713</v>
      </c>
      <c r="K1596" s="133" t="s">
        <v>1201</v>
      </c>
      <c r="L1596" s="161">
        <v>600</v>
      </c>
      <c r="M1596" s="2" t="s">
        <v>1</v>
      </c>
      <c r="N1596" s="2" t="s">
        <v>45</v>
      </c>
      <c r="O1596" s="9">
        <v>14.9822674522261</v>
      </c>
      <c r="P1596" s="9">
        <f t="shared" si="120"/>
        <v>60</v>
      </c>
      <c r="Q1596" s="3" t="str">
        <f t="shared" si="121"/>
        <v>noviembre</v>
      </c>
      <c r="R1596" s="2">
        <f t="shared" si="122"/>
        <v>2023</v>
      </c>
      <c r="S1596" s="3" t="str">
        <f t="shared" si="123"/>
        <v>domingo</v>
      </c>
      <c r="T1596" s="88">
        <f t="shared" si="124"/>
        <v>5</v>
      </c>
    </row>
    <row r="1597" spans="1:20" ht="15.75" x14ac:dyDescent="0.25">
      <c r="A1597" s="113">
        <v>1596</v>
      </c>
      <c r="B1597" s="4" t="s">
        <v>727</v>
      </c>
      <c r="C1597" s="113">
        <v>28</v>
      </c>
      <c r="D1597" s="2" t="s">
        <v>695</v>
      </c>
      <c r="E1597" s="5" t="s">
        <v>929</v>
      </c>
      <c r="F1597" s="171">
        <v>27707752</v>
      </c>
      <c r="G1597" s="2" t="s">
        <v>824</v>
      </c>
      <c r="H1597" s="2" t="s">
        <v>80</v>
      </c>
      <c r="I1597" s="44">
        <v>45245</v>
      </c>
      <c r="J1597" s="133" t="s">
        <v>786</v>
      </c>
      <c r="K1597" s="133" t="s">
        <v>1201</v>
      </c>
      <c r="L1597" s="161">
        <v>600</v>
      </c>
      <c r="M1597" s="2" t="s">
        <v>3</v>
      </c>
      <c r="N1597" s="2" t="s">
        <v>45</v>
      </c>
      <c r="O1597" s="9">
        <v>15.014081704226999</v>
      </c>
      <c r="P1597" s="9">
        <f t="shared" si="120"/>
        <v>60</v>
      </c>
      <c r="Q1597" s="3" t="str">
        <f t="shared" si="121"/>
        <v>noviembre</v>
      </c>
      <c r="R1597" s="2">
        <f t="shared" si="122"/>
        <v>2023</v>
      </c>
      <c r="S1597" s="3" t="str">
        <f t="shared" si="123"/>
        <v>miercoles</v>
      </c>
      <c r="T1597" s="87">
        <f t="shared" si="124"/>
        <v>15</v>
      </c>
    </row>
    <row r="1598" spans="1:20" ht="15.75" x14ac:dyDescent="0.25">
      <c r="A1598" s="113">
        <v>1597</v>
      </c>
      <c r="B1598" s="4" t="s">
        <v>735</v>
      </c>
      <c r="C1598" s="113">
        <v>29</v>
      </c>
      <c r="D1598" s="2" t="s">
        <v>695</v>
      </c>
      <c r="E1598" s="5" t="s">
        <v>942</v>
      </c>
      <c r="F1598" s="171">
        <v>34400915</v>
      </c>
      <c r="G1598" s="2" t="s">
        <v>840</v>
      </c>
      <c r="H1598" s="2" t="s">
        <v>102</v>
      </c>
      <c r="I1598" s="44">
        <v>45249</v>
      </c>
      <c r="J1598" s="133" t="s">
        <v>714</v>
      </c>
      <c r="K1598" s="133" t="s">
        <v>1201</v>
      </c>
      <c r="L1598" s="161">
        <v>600</v>
      </c>
      <c r="M1598" s="2" t="s">
        <v>1198</v>
      </c>
      <c r="N1598" s="2" t="s">
        <v>45</v>
      </c>
      <c r="O1598" s="9">
        <v>15.0268074050273</v>
      </c>
      <c r="P1598" s="9">
        <f t="shared" si="120"/>
        <v>60</v>
      </c>
      <c r="Q1598" s="3" t="str">
        <f t="shared" si="121"/>
        <v>noviembre</v>
      </c>
      <c r="R1598" s="2">
        <f t="shared" si="122"/>
        <v>2023</v>
      </c>
      <c r="S1598" s="3" t="str">
        <f t="shared" si="123"/>
        <v>domingo</v>
      </c>
      <c r="T1598" s="88">
        <f t="shared" si="124"/>
        <v>19</v>
      </c>
    </row>
    <row r="1599" spans="1:20" ht="15.75" x14ac:dyDescent="0.25">
      <c r="A1599" s="113">
        <v>1598</v>
      </c>
      <c r="B1599" s="4" t="s">
        <v>731</v>
      </c>
      <c r="C1599" s="113">
        <v>34</v>
      </c>
      <c r="D1599" s="2" t="s">
        <v>695</v>
      </c>
      <c r="E1599" s="5" t="s">
        <v>934</v>
      </c>
      <c r="F1599" s="171">
        <v>33175773</v>
      </c>
      <c r="G1599" s="2" t="s">
        <v>827</v>
      </c>
      <c r="H1599" s="2" t="s">
        <v>88</v>
      </c>
      <c r="I1599" s="44">
        <v>45253</v>
      </c>
      <c r="J1599" s="133" t="s">
        <v>786</v>
      </c>
      <c r="K1599" s="133" t="s">
        <v>1201</v>
      </c>
      <c r="L1599" s="161">
        <v>600</v>
      </c>
      <c r="M1599" s="2" t="s">
        <v>3</v>
      </c>
      <c r="N1599" s="2" t="s">
        <v>45</v>
      </c>
      <c r="O1599" s="9">
        <v>15.039533105827701</v>
      </c>
      <c r="P1599" s="9">
        <f t="shared" si="120"/>
        <v>60</v>
      </c>
      <c r="Q1599" s="3" t="str">
        <f t="shared" si="121"/>
        <v>noviembre</v>
      </c>
      <c r="R1599" s="2">
        <f t="shared" si="122"/>
        <v>2023</v>
      </c>
      <c r="S1599" s="3" t="str">
        <f t="shared" si="123"/>
        <v>jueves</v>
      </c>
      <c r="T1599" s="87">
        <f t="shared" si="124"/>
        <v>23</v>
      </c>
    </row>
    <row r="1600" spans="1:20" ht="15.75" x14ac:dyDescent="0.25">
      <c r="A1600" s="113">
        <v>1599</v>
      </c>
      <c r="B1600" s="4" t="s">
        <v>91</v>
      </c>
      <c r="C1600" s="113">
        <v>31</v>
      </c>
      <c r="D1600" s="2" t="s">
        <v>696</v>
      </c>
      <c r="E1600" s="5" t="s">
        <v>936</v>
      </c>
      <c r="F1600" s="171">
        <v>26673605</v>
      </c>
      <c r="G1600" s="2" t="s">
        <v>829</v>
      </c>
      <c r="H1600" s="2" t="s">
        <v>92</v>
      </c>
      <c r="I1600" s="44">
        <v>45248</v>
      </c>
      <c r="J1600" s="133" t="s">
        <v>714</v>
      </c>
      <c r="K1600" s="133" t="s">
        <v>1201</v>
      </c>
      <c r="L1600" s="161">
        <v>600</v>
      </c>
      <c r="M1600" s="2" t="s">
        <v>1198</v>
      </c>
      <c r="N1600" s="2" t="s">
        <v>45</v>
      </c>
      <c r="O1600" s="9">
        <v>15.052258806628</v>
      </c>
      <c r="P1600" s="9">
        <f t="shared" si="120"/>
        <v>60</v>
      </c>
      <c r="Q1600" s="3" t="str">
        <f t="shared" si="121"/>
        <v>noviembre</v>
      </c>
      <c r="R1600" s="2">
        <f t="shared" si="122"/>
        <v>2023</v>
      </c>
      <c r="S1600" s="3" t="str">
        <f t="shared" si="123"/>
        <v>sabado</v>
      </c>
      <c r="T1600" s="88">
        <f t="shared" si="124"/>
        <v>18</v>
      </c>
    </row>
    <row r="1601" spans="1:20" ht="15.75" x14ac:dyDescent="0.25">
      <c r="A1601" s="113">
        <v>1600</v>
      </c>
      <c r="B1601" s="4" t="s">
        <v>732</v>
      </c>
      <c r="C1601" s="113">
        <v>40</v>
      </c>
      <c r="D1601" s="2" t="s">
        <v>696</v>
      </c>
      <c r="E1601" s="5" t="s">
        <v>937</v>
      </c>
      <c r="F1601" s="171">
        <v>33498175</v>
      </c>
      <c r="G1601" s="2" t="s">
        <v>830</v>
      </c>
      <c r="H1601" s="2" t="s">
        <v>61</v>
      </c>
      <c r="I1601" s="44">
        <v>45259</v>
      </c>
      <c r="J1601" s="133" t="s">
        <v>713</v>
      </c>
      <c r="K1601" s="133" t="s">
        <v>1201</v>
      </c>
      <c r="L1601" s="161">
        <v>600</v>
      </c>
      <c r="M1601" s="2" t="s">
        <v>1</v>
      </c>
      <c r="N1601" s="2" t="s">
        <v>45</v>
      </c>
      <c r="O1601" s="9">
        <v>15.058621657028199</v>
      </c>
      <c r="P1601" s="9">
        <f t="shared" si="120"/>
        <v>60</v>
      </c>
      <c r="Q1601" s="3" t="str">
        <f t="shared" si="121"/>
        <v>noviembre</v>
      </c>
      <c r="R1601" s="2">
        <f t="shared" si="122"/>
        <v>2023</v>
      </c>
      <c r="S1601" s="3" t="str">
        <f t="shared" si="123"/>
        <v>miercoles</v>
      </c>
      <c r="T1601" s="87">
        <f t="shared" si="124"/>
        <v>29</v>
      </c>
    </row>
    <row r="1602" spans="1:20" ht="15.75" x14ac:dyDescent="0.25">
      <c r="A1602" s="113">
        <v>1601</v>
      </c>
      <c r="B1602" s="4" t="s">
        <v>99</v>
      </c>
      <c r="C1602" s="113">
        <v>31</v>
      </c>
      <c r="D1602" s="2" t="s">
        <v>696</v>
      </c>
      <c r="E1602" s="5" t="s">
        <v>941</v>
      </c>
      <c r="F1602" s="171">
        <v>34388397</v>
      </c>
      <c r="G1602" s="2" t="s">
        <v>846</v>
      </c>
      <c r="H1602" s="2" t="s">
        <v>100</v>
      </c>
      <c r="I1602" s="44">
        <v>45261</v>
      </c>
      <c r="J1602" s="133" t="s">
        <v>687</v>
      </c>
      <c r="K1602" s="133" t="s">
        <v>1201</v>
      </c>
      <c r="L1602" s="161">
        <v>600</v>
      </c>
      <c r="M1602" s="2" t="s">
        <v>1</v>
      </c>
      <c r="N1602" s="2" t="s">
        <v>45</v>
      </c>
      <c r="O1602" s="9">
        <v>15.064984507428401</v>
      </c>
      <c r="P1602" s="9">
        <f t="shared" ref="P1602:P1665" si="125">L1602*0.1</f>
        <v>60</v>
      </c>
      <c r="Q1602" s="3" t="str">
        <f t="shared" ref="Q1602:Q1665" si="126">TEXT(I:I,"mmmm")</f>
        <v>diciembre</v>
      </c>
      <c r="R1602" s="2">
        <f t="shared" ref="R1602:R1665" si="127">YEAR(I1602)</f>
        <v>2023</v>
      </c>
      <c r="S1602" s="3" t="str">
        <f t="shared" ref="S1602:S1665" si="128">IF(I1602&lt;&gt;"", SUBSTITUTE(SUBSTITUTE(SUBSTITUTE(SUBSTITUTE(SUBSTITUTE(TEXT(I1602,"dddd"),"á","a"),"é","e"),"í","i"),"ó","o"),"ú","u"),"")</f>
        <v>viernes</v>
      </c>
      <c r="T1602" s="88">
        <f t="shared" ref="T1602:T1665" si="129">DAY(I:I)</f>
        <v>1</v>
      </c>
    </row>
    <row r="1603" spans="1:20" ht="15.75" x14ac:dyDescent="0.25">
      <c r="A1603" s="113">
        <v>1602</v>
      </c>
      <c r="B1603" s="4" t="s">
        <v>735</v>
      </c>
      <c r="C1603" s="113">
        <v>29</v>
      </c>
      <c r="D1603" s="2" t="s">
        <v>695</v>
      </c>
      <c r="E1603" s="5" t="s">
        <v>942</v>
      </c>
      <c r="F1603" s="171">
        <v>34400915</v>
      </c>
      <c r="G1603" s="2" t="s">
        <v>840</v>
      </c>
      <c r="H1603" s="2" t="s">
        <v>102</v>
      </c>
      <c r="I1603" s="44">
        <v>45263</v>
      </c>
      <c r="J1603" s="133" t="s">
        <v>785</v>
      </c>
      <c r="K1603" s="133" t="s">
        <v>1201</v>
      </c>
      <c r="L1603" s="161">
        <v>600</v>
      </c>
      <c r="M1603" s="2" t="s">
        <v>3</v>
      </c>
      <c r="N1603" s="2" t="s">
        <v>45</v>
      </c>
      <c r="O1603" s="9">
        <v>15.0713473578286</v>
      </c>
      <c r="P1603" s="9">
        <f t="shared" si="125"/>
        <v>60</v>
      </c>
      <c r="Q1603" s="3" t="str">
        <f t="shared" si="126"/>
        <v>diciembre</v>
      </c>
      <c r="R1603" s="2">
        <f t="shared" si="127"/>
        <v>2023</v>
      </c>
      <c r="S1603" s="3" t="str">
        <f t="shared" si="128"/>
        <v>domingo</v>
      </c>
      <c r="T1603" s="87">
        <f t="shared" si="129"/>
        <v>3</v>
      </c>
    </row>
    <row r="1604" spans="1:20" ht="15.75" x14ac:dyDescent="0.25">
      <c r="A1604" s="113">
        <v>1603</v>
      </c>
      <c r="B1604" s="4" t="s">
        <v>734</v>
      </c>
      <c r="C1604" s="113">
        <v>29</v>
      </c>
      <c r="D1604" s="2" t="s">
        <v>696</v>
      </c>
      <c r="E1604" s="5" t="s">
        <v>940</v>
      </c>
      <c r="F1604" s="171">
        <v>36482004</v>
      </c>
      <c r="G1604" s="2" t="s">
        <v>851</v>
      </c>
      <c r="H1604" s="2" t="s">
        <v>98</v>
      </c>
      <c r="I1604" s="44">
        <v>45265</v>
      </c>
      <c r="J1604" s="133" t="s">
        <v>688</v>
      </c>
      <c r="K1604" s="133" t="s">
        <v>1201</v>
      </c>
      <c r="L1604" s="161">
        <v>600</v>
      </c>
      <c r="M1604" s="2" t="s">
        <v>5</v>
      </c>
      <c r="N1604" s="2" t="s">
        <v>45</v>
      </c>
      <c r="O1604" s="9">
        <v>15.077710208228799</v>
      </c>
      <c r="P1604" s="9">
        <f t="shared" si="125"/>
        <v>60</v>
      </c>
      <c r="Q1604" s="3" t="str">
        <f t="shared" si="126"/>
        <v>diciembre</v>
      </c>
      <c r="R1604" s="2">
        <f t="shared" si="127"/>
        <v>2023</v>
      </c>
      <c r="S1604" s="3" t="str">
        <f t="shared" si="128"/>
        <v>martes</v>
      </c>
      <c r="T1604" s="88">
        <f t="shared" si="129"/>
        <v>5</v>
      </c>
    </row>
    <row r="1605" spans="1:20" ht="15.75" x14ac:dyDescent="0.25">
      <c r="A1605" s="113">
        <v>1604</v>
      </c>
      <c r="B1605" s="4" t="s">
        <v>720</v>
      </c>
      <c r="C1605" s="113">
        <v>35</v>
      </c>
      <c r="D1605" s="2" t="s">
        <v>695</v>
      </c>
      <c r="E1605" s="5" t="s">
        <v>921</v>
      </c>
      <c r="F1605" s="171">
        <v>30580610</v>
      </c>
      <c r="G1605" s="2" t="s">
        <v>848</v>
      </c>
      <c r="H1605" s="2" t="s">
        <v>35</v>
      </c>
      <c r="I1605" s="44">
        <v>45269</v>
      </c>
      <c r="J1605" s="133" t="s">
        <v>684</v>
      </c>
      <c r="K1605" s="133" t="s">
        <v>1201</v>
      </c>
      <c r="L1605" s="161">
        <v>600</v>
      </c>
      <c r="M1605" s="2" t="s">
        <v>3</v>
      </c>
      <c r="N1605" s="2" t="s">
        <v>45</v>
      </c>
      <c r="O1605" s="9">
        <v>15.0904359090291</v>
      </c>
      <c r="P1605" s="9">
        <f t="shared" si="125"/>
        <v>60</v>
      </c>
      <c r="Q1605" s="3" t="str">
        <f t="shared" si="126"/>
        <v>diciembre</v>
      </c>
      <c r="R1605" s="2">
        <f t="shared" si="127"/>
        <v>2023</v>
      </c>
      <c r="S1605" s="3" t="str">
        <f t="shared" si="128"/>
        <v>sabado</v>
      </c>
      <c r="T1605" s="87">
        <f t="shared" si="129"/>
        <v>9</v>
      </c>
    </row>
    <row r="1606" spans="1:20" ht="15.75" x14ac:dyDescent="0.25">
      <c r="A1606" s="113">
        <v>1605</v>
      </c>
      <c r="B1606" s="4" t="s">
        <v>722</v>
      </c>
      <c r="C1606" s="113">
        <v>28</v>
      </c>
      <c r="D1606" s="2" t="s">
        <v>696</v>
      </c>
      <c r="E1606" s="5" t="s">
        <v>923</v>
      </c>
      <c r="F1606" s="171">
        <v>32313302</v>
      </c>
      <c r="G1606" s="2" t="s">
        <v>849</v>
      </c>
      <c r="H1606" s="2" t="s">
        <v>67</v>
      </c>
      <c r="I1606" s="44">
        <v>45273</v>
      </c>
      <c r="J1606" s="133" t="s">
        <v>685</v>
      </c>
      <c r="K1606" s="133" t="s">
        <v>1201</v>
      </c>
      <c r="L1606" s="161">
        <v>600</v>
      </c>
      <c r="M1606" s="2" t="s">
        <v>5</v>
      </c>
      <c r="N1606" s="2" t="s">
        <v>45</v>
      </c>
      <c r="O1606" s="9">
        <v>15.103161609829501</v>
      </c>
      <c r="P1606" s="9">
        <f t="shared" si="125"/>
        <v>60</v>
      </c>
      <c r="Q1606" s="3" t="str">
        <f t="shared" si="126"/>
        <v>diciembre</v>
      </c>
      <c r="R1606" s="2">
        <f t="shared" si="127"/>
        <v>2023</v>
      </c>
      <c r="S1606" s="3" t="str">
        <f t="shared" si="128"/>
        <v>miercoles</v>
      </c>
      <c r="T1606" s="88">
        <f t="shared" si="129"/>
        <v>13</v>
      </c>
    </row>
    <row r="1607" spans="1:20" ht="15.75" x14ac:dyDescent="0.25">
      <c r="A1607" s="113">
        <v>1606</v>
      </c>
      <c r="B1607" s="4" t="s">
        <v>723</v>
      </c>
      <c r="C1607" s="3">
        <v>37</v>
      </c>
      <c r="D1607" s="2" t="s">
        <v>696</v>
      </c>
      <c r="E1607" s="5" t="s">
        <v>924</v>
      </c>
      <c r="F1607" s="171">
        <v>35887710</v>
      </c>
      <c r="G1607" s="2" t="s">
        <v>821</v>
      </c>
      <c r="H1607" s="2" t="s">
        <v>68</v>
      </c>
      <c r="I1607" s="44">
        <v>45275</v>
      </c>
      <c r="J1607" s="133" t="s">
        <v>784</v>
      </c>
      <c r="K1607" s="133" t="s">
        <v>1201</v>
      </c>
      <c r="L1607" s="161">
        <v>600</v>
      </c>
      <c r="M1607" s="2" t="s">
        <v>1198</v>
      </c>
      <c r="N1607" s="2" t="s">
        <v>45</v>
      </c>
      <c r="O1607" s="9">
        <v>15.1095244602297</v>
      </c>
      <c r="P1607" s="9">
        <f t="shared" si="125"/>
        <v>60</v>
      </c>
      <c r="Q1607" s="3" t="str">
        <f t="shared" si="126"/>
        <v>diciembre</v>
      </c>
      <c r="R1607" s="2">
        <f t="shared" si="127"/>
        <v>2023</v>
      </c>
      <c r="S1607" s="3" t="str">
        <f t="shared" si="128"/>
        <v>viernes</v>
      </c>
      <c r="T1607" s="87">
        <f t="shared" si="129"/>
        <v>15</v>
      </c>
    </row>
    <row r="1608" spans="1:20" ht="15.75" x14ac:dyDescent="0.25">
      <c r="A1608" s="113">
        <v>1607</v>
      </c>
      <c r="B1608" s="4" t="s">
        <v>739</v>
      </c>
      <c r="C1608" s="113">
        <v>31</v>
      </c>
      <c r="D1608" s="2" t="s">
        <v>695</v>
      </c>
      <c r="E1608" s="5" t="s">
        <v>950</v>
      </c>
      <c r="F1608" s="171">
        <v>26941122</v>
      </c>
      <c r="G1608" s="2" t="s">
        <v>836</v>
      </c>
      <c r="H1608" s="2" t="s">
        <v>117</v>
      </c>
      <c r="I1608" s="44">
        <v>45270</v>
      </c>
      <c r="J1608" s="133" t="s">
        <v>786</v>
      </c>
      <c r="K1608" s="133" t="s">
        <v>1201</v>
      </c>
      <c r="L1608" s="161">
        <v>600</v>
      </c>
      <c r="M1608" s="2" t="s">
        <v>3</v>
      </c>
      <c r="N1608" s="2" t="s">
        <v>45</v>
      </c>
      <c r="O1608" s="9">
        <v>15.141338712230599</v>
      </c>
      <c r="P1608" s="9">
        <f t="shared" si="125"/>
        <v>60</v>
      </c>
      <c r="Q1608" s="3" t="str">
        <f t="shared" si="126"/>
        <v>diciembre</v>
      </c>
      <c r="R1608" s="2">
        <f t="shared" si="127"/>
        <v>2023</v>
      </c>
      <c r="S1608" s="3" t="str">
        <f t="shared" si="128"/>
        <v>domingo</v>
      </c>
      <c r="T1608" s="88">
        <f t="shared" si="129"/>
        <v>10</v>
      </c>
    </row>
    <row r="1609" spans="1:20" ht="15.75" x14ac:dyDescent="0.25">
      <c r="A1609" s="113">
        <v>1608</v>
      </c>
      <c r="B1609" s="4" t="s">
        <v>120</v>
      </c>
      <c r="C1609" s="113">
        <v>18</v>
      </c>
      <c r="D1609" s="2" t="s">
        <v>695</v>
      </c>
      <c r="E1609" s="5" t="s">
        <v>901</v>
      </c>
      <c r="F1609" s="171">
        <v>37381230</v>
      </c>
      <c r="G1609" s="2" t="s">
        <v>838</v>
      </c>
      <c r="H1609" s="2" t="s">
        <v>121</v>
      </c>
      <c r="I1609" s="44">
        <v>45289</v>
      </c>
      <c r="J1609" s="133" t="s">
        <v>714</v>
      </c>
      <c r="K1609" s="133" t="s">
        <v>1201</v>
      </c>
      <c r="L1609" s="161">
        <v>600</v>
      </c>
      <c r="M1609" s="2" t="s">
        <v>1198</v>
      </c>
      <c r="N1609" s="2" t="s">
        <v>45</v>
      </c>
      <c r="O1609" s="9">
        <v>15.1540644130309</v>
      </c>
      <c r="P1609" s="9">
        <f t="shared" si="125"/>
        <v>60</v>
      </c>
      <c r="Q1609" s="3" t="str">
        <f t="shared" si="126"/>
        <v>diciembre</v>
      </c>
      <c r="R1609" s="2">
        <f t="shared" si="127"/>
        <v>2023</v>
      </c>
      <c r="S1609" s="3" t="str">
        <f t="shared" si="128"/>
        <v>viernes</v>
      </c>
      <c r="T1609" s="87">
        <f t="shared" si="129"/>
        <v>29</v>
      </c>
    </row>
    <row r="1610" spans="1:20" ht="15.75" x14ac:dyDescent="0.25">
      <c r="A1610" s="113">
        <v>1609</v>
      </c>
      <c r="B1610" s="4" t="s">
        <v>906</v>
      </c>
      <c r="C1610" s="113">
        <v>35</v>
      </c>
      <c r="D1610" s="2" t="s">
        <v>696</v>
      </c>
      <c r="E1610" s="5" t="s">
        <v>914</v>
      </c>
      <c r="F1610" s="171">
        <v>37977741</v>
      </c>
      <c r="G1610" s="2" t="s">
        <v>839</v>
      </c>
      <c r="H1610" s="2" t="s">
        <v>31</v>
      </c>
      <c r="I1610" s="44">
        <v>45171</v>
      </c>
      <c r="J1610" s="133" t="s">
        <v>716</v>
      </c>
      <c r="K1610" s="133" t="s">
        <v>1201</v>
      </c>
      <c r="L1610" s="161">
        <v>600</v>
      </c>
      <c r="M1610" s="2" t="s">
        <v>1197</v>
      </c>
      <c r="N1610" s="2" t="s">
        <v>45</v>
      </c>
      <c r="O1610" s="9">
        <v>15.166790113831301</v>
      </c>
      <c r="P1610" s="9">
        <f t="shared" si="125"/>
        <v>60</v>
      </c>
      <c r="Q1610" s="3" t="str">
        <f t="shared" si="126"/>
        <v>septiembre</v>
      </c>
      <c r="R1610" s="2">
        <f t="shared" si="127"/>
        <v>2023</v>
      </c>
      <c r="S1610" s="3" t="str">
        <f t="shared" si="128"/>
        <v>sabado</v>
      </c>
      <c r="T1610" s="88">
        <f t="shared" si="129"/>
        <v>2</v>
      </c>
    </row>
    <row r="1611" spans="1:20" ht="15.75" x14ac:dyDescent="0.25">
      <c r="A1611" s="113">
        <v>1610</v>
      </c>
      <c r="B1611" s="4" t="s">
        <v>716</v>
      </c>
      <c r="C1611" s="113">
        <v>27</v>
      </c>
      <c r="D1611" s="2" t="s">
        <v>695</v>
      </c>
      <c r="E1611" s="5" t="s">
        <v>916</v>
      </c>
      <c r="F1611" s="171">
        <v>33459367</v>
      </c>
      <c r="G1611" s="6" t="s">
        <v>817</v>
      </c>
      <c r="H1611" s="2" t="s">
        <v>35</v>
      </c>
      <c r="I1611" s="44">
        <v>45175</v>
      </c>
      <c r="J1611" s="133" t="s">
        <v>783</v>
      </c>
      <c r="K1611" s="133" t="s">
        <v>1201</v>
      </c>
      <c r="L1611" s="161">
        <v>600</v>
      </c>
      <c r="M1611" s="2" t="s">
        <v>1197</v>
      </c>
      <c r="N1611" s="2" t="s">
        <v>45</v>
      </c>
      <c r="O1611" s="9">
        <v>15.1795158146316</v>
      </c>
      <c r="P1611" s="9">
        <f t="shared" si="125"/>
        <v>60</v>
      </c>
      <c r="Q1611" s="3" t="str">
        <f t="shared" si="126"/>
        <v>septiembre</v>
      </c>
      <c r="R1611" s="2">
        <f t="shared" si="127"/>
        <v>2023</v>
      </c>
      <c r="S1611" s="3" t="str">
        <f t="shared" si="128"/>
        <v>miercoles</v>
      </c>
      <c r="T1611" s="87">
        <f t="shared" si="129"/>
        <v>6</v>
      </c>
    </row>
    <row r="1612" spans="1:20" ht="15.75" x14ac:dyDescent="0.25">
      <c r="A1612" s="113">
        <v>1611</v>
      </c>
      <c r="B1612" s="4" t="s">
        <v>803</v>
      </c>
      <c r="C1612" s="113">
        <v>38</v>
      </c>
      <c r="D1612" s="2" t="s">
        <v>695</v>
      </c>
      <c r="E1612" s="5" t="s">
        <v>917</v>
      </c>
      <c r="F1612" s="171">
        <v>30652793</v>
      </c>
      <c r="G1612" s="6" t="s">
        <v>818</v>
      </c>
      <c r="H1612" s="2" t="s">
        <v>129</v>
      </c>
      <c r="I1612" s="44">
        <v>45177</v>
      </c>
      <c r="J1612" s="133" t="s">
        <v>717</v>
      </c>
      <c r="K1612" s="133" t="s">
        <v>1201</v>
      </c>
      <c r="L1612" s="161">
        <v>600</v>
      </c>
      <c r="M1612" s="2" t="s">
        <v>5</v>
      </c>
      <c r="N1612" s="2" t="s">
        <v>45</v>
      </c>
      <c r="O1612" s="9">
        <v>15.185878665031799</v>
      </c>
      <c r="P1612" s="9">
        <f t="shared" si="125"/>
        <v>60</v>
      </c>
      <c r="Q1612" s="3" t="str">
        <f t="shared" si="126"/>
        <v>septiembre</v>
      </c>
      <c r="R1612" s="2">
        <f t="shared" si="127"/>
        <v>2023</v>
      </c>
      <c r="S1612" s="3" t="str">
        <f t="shared" si="128"/>
        <v>viernes</v>
      </c>
      <c r="T1612" s="88">
        <f t="shared" si="129"/>
        <v>8</v>
      </c>
    </row>
    <row r="1613" spans="1:20" ht="15.75" x14ac:dyDescent="0.25">
      <c r="A1613" s="113">
        <v>1612</v>
      </c>
      <c r="B1613" s="4" t="s">
        <v>905</v>
      </c>
      <c r="C1613" s="113">
        <v>22</v>
      </c>
      <c r="D1613" s="2" t="s">
        <v>695</v>
      </c>
      <c r="E1613" s="5" t="s">
        <v>918</v>
      </c>
      <c r="F1613" s="171">
        <v>27137293</v>
      </c>
      <c r="G1613" s="2" t="s">
        <v>819</v>
      </c>
      <c r="H1613" s="2" t="s">
        <v>39</v>
      </c>
      <c r="I1613" s="44">
        <v>45179</v>
      </c>
      <c r="J1613" s="133" t="s">
        <v>687</v>
      </c>
      <c r="K1613" s="133" t="s">
        <v>1201</v>
      </c>
      <c r="L1613" s="161">
        <v>600</v>
      </c>
      <c r="M1613" s="2" t="s">
        <v>1</v>
      </c>
      <c r="N1613" s="2" t="s">
        <v>45</v>
      </c>
      <c r="O1613" s="9">
        <v>15.192241515432</v>
      </c>
      <c r="P1613" s="9">
        <f t="shared" si="125"/>
        <v>60</v>
      </c>
      <c r="Q1613" s="3" t="str">
        <f t="shared" si="126"/>
        <v>septiembre</v>
      </c>
      <c r="R1613" s="2">
        <f t="shared" si="127"/>
        <v>2023</v>
      </c>
      <c r="S1613" s="3" t="str">
        <f t="shared" si="128"/>
        <v>domingo</v>
      </c>
      <c r="T1613" s="87">
        <f t="shared" si="129"/>
        <v>10</v>
      </c>
    </row>
    <row r="1614" spans="1:20" ht="15.75" x14ac:dyDescent="0.25">
      <c r="A1614" s="113">
        <v>1613</v>
      </c>
      <c r="B1614" s="4" t="s">
        <v>718</v>
      </c>
      <c r="C1614" s="113">
        <v>32</v>
      </c>
      <c r="D1614" s="2" t="s">
        <v>696</v>
      </c>
      <c r="E1614" s="5" t="s">
        <v>919</v>
      </c>
      <c r="F1614" s="171">
        <v>34294909</v>
      </c>
      <c r="G1614" s="2" t="s">
        <v>820</v>
      </c>
      <c r="H1614" s="2" t="s">
        <v>59</v>
      </c>
      <c r="I1614" s="44">
        <v>45181</v>
      </c>
      <c r="J1614" s="133" t="s">
        <v>785</v>
      </c>
      <c r="K1614" s="133" t="s">
        <v>1201</v>
      </c>
      <c r="L1614" s="161">
        <v>600</v>
      </c>
      <c r="M1614" s="2" t="s">
        <v>3</v>
      </c>
      <c r="N1614" s="2" t="s">
        <v>45</v>
      </c>
      <c r="O1614" s="9">
        <v>15.1986043658322</v>
      </c>
      <c r="P1614" s="9">
        <f t="shared" si="125"/>
        <v>60</v>
      </c>
      <c r="Q1614" s="3" t="str">
        <f t="shared" si="126"/>
        <v>septiembre</v>
      </c>
      <c r="R1614" s="2">
        <f t="shared" si="127"/>
        <v>2023</v>
      </c>
      <c r="S1614" s="3" t="str">
        <f t="shared" si="128"/>
        <v>martes</v>
      </c>
      <c r="T1614" s="88">
        <f t="shared" si="129"/>
        <v>12</v>
      </c>
    </row>
    <row r="1615" spans="1:20" ht="15.75" x14ac:dyDescent="0.25">
      <c r="A1615" s="113">
        <v>1614</v>
      </c>
      <c r="B1615" s="4" t="s">
        <v>719</v>
      </c>
      <c r="C1615" s="113">
        <v>30</v>
      </c>
      <c r="D1615" s="2" t="s">
        <v>696</v>
      </c>
      <c r="E1615" s="5" t="s">
        <v>920</v>
      </c>
      <c r="F1615" s="171">
        <v>27535017</v>
      </c>
      <c r="G1615" s="2" t="s">
        <v>847</v>
      </c>
      <c r="H1615" s="2" t="s">
        <v>61</v>
      </c>
      <c r="I1615" s="44">
        <v>45183</v>
      </c>
      <c r="J1615" s="133" t="s">
        <v>688</v>
      </c>
      <c r="K1615" s="133" t="s">
        <v>1201</v>
      </c>
      <c r="L1615" s="161">
        <v>600</v>
      </c>
      <c r="M1615" s="2" t="s">
        <v>5</v>
      </c>
      <c r="N1615" s="2" t="s">
        <v>45</v>
      </c>
      <c r="O1615" s="9">
        <v>15.204967216232401</v>
      </c>
      <c r="P1615" s="9">
        <f t="shared" si="125"/>
        <v>60</v>
      </c>
      <c r="Q1615" s="3" t="str">
        <f t="shared" si="126"/>
        <v>septiembre</v>
      </c>
      <c r="R1615" s="2">
        <f t="shared" si="127"/>
        <v>2023</v>
      </c>
      <c r="S1615" s="3" t="str">
        <f t="shared" si="128"/>
        <v>jueves</v>
      </c>
      <c r="T1615" s="87">
        <f t="shared" si="129"/>
        <v>14</v>
      </c>
    </row>
    <row r="1616" spans="1:20" ht="15.75" x14ac:dyDescent="0.25">
      <c r="A1616" s="113">
        <v>1615</v>
      </c>
      <c r="B1616" s="4" t="s">
        <v>721</v>
      </c>
      <c r="C1616" s="113">
        <v>33</v>
      </c>
      <c r="D1616" s="2" t="s">
        <v>695</v>
      </c>
      <c r="E1616" s="5" t="s">
        <v>922</v>
      </c>
      <c r="F1616" s="171">
        <v>35484478</v>
      </c>
      <c r="G1616" s="2" t="s">
        <v>843</v>
      </c>
      <c r="H1616" s="2" t="s">
        <v>37</v>
      </c>
      <c r="I1616" s="44">
        <v>45179</v>
      </c>
      <c r="J1616" s="133" t="s">
        <v>684</v>
      </c>
      <c r="K1616" s="133" t="s">
        <v>1199</v>
      </c>
      <c r="L1616" s="161">
        <v>640</v>
      </c>
      <c r="M1616" s="2" t="s">
        <v>3</v>
      </c>
      <c r="N1616" s="2" t="s">
        <v>45</v>
      </c>
      <c r="O1616" s="9">
        <v>15.2176929170327</v>
      </c>
      <c r="P1616" s="9">
        <f t="shared" si="125"/>
        <v>64</v>
      </c>
      <c r="Q1616" s="3" t="str">
        <f t="shared" si="126"/>
        <v>septiembre</v>
      </c>
      <c r="R1616" s="2">
        <f t="shared" si="127"/>
        <v>2023</v>
      </c>
      <c r="S1616" s="3" t="str">
        <f t="shared" si="128"/>
        <v>domingo</v>
      </c>
      <c r="T1616" s="88">
        <f t="shared" si="129"/>
        <v>10</v>
      </c>
    </row>
    <row r="1617" spans="1:20" ht="15.75" x14ac:dyDescent="0.25">
      <c r="A1617" s="113">
        <v>1616</v>
      </c>
      <c r="B1617" s="4" t="s">
        <v>723</v>
      </c>
      <c r="C1617" s="3">
        <v>37</v>
      </c>
      <c r="D1617" s="2" t="s">
        <v>696</v>
      </c>
      <c r="E1617" s="5" t="s">
        <v>924</v>
      </c>
      <c r="F1617" s="171">
        <v>35887710</v>
      </c>
      <c r="G1617" s="2" t="s">
        <v>821</v>
      </c>
      <c r="H1617" s="2" t="s">
        <v>68</v>
      </c>
      <c r="I1617" s="44">
        <v>45191</v>
      </c>
      <c r="J1617" s="133" t="s">
        <v>685</v>
      </c>
      <c r="K1617" s="133" t="s">
        <v>1199</v>
      </c>
      <c r="L1617" s="161">
        <v>640</v>
      </c>
      <c r="M1617" s="2" t="s">
        <v>5</v>
      </c>
      <c r="N1617" s="2" t="s">
        <v>45</v>
      </c>
      <c r="O1617" s="9">
        <v>15.2304186178331</v>
      </c>
      <c r="P1617" s="9">
        <f t="shared" si="125"/>
        <v>64</v>
      </c>
      <c r="Q1617" s="3" t="str">
        <f t="shared" si="126"/>
        <v>septiembre</v>
      </c>
      <c r="R1617" s="2">
        <f t="shared" si="127"/>
        <v>2023</v>
      </c>
      <c r="S1617" s="3" t="str">
        <f t="shared" si="128"/>
        <v>viernes</v>
      </c>
      <c r="T1617" s="87">
        <f t="shared" si="129"/>
        <v>22</v>
      </c>
    </row>
    <row r="1618" spans="1:20" ht="15.75" x14ac:dyDescent="0.25">
      <c r="A1618" s="113">
        <v>1617</v>
      </c>
      <c r="B1618" s="4" t="s">
        <v>724</v>
      </c>
      <c r="C1618" s="113">
        <v>40</v>
      </c>
      <c r="D1618" s="2" t="s">
        <v>695</v>
      </c>
      <c r="E1618" s="5" t="s">
        <v>925</v>
      </c>
      <c r="F1618" s="171">
        <v>30079514</v>
      </c>
      <c r="G1618" s="2" t="s">
        <v>850</v>
      </c>
      <c r="H1618" s="2" t="s">
        <v>70</v>
      </c>
      <c r="I1618" s="44">
        <v>45193</v>
      </c>
      <c r="J1618" s="133" t="s">
        <v>784</v>
      </c>
      <c r="K1618" s="133" t="s">
        <v>1199</v>
      </c>
      <c r="L1618" s="161">
        <v>640</v>
      </c>
      <c r="M1618" s="2" t="s">
        <v>1198</v>
      </c>
      <c r="N1618" s="2" t="s">
        <v>45</v>
      </c>
      <c r="O1618" s="9">
        <v>15.2367814682333</v>
      </c>
      <c r="P1618" s="9">
        <f t="shared" si="125"/>
        <v>64</v>
      </c>
      <c r="Q1618" s="3" t="str">
        <f t="shared" si="126"/>
        <v>septiembre</v>
      </c>
      <c r="R1618" s="2">
        <f t="shared" si="127"/>
        <v>2023</v>
      </c>
      <c r="S1618" s="3" t="str">
        <f t="shared" si="128"/>
        <v>domingo</v>
      </c>
      <c r="T1618" s="88">
        <f t="shared" si="129"/>
        <v>24</v>
      </c>
    </row>
    <row r="1619" spans="1:20" ht="15.75" x14ac:dyDescent="0.25">
      <c r="A1619" s="113">
        <v>1618</v>
      </c>
      <c r="B1619" s="4" t="s">
        <v>727</v>
      </c>
      <c r="C1619" s="113">
        <v>28</v>
      </c>
      <c r="D1619" s="2" t="s">
        <v>695</v>
      </c>
      <c r="E1619" s="5" t="s">
        <v>929</v>
      </c>
      <c r="F1619" s="171">
        <v>27707752</v>
      </c>
      <c r="G1619" s="2" t="s">
        <v>824</v>
      </c>
      <c r="H1619" s="2" t="s">
        <v>80</v>
      </c>
      <c r="I1619" s="44">
        <v>45203</v>
      </c>
      <c r="J1619" s="133" t="s">
        <v>786</v>
      </c>
      <c r="K1619" s="133" t="s">
        <v>1199</v>
      </c>
      <c r="L1619" s="161">
        <v>640</v>
      </c>
      <c r="M1619" s="2" t="s">
        <v>3</v>
      </c>
      <c r="N1619" s="2" t="s">
        <v>45</v>
      </c>
      <c r="O1619" s="9">
        <v>15.268595720234201</v>
      </c>
      <c r="P1619" s="9">
        <f t="shared" si="125"/>
        <v>64</v>
      </c>
      <c r="Q1619" s="3" t="str">
        <f t="shared" si="126"/>
        <v>octubre</v>
      </c>
      <c r="R1619" s="2">
        <f t="shared" si="127"/>
        <v>2023</v>
      </c>
      <c r="S1619" s="3" t="str">
        <f t="shared" si="128"/>
        <v>miercoles</v>
      </c>
      <c r="T1619" s="87">
        <f t="shared" si="129"/>
        <v>4</v>
      </c>
    </row>
    <row r="1620" spans="1:20" ht="15.75" x14ac:dyDescent="0.25">
      <c r="A1620" s="113">
        <v>1619</v>
      </c>
      <c r="B1620" s="4" t="s">
        <v>729</v>
      </c>
      <c r="C1620" s="113">
        <v>44</v>
      </c>
      <c r="D1620" s="2" t="s">
        <v>696</v>
      </c>
      <c r="E1620" s="5" t="s">
        <v>931</v>
      </c>
      <c r="F1620" s="171">
        <v>39810617</v>
      </c>
      <c r="G1620" s="2" t="s">
        <v>826</v>
      </c>
      <c r="H1620" s="2" t="s">
        <v>84</v>
      </c>
      <c r="I1620" s="44">
        <v>45207</v>
      </c>
      <c r="J1620" s="133" t="s">
        <v>714</v>
      </c>
      <c r="K1620" s="133" t="s">
        <v>1199</v>
      </c>
      <c r="L1620" s="161">
        <v>640</v>
      </c>
      <c r="M1620" s="2" t="s">
        <v>1198</v>
      </c>
      <c r="N1620" s="2" t="s">
        <v>45</v>
      </c>
      <c r="O1620" s="9">
        <v>15.2813214210345</v>
      </c>
      <c r="P1620" s="9">
        <f t="shared" si="125"/>
        <v>64</v>
      </c>
      <c r="Q1620" s="3" t="str">
        <f t="shared" si="126"/>
        <v>octubre</v>
      </c>
      <c r="R1620" s="2">
        <f t="shared" si="127"/>
        <v>2023</v>
      </c>
      <c r="S1620" s="3" t="str">
        <f t="shared" si="128"/>
        <v>domingo</v>
      </c>
      <c r="T1620" s="88">
        <f t="shared" si="129"/>
        <v>8</v>
      </c>
    </row>
    <row r="1621" spans="1:20" ht="15.75" x14ac:dyDescent="0.25">
      <c r="A1621" s="113">
        <v>1620</v>
      </c>
      <c r="B1621" s="4" t="s">
        <v>731</v>
      </c>
      <c r="C1621" s="113">
        <v>34</v>
      </c>
      <c r="D1621" s="2" t="s">
        <v>695</v>
      </c>
      <c r="E1621" s="5" t="s">
        <v>934</v>
      </c>
      <c r="F1621" s="171">
        <v>33175773</v>
      </c>
      <c r="G1621" s="2" t="s">
        <v>827</v>
      </c>
      <c r="H1621" s="2" t="s">
        <v>88</v>
      </c>
      <c r="I1621" s="44">
        <v>45211</v>
      </c>
      <c r="J1621" s="133" t="s">
        <v>716</v>
      </c>
      <c r="K1621" s="133" t="s">
        <v>1199</v>
      </c>
      <c r="L1621" s="161">
        <v>640</v>
      </c>
      <c r="M1621" s="2" t="s">
        <v>1197</v>
      </c>
      <c r="N1621" s="2" t="s">
        <v>45</v>
      </c>
      <c r="O1621" s="9">
        <v>15.2940471218349</v>
      </c>
      <c r="P1621" s="9">
        <f t="shared" si="125"/>
        <v>64</v>
      </c>
      <c r="Q1621" s="3" t="str">
        <f t="shared" si="126"/>
        <v>octubre</v>
      </c>
      <c r="R1621" s="2">
        <f t="shared" si="127"/>
        <v>2023</v>
      </c>
      <c r="S1621" s="3" t="str">
        <f t="shared" si="128"/>
        <v>jueves</v>
      </c>
      <c r="T1621" s="87">
        <f t="shared" si="129"/>
        <v>12</v>
      </c>
    </row>
    <row r="1622" spans="1:20" ht="15.75" x14ac:dyDescent="0.25">
      <c r="A1622" s="113">
        <v>1621</v>
      </c>
      <c r="B1622" s="4" t="s">
        <v>720</v>
      </c>
      <c r="C1622" s="113">
        <v>31</v>
      </c>
      <c r="D1622" s="2" t="s">
        <v>695</v>
      </c>
      <c r="E1622" s="5" t="s">
        <v>921</v>
      </c>
      <c r="F1622" s="171">
        <v>30580610</v>
      </c>
      <c r="G1622" s="2" t="s">
        <v>848</v>
      </c>
      <c r="H1622" s="2" t="s">
        <v>35</v>
      </c>
      <c r="I1622" s="44">
        <v>45220</v>
      </c>
      <c r="J1622" s="133" t="s">
        <v>783</v>
      </c>
      <c r="K1622" s="133" t="s">
        <v>1199</v>
      </c>
      <c r="L1622" s="161">
        <v>640</v>
      </c>
      <c r="M1622" s="2" t="s">
        <v>1197</v>
      </c>
      <c r="N1622" s="2" t="s">
        <v>45</v>
      </c>
      <c r="O1622" s="9">
        <v>15.3067728226352</v>
      </c>
      <c r="P1622" s="9">
        <f t="shared" si="125"/>
        <v>64</v>
      </c>
      <c r="Q1622" s="3" t="str">
        <f t="shared" si="126"/>
        <v>octubre</v>
      </c>
      <c r="R1622" s="2">
        <f t="shared" si="127"/>
        <v>2023</v>
      </c>
      <c r="S1622" s="3" t="str">
        <f t="shared" si="128"/>
        <v>sabado</v>
      </c>
      <c r="T1622" s="88">
        <f t="shared" si="129"/>
        <v>21</v>
      </c>
    </row>
    <row r="1623" spans="1:20" ht="15.75" x14ac:dyDescent="0.25">
      <c r="A1623" s="113">
        <v>1622</v>
      </c>
      <c r="B1623" s="4" t="s">
        <v>721</v>
      </c>
      <c r="C1623" s="113">
        <v>33</v>
      </c>
      <c r="D1623" s="2" t="s">
        <v>695</v>
      </c>
      <c r="E1623" s="5" t="s">
        <v>922</v>
      </c>
      <c r="F1623" s="171">
        <v>35484478</v>
      </c>
      <c r="G1623" s="2" t="s">
        <v>843</v>
      </c>
      <c r="H1623" s="2" t="s">
        <v>37</v>
      </c>
      <c r="I1623" s="44">
        <v>45217</v>
      </c>
      <c r="J1623" s="133" t="s">
        <v>717</v>
      </c>
      <c r="K1623" s="133" t="s">
        <v>1199</v>
      </c>
      <c r="L1623" s="161">
        <v>640</v>
      </c>
      <c r="M1623" s="2" t="s">
        <v>5</v>
      </c>
      <c r="N1623" s="2" t="s">
        <v>45</v>
      </c>
      <c r="O1623" s="9">
        <v>15.313135673035401</v>
      </c>
      <c r="P1623" s="9">
        <f t="shared" si="125"/>
        <v>64</v>
      </c>
      <c r="Q1623" s="3" t="str">
        <f t="shared" si="126"/>
        <v>octubre</v>
      </c>
      <c r="R1623" s="2">
        <f t="shared" si="127"/>
        <v>2023</v>
      </c>
      <c r="S1623" s="3" t="str">
        <f t="shared" si="128"/>
        <v>miercoles</v>
      </c>
      <c r="T1623" s="87">
        <f t="shared" si="129"/>
        <v>18</v>
      </c>
    </row>
    <row r="1624" spans="1:20" ht="15.75" x14ac:dyDescent="0.25">
      <c r="A1624" s="113">
        <v>1623</v>
      </c>
      <c r="B1624" s="4" t="s">
        <v>722</v>
      </c>
      <c r="C1624" s="113">
        <v>18</v>
      </c>
      <c r="D1624" s="2" t="s">
        <v>696</v>
      </c>
      <c r="E1624" s="5" t="s">
        <v>923</v>
      </c>
      <c r="F1624" s="171">
        <v>32313302</v>
      </c>
      <c r="G1624" s="2" t="s">
        <v>849</v>
      </c>
      <c r="H1624" s="2" t="s">
        <v>67</v>
      </c>
      <c r="I1624" s="44">
        <v>45219</v>
      </c>
      <c r="J1624" s="133" t="s">
        <v>687</v>
      </c>
      <c r="K1624" s="133" t="s">
        <v>1199</v>
      </c>
      <c r="L1624" s="161">
        <v>640</v>
      </c>
      <c r="M1624" s="2" t="s">
        <v>1</v>
      </c>
      <c r="N1624" s="2" t="s">
        <v>45</v>
      </c>
      <c r="O1624" s="9">
        <v>15.3194985234356</v>
      </c>
      <c r="P1624" s="9">
        <f t="shared" si="125"/>
        <v>64</v>
      </c>
      <c r="Q1624" s="3" t="str">
        <f t="shared" si="126"/>
        <v>octubre</v>
      </c>
      <c r="R1624" s="2">
        <f t="shared" si="127"/>
        <v>2023</v>
      </c>
      <c r="S1624" s="3" t="str">
        <f t="shared" si="128"/>
        <v>viernes</v>
      </c>
      <c r="T1624" s="88">
        <f t="shared" si="129"/>
        <v>20</v>
      </c>
    </row>
    <row r="1625" spans="1:20" ht="15.75" x14ac:dyDescent="0.25">
      <c r="A1625" s="113">
        <v>1624</v>
      </c>
      <c r="B1625" s="4" t="s">
        <v>723</v>
      </c>
      <c r="C1625" s="3">
        <v>37</v>
      </c>
      <c r="D1625" s="2" t="s">
        <v>696</v>
      </c>
      <c r="E1625" s="5" t="s">
        <v>924</v>
      </c>
      <c r="F1625" s="171">
        <v>35887710</v>
      </c>
      <c r="G1625" s="2" t="s">
        <v>821</v>
      </c>
      <c r="H1625" s="2" t="s">
        <v>68</v>
      </c>
      <c r="I1625" s="44">
        <v>45221</v>
      </c>
      <c r="J1625" s="133" t="s">
        <v>785</v>
      </c>
      <c r="K1625" s="133" t="s">
        <v>1199</v>
      </c>
      <c r="L1625" s="161">
        <v>640</v>
      </c>
      <c r="M1625" s="2" t="s">
        <v>3</v>
      </c>
      <c r="N1625" s="2" t="s">
        <v>45</v>
      </c>
      <c r="O1625" s="9">
        <v>15.325861373835799</v>
      </c>
      <c r="P1625" s="9">
        <f t="shared" si="125"/>
        <v>64</v>
      </c>
      <c r="Q1625" s="3" t="str">
        <f t="shared" si="126"/>
        <v>octubre</v>
      </c>
      <c r="R1625" s="2">
        <f t="shared" si="127"/>
        <v>2023</v>
      </c>
      <c r="S1625" s="3" t="str">
        <f t="shared" si="128"/>
        <v>domingo</v>
      </c>
      <c r="T1625" s="87">
        <f t="shared" si="129"/>
        <v>22</v>
      </c>
    </row>
    <row r="1626" spans="1:20" ht="15.75" x14ac:dyDescent="0.25">
      <c r="A1626" s="113">
        <v>1625</v>
      </c>
      <c r="B1626" s="4" t="s">
        <v>734</v>
      </c>
      <c r="C1626" s="113">
        <v>29</v>
      </c>
      <c r="D1626" s="2" t="s">
        <v>696</v>
      </c>
      <c r="E1626" s="5" t="s">
        <v>940</v>
      </c>
      <c r="F1626" s="171">
        <v>36482004</v>
      </c>
      <c r="G1626" s="2" t="s">
        <v>851</v>
      </c>
      <c r="H1626" s="2" t="s">
        <v>98</v>
      </c>
      <c r="I1626" s="44">
        <v>45223</v>
      </c>
      <c r="J1626" s="133" t="s">
        <v>688</v>
      </c>
      <c r="K1626" s="133" t="s">
        <v>1199</v>
      </c>
      <c r="L1626" s="161">
        <v>640</v>
      </c>
      <c r="M1626" s="2" t="s">
        <v>5</v>
      </c>
      <c r="N1626" s="2" t="s">
        <v>45</v>
      </c>
      <c r="O1626" s="9">
        <v>15.332224224236001</v>
      </c>
      <c r="P1626" s="9">
        <f t="shared" si="125"/>
        <v>64</v>
      </c>
      <c r="Q1626" s="3" t="str">
        <f t="shared" si="126"/>
        <v>octubre</v>
      </c>
      <c r="R1626" s="2">
        <f t="shared" si="127"/>
        <v>2023</v>
      </c>
      <c r="S1626" s="3" t="str">
        <f t="shared" si="128"/>
        <v>martes</v>
      </c>
      <c r="T1626" s="88">
        <f t="shared" si="129"/>
        <v>24</v>
      </c>
    </row>
    <row r="1627" spans="1:20" ht="15.75" x14ac:dyDescent="0.25">
      <c r="A1627" s="113">
        <v>1626</v>
      </c>
      <c r="B1627" s="4" t="s">
        <v>735</v>
      </c>
      <c r="C1627" s="113">
        <v>29</v>
      </c>
      <c r="D1627" s="2" t="s">
        <v>695</v>
      </c>
      <c r="E1627" s="5" t="s">
        <v>942</v>
      </c>
      <c r="F1627" s="171">
        <v>34400915</v>
      </c>
      <c r="G1627" s="2" t="s">
        <v>840</v>
      </c>
      <c r="H1627" s="2" t="s">
        <v>102</v>
      </c>
      <c r="I1627" s="44">
        <v>45227</v>
      </c>
      <c r="J1627" s="133" t="s">
        <v>684</v>
      </c>
      <c r="K1627" s="133" t="s">
        <v>1199</v>
      </c>
      <c r="L1627" s="161">
        <v>640</v>
      </c>
      <c r="M1627" s="2" t="s">
        <v>3</v>
      </c>
      <c r="N1627" s="2" t="s">
        <v>45</v>
      </c>
      <c r="O1627" s="9">
        <v>15.3449499250363</v>
      </c>
      <c r="P1627" s="9">
        <f t="shared" si="125"/>
        <v>64</v>
      </c>
      <c r="Q1627" s="3" t="str">
        <f t="shared" si="126"/>
        <v>octubre</v>
      </c>
      <c r="R1627" s="2">
        <f t="shared" si="127"/>
        <v>2023</v>
      </c>
      <c r="S1627" s="3" t="str">
        <f t="shared" si="128"/>
        <v>sabado</v>
      </c>
      <c r="T1627" s="87">
        <f t="shared" si="129"/>
        <v>28</v>
      </c>
    </row>
    <row r="1628" spans="1:20" ht="15.75" x14ac:dyDescent="0.25">
      <c r="A1628" s="113">
        <v>1627</v>
      </c>
      <c r="B1628" s="4" t="s">
        <v>802</v>
      </c>
      <c r="C1628" s="113">
        <v>30</v>
      </c>
      <c r="D1628" s="2" t="s">
        <v>695</v>
      </c>
      <c r="E1628" s="5" t="s">
        <v>944</v>
      </c>
      <c r="F1628" s="171">
        <v>27186697</v>
      </c>
      <c r="G1628" s="2" t="s">
        <v>833</v>
      </c>
      <c r="H1628" s="2" t="s">
        <v>70</v>
      </c>
      <c r="I1628" s="44">
        <v>45231</v>
      </c>
      <c r="J1628" s="133" t="s">
        <v>685</v>
      </c>
      <c r="K1628" s="133" t="s">
        <v>1199</v>
      </c>
      <c r="L1628" s="161">
        <v>640</v>
      </c>
      <c r="M1628" s="2" t="s">
        <v>5</v>
      </c>
      <c r="N1628" s="2" t="s">
        <v>45</v>
      </c>
      <c r="O1628" s="9">
        <v>15.3576756258367</v>
      </c>
      <c r="P1628" s="9">
        <f t="shared" si="125"/>
        <v>64</v>
      </c>
      <c r="Q1628" s="3" t="str">
        <f t="shared" si="126"/>
        <v>noviembre</v>
      </c>
      <c r="R1628" s="2">
        <f t="shared" si="127"/>
        <v>2023</v>
      </c>
      <c r="S1628" s="3" t="str">
        <f t="shared" si="128"/>
        <v>miercoles</v>
      </c>
      <c r="T1628" s="88">
        <f t="shared" si="129"/>
        <v>1</v>
      </c>
    </row>
    <row r="1629" spans="1:20" ht="15.75" x14ac:dyDescent="0.25">
      <c r="A1629" s="113">
        <v>1628</v>
      </c>
      <c r="B1629" s="4" t="s">
        <v>737</v>
      </c>
      <c r="C1629" s="113">
        <v>30</v>
      </c>
      <c r="D1629" s="2" t="s">
        <v>696</v>
      </c>
      <c r="E1629" s="5" t="s">
        <v>945</v>
      </c>
      <c r="F1629" s="171">
        <v>30442404</v>
      </c>
      <c r="G1629" s="2" t="s">
        <v>852</v>
      </c>
      <c r="H1629" s="2" t="s">
        <v>108</v>
      </c>
      <c r="I1629" s="44">
        <v>45233</v>
      </c>
      <c r="J1629" s="133" t="s">
        <v>784</v>
      </c>
      <c r="K1629" s="133" t="s">
        <v>1199</v>
      </c>
      <c r="L1629" s="161">
        <v>640</v>
      </c>
      <c r="M1629" s="2" t="s">
        <v>1198</v>
      </c>
      <c r="N1629" s="2" t="s">
        <v>45</v>
      </c>
      <c r="O1629" s="9">
        <v>15.3640384762369</v>
      </c>
      <c r="P1629" s="9">
        <f t="shared" si="125"/>
        <v>64</v>
      </c>
      <c r="Q1629" s="3" t="str">
        <f t="shared" si="126"/>
        <v>noviembre</v>
      </c>
      <c r="R1629" s="2">
        <f t="shared" si="127"/>
        <v>2023</v>
      </c>
      <c r="S1629" s="3" t="str">
        <f t="shared" si="128"/>
        <v>viernes</v>
      </c>
      <c r="T1629" s="87">
        <f t="shared" si="129"/>
        <v>3</v>
      </c>
    </row>
    <row r="1630" spans="1:20" ht="15.75" x14ac:dyDescent="0.25">
      <c r="A1630" s="113">
        <v>1629</v>
      </c>
      <c r="B1630" s="4" t="s">
        <v>735</v>
      </c>
      <c r="C1630" s="113">
        <v>29</v>
      </c>
      <c r="D1630" s="2" t="s">
        <v>695</v>
      </c>
      <c r="E1630" s="5" t="s">
        <v>942</v>
      </c>
      <c r="F1630" s="171">
        <v>34400915</v>
      </c>
      <c r="G1630" s="2" t="s">
        <v>840</v>
      </c>
      <c r="H1630" s="2" t="s">
        <v>102</v>
      </c>
      <c r="I1630" s="44">
        <v>45248</v>
      </c>
      <c r="J1630" s="133" t="s">
        <v>786</v>
      </c>
      <c r="K1630" s="133" t="s">
        <v>1199</v>
      </c>
      <c r="L1630" s="161">
        <v>640</v>
      </c>
      <c r="M1630" s="2" t="s">
        <v>3</v>
      </c>
      <c r="N1630" s="2" t="s">
        <v>45</v>
      </c>
      <c r="O1630" s="9">
        <v>15.3958527282378</v>
      </c>
      <c r="P1630" s="9">
        <f t="shared" si="125"/>
        <v>64</v>
      </c>
      <c r="Q1630" s="3" t="str">
        <f t="shared" si="126"/>
        <v>noviembre</v>
      </c>
      <c r="R1630" s="2">
        <f t="shared" si="127"/>
        <v>2023</v>
      </c>
      <c r="S1630" s="3" t="str">
        <f t="shared" si="128"/>
        <v>sabado</v>
      </c>
      <c r="T1630" s="88">
        <f t="shared" si="129"/>
        <v>18</v>
      </c>
    </row>
    <row r="1631" spans="1:20" ht="15.75" x14ac:dyDescent="0.25">
      <c r="A1631" s="113">
        <v>1630</v>
      </c>
      <c r="B1631" s="4" t="s">
        <v>120</v>
      </c>
      <c r="C1631" s="113">
        <v>18</v>
      </c>
      <c r="D1631" s="2" t="s">
        <v>695</v>
      </c>
      <c r="E1631" s="5" t="s">
        <v>901</v>
      </c>
      <c r="F1631" s="171">
        <v>37381230</v>
      </c>
      <c r="G1631" s="2" t="s">
        <v>838</v>
      </c>
      <c r="H1631" s="2" t="s">
        <v>121</v>
      </c>
      <c r="I1631" s="44">
        <v>45247</v>
      </c>
      <c r="J1631" s="133" t="s">
        <v>714</v>
      </c>
      <c r="K1631" s="133" t="s">
        <v>1199</v>
      </c>
      <c r="L1631" s="161">
        <v>640</v>
      </c>
      <c r="M1631" s="2" t="s">
        <v>1198</v>
      </c>
      <c r="N1631" s="2" t="s">
        <v>45</v>
      </c>
      <c r="O1631" s="9">
        <v>15.4085784290381</v>
      </c>
      <c r="P1631" s="9">
        <f t="shared" si="125"/>
        <v>64</v>
      </c>
      <c r="Q1631" s="3" t="str">
        <f t="shared" si="126"/>
        <v>noviembre</v>
      </c>
      <c r="R1631" s="2">
        <f t="shared" si="127"/>
        <v>2023</v>
      </c>
      <c r="S1631" s="3" t="str">
        <f t="shared" si="128"/>
        <v>viernes</v>
      </c>
      <c r="T1631" s="87">
        <f t="shared" si="129"/>
        <v>17</v>
      </c>
    </row>
    <row r="1632" spans="1:20" ht="15.75" x14ac:dyDescent="0.25">
      <c r="A1632" s="113">
        <v>1631</v>
      </c>
      <c r="B1632" s="4" t="s">
        <v>906</v>
      </c>
      <c r="C1632" s="113">
        <v>35</v>
      </c>
      <c r="D1632" s="2" t="s">
        <v>696</v>
      </c>
      <c r="E1632" s="5" t="s">
        <v>914</v>
      </c>
      <c r="F1632" s="171">
        <v>37977741</v>
      </c>
      <c r="G1632" s="2" t="s">
        <v>839</v>
      </c>
      <c r="H1632" s="2" t="s">
        <v>31</v>
      </c>
      <c r="I1632" s="44">
        <v>45251</v>
      </c>
      <c r="J1632" s="133" t="s">
        <v>716</v>
      </c>
      <c r="K1632" s="133" t="s">
        <v>1199</v>
      </c>
      <c r="L1632" s="161">
        <v>640</v>
      </c>
      <c r="M1632" s="2" t="s">
        <v>1197</v>
      </c>
      <c r="N1632" s="2" t="s">
        <v>45</v>
      </c>
      <c r="O1632" s="9">
        <v>15.4213041298385</v>
      </c>
      <c r="P1632" s="9">
        <f t="shared" si="125"/>
        <v>64</v>
      </c>
      <c r="Q1632" s="3" t="str">
        <f t="shared" si="126"/>
        <v>noviembre</v>
      </c>
      <c r="R1632" s="2">
        <f t="shared" si="127"/>
        <v>2023</v>
      </c>
      <c r="S1632" s="3" t="str">
        <f t="shared" si="128"/>
        <v>martes</v>
      </c>
      <c r="T1632" s="88">
        <f t="shared" si="129"/>
        <v>21</v>
      </c>
    </row>
    <row r="1633" spans="1:20" ht="15.75" x14ac:dyDescent="0.25">
      <c r="A1633" s="113">
        <v>1632</v>
      </c>
      <c r="B1633" s="4" t="s">
        <v>735</v>
      </c>
      <c r="C1633" s="113">
        <v>29</v>
      </c>
      <c r="D1633" s="2" t="s">
        <v>695</v>
      </c>
      <c r="E1633" s="5" t="s">
        <v>942</v>
      </c>
      <c r="F1633" s="171">
        <v>34400915</v>
      </c>
      <c r="G1633" s="2" t="s">
        <v>840</v>
      </c>
      <c r="H1633" s="2" t="s">
        <v>102</v>
      </c>
      <c r="I1633" s="44">
        <v>45255</v>
      </c>
      <c r="J1633" s="133" t="s">
        <v>783</v>
      </c>
      <c r="K1633" s="133" t="s">
        <v>1199</v>
      </c>
      <c r="L1633" s="161">
        <v>640</v>
      </c>
      <c r="M1633" s="2" t="s">
        <v>1197</v>
      </c>
      <c r="N1633" s="2" t="s">
        <v>45</v>
      </c>
      <c r="O1633" s="9">
        <v>15.434029830638799</v>
      </c>
      <c r="P1633" s="9">
        <f t="shared" si="125"/>
        <v>64</v>
      </c>
      <c r="Q1633" s="3" t="str">
        <f t="shared" si="126"/>
        <v>noviembre</v>
      </c>
      <c r="R1633" s="2">
        <f t="shared" si="127"/>
        <v>2023</v>
      </c>
      <c r="S1633" s="3" t="str">
        <f t="shared" si="128"/>
        <v>sabado</v>
      </c>
      <c r="T1633" s="87">
        <f t="shared" si="129"/>
        <v>25</v>
      </c>
    </row>
    <row r="1634" spans="1:20" ht="15.75" x14ac:dyDescent="0.25">
      <c r="A1634" s="113">
        <v>1633</v>
      </c>
      <c r="B1634" s="4" t="s">
        <v>803</v>
      </c>
      <c r="C1634" s="113">
        <v>38</v>
      </c>
      <c r="D1634" s="2" t="s">
        <v>695</v>
      </c>
      <c r="E1634" s="5" t="s">
        <v>917</v>
      </c>
      <c r="F1634" s="171">
        <v>30652793</v>
      </c>
      <c r="G1634" s="6" t="s">
        <v>818</v>
      </c>
      <c r="H1634" s="2" t="s">
        <v>129</v>
      </c>
      <c r="I1634" s="44">
        <v>45255</v>
      </c>
      <c r="J1634" s="133" t="s">
        <v>717</v>
      </c>
      <c r="K1634" s="133" t="s">
        <v>1199</v>
      </c>
      <c r="L1634" s="161">
        <v>640</v>
      </c>
      <c r="M1634" s="2" t="s">
        <v>5</v>
      </c>
      <c r="N1634" s="2" t="s">
        <v>45</v>
      </c>
      <c r="O1634" s="9">
        <v>15.440392681039</v>
      </c>
      <c r="P1634" s="9">
        <f t="shared" si="125"/>
        <v>64</v>
      </c>
      <c r="Q1634" s="3" t="str">
        <f t="shared" si="126"/>
        <v>noviembre</v>
      </c>
      <c r="R1634" s="2">
        <f t="shared" si="127"/>
        <v>2023</v>
      </c>
      <c r="S1634" s="3" t="str">
        <f t="shared" si="128"/>
        <v>sabado</v>
      </c>
      <c r="T1634" s="88">
        <f t="shared" si="129"/>
        <v>25</v>
      </c>
    </row>
    <row r="1635" spans="1:20" ht="15.75" x14ac:dyDescent="0.25">
      <c r="A1635" s="113">
        <v>1634</v>
      </c>
      <c r="B1635" s="4" t="s">
        <v>905</v>
      </c>
      <c r="C1635" s="113">
        <v>22</v>
      </c>
      <c r="D1635" s="2" t="s">
        <v>695</v>
      </c>
      <c r="E1635" s="5" t="s">
        <v>918</v>
      </c>
      <c r="F1635" s="171">
        <v>27137293</v>
      </c>
      <c r="G1635" s="2" t="s">
        <v>819</v>
      </c>
      <c r="H1635" s="2" t="s">
        <v>39</v>
      </c>
      <c r="I1635" s="44">
        <v>45259</v>
      </c>
      <c r="J1635" s="133" t="s">
        <v>687</v>
      </c>
      <c r="K1635" s="133" t="s">
        <v>1199</v>
      </c>
      <c r="L1635" s="161">
        <v>640</v>
      </c>
      <c r="M1635" s="2" t="s">
        <v>1</v>
      </c>
      <c r="N1635" s="2" t="s">
        <v>45</v>
      </c>
      <c r="O1635" s="9">
        <v>15.4467555314392</v>
      </c>
      <c r="P1635" s="9">
        <f t="shared" si="125"/>
        <v>64</v>
      </c>
      <c r="Q1635" s="3" t="str">
        <f t="shared" si="126"/>
        <v>noviembre</v>
      </c>
      <c r="R1635" s="2">
        <f t="shared" si="127"/>
        <v>2023</v>
      </c>
      <c r="S1635" s="3" t="str">
        <f t="shared" si="128"/>
        <v>miercoles</v>
      </c>
      <c r="T1635" s="87">
        <f t="shared" si="129"/>
        <v>29</v>
      </c>
    </row>
    <row r="1636" spans="1:20" ht="15.75" x14ac:dyDescent="0.25">
      <c r="A1636" s="113">
        <v>1635</v>
      </c>
      <c r="B1636" s="4" t="s">
        <v>719</v>
      </c>
      <c r="C1636" s="113">
        <v>30</v>
      </c>
      <c r="D1636" s="2" t="s">
        <v>696</v>
      </c>
      <c r="E1636" s="5" t="s">
        <v>920</v>
      </c>
      <c r="F1636" s="171">
        <v>27535017</v>
      </c>
      <c r="G1636" s="2" t="s">
        <v>847</v>
      </c>
      <c r="H1636" s="2" t="s">
        <v>61</v>
      </c>
      <c r="I1636" s="44">
        <v>45261</v>
      </c>
      <c r="J1636" s="133" t="s">
        <v>785</v>
      </c>
      <c r="K1636" s="133" t="s">
        <v>1199</v>
      </c>
      <c r="L1636" s="161">
        <v>640</v>
      </c>
      <c r="M1636" s="2" t="s">
        <v>3</v>
      </c>
      <c r="N1636" s="2" t="s">
        <v>45</v>
      </c>
      <c r="O1636" s="9">
        <v>15.453118381839399</v>
      </c>
      <c r="P1636" s="9">
        <f t="shared" si="125"/>
        <v>64</v>
      </c>
      <c r="Q1636" s="3" t="str">
        <f t="shared" si="126"/>
        <v>diciembre</v>
      </c>
      <c r="R1636" s="2">
        <f t="shared" si="127"/>
        <v>2023</v>
      </c>
      <c r="S1636" s="3" t="str">
        <f t="shared" si="128"/>
        <v>viernes</v>
      </c>
      <c r="T1636" s="88">
        <f t="shared" si="129"/>
        <v>1</v>
      </c>
    </row>
    <row r="1637" spans="1:20" ht="15.75" x14ac:dyDescent="0.25">
      <c r="A1637" s="113">
        <v>1636</v>
      </c>
      <c r="B1637" s="4" t="s">
        <v>720</v>
      </c>
      <c r="C1637" s="113">
        <v>38</v>
      </c>
      <c r="D1637" s="2" t="s">
        <v>695</v>
      </c>
      <c r="E1637" s="5" t="s">
        <v>921</v>
      </c>
      <c r="F1637" s="171">
        <v>30580610</v>
      </c>
      <c r="G1637" s="2" t="s">
        <v>848</v>
      </c>
      <c r="H1637" s="2" t="s">
        <v>35</v>
      </c>
      <c r="I1637" s="44">
        <v>45263</v>
      </c>
      <c r="J1637" s="133" t="s">
        <v>688</v>
      </c>
      <c r="K1637" s="133" t="s">
        <v>1199</v>
      </c>
      <c r="L1637" s="161">
        <v>640</v>
      </c>
      <c r="M1637" s="2" t="s">
        <v>5</v>
      </c>
      <c r="N1637" s="2" t="s">
        <v>45</v>
      </c>
      <c r="O1637" s="9">
        <v>15.4594812322396</v>
      </c>
      <c r="P1637" s="9">
        <f t="shared" si="125"/>
        <v>64</v>
      </c>
      <c r="Q1637" s="3" t="str">
        <f t="shared" si="126"/>
        <v>diciembre</v>
      </c>
      <c r="R1637" s="2">
        <f t="shared" si="127"/>
        <v>2023</v>
      </c>
      <c r="S1637" s="3" t="str">
        <f t="shared" si="128"/>
        <v>domingo</v>
      </c>
      <c r="T1637" s="87">
        <f t="shared" si="129"/>
        <v>3</v>
      </c>
    </row>
    <row r="1638" spans="1:20" ht="15.75" x14ac:dyDescent="0.25">
      <c r="A1638" s="113">
        <v>1637</v>
      </c>
      <c r="B1638" s="4" t="s">
        <v>722</v>
      </c>
      <c r="C1638" s="113">
        <v>38</v>
      </c>
      <c r="D1638" s="2" t="s">
        <v>696</v>
      </c>
      <c r="E1638" s="5" t="s">
        <v>923</v>
      </c>
      <c r="F1638" s="171">
        <v>32313302</v>
      </c>
      <c r="G1638" s="2" t="s">
        <v>849</v>
      </c>
      <c r="H1638" s="2" t="s">
        <v>67</v>
      </c>
      <c r="I1638" s="44">
        <v>45267</v>
      </c>
      <c r="J1638" s="133" t="s">
        <v>684</v>
      </c>
      <c r="K1638" s="133" t="s">
        <v>1199</v>
      </c>
      <c r="L1638" s="161">
        <v>640</v>
      </c>
      <c r="M1638" s="2" t="s">
        <v>3</v>
      </c>
      <c r="N1638" s="2" t="s">
        <v>45</v>
      </c>
      <c r="O1638" s="9">
        <v>15.472206933039899</v>
      </c>
      <c r="P1638" s="9">
        <f t="shared" si="125"/>
        <v>64</v>
      </c>
      <c r="Q1638" s="3" t="str">
        <f t="shared" si="126"/>
        <v>diciembre</v>
      </c>
      <c r="R1638" s="2">
        <f t="shared" si="127"/>
        <v>2023</v>
      </c>
      <c r="S1638" s="3" t="str">
        <f t="shared" si="128"/>
        <v>jueves</v>
      </c>
      <c r="T1638" s="88">
        <f t="shared" si="129"/>
        <v>7</v>
      </c>
    </row>
    <row r="1639" spans="1:20" ht="15.75" x14ac:dyDescent="0.25">
      <c r="A1639" s="113">
        <v>1638</v>
      </c>
      <c r="B1639" s="4" t="s">
        <v>723</v>
      </c>
      <c r="C1639" s="3">
        <v>37</v>
      </c>
      <c r="D1639" s="2" t="s">
        <v>696</v>
      </c>
      <c r="E1639" s="5" t="s">
        <v>653</v>
      </c>
      <c r="F1639" s="171">
        <v>35887710</v>
      </c>
      <c r="G1639" s="2" t="s">
        <v>821</v>
      </c>
      <c r="H1639" s="2" t="s">
        <v>68</v>
      </c>
      <c r="I1639" s="44">
        <v>45270</v>
      </c>
      <c r="J1639" s="133" t="s">
        <v>782</v>
      </c>
      <c r="K1639" s="133" t="s">
        <v>1199</v>
      </c>
      <c r="L1639" s="161">
        <v>640</v>
      </c>
      <c r="M1639" s="2" t="s">
        <v>1198</v>
      </c>
      <c r="N1639" s="2" t="s">
        <v>45</v>
      </c>
      <c r="O1639" s="9">
        <v>15.4849326338403</v>
      </c>
      <c r="P1639" s="9">
        <f t="shared" si="125"/>
        <v>64</v>
      </c>
      <c r="Q1639" s="3" t="str">
        <f t="shared" si="126"/>
        <v>diciembre</v>
      </c>
      <c r="R1639" s="2">
        <f t="shared" si="127"/>
        <v>2023</v>
      </c>
      <c r="S1639" s="3" t="str">
        <f t="shared" si="128"/>
        <v>domingo</v>
      </c>
      <c r="T1639" s="87">
        <f t="shared" si="129"/>
        <v>10</v>
      </c>
    </row>
    <row r="1640" spans="1:20" ht="15.75" x14ac:dyDescent="0.25">
      <c r="A1640" s="113">
        <v>1639</v>
      </c>
      <c r="B1640" s="4" t="s">
        <v>724</v>
      </c>
      <c r="C1640" s="113">
        <v>40</v>
      </c>
      <c r="D1640" s="2" t="s">
        <v>695</v>
      </c>
      <c r="E1640" s="5" t="s">
        <v>925</v>
      </c>
      <c r="F1640" s="171">
        <v>30079514</v>
      </c>
      <c r="G1640" s="2" t="s">
        <v>850</v>
      </c>
      <c r="H1640" s="2" t="s">
        <v>70</v>
      </c>
      <c r="I1640" s="44">
        <v>45273</v>
      </c>
      <c r="J1640" s="133" t="s">
        <v>683</v>
      </c>
      <c r="K1640" s="133" t="s">
        <v>1200</v>
      </c>
      <c r="L1640" s="160">
        <v>550</v>
      </c>
      <c r="M1640" s="2" t="s">
        <v>5</v>
      </c>
      <c r="N1640" s="2" t="s">
        <v>45</v>
      </c>
      <c r="O1640" s="9">
        <v>15.491295484240499</v>
      </c>
      <c r="P1640" s="9">
        <f t="shared" si="125"/>
        <v>55</v>
      </c>
      <c r="Q1640" s="3" t="str">
        <f t="shared" si="126"/>
        <v>diciembre</v>
      </c>
      <c r="R1640" s="2">
        <f t="shared" si="127"/>
        <v>2023</v>
      </c>
      <c r="S1640" s="3" t="str">
        <f t="shared" si="128"/>
        <v>miercoles</v>
      </c>
      <c r="T1640" s="88">
        <f t="shared" si="129"/>
        <v>13</v>
      </c>
    </row>
    <row r="1641" spans="1:20" ht="15.75" x14ac:dyDescent="0.25">
      <c r="A1641" s="113">
        <v>1640</v>
      </c>
      <c r="B1641" s="4" t="s">
        <v>723</v>
      </c>
      <c r="C1641" s="3">
        <v>37</v>
      </c>
      <c r="D1641" s="2" t="s">
        <v>696</v>
      </c>
      <c r="E1641" s="5" t="s">
        <v>924</v>
      </c>
      <c r="F1641" s="171">
        <v>35887710</v>
      </c>
      <c r="G1641" s="2" t="s">
        <v>821</v>
      </c>
      <c r="H1641" s="2" t="s">
        <v>68</v>
      </c>
      <c r="I1641" s="44">
        <v>45283</v>
      </c>
      <c r="J1641" s="133" t="s">
        <v>713</v>
      </c>
      <c r="K1641" s="133" t="s">
        <v>1200</v>
      </c>
      <c r="L1641" s="160">
        <v>550</v>
      </c>
      <c r="M1641" s="2" t="s">
        <v>1</v>
      </c>
      <c r="N1641" s="2" t="s">
        <v>45</v>
      </c>
      <c r="O1641" s="9">
        <v>15.5231097362414</v>
      </c>
      <c r="P1641" s="9">
        <f t="shared" si="125"/>
        <v>55</v>
      </c>
      <c r="Q1641" s="3" t="str">
        <f t="shared" si="126"/>
        <v>diciembre</v>
      </c>
      <c r="R1641" s="2">
        <f t="shared" si="127"/>
        <v>2023</v>
      </c>
      <c r="S1641" s="3" t="str">
        <f t="shared" si="128"/>
        <v>sabado</v>
      </c>
      <c r="T1641" s="87">
        <f t="shared" si="129"/>
        <v>23</v>
      </c>
    </row>
    <row r="1642" spans="1:20" ht="15.75" x14ac:dyDescent="0.25">
      <c r="A1642" s="113">
        <v>1641</v>
      </c>
      <c r="B1642" s="4" t="s">
        <v>729</v>
      </c>
      <c r="C1642" s="113">
        <v>44</v>
      </c>
      <c r="D1642" s="2" t="s">
        <v>696</v>
      </c>
      <c r="E1642" s="5" t="s">
        <v>931</v>
      </c>
      <c r="F1642" s="171">
        <v>39810617</v>
      </c>
      <c r="G1642" s="2" t="s">
        <v>826</v>
      </c>
      <c r="H1642" s="2" t="s">
        <v>84</v>
      </c>
      <c r="I1642" s="44">
        <v>45287</v>
      </c>
      <c r="J1642" s="133" t="s">
        <v>782</v>
      </c>
      <c r="K1642" s="133" t="s">
        <v>1200</v>
      </c>
      <c r="L1642" s="160">
        <v>550</v>
      </c>
      <c r="M1642" s="2" t="s">
        <v>1198</v>
      </c>
      <c r="N1642" s="2" t="s">
        <v>45</v>
      </c>
      <c r="O1642" s="9">
        <v>15.535835437041699</v>
      </c>
      <c r="P1642" s="9">
        <f t="shared" si="125"/>
        <v>55</v>
      </c>
      <c r="Q1642" s="3" t="str">
        <f t="shared" si="126"/>
        <v>diciembre</v>
      </c>
      <c r="R1642" s="2">
        <f t="shared" si="127"/>
        <v>2023</v>
      </c>
      <c r="S1642" s="3" t="str">
        <f t="shared" si="128"/>
        <v>miercoles</v>
      </c>
      <c r="T1642" s="88">
        <f t="shared" si="129"/>
        <v>27</v>
      </c>
    </row>
    <row r="1643" spans="1:20" ht="15.75" x14ac:dyDescent="0.25">
      <c r="A1643" s="113">
        <v>1642</v>
      </c>
      <c r="B1643" s="4" t="s">
        <v>731</v>
      </c>
      <c r="C1643" s="113">
        <v>34</v>
      </c>
      <c r="D1643" s="2" t="s">
        <v>695</v>
      </c>
      <c r="E1643" s="5" t="s">
        <v>934</v>
      </c>
      <c r="F1643" s="171">
        <v>33175773</v>
      </c>
      <c r="G1643" s="2" t="s">
        <v>827</v>
      </c>
      <c r="H1643" s="2" t="s">
        <v>88</v>
      </c>
      <c r="I1643" s="44">
        <v>45291</v>
      </c>
      <c r="J1643" s="133" t="s">
        <v>691</v>
      </c>
      <c r="K1643" s="133" t="s">
        <v>1200</v>
      </c>
      <c r="L1643" s="160">
        <v>550</v>
      </c>
      <c r="M1643" s="2" t="s">
        <v>1198</v>
      </c>
      <c r="N1643" s="2" t="s">
        <v>45</v>
      </c>
      <c r="O1643" s="9">
        <v>15.5485611378421</v>
      </c>
      <c r="P1643" s="9">
        <f t="shared" si="125"/>
        <v>55</v>
      </c>
      <c r="Q1643" s="3" t="str">
        <f t="shared" si="126"/>
        <v>diciembre</v>
      </c>
      <c r="R1643" s="2">
        <f t="shared" si="127"/>
        <v>2023</v>
      </c>
      <c r="S1643" s="3" t="str">
        <f t="shared" si="128"/>
        <v>domingo</v>
      </c>
      <c r="T1643" s="87">
        <f t="shared" si="129"/>
        <v>31</v>
      </c>
    </row>
    <row r="1644" spans="1:20" ht="15.75" x14ac:dyDescent="0.25">
      <c r="A1644" s="113">
        <v>1643</v>
      </c>
      <c r="B1644" s="4" t="s">
        <v>91</v>
      </c>
      <c r="C1644" s="113">
        <v>31</v>
      </c>
      <c r="D1644" s="2" t="s">
        <v>696</v>
      </c>
      <c r="E1644" s="5" t="s">
        <v>936</v>
      </c>
      <c r="F1644" s="171">
        <v>26673605</v>
      </c>
      <c r="G1644" s="2" t="s">
        <v>829</v>
      </c>
      <c r="H1644" s="2" t="s">
        <v>92</v>
      </c>
      <c r="I1644" s="44">
        <v>45179</v>
      </c>
      <c r="J1644" s="133" t="s">
        <v>686</v>
      </c>
      <c r="K1644" s="133" t="s">
        <v>1200</v>
      </c>
      <c r="L1644" s="160">
        <v>550</v>
      </c>
      <c r="M1644" s="2" t="s">
        <v>1</v>
      </c>
      <c r="N1644" s="2" t="s">
        <v>45</v>
      </c>
      <c r="O1644" s="9">
        <v>15.561286838642401</v>
      </c>
      <c r="P1644" s="9">
        <f t="shared" si="125"/>
        <v>55</v>
      </c>
      <c r="Q1644" s="3" t="str">
        <f t="shared" si="126"/>
        <v>septiembre</v>
      </c>
      <c r="R1644" s="2">
        <f t="shared" si="127"/>
        <v>2023</v>
      </c>
      <c r="S1644" s="3" t="str">
        <f t="shared" si="128"/>
        <v>domingo</v>
      </c>
      <c r="T1644" s="88">
        <f t="shared" si="129"/>
        <v>10</v>
      </c>
    </row>
    <row r="1645" spans="1:20" ht="15.75" x14ac:dyDescent="0.25">
      <c r="A1645" s="113">
        <v>1644</v>
      </c>
      <c r="B1645" s="4" t="s">
        <v>732</v>
      </c>
      <c r="C1645" s="113">
        <v>40</v>
      </c>
      <c r="D1645" s="2" t="s">
        <v>696</v>
      </c>
      <c r="E1645" s="5" t="s">
        <v>937</v>
      </c>
      <c r="F1645" s="171">
        <v>33498175</v>
      </c>
      <c r="G1645" s="2" t="s">
        <v>830</v>
      </c>
      <c r="H1645" s="2" t="s">
        <v>61</v>
      </c>
      <c r="I1645" s="44">
        <v>45175</v>
      </c>
      <c r="J1645" s="133" t="s">
        <v>714</v>
      </c>
      <c r="K1645" s="133" t="s">
        <v>1200</v>
      </c>
      <c r="L1645" s="160">
        <v>550</v>
      </c>
      <c r="M1645" s="2" t="s">
        <v>1198</v>
      </c>
      <c r="N1645" s="2" t="s">
        <v>45</v>
      </c>
      <c r="O1645" s="9">
        <v>15.5676496890426</v>
      </c>
      <c r="P1645" s="9">
        <f t="shared" si="125"/>
        <v>55</v>
      </c>
      <c r="Q1645" s="3" t="str">
        <f t="shared" si="126"/>
        <v>septiembre</v>
      </c>
      <c r="R1645" s="2">
        <f t="shared" si="127"/>
        <v>2023</v>
      </c>
      <c r="S1645" s="3" t="str">
        <f t="shared" si="128"/>
        <v>miercoles</v>
      </c>
      <c r="T1645" s="87">
        <f t="shared" si="129"/>
        <v>6</v>
      </c>
    </row>
    <row r="1646" spans="1:20" ht="15.75" x14ac:dyDescent="0.25">
      <c r="A1646" s="113">
        <v>1645</v>
      </c>
      <c r="B1646" s="4" t="s">
        <v>94</v>
      </c>
      <c r="C1646" s="113">
        <v>29</v>
      </c>
      <c r="D1646" s="2" t="s">
        <v>695</v>
      </c>
      <c r="E1646" s="5" t="s">
        <v>938</v>
      </c>
      <c r="F1646" s="171">
        <v>32537563</v>
      </c>
      <c r="G1646" s="2" t="s">
        <v>831</v>
      </c>
      <c r="H1646" s="2" t="s">
        <v>74</v>
      </c>
      <c r="I1646" s="44">
        <v>45177</v>
      </c>
      <c r="J1646" s="133" t="s">
        <v>713</v>
      </c>
      <c r="K1646" s="133" t="s">
        <v>1200</v>
      </c>
      <c r="L1646" s="160">
        <v>550</v>
      </c>
      <c r="M1646" s="2" t="s">
        <v>1</v>
      </c>
      <c r="N1646" s="2" t="s">
        <v>45</v>
      </c>
      <c r="O1646" s="9">
        <v>15.5740125394428</v>
      </c>
      <c r="P1646" s="9">
        <f t="shared" si="125"/>
        <v>55</v>
      </c>
      <c r="Q1646" s="3" t="str">
        <f t="shared" si="126"/>
        <v>septiembre</v>
      </c>
      <c r="R1646" s="2">
        <f t="shared" si="127"/>
        <v>2023</v>
      </c>
      <c r="S1646" s="3" t="str">
        <f t="shared" si="128"/>
        <v>viernes</v>
      </c>
      <c r="T1646" s="88">
        <f t="shared" si="129"/>
        <v>8</v>
      </c>
    </row>
    <row r="1647" spans="1:20" ht="15.75" x14ac:dyDescent="0.25">
      <c r="A1647" s="113">
        <v>1646</v>
      </c>
      <c r="B1647" s="4" t="s">
        <v>733</v>
      </c>
      <c r="C1647" s="113">
        <v>28</v>
      </c>
      <c r="D1647" s="2" t="s">
        <v>695</v>
      </c>
      <c r="E1647" s="5" t="s">
        <v>939</v>
      </c>
      <c r="F1647" s="171">
        <v>39704517</v>
      </c>
      <c r="G1647" s="2" t="s">
        <v>832</v>
      </c>
      <c r="H1647" s="2" t="s">
        <v>96</v>
      </c>
      <c r="I1647" s="44">
        <v>45179</v>
      </c>
      <c r="J1647" s="133" t="s">
        <v>690</v>
      </c>
      <c r="K1647" s="133" t="s">
        <v>1200</v>
      </c>
      <c r="L1647" s="160">
        <v>550</v>
      </c>
      <c r="M1647" s="2" t="s">
        <v>3</v>
      </c>
      <c r="N1647" s="2" t="s">
        <v>45</v>
      </c>
      <c r="O1647" s="9">
        <v>15.580375389843001</v>
      </c>
      <c r="P1647" s="9">
        <f t="shared" si="125"/>
        <v>55</v>
      </c>
      <c r="Q1647" s="3" t="str">
        <f t="shared" si="126"/>
        <v>septiembre</v>
      </c>
      <c r="R1647" s="2">
        <f t="shared" si="127"/>
        <v>2023</v>
      </c>
      <c r="S1647" s="3" t="str">
        <f t="shared" si="128"/>
        <v>domingo</v>
      </c>
      <c r="T1647" s="87">
        <f t="shared" si="129"/>
        <v>10</v>
      </c>
    </row>
    <row r="1648" spans="1:20" ht="15.75" x14ac:dyDescent="0.25">
      <c r="A1648" s="113">
        <v>1647</v>
      </c>
      <c r="B1648" s="4" t="s">
        <v>719</v>
      </c>
      <c r="C1648" s="113">
        <v>30</v>
      </c>
      <c r="D1648" s="2" t="s">
        <v>696</v>
      </c>
      <c r="E1648" s="5" t="s">
        <v>920</v>
      </c>
      <c r="F1648" s="171">
        <v>27535017</v>
      </c>
      <c r="G1648" s="2" t="s">
        <v>847</v>
      </c>
      <c r="H1648" s="2" t="s">
        <v>61</v>
      </c>
      <c r="I1648" s="44">
        <v>45181</v>
      </c>
      <c r="J1648" s="133" t="s">
        <v>782</v>
      </c>
      <c r="K1648" s="133" t="s">
        <v>1200</v>
      </c>
      <c r="L1648" s="160">
        <v>550</v>
      </c>
      <c r="M1648" s="2" t="s">
        <v>1198</v>
      </c>
      <c r="N1648" s="2" t="s">
        <v>45</v>
      </c>
      <c r="O1648" s="9">
        <v>15.5867382402432</v>
      </c>
      <c r="P1648" s="9">
        <f t="shared" si="125"/>
        <v>55</v>
      </c>
      <c r="Q1648" s="3" t="str">
        <f t="shared" si="126"/>
        <v>septiembre</v>
      </c>
      <c r="R1648" s="2">
        <f t="shared" si="127"/>
        <v>2023</v>
      </c>
      <c r="S1648" s="3" t="str">
        <f t="shared" si="128"/>
        <v>martes</v>
      </c>
      <c r="T1648" s="88">
        <f t="shared" si="129"/>
        <v>12</v>
      </c>
    </row>
    <row r="1649" spans="1:20" ht="15.75" x14ac:dyDescent="0.25">
      <c r="A1649" s="113">
        <v>1648</v>
      </c>
      <c r="B1649" s="4" t="s">
        <v>721</v>
      </c>
      <c r="C1649" s="113">
        <v>33</v>
      </c>
      <c r="D1649" s="2" t="s">
        <v>695</v>
      </c>
      <c r="E1649" s="5" t="s">
        <v>922</v>
      </c>
      <c r="F1649" s="171">
        <v>35484478</v>
      </c>
      <c r="G1649" s="2" t="s">
        <v>843</v>
      </c>
      <c r="H1649" s="2" t="s">
        <v>37</v>
      </c>
      <c r="I1649" s="44">
        <v>45185</v>
      </c>
      <c r="J1649" s="133" t="s">
        <v>691</v>
      </c>
      <c r="K1649" s="133" t="s">
        <v>1200</v>
      </c>
      <c r="L1649" s="160">
        <v>550</v>
      </c>
      <c r="M1649" s="2" t="s">
        <v>1198</v>
      </c>
      <c r="N1649" s="2" t="s">
        <v>45</v>
      </c>
      <c r="O1649" s="9">
        <v>15.599463941043499</v>
      </c>
      <c r="P1649" s="9">
        <f t="shared" si="125"/>
        <v>55</v>
      </c>
      <c r="Q1649" s="3" t="str">
        <f t="shared" si="126"/>
        <v>septiembre</v>
      </c>
      <c r="R1649" s="2">
        <f t="shared" si="127"/>
        <v>2023</v>
      </c>
      <c r="S1649" s="3" t="str">
        <f t="shared" si="128"/>
        <v>sabado</v>
      </c>
      <c r="T1649" s="87">
        <f t="shared" si="129"/>
        <v>16</v>
      </c>
    </row>
    <row r="1650" spans="1:20" ht="15.75" x14ac:dyDescent="0.25">
      <c r="A1650" s="113">
        <v>1649</v>
      </c>
      <c r="B1650" s="4" t="s">
        <v>723</v>
      </c>
      <c r="C1650" s="3">
        <v>37</v>
      </c>
      <c r="D1650" s="2" t="s">
        <v>696</v>
      </c>
      <c r="E1650" s="5" t="s">
        <v>924</v>
      </c>
      <c r="F1650" s="171">
        <v>35887710</v>
      </c>
      <c r="G1650" s="2" t="s">
        <v>821</v>
      </c>
      <c r="H1650" s="2" t="s">
        <v>68</v>
      </c>
      <c r="I1650" s="44">
        <v>45189</v>
      </c>
      <c r="J1650" s="133" t="s">
        <v>686</v>
      </c>
      <c r="K1650" s="133" t="s">
        <v>1200</v>
      </c>
      <c r="L1650" s="160">
        <v>550</v>
      </c>
      <c r="M1650" s="2" t="s">
        <v>1</v>
      </c>
      <c r="N1650" s="2" t="s">
        <v>45</v>
      </c>
      <c r="O1650" s="9">
        <v>15.6121896418439</v>
      </c>
      <c r="P1650" s="9">
        <f t="shared" si="125"/>
        <v>55</v>
      </c>
      <c r="Q1650" s="3" t="str">
        <f t="shared" si="126"/>
        <v>septiembre</v>
      </c>
      <c r="R1650" s="2">
        <f t="shared" si="127"/>
        <v>2023</v>
      </c>
      <c r="S1650" s="3" t="str">
        <f t="shared" si="128"/>
        <v>miercoles</v>
      </c>
      <c r="T1650" s="88">
        <f t="shared" si="129"/>
        <v>20</v>
      </c>
    </row>
    <row r="1651" spans="1:20" ht="15.75" x14ac:dyDescent="0.25">
      <c r="A1651" s="113">
        <v>1650</v>
      </c>
      <c r="B1651" s="4" t="s">
        <v>737</v>
      </c>
      <c r="C1651" s="113">
        <v>30</v>
      </c>
      <c r="D1651" s="2" t="s">
        <v>696</v>
      </c>
      <c r="E1651" s="5" t="s">
        <v>945</v>
      </c>
      <c r="F1651" s="171">
        <v>30442404</v>
      </c>
      <c r="G1651" s="2" t="s">
        <v>852</v>
      </c>
      <c r="H1651" s="2" t="s">
        <v>108</v>
      </c>
      <c r="I1651" s="44">
        <v>45191</v>
      </c>
      <c r="J1651" s="133" t="s">
        <v>714</v>
      </c>
      <c r="K1651" s="133" t="s">
        <v>1200</v>
      </c>
      <c r="L1651" s="160">
        <v>550</v>
      </c>
      <c r="M1651" s="2" t="s">
        <v>1198</v>
      </c>
      <c r="N1651" s="2" t="s">
        <v>45</v>
      </c>
      <c r="O1651" s="9">
        <v>15.618552492244101</v>
      </c>
      <c r="P1651" s="9">
        <f t="shared" si="125"/>
        <v>55</v>
      </c>
      <c r="Q1651" s="3" t="str">
        <f t="shared" si="126"/>
        <v>septiembre</v>
      </c>
      <c r="R1651" s="2">
        <f t="shared" si="127"/>
        <v>2023</v>
      </c>
      <c r="S1651" s="3" t="str">
        <f t="shared" si="128"/>
        <v>viernes</v>
      </c>
      <c r="T1651" s="87">
        <f t="shared" si="129"/>
        <v>22</v>
      </c>
    </row>
    <row r="1652" spans="1:20" ht="15.75" x14ac:dyDescent="0.25">
      <c r="A1652" s="113">
        <v>1651</v>
      </c>
      <c r="B1652" s="4" t="s">
        <v>739</v>
      </c>
      <c r="C1652" s="113">
        <v>31</v>
      </c>
      <c r="D1652" s="2" t="s">
        <v>695</v>
      </c>
      <c r="E1652" s="5" t="s">
        <v>950</v>
      </c>
      <c r="F1652" s="171">
        <v>26941122</v>
      </c>
      <c r="G1652" s="2" t="s">
        <v>836</v>
      </c>
      <c r="H1652" s="2" t="s">
        <v>117</v>
      </c>
      <c r="I1652" s="44">
        <v>45220</v>
      </c>
      <c r="J1652" s="133" t="s">
        <v>691</v>
      </c>
      <c r="K1652" s="133" t="s">
        <v>1200</v>
      </c>
      <c r="L1652" s="160">
        <v>550</v>
      </c>
      <c r="M1652" s="2" t="s">
        <v>1198</v>
      </c>
      <c r="N1652" s="2" t="s">
        <v>45</v>
      </c>
      <c r="O1652" s="9">
        <v>15.650366744245</v>
      </c>
      <c r="P1652" s="9">
        <f t="shared" si="125"/>
        <v>55</v>
      </c>
      <c r="Q1652" s="3" t="str">
        <f t="shared" si="126"/>
        <v>octubre</v>
      </c>
      <c r="R1652" s="2">
        <f t="shared" si="127"/>
        <v>2023</v>
      </c>
      <c r="S1652" s="3" t="str">
        <f t="shared" si="128"/>
        <v>sabado</v>
      </c>
      <c r="T1652" s="88">
        <f t="shared" si="129"/>
        <v>21</v>
      </c>
    </row>
    <row r="1653" spans="1:20" ht="15.75" x14ac:dyDescent="0.25">
      <c r="A1653" s="113">
        <v>1652</v>
      </c>
      <c r="B1653" s="4" t="s">
        <v>120</v>
      </c>
      <c r="C1653" s="113">
        <v>18</v>
      </c>
      <c r="D1653" s="2" t="s">
        <v>695</v>
      </c>
      <c r="E1653" s="5" t="s">
        <v>901</v>
      </c>
      <c r="F1653" s="171">
        <v>37381230</v>
      </c>
      <c r="G1653" s="2" t="s">
        <v>838</v>
      </c>
      <c r="H1653" s="2" t="s">
        <v>121</v>
      </c>
      <c r="I1653" s="44">
        <v>45205</v>
      </c>
      <c r="J1653" s="133" t="s">
        <v>686</v>
      </c>
      <c r="K1653" s="133" t="s">
        <v>1200</v>
      </c>
      <c r="L1653" s="160">
        <v>550</v>
      </c>
      <c r="M1653" s="2" t="s">
        <v>1</v>
      </c>
      <c r="N1653" s="2" t="s">
        <v>45</v>
      </c>
      <c r="O1653" s="9">
        <v>15.663092445045301</v>
      </c>
      <c r="P1653" s="9">
        <f t="shared" si="125"/>
        <v>55</v>
      </c>
      <c r="Q1653" s="3" t="str">
        <f t="shared" si="126"/>
        <v>octubre</v>
      </c>
      <c r="R1653" s="2">
        <f t="shared" si="127"/>
        <v>2023</v>
      </c>
      <c r="S1653" s="3" t="str">
        <f t="shared" si="128"/>
        <v>viernes</v>
      </c>
      <c r="T1653" s="87">
        <f t="shared" si="129"/>
        <v>6</v>
      </c>
    </row>
    <row r="1654" spans="1:20" ht="15.75" x14ac:dyDescent="0.25">
      <c r="A1654" s="113">
        <v>1653</v>
      </c>
      <c r="B1654" s="4" t="s">
        <v>906</v>
      </c>
      <c r="C1654" s="113">
        <v>35</v>
      </c>
      <c r="D1654" s="2" t="s">
        <v>696</v>
      </c>
      <c r="E1654" s="5" t="s">
        <v>914</v>
      </c>
      <c r="F1654" s="171">
        <v>37977741</v>
      </c>
      <c r="G1654" s="2" t="s">
        <v>839</v>
      </c>
      <c r="H1654" s="2" t="s">
        <v>31</v>
      </c>
      <c r="I1654" s="44">
        <v>45209</v>
      </c>
      <c r="J1654" s="133" t="s">
        <v>713</v>
      </c>
      <c r="K1654" s="133" t="s">
        <v>1200</v>
      </c>
      <c r="L1654" s="160">
        <v>550</v>
      </c>
      <c r="M1654" s="2" t="s">
        <v>1</v>
      </c>
      <c r="N1654" s="2" t="s">
        <v>45</v>
      </c>
      <c r="O1654" s="9">
        <v>15.6758181458457</v>
      </c>
      <c r="P1654" s="9">
        <f t="shared" si="125"/>
        <v>55</v>
      </c>
      <c r="Q1654" s="3" t="str">
        <f t="shared" si="126"/>
        <v>octubre</v>
      </c>
      <c r="R1654" s="2">
        <f t="shared" si="127"/>
        <v>2023</v>
      </c>
      <c r="S1654" s="3" t="str">
        <f t="shared" si="128"/>
        <v>martes</v>
      </c>
      <c r="T1654" s="88">
        <f t="shared" si="129"/>
        <v>10</v>
      </c>
    </row>
    <row r="1655" spans="1:20" ht="15.75" x14ac:dyDescent="0.25">
      <c r="A1655" s="113">
        <v>1654</v>
      </c>
      <c r="B1655" s="4" t="s">
        <v>716</v>
      </c>
      <c r="C1655" s="113">
        <v>27</v>
      </c>
      <c r="D1655" s="2" t="s">
        <v>695</v>
      </c>
      <c r="E1655" s="5" t="s">
        <v>916</v>
      </c>
      <c r="F1655" s="171">
        <v>33459367</v>
      </c>
      <c r="G1655" s="6" t="s">
        <v>817</v>
      </c>
      <c r="H1655" s="2" t="s">
        <v>35</v>
      </c>
      <c r="I1655" s="44">
        <v>45213</v>
      </c>
      <c r="J1655" s="133" t="s">
        <v>686</v>
      </c>
      <c r="K1655" s="133" t="s">
        <v>1200</v>
      </c>
      <c r="L1655" s="160">
        <v>550</v>
      </c>
      <c r="M1655" s="2" t="s">
        <v>1</v>
      </c>
      <c r="N1655" s="2" t="s">
        <v>45</v>
      </c>
      <c r="O1655" s="9">
        <v>15.6885438466461</v>
      </c>
      <c r="P1655" s="9">
        <f t="shared" si="125"/>
        <v>55</v>
      </c>
      <c r="Q1655" s="3" t="str">
        <f t="shared" si="126"/>
        <v>octubre</v>
      </c>
      <c r="R1655" s="2">
        <f t="shared" si="127"/>
        <v>2023</v>
      </c>
      <c r="S1655" s="3" t="str">
        <f t="shared" si="128"/>
        <v>sabado</v>
      </c>
      <c r="T1655" s="87">
        <f t="shared" si="129"/>
        <v>14</v>
      </c>
    </row>
    <row r="1656" spans="1:20" ht="15.75" x14ac:dyDescent="0.25">
      <c r="A1656" s="113">
        <v>1655</v>
      </c>
      <c r="B1656" s="4" t="s">
        <v>803</v>
      </c>
      <c r="C1656" s="113">
        <v>38</v>
      </c>
      <c r="D1656" s="2" t="s">
        <v>695</v>
      </c>
      <c r="E1656" s="5" t="s">
        <v>917</v>
      </c>
      <c r="F1656" s="171">
        <v>30652793</v>
      </c>
      <c r="G1656" s="6" t="s">
        <v>818</v>
      </c>
      <c r="H1656" s="2" t="s">
        <v>129</v>
      </c>
      <c r="I1656" s="44">
        <v>45220</v>
      </c>
      <c r="J1656" s="133" t="s">
        <v>714</v>
      </c>
      <c r="K1656" s="133" t="s">
        <v>1200</v>
      </c>
      <c r="L1656" s="160">
        <v>550</v>
      </c>
      <c r="M1656" s="2" t="s">
        <v>1198</v>
      </c>
      <c r="N1656" s="2" t="s">
        <v>45</v>
      </c>
      <c r="O1656" s="9">
        <v>15.6949066970462</v>
      </c>
      <c r="P1656" s="9">
        <f t="shared" si="125"/>
        <v>55</v>
      </c>
      <c r="Q1656" s="3" t="str">
        <f t="shared" si="126"/>
        <v>octubre</v>
      </c>
      <c r="R1656" s="2">
        <f t="shared" si="127"/>
        <v>2023</v>
      </c>
      <c r="S1656" s="3" t="str">
        <f t="shared" si="128"/>
        <v>sabado</v>
      </c>
      <c r="T1656" s="88">
        <f t="shared" si="129"/>
        <v>21</v>
      </c>
    </row>
    <row r="1657" spans="1:20" ht="15.75" x14ac:dyDescent="0.25">
      <c r="A1657" s="113">
        <v>1656</v>
      </c>
      <c r="B1657" s="4" t="s">
        <v>905</v>
      </c>
      <c r="C1657" s="113">
        <v>22</v>
      </c>
      <c r="D1657" s="2" t="s">
        <v>695</v>
      </c>
      <c r="E1657" s="5" t="s">
        <v>918</v>
      </c>
      <c r="F1657" s="171">
        <v>27137293</v>
      </c>
      <c r="G1657" s="2" t="s">
        <v>819</v>
      </c>
      <c r="H1657" s="2" t="s">
        <v>39</v>
      </c>
      <c r="I1657" s="44">
        <v>45217</v>
      </c>
      <c r="J1657" s="133" t="s">
        <v>713</v>
      </c>
      <c r="K1657" s="133" t="s">
        <v>1200</v>
      </c>
      <c r="L1657" s="160">
        <v>550</v>
      </c>
      <c r="M1657" s="2" t="s">
        <v>1</v>
      </c>
      <c r="N1657" s="2" t="s">
        <v>45</v>
      </c>
      <c r="O1657" s="9">
        <v>15.701269547446399</v>
      </c>
      <c r="P1657" s="9">
        <f t="shared" si="125"/>
        <v>55</v>
      </c>
      <c r="Q1657" s="3" t="str">
        <f t="shared" si="126"/>
        <v>octubre</v>
      </c>
      <c r="R1657" s="2">
        <f t="shared" si="127"/>
        <v>2023</v>
      </c>
      <c r="S1657" s="3" t="str">
        <f t="shared" si="128"/>
        <v>miercoles</v>
      </c>
      <c r="T1657" s="87">
        <f t="shared" si="129"/>
        <v>18</v>
      </c>
    </row>
    <row r="1658" spans="1:20" ht="15.75" x14ac:dyDescent="0.25">
      <c r="A1658" s="113">
        <v>1657</v>
      </c>
      <c r="B1658" s="4" t="s">
        <v>718</v>
      </c>
      <c r="C1658" s="113">
        <v>32</v>
      </c>
      <c r="D1658" s="2" t="s">
        <v>696</v>
      </c>
      <c r="E1658" s="5" t="s">
        <v>919</v>
      </c>
      <c r="F1658" s="171">
        <v>34294909</v>
      </c>
      <c r="G1658" s="2" t="s">
        <v>820</v>
      </c>
      <c r="H1658" s="2" t="s">
        <v>59</v>
      </c>
      <c r="I1658" s="44">
        <v>45219</v>
      </c>
      <c r="J1658" s="133" t="s">
        <v>786</v>
      </c>
      <c r="K1658" s="133" t="s">
        <v>1200</v>
      </c>
      <c r="L1658" s="160">
        <v>550</v>
      </c>
      <c r="M1658" s="2" t="s">
        <v>3</v>
      </c>
      <c r="N1658" s="2" t="s">
        <v>45</v>
      </c>
      <c r="O1658" s="9">
        <v>15.7076323978466</v>
      </c>
      <c r="P1658" s="9">
        <f t="shared" si="125"/>
        <v>55</v>
      </c>
      <c r="Q1658" s="3" t="str">
        <f t="shared" si="126"/>
        <v>octubre</v>
      </c>
      <c r="R1658" s="2">
        <f t="shared" si="127"/>
        <v>2023</v>
      </c>
      <c r="S1658" s="3" t="str">
        <f t="shared" si="128"/>
        <v>viernes</v>
      </c>
      <c r="T1658" s="88">
        <f t="shared" si="129"/>
        <v>20</v>
      </c>
    </row>
    <row r="1659" spans="1:20" ht="15.75" x14ac:dyDescent="0.25">
      <c r="A1659" s="113">
        <v>1658</v>
      </c>
      <c r="B1659" s="4" t="s">
        <v>719</v>
      </c>
      <c r="C1659" s="113">
        <v>30</v>
      </c>
      <c r="D1659" s="2" t="s">
        <v>696</v>
      </c>
      <c r="E1659" s="5" t="s">
        <v>920</v>
      </c>
      <c r="F1659" s="171">
        <v>27535017</v>
      </c>
      <c r="G1659" s="2" t="s">
        <v>847</v>
      </c>
      <c r="H1659" s="2" t="s">
        <v>61</v>
      </c>
      <c r="I1659" s="44">
        <v>45221</v>
      </c>
      <c r="J1659" s="133" t="s">
        <v>686</v>
      </c>
      <c r="K1659" s="133" t="s">
        <v>1200</v>
      </c>
      <c r="L1659" s="160">
        <v>550</v>
      </c>
      <c r="M1659" s="2" t="s">
        <v>1</v>
      </c>
      <c r="N1659" s="2" t="s">
        <v>45</v>
      </c>
      <c r="O1659" s="9">
        <v>15.7139952482468</v>
      </c>
      <c r="P1659" s="9">
        <f t="shared" si="125"/>
        <v>55</v>
      </c>
      <c r="Q1659" s="3" t="str">
        <f t="shared" si="126"/>
        <v>octubre</v>
      </c>
      <c r="R1659" s="2">
        <f t="shared" si="127"/>
        <v>2023</v>
      </c>
      <c r="S1659" s="3" t="str">
        <f t="shared" si="128"/>
        <v>domingo</v>
      </c>
      <c r="T1659" s="87">
        <f t="shared" si="129"/>
        <v>22</v>
      </c>
    </row>
    <row r="1660" spans="1:20" ht="15.75" x14ac:dyDescent="0.25">
      <c r="A1660" s="113">
        <v>1659</v>
      </c>
      <c r="B1660" s="4" t="s">
        <v>721</v>
      </c>
      <c r="C1660" s="113">
        <v>33</v>
      </c>
      <c r="D1660" s="2" t="s">
        <v>695</v>
      </c>
      <c r="E1660" s="5" t="s">
        <v>922</v>
      </c>
      <c r="F1660" s="171">
        <v>35484478</v>
      </c>
      <c r="G1660" s="2" t="s">
        <v>843</v>
      </c>
      <c r="H1660" s="2" t="s">
        <v>37</v>
      </c>
      <c r="I1660" s="44">
        <v>45225</v>
      </c>
      <c r="J1660" s="133" t="s">
        <v>713</v>
      </c>
      <c r="K1660" s="133" t="s">
        <v>1200</v>
      </c>
      <c r="L1660" s="160">
        <v>550</v>
      </c>
      <c r="M1660" s="2" t="s">
        <v>1</v>
      </c>
      <c r="N1660" s="2" t="s">
        <v>45</v>
      </c>
      <c r="O1660" s="9">
        <v>15.726720949047101</v>
      </c>
      <c r="P1660" s="9">
        <f t="shared" si="125"/>
        <v>55</v>
      </c>
      <c r="Q1660" s="3" t="str">
        <f t="shared" si="126"/>
        <v>octubre</v>
      </c>
      <c r="R1660" s="2">
        <f t="shared" si="127"/>
        <v>2023</v>
      </c>
      <c r="S1660" s="3" t="str">
        <f t="shared" si="128"/>
        <v>jueves</v>
      </c>
      <c r="T1660" s="88">
        <f t="shared" si="129"/>
        <v>26</v>
      </c>
    </row>
    <row r="1661" spans="1:20" ht="15.75" x14ac:dyDescent="0.25">
      <c r="A1661" s="113">
        <v>1660</v>
      </c>
      <c r="B1661" s="4" t="s">
        <v>723</v>
      </c>
      <c r="C1661" s="3">
        <v>37</v>
      </c>
      <c r="D1661" s="2" t="s">
        <v>696</v>
      </c>
      <c r="E1661" s="5" t="s">
        <v>924</v>
      </c>
      <c r="F1661" s="171">
        <v>35887710</v>
      </c>
      <c r="G1661" s="2" t="s">
        <v>821</v>
      </c>
      <c r="H1661" s="2" t="s">
        <v>68</v>
      </c>
      <c r="I1661" s="44">
        <v>45220</v>
      </c>
      <c r="J1661" s="133" t="s">
        <v>686</v>
      </c>
      <c r="K1661" s="133" t="s">
        <v>62</v>
      </c>
      <c r="L1661" s="161">
        <v>350</v>
      </c>
      <c r="M1661" s="2" t="s">
        <v>1</v>
      </c>
      <c r="N1661" s="2" t="s">
        <v>45</v>
      </c>
      <c r="O1661" s="9">
        <v>15.739446649847499</v>
      </c>
      <c r="P1661" s="9">
        <f t="shared" si="125"/>
        <v>35</v>
      </c>
      <c r="Q1661" s="3" t="str">
        <f t="shared" si="126"/>
        <v>octubre</v>
      </c>
      <c r="R1661" s="2">
        <f t="shared" si="127"/>
        <v>2023</v>
      </c>
      <c r="S1661" s="3" t="str">
        <f t="shared" si="128"/>
        <v>sabado</v>
      </c>
      <c r="T1661" s="87">
        <f t="shared" si="129"/>
        <v>21</v>
      </c>
    </row>
    <row r="1662" spans="1:20" ht="15.75" x14ac:dyDescent="0.25">
      <c r="A1662" s="113">
        <v>1661</v>
      </c>
      <c r="B1662" s="4" t="s">
        <v>724</v>
      </c>
      <c r="C1662" s="113">
        <v>40</v>
      </c>
      <c r="D1662" s="2" t="s">
        <v>695</v>
      </c>
      <c r="E1662" s="5" t="s">
        <v>925</v>
      </c>
      <c r="F1662" s="171">
        <v>30079514</v>
      </c>
      <c r="G1662" s="2" t="s">
        <v>850</v>
      </c>
      <c r="H1662" s="2" t="s">
        <v>70</v>
      </c>
      <c r="I1662" s="44">
        <v>45231</v>
      </c>
      <c r="J1662" s="133" t="s">
        <v>714</v>
      </c>
      <c r="K1662" s="133" t="s">
        <v>62</v>
      </c>
      <c r="L1662" s="161">
        <v>350</v>
      </c>
      <c r="M1662" s="2" t="s">
        <v>1198</v>
      </c>
      <c r="N1662" s="2" t="s">
        <v>45</v>
      </c>
      <c r="O1662" s="9">
        <v>15.745809500247701</v>
      </c>
      <c r="P1662" s="9">
        <f t="shared" si="125"/>
        <v>35</v>
      </c>
      <c r="Q1662" s="3" t="str">
        <f t="shared" si="126"/>
        <v>noviembre</v>
      </c>
      <c r="R1662" s="2">
        <f t="shared" si="127"/>
        <v>2023</v>
      </c>
      <c r="S1662" s="3" t="str">
        <f t="shared" si="128"/>
        <v>miercoles</v>
      </c>
      <c r="T1662" s="88">
        <f t="shared" si="129"/>
        <v>1</v>
      </c>
    </row>
    <row r="1663" spans="1:20" ht="15.75" x14ac:dyDescent="0.25">
      <c r="A1663" s="113">
        <v>1662</v>
      </c>
      <c r="B1663" s="4" t="s">
        <v>727</v>
      </c>
      <c r="C1663" s="113">
        <v>28</v>
      </c>
      <c r="D1663" s="2" t="s">
        <v>695</v>
      </c>
      <c r="E1663" s="5" t="s">
        <v>929</v>
      </c>
      <c r="F1663" s="171">
        <v>27707752</v>
      </c>
      <c r="G1663" s="2" t="s">
        <v>824</v>
      </c>
      <c r="H1663" s="2" t="s">
        <v>80</v>
      </c>
      <c r="I1663" s="44">
        <v>45241</v>
      </c>
      <c r="J1663" s="133" t="s">
        <v>682</v>
      </c>
      <c r="K1663" s="133" t="s">
        <v>62</v>
      </c>
      <c r="L1663" s="161">
        <v>350</v>
      </c>
      <c r="M1663" s="2" t="s">
        <v>1</v>
      </c>
      <c r="N1663" s="2" t="s">
        <v>45</v>
      </c>
      <c r="O1663" s="9">
        <v>15.7776237522486</v>
      </c>
      <c r="P1663" s="9">
        <f t="shared" si="125"/>
        <v>35</v>
      </c>
      <c r="Q1663" s="3" t="str">
        <f t="shared" si="126"/>
        <v>noviembre</v>
      </c>
      <c r="R1663" s="2">
        <f t="shared" si="127"/>
        <v>2023</v>
      </c>
      <c r="S1663" s="3" t="str">
        <f t="shared" si="128"/>
        <v>sabado</v>
      </c>
      <c r="T1663" s="87">
        <f t="shared" si="129"/>
        <v>11</v>
      </c>
    </row>
    <row r="1664" spans="1:20" ht="15.75" x14ac:dyDescent="0.25">
      <c r="A1664" s="113">
        <v>1663</v>
      </c>
      <c r="B1664" s="4" t="s">
        <v>729</v>
      </c>
      <c r="C1664" s="113">
        <v>44</v>
      </c>
      <c r="D1664" s="2" t="s">
        <v>696</v>
      </c>
      <c r="E1664" s="5" t="s">
        <v>931</v>
      </c>
      <c r="F1664" s="171">
        <v>39810617</v>
      </c>
      <c r="G1664" s="2" t="s">
        <v>826</v>
      </c>
      <c r="H1664" s="2" t="s">
        <v>84</v>
      </c>
      <c r="I1664" s="44">
        <v>45245</v>
      </c>
      <c r="J1664" s="133" t="s">
        <v>692</v>
      </c>
      <c r="K1664" s="133" t="s">
        <v>62</v>
      </c>
      <c r="L1664" s="161">
        <v>350</v>
      </c>
      <c r="M1664" s="2" t="s">
        <v>1197</v>
      </c>
      <c r="N1664" s="2" t="s">
        <v>45</v>
      </c>
      <c r="O1664" s="9">
        <v>15.790349453048901</v>
      </c>
      <c r="P1664" s="9">
        <f t="shared" si="125"/>
        <v>35</v>
      </c>
      <c r="Q1664" s="3" t="str">
        <f t="shared" si="126"/>
        <v>noviembre</v>
      </c>
      <c r="R1664" s="2">
        <f t="shared" si="127"/>
        <v>2023</v>
      </c>
      <c r="S1664" s="3" t="str">
        <f t="shared" si="128"/>
        <v>miercoles</v>
      </c>
      <c r="T1664" s="88">
        <f t="shared" si="129"/>
        <v>15</v>
      </c>
    </row>
    <row r="1665" spans="1:20" ht="15.75" x14ac:dyDescent="0.25">
      <c r="A1665" s="113">
        <v>1664</v>
      </c>
      <c r="B1665" s="4" t="s">
        <v>731</v>
      </c>
      <c r="C1665" s="113">
        <v>34</v>
      </c>
      <c r="D1665" s="2" t="s">
        <v>695</v>
      </c>
      <c r="E1665" s="5" t="s">
        <v>934</v>
      </c>
      <c r="F1665" s="171">
        <v>33175773</v>
      </c>
      <c r="G1665" s="2" t="s">
        <v>827</v>
      </c>
      <c r="H1665" s="2" t="s">
        <v>88</v>
      </c>
      <c r="I1665" s="44">
        <v>45249</v>
      </c>
      <c r="J1665" s="133" t="s">
        <v>784</v>
      </c>
      <c r="K1665" s="133" t="s">
        <v>62</v>
      </c>
      <c r="L1665" s="161">
        <v>350</v>
      </c>
      <c r="M1665" s="2" t="s">
        <v>1198</v>
      </c>
      <c r="N1665" s="2" t="s">
        <v>45</v>
      </c>
      <c r="O1665" s="9">
        <v>15.803075153849299</v>
      </c>
      <c r="P1665" s="9">
        <f t="shared" si="125"/>
        <v>35</v>
      </c>
      <c r="Q1665" s="3" t="str">
        <f t="shared" si="126"/>
        <v>noviembre</v>
      </c>
      <c r="R1665" s="2">
        <f t="shared" si="127"/>
        <v>2023</v>
      </c>
      <c r="S1665" s="3" t="str">
        <f t="shared" si="128"/>
        <v>domingo</v>
      </c>
      <c r="T1665" s="87">
        <f t="shared" si="129"/>
        <v>19</v>
      </c>
    </row>
    <row r="1666" spans="1:20" ht="15.75" x14ac:dyDescent="0.25">
      <c r="A1666" s="113">
        <v>1665</v>
      </c>
      <c r="B1666" s="4" t="s">
        <v>91</v>
      </c>
      <c r="C1666" s="113">
        <v>31</v>
      </c>
      <c r="D1666" s="2" t="s">
        <v>696</v>
      </c>
      <c r="E1666" s="5" t="s">
        <v>936</v>
      </c>
      <c r="F1666" s="171">
        <v>26673605</v>
      </c>
      <c r="G1666" s="2" t="s">
        <v>829</v>
      </c>
      <c r="H1666" s="2" t="s">
        <v>92</v>
      </c>
      <c r="I1666" s="44">
        <v>45253</v>
      </c>
      <c r="J1666" s="133" t="s">
        <v>782</v>
      </c>
      <c r="K1666" s="133" t="s">
        <v>62</v>
      </c>
      <c r="L1666" s="161">
        <v>350</v>
      </c>
      <c r="M1666" s="2" t="s">
        <v>1198</v>
      </c>
      <c r="N1666" s="2" t="s">
        <v>45</v>
      </c>
      <c r="O1666" s="9">
        <v>15.8158008546497</v>
      </c>
      <c r="P1666" s="9">
        <f t="shared" ref="P1666:P1729" si="130">L1666*0.1</f>
        <v>35</v>
      </c>
      <c r="Q1666" s="3" t="str">
        <f t="shared" ref="Q1666:Q1729" si="131">TEXT(I:I,"mmmm")</f>
        <v>noviembre</v>
      </c>
      <c r="R1666" s="2">
        <f t="shared" ref="R1666:R1729" si="132">YEAR(I1666)</f>
        <v>2023</v>
      </c>
      <c r="S1666" s="3" t="str">
        <f t="shared" ref="S1666:S1729" si="133">IF(I1666&lt;&gt;"", SUBSTITUTE(SUBSTITUTE(SUBSTITUTE(SUBSTITUTE(SUBSTITUTE(TEXT(I1666,"dddd"),"á","a"),"é","e"),"í","i"),"ó","o"),"ú","u"),"")</f>
        <v>jueves</v>
      </c>
      <c r="T1666" s="88">
        <f t="shared" ref="T1666:T1729" si="134">DAY(I:I)</f>
        <v>23</v>
      </c>
    </row>
    <row r="1667" spans="1:20" ht="15.75" x14ac:dyDescent="0.25">
      <c r="A1667" s="113">
        <v>1666</v>
      </c>
      <c r="B1667" s="4" t="s">
        <v>732</v>
      </c>
      <c r="C1667" s="113">
        <v>40</v>
      </c>
      <c r="D1667" s="2" t="s">
        <v>696</v>
      </c>
      <c r="E1667" s="5" t="s">
        <v>937</v>
      </c>
      <c r="F1667" s="171">
        <v>33498175</v>
      </c>
      <c r="G1667" s="2" t="s">
        <v>830</v>
      </c>
      <c r="H1667" s="2" t="s">
        <v>61</v>
      </c>
      <c r="I1667" s="44">
        <v>45255</v>
      </c>
      <c r="J1667" s="133" t="s">
        <v>683</v>
      </c>
      <c r="K1667" s="133" t="s">
        <v>62</v>
      </c>
      <c r="L1667" s="161">
        <v>350</v>
      </c>
      <c r="M1667" s="2" t="s">
        <v>5</v>
      </c>
      <c r="N1667" s="2" t="s">
        <v>45</v>
      </c>
      <c r="O1667" s="9">
        <v>15.8221637050498</v>
      </c>
      <c r="P1667" s="9">
        <f t="shared" si="130"/>
        <v>35</v>
      </c>
      <c r="Q1667" s="3" t="str">
        <f t="shared" si="131"/>
        <v>noviembre</v>
      </c>
      <c r="R1667" s="2">
        <f t="shared" si="132"/>
        <v>2023</v>
      </c>
      <c r="S1667" s="3" t="str">
        <f t="shared" si="133"/>
        <v>sabado</v>
      </c>
      <c r="T1667" s="87">
        <f t="shared" si="134"/>
        <v>25</v>
      </c>
    </row>
    <row r="1668" spans="1:20" ht="15.75" x14ac:dyDescent="0.25">
      <c r="A1668" s="113">
        <v>1667</v>
      </c>
      <c r="B1668" s="4" t="s">
        <v>94</v>
      </c>
      <c r="C1668" s="113">
        <v>29</v>
      </c>
      <c r="D1668" s="2" t="s">
        <v>695</v>
      </c>
      <c r="E1668" s="5" t="s">
        <v>938</v>
      </c>
      <c r="F1668" s="171">
        <v>32537563</v>
      </c>
      <c r="G1668" s="2" t="s">
        <v>831</v>
      </c>
      <c r="H1668" s="2" t="s">
        <v>74</v>
      </c>
      <c r="I1668" s="44">
        <v>45248</v>
      </c>
      <c r="J1668" s="133" t="s">
        <v>691</v>
      </c>
      <c r="K1668" s="133" t="s">
        <v>62</v>
      </c>
      <c r="L1668" s="161">
        <v>350</v>
      </c>
      <c r="M1668" s="2" t="s">
        <v>1198</v>
      </c>
      <c r="N1668" s="2" t="s">
        <v>45</v>
      </c>
      <c r="O1668" s="9">
        <v>15.828526555450001</v>
      </c>
      <c r="P1668" s="9">
        <f t="shared" si="130"/>
        <v>35</v>
      </c>
      <c r="Q1668" s="3" t="str">
        <f t="shared" si="131"/>
        <v>noviembre</v>
      </c>
      <c r="R1668" s="2">
        <f t="shared" si="132"/>
        <v>2023</v>
      </c>
      <c r="S1668" s="3" t="str">
        <f t="shared" si="133"/>
        <v>sabado</v>
      </c>
      <c r="T1668" s="88">
        <f t="shared" si="134"/>
        <v>18</v>
      </c>
    </row>
    <row r="1669" spans="1:20" ht="15.75" x14ac:dyDescent="0.25">
      <c r="A1669" s="113">
        <v>1668</v>
      </c>
      <c r="B1669" s="4" t="s">
        <v>733</v>
      </c>
      <c r="C1669" s="113">
        <v>28</v>
      </c>
      <c r="D1669" s="2" t="s">
        <v>695</v>
      </c>
      <c r="E1669" s="5" t="s">
        <v>939</v>
      </c>
      <c r="F1669" s="171">
        <v>39704517</v>
      </c>
      <c r="G1669" s="2" t="s">
        <v>832</v>
      </c>
      <c r="H1669" s="2" t="s">
        <v>96</v>
      </c>
      <c r="I1669" s="44">
        <v>45259</v>
      </c>
      <c r="J1669" s="133" t="s">
        <v>786</v>
      </c>
      <c r="K1669" s="133" t="s">
        <v>62</v>
      </c>
      <c r="L1669" s="161">
        <v>350</v>
      </c>
      <c r="M1669" s="2" t="s">
        <v>3</v>
      </c>
      <c r="N1669" s="2" t="s">
        <v>45</v>
      </c>
      <c r="O1669" s="9">
        <v>15.8348894058502</v>
      </c>
      <c r="P1669" s="9">
        <f t="shared" si="130"/>
        <v>35</v>
      </c>
      <c r="Q1669" s="3" t="str">
        <f t="shared" si="131"/>
        <v>noviembre</v>
      </c>
      <c r="R1669" s="2">
        <f t="shared" si="132"/>
        <v>2023</v>
      </c>
      <c r="S1669" s="3" t="str">
        <f t="shared" si="133"/>
        <v>miercoles</v>
      </c>
      <c r="T1669" s="87">
        <f t="shared" si="134"/>
        <v>29</v>
      </c>
    </row>
    <row r="1670" spans="1:20" ht="15.75" x14ac:dyDescent="0.25">
      <c r="A1670" s="113">
        <v>1669</v>
      </c>
      <c r="B1670" s="4" t="s">
        <v>734</v>
      </c>
      <c r="C1670" s="113">
        <v>29</v>
      </c>
      <c r="D1670" s="2" t="s">
        <v>696</v>
      </c>
      <c r="E1670" s="5" t="s">
        <v>940</v>
      </c>
      <c r="F1670" s="171">
        <v>36482004</v>
      </c>
      <c r="G1670" s="2" t="s">
        <v>851</v>
      </c>
      <c r="H1670" s="2" t="s">
        <v>98</v>
      </c>
      <c r="I1670" s="44">
        <v>45261</v>
      </c>
      <c r="J1670" s="133" t="s">
        <v>686</v>
      </c>
      <c r="K1670" s="133" t="s">
        <v>62</v>
      </c>
      <c r="L1670" s="161">
        <v>350</v>
      </c>
      <c r="M1670" s="2" t="s">
        <v>1</v>
      </c>
      <c r="N1670" s="2" t="s">
        <v>45</v>
      </c>
      <c r="O1670" s="9">
        <v>15.841252256250399</v>
      </c>
      <c r="P1670" s="9">
        <f t="shared" si="130"/>
        <v>35</v>
      </c>
      <c r="Q1670" s="3" t="str">
        <f t="shared" si="131"/>
        <v>diciembre</v>
      </c>
      <c r="R1670" s="2">
        <f t="shared" si="132"/>
        <v>2023</v>
      </c>
      <c r="S1670" s="3" t="str">
        <f t="shared" si="133"/>
        <v>viernes</v>
      </c>
      <c r="T1670" s="88">
        <f t="shared" si="134"/>
        <v>1</v>
      </c>
    </row>
    <row r="1671" spans="1:20" ht="15.75" x14ac:dyDescent="0.25">
      <c r="A1671" s="113">
        <v>1670</v>
      </c>
      <c r="B1671" s="4" t="s">
        <v>735</v>
      </c>
      <c r="C1671" s="113">
        <v>29</v>
      </c>
      <c r="D1671" s="2" t="s">
        <v>695</v>
      </c>
      <c r="E1671" s="5" t="s">
        <v>942</v>
      </c>
      <c r="F1671" s="171">
        <v>34400915</v>
      </c>
      <c r="G1671" s="2" t="s">
        <v>840</v>
      </c>
      <c r="H1671" s="2" t="s">
        <v>102</v>
      </c>
      <c r="I1671" s="44">
        <v>45265</v>
      </c>
      <c r="J1671" s="133" t="s">
        <v>713</v>
      </c>
      <c r="K1671" s="133" t="s">
        <v>62</v>
      </c>
      <c r="L1671" s="161">
        <v>350</v>
      </c>
      <c r="M1671" s="2" t="s">
        <v>1</v>
      </c>
      <c r="N1671" s="2" t="s">
        <v>45</v>
      </c>
      <c r="O1671" s="9">
        <v>15.8539779570507</v>
      </c>
      <c r="P1671" s="9">
        <f t="shared" si="130"/>
        <v>35</v>
      </c>
      <c r="Q1671" s="3" t="str">
        <f t="shared" si="131"/>
        <v>diciembre</v>
      </c>
      <c r="R1671" s="2">
        <f t="shared" si="132"/>
        <v>2023</v>
      </c>
      <c r="S1671" s="3" t="str">
        <f t="shared" si="133"/>
        <v>martes</v>
      </c>
      <c r="T1671" s="87">
        <f t="shared" si="134"/>
        <v>5</v>
      </c>
    </row>
    <row r="1672" spans="1:20" ht="15.75" x14ac:dyDescent="0.25">
      <c r="A1672" s="113">
        <v>1671</v>
      </c>
      <c r="B1672" s="4" t="s">
        <v>802</v>
      </c>
      <c r="C1672" s="113">
        <v>30</v>
      </c>
      <c r="D1672" s="2" t="s">
        <v>695</v>
      </c>
      <c r="E1672" s="5" t="s">
        <v>944</v>
      </c>
      <c r="F1672" s="171">
        <v>27186697</v>
      </c>
      <c r="G1672" s="2" t="s">
        <v>833</v>
      </c>
      <c r="H1672" s="2" t="s">
        <v>70</v>
      </c>
      <c r="I1672" s="44">
        <v>45269</v>
      </c>
      <c r="J1672" s="133" t="s">
        <v>689</v>
      </c>
      <c r="K1672" s="133" t="s">
        <v>62</v>
      </c>
      <c r="L1672" s="161">
        <v>350</v>
      </c>
      <c r="M1672" s="2" t="s">
        <v>1197</v>
      </c>
      <c r="N1672" s="2" t="s">
        <v>45</v>
      </c>
      <c r="O1672" s="9">
        <v>15.866703657851099</v>
      </c>
      <c r="P1672" s="9">
        <f t="shared" si="130"/>
        <v>35</v>
      </c>
      <c r="Q1672" s="3" t="str">
        <f t="shared" si="131"/>
        <v>diciembre</v>
      </c>
      <c r="R1672" s="2">
        <f t="shared" si="132"/>
        <v>2023</v>
      </c>
      <c r="S1672" s="3" t="str">
        <f t="shared" si="133"/>
        <v>sabado</v>
      </c>
      <c r="T1672" s="88">
        <f t="shared" si="134"/>
        <v>9</v>
      </c>
    </row>
    <row r="1673" spans="1:20" ht="15.75" x14ac:dyDescent="0.25">
      <c r="A1673" s="113">
        <v>1672</v>
      </c>
      <c r="B1673" s="4" t="s">
        <v>737</v>
      </c>
      <c r="C1673" s="113">
        <v>30</v>
      </c>
      <c r="D1673" s="2" t="s">
        <v>696</v>
      </c>
      <c r="E1673" s="5" t="s">
        <v>945</v>
      </c>
      <c r="F1673" s="171">
        <v>30442404</v>
      </c>
      <c r="G1673" s="2" t="s">
        <v>852</v>
      </c>
      <c r="H1673" s="2" t="s">
        <v>108</v>
      </c>
      <c r="I1673" s="44">
        <v>45283</v>
      </c>
      <c r="J1673" s="133" t="s">
        <v>783</v>
      </c>
      <c r="K1673" s="133" t="s">
        <v>62</v>
      </c>
      <c r="L1673" s="161">
        <v>350</v>
      </c>
      <c r="M1673" s="2" t="s">
        <v>1197</v>
      </c>
      <c r="N1673" s="2" t="s">
        <v>45</v>
      </c>
      <c r="O1673" s="9">
        <v>15.8730665082513</v>
      </c>
      <c r="P1673" s="9">
        <f t="shared" si="130"/>
        <v>35</v>
      </c>
      <c r="Q1673" s="3" t="str">
        <f t="shared" si="131"/>
        <v>diciembre</v>
      </c>
      <c r="R1673" s="2">
        <f t="shared" si="132"/>
        <v>2023</v>
      </c>
      <c r="S1673" s="3" t="str">
        <f t="shared" si="133"/>
        <v>sabado</v>
      </c>
      <c r="T1673" s="87">
        <f t="shared" si="134"/>
        <v>23</v>
      </c>
    </row>
    <row r="1674" spans="1:20" ht="15.75" x14ac:dyDescent="0.25">
      <c r="A1674" s="113">
        <v>1673</v>
      </c>
      <c r="B1674" s="4" t="s">
        <v>722</v>
      </c>
      <c r="C1674" s="113">
        <v>31</v>
      </c>
      <c r="D1674" s="2" t="s">
        <v>696</v>
      </c>
      <c r="E1674" s="5" t="s">
        <v>923</v>
      </c>
      <c r="F1674" s="171">
        <v>32313302</v>
      </c>
      <c r="G1674" s="2" t="s">
        <v>849</v>
      </c>
      <c r="H1674" s="2" t="s">
        <v>67</v>
      </c>
      <c r="I1674" s="44">
        <v>45281</v>
      </c>
      <c r="J1674" s="133" t="s">
        <v>682</v>
      </c>
      <c r="K1674" s="133" t="s">
        <v>62</v>
      </c>
      <c r="L1674" s="161">
        <v>350</v>
      </c>
      <c r="M1674" s="2" t="s">
        <v>1</v>
      </c>
      <c r="N1674" s="2" t="s">
        <v>45</v>
      </c>
      <c r="O1674" s="9">
        <v>15.904880760252199</v>
      </c>
      <c r="P1674" s="9">
        <f t="shared" si="130"/>
        <v>35</v>
      </c>
      <c r="Q1674" s="3" t="str">
        <f t="shared" si="131"/>
        <v>diciembre</v>
      </c>
      <c r="R1674" s="2">
        <f t="shared" si="132"/>
        <v>2023</v>
      </c>
      <c r="S1674" s="3" t="str">
        <f t="shared" si="133"/>
        <v>jueves</v>
      </c>
      <c r="T1674" s="88">
        <f t="shared" si="134"/>
        <v>21</v>
      </c>
    </row>
    <row r="1675" spans="1:20" ht="15.75" x14ac:dyDescent="0.25">
      <c r="A1675" s="113">
        <v>1674</v>
      </c>
      <c r="B1675" s="4" t="s">
        <v>115</v>
      </c>
      <c r="C1675" s="113">
        <v>18</v>
      </c>
      <c r="D1675" s="2" t="s">
        <v>696</v>
      </c>
      <c r="E1675" s="5" t="s">
        <v>949</v>
      </c>
      <c r="F1675" s="171">
        <v>34107521</v>
      </c>
      <c r="G1675" s="2" t="s">
        <v>835</v>
      </c>
      <c r="H1675" s="2" t="s">
        <v>88</v>
      </c>
      <c r="I1675" s="44">
        <v>45283</v>
      </c>
      <c r="J1675" s="133" t="s">
        <v>692</v>
      </c>
      <c r="K1675" s="133" t="s">
        <v>62</v>
      </c>
      <c r="L1675" s="161">
        <v>350</v>
      </c>
      <c r="M1675" s="2" t="s">
        <v>1197</v>
      </c>
      <c r="N1675" s="2" t="s">
        <v>45</v>
      </c>
      <c r="O1675" s="9">
        <v>15.9176064610525</v>
      </c>
      <c r="P1675" s="9">
        <f t="shared" si="130"/>
        <v>35</v>
      </c>
      <c r="Q1675" s="3" t="str">
        <f t="shared" si="131"/>
        <v>diciembre</v>
      </c>
      <c r="R1675" s="2">
        <f t="shared" si="132"/>
        <v>2023</v>
      </c>
      <c r="S1675" s="3" t="str">
        <f t="shared" si="133"/>
        <v>sabado</v>
      </c>
      <c r="T1675" s="87">
        <f t="shared" si="134"/>
        <v>23</v>
      </c>
    </row>
    <row r="1676" spans="1:20" ht="15.75" x14ac:dyDescent="0.25">
      <c r="A1676" s="113">
        <v>1675</v>
      </c>
      <c r="B1676" s="4" t="s">
        <v>740</v>
      </c>
      <c r="C1676" s="113">
        <v>38</v>
      </c>
      <c r="D1676" s="2" t="s">
        <v>695</v>
      </c>
      <c r="E1676" s="5" t="s">
        <v>680</v>
      </c>
      <c r="F1676" s="171">
        <v>29400151</v>
      </c>
      <c r="G1676" s="2" t="s">
        <v>837</v>
      </c>
      <c r="H1676" s="2" t="s">
        <v>119</v>
      </c>
      <c r="I1676" s="44">
        <v>45289</v>
      </c>
      <c r="J1676" s="133" t="s">
        <v>784</v>
      </c>
      <c r="K1676" s="133" t="s">
        <v>62</v>
      </c>
      <c r="L1676" s="161">
        <v>350</v>
      </c>
      <c r="M1676" s="2" t="s">
        <v>1198</v>
      </c>
      <c r="N1676" s="2" t="s">
        <v>45</v>
      </c>
      <c r="O1676" s="9">
        <v>15.930332161852901</v>
      </c>
      <c r="P1676" s="9">
        <f t="shared" si="130"/>
        <v>35</v>
      </c>
      <c r="Q1676" s="3" t="str">
        <f t="shared" si="131"/>
        <v>diciembre</v>
      </c>
      <c r="R1676" s="2">
        <f t="shared" si="132"/>
        <v>2023</v>
      </c>
      <c r="S1676" s="3" t="str">
        <f t="shared" si="133"/>
        <v>viernes</v>
      </c>
      <c r="T1676" s="88">
        <f t="shared" si="134"/>
        <v>29</v>
      </c>
    </row>
    <row r="1677" spans="1:20" ht="15.75" x14ac:dyDescent="0.25">
      <c r="A1677" s="113">
        <v>1676</v>
      </c>
      <c r="B1677" s="4" t="s">
        <v>716</v>
      </c>
      <c r="C1677" s="113">
        <v>27</v>
      </c>
      <c r="D1677" s="2" t="s">
        <v>695</v>
      </c>
      <c r="E1677" s="5" t="s">
        <v>916</v>
      </c>
      <c r="F1677" s="171">
        <v>33459367</v>
      </c>
      <c r="G1677" s="6" t="s">
        <v>817</v>
      </c>
      <c r="H1677" s="2" t="s">
        <v>35</v>
      </c>
      <c r="I1677" s="44">
        <v>45171</v>
      </c>
      <c r="J1677" s="133" t="s">
        <v>782</v>
      </c>
      <c r="K1677" s="133" t="s">
        <v>62</v>
      </c>
      <c r="L1677" s="161">
        <v>350</v>
      </c>
      <c r="M1677" s="2" t="s">
        <v>1198</v>
      </c>
      <c r="N1677" s="2" t="s">
        <v>45</v>
      </c>
      <c r="O1677" s="9">
        <v>15.943057862653299</v>
      </c>
      <c r="P1677" s="9">
        <f t="shared" si="130"/>
        <v>35</v>
      </c>
      <c r="Q1677" s="3" t="str">
        <f t="shared" si="131"/>
        <v>septiembre</v>
      </c>
      <c r="R1677" s="2">
        <f t="shared" si="132"/>
        <v>2023</v>
      </c>
      <c r="S1677" s="3" t="str">
        <f t="shared" si="133"/>
        <v>sabado</v>
      </c>
      <c r="T1677" s="87">
        <f t="shared" si="134"/>
        <v>2</v>
      </c>
    </row>
    <row r="1678" spans="1:20" ht="15.75" x14ac:dyDescent="0.25">
      <c r="A1678" s="113">
        <v>1677</v>
      </c>
      <c r="B1678" s="4" t="s">
        <v>803</v>
      </c>
      <c r="C1678" s="113">
        <v>38</v>
      </c>
      <c r="D1678" s="2" t="s">
        <v>695</v>
      </c>
      <c r="E1678" s="5" t="s">
        <v>917</v>
      </c>
      <c r="F1678" s="171">
        <v>30652793</v>
      </c>
      <c r="G1678" s="6" t="s">
        <v>818</v>
      </c>
      <c r="H1678" s="2" t="s">
        <v>129</v>
      </c>
      <c r="I1678" s="44">
        <v>45179</v>
      </c>
      <c r="J1678" s="133" t="s">
        <v>683</v>
      </c>
      <c r="K1678" s="133" t="s">
        <v>62</v>
      </c>
      <c r="L1678" s="161">
        <v>350</v>
      </c>
      <c r="M1678" s="2" t="s">
        <v>5</v>
      </c>
      <c r="N1678" s="2" t="s">
        <v>45</v>
      </c>
      <c r="O1678" s="9">
        <v>15.949420713053399</v>
      </c>
      <c r="P1678" s="9">
        <f t="shared" si="130"/>
        <v>35</v>
      </c>
      <c r="Q1678" s="3" t="str">
        <f t="shared" si="131"/>
        <v>septiembre</v>
      </c>
      <c r="R1678" s="2">
        <f t="shared" si="132"/>
        <v>2023</v>
      </c>
      <c r="S1678" s="3" t="str">
        <f t="shared" si="133"/>
        <v>domingo</v>
      </c>
      <c r="T1678" s="88">
        <f t="shared" si="134"/>
        <v>10</v>
      </c>
    </row>
    <row r="1679" spans="1:20" ht="15.75" x14ac:dyDescent="0.25">
      <c r="A1679" s="113">
        <v>1678</v>
      </c>
      <c r="B1679" s="4" t="s">
        <v>905</v>
      </c>
      <c r="C1679" s="113">
        <v>22</v>
      </c>
      <c r="D1679" s="2" t="s">
        <v>695</v>
      </c>
      <c r="E1679" s="5" t="s">
        <v>918</v>
      </c>
      <c r="F1679" s="171">
        <v>27137293</v>
      </c>
      <c r="G1679" s="2" t="s">
        <v>819</v>
      </c>
      <c r="H1679" s="2" t="s">
        <v>39</v>
      </c>
      <c r="I1679" s="44">
        <v>45175</v>
      </c>
      <c r="J1679" s="133" t="s">
        <v>691</v>
      </c>
      <c r="K1679" s="133" t="s">
        <v>62</v>
      </c>
      <c r="L1679" s="161">
        <v>350</v>
      </c>
      <c r="M1679" s="2" t="s">
        <v>1198</v>
      </c>
      <c r="N1679" s="2" t="s">
        <v>45</v>
      </c>
      <c r="O1679" s="9">
        <v>15.9557835634536</v>
      </c>
      <c r="P1679" s="9">
        <f t="shared" si="130"/>
        <v>35</v>
      </c>
      <c r="Q1679" s="3" t="str">
        <f t="shared" si="131"/>
        <v>septiembre</v>
      </c>
      <c r="R1679" s="2">
        <f t="shared" si="132"/>
        <v>2023</v>
      </c>
      <c r="S1679" s="3" t="str">
        <f t="shared" si="133"/>
        <v>miercoles</v>
      </c>
      <c r="T1679" s="87">
        <f t="shared" si="134"/>
        <v>6</v>
      </c>
    </row>
    <row r="1680" spans="1:20" ht="15.75" x14ac:dyDescent="0.25">
      <c r="A1680" s="113">
        <v>1679</v>
      </c>
      <c r="B1680" s="4" t="s">
        <v>718</v>
      </c>
      <c r="C1680" s="113">
        <v>32</v>
      </c>
      <c r="D1680" s="2" t="s">
        <v>696</v>
      </c>
      <c r="E1680" s="5" t="s">
        <v>919</v>
      </c>
      <c r="F1680" s="171">
        <v>34294909</v>
      </c>
      <c r="G1680" s="2" t="s">
        <v>820</v>
      </c>
      <c r="H1680" s="2" t="s">
        <v>59</v>
      </c>
      <c r="I1680" s="44">
        <v>45177</v>
      </c>
      <c r="J1680" s="133" t="s">
        <v>786</v>
      </c>
      <c r="K1680" s="133" t="s">
        <v>1203</v>
      </c>
      <c r="L1680" s="161">
        <v>450</v>
      </c>
      <c r="M1680" s="2" t="s">
        <v>3</v>
      </c>
      <c r="N1680" s="2" t="s">
        <v>45</v>
      </c>
      <c r="O1680" s="9">
        <v>15.9621464138538</v>
      </c>
      <c r="P1680" s="9">
        <f t="shared" si="130"/>
        <v>45</v>
      </c>
      <c r="Q1680" s="3" t="str">
        <f t="shared" si="131"/>
        <v>septiembre</v>
      </c>
      <c r="R1680" s="2">
        <f t="shared" si="132"/>
        <v>2023</v>
      </c>
      <c r="S1680" s="3" t="str">
        <f t="shared" si="133"/>
        <v>viernes</v>
      </c>
      <c r="T1680" s="88">
        <f t="shared" si="134"/>
        <v>8</v>
      </c>
    </row>
    <row r="1681" spans="1:20" ht="15.75" x14ac:dyDescent="0.25">
      <c r="A1681" s="113">
        <v>1680</v>
      </c>
      <c r="B1681" s="4" t="s">
        <v>719</v>
      </c>
      <c r="C1681" s="113">
        <v>30</v>
      </c>
      <c r="D1681" s="2" t="s">
        <v>696</v>
      </c>
      <c r="E1681" s="5" t="s">
        <v>920</v>
      </c>
      <c r="F1681" s="171">
        <v>27535017</v>
      </c>
      <c r="G1681" s="2" t="s">
        <v>847</v>
      </c>
      <c r="H1681" s="2" t="s">
        <v>61</v>
      </c>
      <c r="I1681" s="44">
        <v>45179</v>
      </c>
      <c r="J1681" s="133" t="s">
        <v>686</v>
      </c>
      <c r="K1681" s="133" t="s">
        <v>1203</v>
      </c>
      <c r="L1681" s="161">
        <v>450</v>
      </c>
      <c r="M1681" s="2" t="s">
        <v>1</v>
      </c>
      <c r="N1681" s="2" t="s">
        <v>45</v>
      </c>
      <c r="O1681" s="9">
        <v>15.968509264253999</v>
      </c>
      <c r="P1681" s="9">
        <f t="shared" si="130"/>
        <v>45</v>
      </c>
      <c r="Q1681" s="3" t="str">
        <f t="shared" si="131"/>
        <v>septiembre</v>
      </c>
      <c r="R1681" s="2">
        <f t="shared" si="132"/>
        <v>2023</v>
      </c>
      <c r="S1681" s="3" t="str">
        <f t="shared" si="133"/>
        <v>domingo</v>
      </c>
      <c r="T1681" s="87">
        <f t="shared" si="134"/>
        <v>10</v>
      </c>
    </row>
    <row r="1682" spans="1:20" ht="15.75" x14ac:dyDescent="0.25">
      <c r="A1682" s="113">
        <v>1681</v>
      </c>
      <c r="B1682" s="4" t="s">
        <v>721</v>
      </c>
      <c r="C1682" s="113">
        <v>33</v>
      </c>
      <c r="D1682" s="2" t="s">
        <v>695</v>
      </c>
      <c r="E1682" s="5" t="s">
        <v>922</v>
      </c>
      <c r="F1682" s="171">
        <v>35484478</v>
      </c>
      <c r="G1682" s="2" t="s">
        <v>843</v>
      </c>
      <c r="H1682" s="2" t="s">
        <v>37</v>
      </c>
      <c r="I1682" s="44">
        <v>45183</v>
      </c>
      <c r="J1682" s="133" t="s">
        <v>713</v>
      </c>
      <c r="K1682" s="133" t="s">
        <v>1203</v>
      </c>
      <c r="L1682" s="161">
        <v>450</v>
      </c>
      <c r="M1682" s="2" t="s">
        <v>1</v>
      </c>
      <c r="N1682" s="2" t="s">
        <v>45</v>
      </c>
      <c r="O1682" s="9">
        <v>15.9812349650543</v>
      </c>
      <c r="P1682" s="9">
        <f t="shared" si="130"/>
        <v>45</v>
      </c>
      <c r="Q1682" s="3" t="str">
        <f t="shared" si="131"/>
        <v>septiembre</v>
      </c>
      <c r="R1682" s="2">
        <f t="shared" si="132"/>
        <v>2023</v>
      </c>
      <c r="S1682" s="3" t="str">
        <f t="shared" si="133"/>
        <v>jueves</v>
      </c>
      <c r="T1682" s="88">
        <f t="shared" si="134"/>
        <v>14</v>
      </c>
    </row>
    <row r="1683" spans="1:20" ht="15.75" x14ac:dyDescent="0.25">
      <c r="A1683" s="113">
        <v>1682</v>
      </c>
      <c r="B1683" s="4" t="s">
        <v>723</v>
      </c>
      <c r="C1683" s="3">
        <v>37</v>
      </c>
      <c r="D1683" s="2" t="s">
        <v>696</v>
      </c>
      <c r="E1683" s="5" t="s">
        <v>924</v>
      </c>
      <c r="F1683" s="171">
        <v>35887710</v>
      </c>
      <c r="G1683" s="2" t="s">
        <v>821</v>
      </c>
      <c r="H1683" s="2" t="s">
        <v>68</v>
      </c>
      <c r="I1683" s="44">
        <v>45179</v>
      </c>
      <c r="J1683" s="133" t="s">
        <v>689</v>
      </c>
      <c r="K1683" s="133" t="s">
        <v>1203</v>
      </c>
      <c r="L1683" s="161">
        <v>450</v>
      </c>
      <c r="M1683" s="2" t="s">
        <v>1197</v>
      </c>
      <c r="N1683" s="2" t="s">
        <v>45</v>
      </c>
      <c r="O1683" s="9">
        <v>15.993960665854701</v>
      </c>
      <c r="P1683" s="9">
        <f t="shared" si="130"/>
        <v>45</v>
      </c>
      <c r="Q1683" s="3" t="str">
        <f t="shared" si="131"/>
        <v>septiembre</v>
      </c>
      <c r="R1683" s="2">
        <f t="shared" si="132"/>
        <v>2023</v>
      </c>
      <c r="S1683" s="3" t="str">
        <f t="shared" si="133"/>
        <v>domingo</v>
      </c>
      <c r="T1683" s="87">
        <f t="shared" si="134"/>
        <v>10</v>
      </c>
    </row>
    <row r="1684" spans="1:20" ht="15.75" x14ac:dyDescent="0.25">
      <c r="A1684" s="113">
        <v>1683</v>
      </c>
      <c r="B1684" s="4" t="s">
        <v>724</v>
      </c>
      <c r="C1684" s="113">
        <v>35</v>
      </c>
      <c r="D1684" s="2" t="s">
        <v>695</v>
      </c>
      <c r="E1684" s="5" t="s">
        <v>925</v>
      </c>
      <c r="F1684" s="171">
        <v>30079514</v>
      </c>
      <c r="G1684" s="2" t="s">
        <v>850</v>
      </c>
      <c r="H1684" s="2" t="s">
        <v>70</v>
      </c>
      <c r="I1684" s="44">
        <v>45189</v>
      </c>
      <c r="J1684" s="133" t="s">
        <v>783</v>
      </c>
      <c r="K1684" s="133" t="s">
        <v>1203</v>
      </c>
      <c r="L1684" s="161">
        <v>450</v>
      </c>
      <c r="M1684" s="2" t="s">
        <v>1197</v>
      </c>
      <c r="N1684" s="2" t="s">
        <v>45</v>
      </c>
      <c r="O1684" s="9">
        <v>16.000323516254898</v>
      </c>
      <c r="P1684" s="9">
        <f t="shared" si="130"/>
        <v>45</v>
      </c>
      <c r="Q1684" s="3" t="str">
        <f t="shared" si="131"/>
        <v>septiembre</v>
      </c>
      <c r="R1684" s="2">
        <f t="shared" si="132"/>
        <v>2023</v>
      </c>
      <c r="S1684" s="3" t="str">
        <f t="shared" si="133"/>
        <v>miercoles</v>
      </c>
      <c r="T1684" s="88">
        <f t="shared" si="134"/>
        <v>20</v>
      </c>
    </row>
    <row r="1685" spans="1:20" ht="15.75" x14ac:dyDescent="0.25">
      <c r="A1685" s="113">
        <v>1684</v>
      </c>
      <c r="B1685" s="4" t="s">
        <v>723</v>
      </c>
      <c r="C1685" s="3">
        <v>37</v>
      </c>
      <c r="D1685" s="2" t="s">
        <v>696</v>
      </c>
      <c r="E1685" s="5" t="s">
        <v>954</v>
      </c>
      <c r="F1685" s="171">
        <v>35887710</v>
      </c>
      <c r="G1685" s="2" t="s">
        <v>821</v>
      </c>
      <c r="H1685" s="2" t="s">
        <v>68</v>
      </c>
      <c r="I1685" s="44">
        <v>45220</v>
      </c>
      <c r="J1685" s="133" t="s">
        <v>686</v>
      </c>
      <c r="K1685" s="133" t="s">
        <v>1203</v>
      </c>
      <c r="L1685" s="161">
        <v>450</v>
      </c>
      <c r="M1685" s="2" t="s">
        <v>1</v>
      </c>
      <c r="N1685" s="2" t="s">
        <v>45</v>
      </c>
      <c r="O1685" s="9">
        <v>16.019412067456301</v>
      </c>
      <c r="P1685" s="9">
        <f t="shared" si="130"/>
        <v>45</v>
      </c>
      <c r="Q1685" s="3" t="str">
        <f t="shared" si="131"/>
        <v>octubre</v>
      </c>
      <c r="R1685" s="2">
        <f t="shared" si="132"/>
        <v>2023</v>
      </c>
      <c r="S1685" s="3" t="str">
        <f t="shared" si="133"/>
        <v>sabado</v>
      </c>
      <c r="T1685" s="87">
        <f t="shared" si="134"/>
        <v>21</v>
      </c>
    </row>
    <row r="1686" spans="1:20" ht="15.75" x14ac:dyDescent="0.25">
      <c r="A1686" s="113">
        <v>1685</v>
      </c>
      <c r="B1686" s="4" t="s">
        <v>71</v>
      </c>
      <c r="C1686" s="113">
        <v>27</v>
      </c>
      <c r="D1686" s="2" t="s">
        <v>695</v>
      </c>
      <c r="E1686" s="5" t="s">
        <v>956</v>
      </c>
      <c r="F1686" s="171">
        <v>34221613</v>
      </c>
      <c r="G1686" s="2" t="s">
        <v>822</v>
      </c>
      <c r="H1686" s="2" t="s">
        <v>72</v>
      </c>
      <c r="I1686" s="44">
        <v>45233</v>
      </c>
      <c r="J1686" s="133" t="s">
        <v>713</v>
      </c>
      <c r="K1686" s="133" t="s">
        <v>1203</v>
      </c>
      <c r="L1686" s="161">
        <v>450</v>
      </c>
      <c r="M1686" s="2" t="s">
        <v>1</v>
      </c>
      <c r="N1686" s="2" t="s">
        <v>45</v>
      </c>
      <c r="O1686" s="9">
        <v>16.0321377682567</v>
      </c>
      <c r="P1686" s="9">
        <f t="shared" si="130"/>
        <v>45</v>
      </c>
      <c r="Q1686" s="3" t="str">
        <f t="shared" si="131"/>
        <v>noviembre</v>
      </c>
      <c r="R1686" s="2">
        <f t="shared" si="132"/>
        <v>2023</v>
      </c>
      <c r="S1686" s="3" t="str">
        <f t="shared" si="133"/>
        <v>viernes</v>
      </c>
      <c r="T1686" s="88">
        <f t="shared" si="134"/>
        <v>3</v>
      </c>
    </row>
    <row r="1687" spans="1:20" ht="15.75" x14ac:dyDescent="0.25">
      <c r="A1687" s="113">
        <v>1686</v>
      </c>
      <c r="B1687" s="4" t="s">
        <v>725</v>
      </c>
      <c r="C1687" s="113">
        <v>40</v>
      </c>
      <c r="D1687" s="2" t="s">
        <v>696</v>
      </c>
      <c r="E1687" s="5" t="s">
        <v>958</v>
      </c>
      <c r="F1687" s="171">
        <v>32459086</v>
      </c>
      <c r="G1687" s="2" t="s">
        <v>845</v>
      </c>
      <c r="H1687" s="2" t="s">
        <v>76</v>
      </c>
      <c r="I1687" s="44">
        <v>45237</v>
      </c>
      <c r="J1687" s="133" t="s">
        <v>785</v>
      </c>
      <c r="K1687" s="133" t="s">
        <v>1203</v>
      </c>
      <c r="L1687" s="161">
        <v>450</v>
      </c>
      <c r="M1687" s="2" t="s">
        <v>3</v>
      </c>
      <c r="N1687" s="2" t="s">
        <v>45</v>
      </c>
      <c r="O1687" s="9">
        <v>16.044863469057098</v>
      </c>
      <c r="P1687" s="9">
        <f t="shared" si="130"/>
        <v>45</v>
      </c>
      <c r="Q1687" s="3" t="str">
        <f t="shared" si="131"/>
        <v>noviembre</v>
      </c>
      <c r="R1687" s="2">
        <f t="shared" si="132"/>
        <v>2023</v>
      </c>
      <c r="S1687" s="3" t="str">
        <f t="shared" si="133"/>
        <v>martes</v>
      </c>
      <c r="T1687" s="87">
        <f t="shared" si="134"/>
        <v>7</v>
      </c>
    </row>
    <row r="1688" spans="1:20" ht="15.75" x14ac:dyDescent="0.25">
      <c r="A1688" s="113">
        <v>1687</v>
      </c>
      <c r="B1688" s="4" t="s">
        <v>727</v>
      </c>
      <c r="C1688" s="113">
        <v>28</v>
      </c>
      <c r="D1688" s="2" t="s">
        <v>695</v>
      </c>
      <c r="E1688" s="5" t="s">
        <v>960</v>
      </c>
      <c r="F1688" s="171">
        <v>27707752</v>
      </c>
      <c r="G1688" s="2" t="s">
        <v>824</v>
      </c>
      <c r="H1688" s="2" t="s">
        <v>80</v>
      </c>
      <c r="I1688" s="44">
        <v>45241</v>
      </c>
      <c r="J1688" s="133" t="s">
        <v>682</v>
      </c>
      <c r="K1688" s="133" t="s">
        <v>1203</v>
      </c>
      <c r="L1688" s="161">
        <v>450</v>
      </c>
      <c r="M1688" s="2" t="s">
        <v>1</v>
      </c>
      <c r="N1688" s="2" t="s">
        <v>45</v>
      </c>
      <c r="O1688" s="9">
        <v>16.057589169857501</v>
      </c>
      <c r="P1688" s="9">
        <f t="shared" si="130"/>
        <v>45</v>
      </c>
      <c r="Q1688" s="3" t="str">
        <f t="shared" si="131"/>
        <v>noviembre</v>
      </c>
      <c r="R1688" s="2">
        <f t="shared" si="132"/>
        <v>2023</v>
      </c>
      <c r="S1688" s="3" t="str">
        <f t="shared" si="133"/>
        <v>sabado</v>
      </c>
      <c r="T1688" s="88">
        <f t="shared" si="134"/>
        <v>11</v>
      </c>
    </row>
    <row r="1689" spans="1:20" ht="15.75" x14ac:dyDescent="0.25">
      <c r="A1689" s="113">
        <v>1688</v>
      </c>
      <c r="B1689" s="4" t="s">
        <v>728</v>
      </c>
      <c r="C1689" s="113">
        <v>38</v>
      </c>
      <c r="D1689" s="2" t="s">
        <v>696</v>
      </c>
      <c r="E1689" s="5" t="s">
        <v>961</v>
      </c>
      <c r="F1689" s="171">
        <v>25972381</v>
      </c>
      <c r="G1689" s="2" t="s">
        <v>825</v>
      </c>
      <c r="H1689" s="2" t="s">
        <v>82</v>
      </c>
      <c r="I1689" s="44">
        <v>45248</v>
      </c>
      <c r="J1689" s="133" t="s">
        <v>684</v>
      </c>
      <c r="K1689" s="133" t="s">
        <v>1203</v>
      </c>
      <c r="L1689" s="161">
        <v>450</v>
      </c>
      <c r="M1689" s="2" t="s">
        <v>3</v>
      </c>
      <c r="N1689" s="2" t="s">
        <v>45</v>
      </c>
      <c r="O1689" s="9">
        <v>16.063952020257702</v>
      </c>
      <c r="P1689" s="9">
        <f t="shared" si="130"/>
        <v>45</v>
      </c>
      <c r="Q1689" s="3" t="str">
        <f t="shared" si="131"/>
        <v>noviembre</v>
      </c>
      <c r="R1689" s="2">
        <f t="shared" si="132"/>
        <v>2023</v>
      </c>
      <c r="S1689" s="3" t="str">
        <f t="shared" si="133"/>
        <v>sabado</v>
      </c>
      <c r="T1689" s="87">
        <f t="shared" si="134"/>
        <v>18</v>
      </c>
    </row>
    <row r="1690" spans="1:20" ht="15.75" x14ac:dyDescent="0.25">
      <c r="A1690" s="113">
        <v>1689</v>
      </c>
      <c r="B1690" s="4" t="s">
        <v>729</v>
      </c>
      <c r="C1690" s="113">
        <v>44</v>
      </c>
      <c r="D1690" s="2" t="s">
        <v>696</v>
      </c>
      <c r="E1690" s="5" t="s">
        <v>962</v>
      </c>
      <c r="F1690" s="171">
        <v>39810617</v>
      </c>
      <c r="G1690" s="2" t="s">
        <v>826</v>
      </c>
      <c r="H1690" s="2" t="s">
        <v>84</v>
      </c>
      <c r="I1690" s="44">
        <v>45245</v>
      </c>
      <c r="J1690" s="133" t="s">
        <v>692</v>
      </c>
      <c r="K1690" s="133" t="s">
        <v>1203</v>
      </c>
      <c r="L1690" s="161">
        <v>450</v>
      </c>
      <c r="M1690" s="2" t="s">
        <v>1197</v>
      </c>
      <c r="N1690" s="2" t="s">
        <v>45</v>
      </c>
      <c r="O1690" s="9">
        <v>16.070314870657899</v>
      </c>
      <c r="P1690" s="9">
        <f t="shared" si="130"/>
        <v>45</v>
      </c>
      <c r="Q1690" s="3" t="str">
        <f t="shared" si="131"/>
        <v>noviembre</v>
      </c>
      <c r="R1690" s="2">
        <f t="shared" si="132"/>
        <v>2023</v>
      </c>
      <c r="S1690" s="3" t="str">
        <f t="shared" si="133"/>
        <v>miercoles</v>
      </c>
      <c r="T1690" s="88">
        <f t="shared" si="134"/>
        <v>15</v>
      </c>
    </row>
    <row r="1691" spans="1:20" ht="15.75" x14ac:dyDescent="0.25">
      <c r="A1691" s="113">
        <v>1690</v>
      </c>
      <c r="B1691" s="4" t="s">
        <v>730</v>
      </c>
      <c r="C1691" s="113">
        <v>40</v>
      </c>
      <c r="D1691" s="2" t="s">
        <v>695</v>
      </c>
      <c r="E1691" s="5" t="s">
        <v>963</v>
      </c>
      <c r="F1691" s="171">
        <v>30066435</v>
      </c>
      <c r="G1691" s="2" t="s">
        <v>933</v>
      </c>
      <c r="H1691" s="2" t="s">
        <v>86</v>
      </c>
      <c r="I1691" s="44">
        <v>45247</v>
      </c>
      <c r="J1691" s="133" t="s">
        <v>685</v>
      </c>
      <c r="K1691" s="133" t="s">
        <v>1203</v>
      </c>
      <c r="L1691" s="161">
        <v>450</v>
      </c>
      <c r="M1691" s="2" t="s">
        <v>5</v>
      </c>
      <c r="N1691" s="2" t="s">
        <v>45</v>
      </c>
      <c r="O1691" s="9">
        <v>16.0766777210581</v>
      </c>
      <c r="P1691" s="9">
        <f t="shared" si="130"/>
        <v>45</v>
      </c>
      <c r="Q1691" s="3" t="str">
        <f t="shared" si="131"/>
        <v>noviembre</v>
      </c>
      <c r="R1691" s="2">
        <f t="shared" si="132"/>
        <v>2023</v>
      </c>
      <c r="S1691" s="3" t="str">
        <f t="shared" si="133"/>
        <v>viernes</v>
      </c>
      <c r="T1691" s="87">
        <f t="shared" si="134"/>
        <v>17</v>
      </c>
    </row>
    <row r="1692" spans="1:20" ht="15.75" x14ac:dyDescent="0.25">
      <c r="A1692" s="113">
        <v>1691</v>
      </c>
      <c r="B1692" s="4" t="s">
        <v>731</v>
      </c>
      <c r="C1692" s="113">
        <v>38</v>
      </c>
      <c r="D1692" s="2" t="s">
        <v>695</v>
      </c>
      <c r="E1692" s="5" t="s">
        <v>964</v>
      </c>
      <c r="F1692" s="171">
        <v>33175773</v>
      </c>
      <c r="G1692" s="2" t="s">
        <v>827</v>
      </c>
      <c r="H1692" s="2" t="s">
        <v>88</v>
      </c>
      <c r="I1692" s="44">
        <v>45249</v>
      </c>
      <c r="J1692" s="133" t="s">
        <v>784</v>
      </c>
      <c r="K1692" s="133" t="s">
        <v>1203</v>
      </c>
      <c r="L1692" s="161">
        <v>450</v>
      </c>
      <c r="M1692" s="2" t="s">
        <v>1198</v>
      </c>
      <c r="N1692" s="2" t="s">
        <v>45</v>
      </c>
      <c r="O1692" s="9">
        <v>16.083040571458302</v>
      </c>
      <c r="P1692" s="9">
        <f t="shared" si="130"/>
        <v>45</v>
      </c>
      <c r="Q1692" s="3" t="str">
        <f t="shared" si="131"/>
        <v>noviembre</v>
      </c>
      <c r="R1692" s="2">
        <f t="shared" si="132"/>
        <v>2023</v>
      </c>
      <c r="S1692" s="3" t="str">
        <f t="shared" si="133"/>
        <v>domingo</v>
      </c>
      <c r="T1692" s="88">
        <f t="shared" si="134"/>
        <v>19</v>
      </c>
    </row>
    <row r="1693" spans="1:20" ht="15.75" x14ac:dyDescent="0.25">
      <c r="A1693" s="113">
        <v>1692</v>
      </c>
      <c r="B1693" s="4" t="s">
        <v>91</v>
      </c>
      <c r="C1693" s="113">
        <v>32</v>
      </c>
      <c r="D1693" s="2" t="s">
        <v>696</v>
      </c>
      <c r="E1693" s="5" t="s">
        <v>966</v>
      </c>
      <c r="F1693" s="171">
        <v>26673605</v>
      </c>
      <c r="G1693" s="2" t="s">
        <v>829</v>
      </c>
      <c r="H1693" s="2" t="s">
        <v>92</v>
      </c>
      <c r="I1693" s="44">
        <v>45253</v>
      </c>
      <c r="J1693" s="133" t="s">
        <v>782</v>
      </c>
      <c r="K1693" s="133" t="s">
        <v>1202</v>
      </c>
      <c r="L1693" s="161">
        <v>600</v>
      </c>
      <c r="M1693" s="2" t="s">
        <v>1198</v>
      </c>
      <c r="N1693" s="2" t="s">
        <v>45</v>
      </c>
      <c r="O1693" s="9">
        <v>16.0957662722587</v>
      </c>
      <c r="P1693" s="9">
        <f t="shared" si="130"/>
        <v>60</v>
      </c>
      <c r="Q1693" s="3" t="str">
        <f t="shared" si="131"/>
        <v>noviembre</v>
      </c>
      <c r="R1693" s="2">
        <f t="shared" si="132"/>
        <v>2023</v>
      </c>
      <c r="S1693" s="3" t="str">
        <f t="shared" si="133"/>
        <v>jueves</v>
      </c>
      <c r="T1693" s="87">
        <f t="shared" si="134"/>
        <v>23</v>
      </c>
    </row>
    <row r="1694" spans="1:20" ht="15.75" x14ac:dyDescent="0.25">
      <c r="A1694" s="113">
        <v>1693</v>
      </c>
      <c r="B1694" s="4" t="s">
        <v>94</v>
      </c>
      <c r="C1694" s="113">
        <v>29</v>
      </c>
      <c r="D1694" s="2" t="s">
        <v>695</v>
      </c>
      <c r="E1694" s="5" t="s">
        <v>968</v>
      </c>
      <c r="F1694" s="171">
        <v>32537563</v>
      </c>
      <c r="G1694" s="2" t="s">
        <v>831</v>
      </c>
      <c r="H1694" s="2" t="s">
        <v>74</v>
      </c>
      <c r="I1694" s="44">
        <v>45248</v>
      </c>
      <c r="J1694" s="133" t="s">
        <v>691</v>
      </c>
      <c r="K1694" s="133" t="s">
        <v>1202</v>
      </c>
      <c r="L1694" s="161">
        <v>600</v>
      </c>
      <c r="M1694" s="2" t="s">
        <v>1198</v>
      </c>
      <c r="N1694" s="2" t="s">
        <v>45</v>
      </c>
      <c r="O1694" s="9">
        <v>16.108491973059099</v>
      </c>
      <c r="P1694" s="9">
        <f t="shared" si="130"/>
        <v>60</v>
      </c>
      <c r="Q1694" s="3" t="str">
        <f t="shared" si="131"/>
        <v>noviembre</v>
      </c>
      <c r="R1694" s="2">
        <f t="shared" si="132"/>
        <v>2023</v>
      </c>
      <c r="S1694" s="3" t="str">
        <f t="shared" si="133"/>
        <v>sabado</v>
      </c>
      <c r="T1694" s="88">
        <f t="shared" si="134"/>
        <v>18</v>
      </c>
    </row>
    <row r="1695" spans="1:20" ht="15.75" x14ac:dyDescent="0.25">
      <c r="A1695" s="113">
        <v>1694</v>
      </c>
      <c r="B1695" s="4" t="s">
        <v>733</v>
      </c>
      <c r="C1695" s="113">
        <v>28</v>
      </c>
      <c r="D1695" s="2" t="s">
        <v>695</v>
      </c>
      <c r="E1695" s="5" t="s">
        <v>969</v>
      </c>
      <c r="F1695" s="171">
        <v>39704517</v>
      </c>
      <c r="G1695" s="2" t="s">
        <v>832</v>
      </c>
      <c r="H1695" s="2" t="s">
        <v>96</v>
      </c>
      <c r="I1695" s="44">
        <v>45259</v>
      </c>
      <c r="J1695" s="133" t="s">
        <v>786</v>
      </c>
      <c r="K1695" s="133" t="s">
        <v>1202</v>
      </c>
      <c r="L1695" s="161">
        <v>600</v>
      </c>
      <c r="M1695" s="2" t="s">
        <v>3</v>
      </c>
      <c r="N1695" s="2" t="s">
        <v>45</v>
      </c>
      <c r="O1695" s="9">
        <v>16.1148548234593</v>
      </c>
      <c r="P1695" s="9">
        <f t="shared" si="130"/>
        <v>60</v>
      </c>
      <c r="Q1695" s="3" t="str">
        <f t="shared" si="131"/>
        <v>noviembre</v>
      </c>
      <c r="R1695" s="2">
        <f t="shared" si="132"/>
        <v>2023</v>
      </c>
      <c r="S1695" s="3" t="str">
        <f t="shared" si="133"/>
        <v>miercoles</v>
      </c>
      <c r="T1695" s="87">
        <f t="shared" si="134"/>
        <v>29</v>
      </c>
    </row>
    <row r="1696" spans="1:20" ht="15.75" x14ac:dyDescent="0.25">
      <c r="A1696" s="113">
        <v>1695</v>
      </c>
      <c r="B1696" s="4" t="s">
        <v>802</v>
      </c>
      <c r="C1696" s="113">
        <v>30</v>
      </c>
      <c r="D1696" s="2" t="s">
        <v>695</v>
      </c>
      <c r="E1696" s="5" t="s">
        <v>974</v>
      </c>
      <c r="F1696" s="171">
        <v>27186697</v>
      </c>
      <c r="G1696" s="2" t="s">
        <v>833</v>
      </c>
      <c r="H1696" s="2" t="s">
        <v>70</v>
      </c>
      <c r="I1696" s="44">
        <v>45269</v>
      </c>
      <c r="J1696" s="133" t="s">
        <v>689</v>
      </c>
      <c r="K1696" s="133" t="s">
        <v>1202</v>
      </c>
      <c r="L1696" s="161">
        <v>600</v>
      </c>
      <c r="M1696" s="2" t="s">
        <v>1197</v>
      </c>
      <c r="N1696" s="2" t="s">
        <v>45</v>
      </c>
      <c r="O1696" s="9">
        <v>16.146669075460299</v>
      </c>
      <c r="P1696" s="9">
        <f t="shared" si="130"/>
        <v>60</v>
      </c>
      <c r="Q1696" s="3" t="str">
        <f t="shared" si="131"/>
        <v>diciembre</v>
      </c>
      <c r="R1696" s="2">
        <f t="shared" si="132"/>
        <v>2023</v>
      </c>
      <c r="S1696" s="3" t="str">
        <f t="shared" si="133"/>
        <v>sabado</v>
      </c>
      <c r="T1696" s="88">
        <f t="shared" si="134"/>
        <v>9</v>
      </c>
    </row>
    <row r="1697" spans="1:20" ht="15.75" x14ac:dyDescent="0.25">
      <c r="A1697" s="113">
        <v>1696</v>
      </c>
      <c r="B1697" s="4" t="s">
        <v>738</v>
      </c>
      <c r="C1697" s="113">
        <v>52</v>
      </c>
      <c r="D1697" s="2" t="s">
        <v>696</v>
      </c>
      <c r="E1697" s="5" t="s">
        <v>976</v>
      </c>
      <c r="F1697" s="171">
        <v>34780010</v>
      </c>
      <c r="G1697" s="2" t="s">
        <v>834</v>
      </c>
      <c r="H1697" s="2" t="s">
        <v>110</v>
      </c>
      <c r="I1697" s="44">
        <v>45273</v>
      </c>
      <c r="J1697" s="133" t="s">
        <v>717</v>
      </c>
      <c r="K1697" s="133" t="s">
        <v>1202</v>
      </c>
      <c r="L1697" s="161">
        <v>600</v>
      </c>
      <c r="M1697" s="2" t="s">
        <v>5</v>
      </c>
      <c r="N1697" s="2" t="s">
        <v>45</v>
      </c>
      <c r="O1697" s="9">
        <v>16.159394776260701</v>
      </c>
      <c r="P1697" s="9">
        <f t="shared" si="130"/>
        <v>60</v>
      </c>
      <c r="Q1697" s="3" t="str">
        <f t="shared" si="131"/>
        <v>diciembre</v>
      </c>
      <c r="R1697" s="2">
        <f t="shared" si="132"/>
        <v>2023</v>
      </c>
      <c r="S1697" s="3" t="str">
        <f t="shared" si="133"/>
        <v>miercoles</v>
      </c>
      <c r="T1697" s="87">
        <f t="shared" si="134"/>
        <v>13</v>
      </c>
    </row>
    <row r="1698" spans="1:20" ht="15.75" x14ac:dyDescent="0.25">
      <c r="A1698" s="113">
        <v>1697</v>
      </c>
      <c r="B1698" s="4" t="s">
        <v>720</v>
      </c>
      <c r="C1698" s="113">
        <v>30</v>
      </c>
      <c r="D1698" s="2" t="s">
        <v>695</v>
      </c>
      <c r="E1698" s="5" t="s">
        <v>978</v>
      </c>
      <c r="F1698" s="171">
        <v>30580610</v>
      </c>
      <c r="G1698" s="2" t="s">
        <v>848</v>
      </c>
      <c r="H1698" s="2" t="s">
        <v>35</v>
      </c>
      <c r="I1698" s="44">
        <v>45277</v>
      </c>
      <c r="J1698" s="133" t="s">
        <v>785</v>
      </c>
      <c r="K1698" s="133" t="s">
        <v>1202</v>
      </c>
      <c r="L1698" s="161">
        <v>600</v>
      </c>
      <c r="M1698" s="2" t="s">
        <v>3</v>
      </c>
      <c r="N1698" s="2" t="s">
        <v>45</v>
      </c>
      <c r="O1698" s="9">
        <v>16.1721204770611</v>
      </c>
      <c r="P1698" s="9">
        <f t="shared" si="130"/>
        <v>60</v>
      </c>
      <c r="Q1698" s="3" t="str">
        <f t="shared" si="131"/>
        <v>diciembre</v>
      </c>
      <c r="R1698" s="2">
        <f t="shared" si="132"/>
        <v>2023</v>
      </c>
      <c r="S1698" s="3" t="str">
        <f t="shared" si="133"/>
        <v>domingo</v>
      </c>
      <c r="T1698" s="88">
        <f t="shared" si="134"/>
        <v>17</v>
      </c>
    </row>
    <row r="1699" spans="1:20" ht="15.75" x14ac:dyDescent="0.25">
      <c r="A1699" s="113">
        <v>1698</v>
      </c>
      <c r="B1699" s="4" t="s">
        <v>722</v>
      </c>
      <c r="C1699" s="113">
        <v>35</v>
      </c>
      <c r="D1699" s="2" t="s">
        <v>696</v>
      </c>
      <c r="E1699" s="5" t="s">
        <v>953</v>
      </c>
      <c r="F1699" s="171">
        <v>32313302</v>
      </c>
      <c r="G1699" s="2" t="s">
        <v>849</v>
      </c>
      <c r="H1699" s="2" t="s">
        <v>67</v>
      </c>
      <c r="I1699" s="44">
        <v>45281</v>
      </c>
      <c r="J1699" s="133" t="s">
        <v>682</v>
      </c>
      <c r="K1699" s="133" t="s">
        <v>1202</v>
      </c>
      <c r="L1699" s="161">
        <v>600</v>
      </c>
      <c r="M1699" s="2" t="s">
        <v>1</v>
      </c>
      <c r="N1699" s="2" t="s">
        <v>45</v>
      </c>
      <c r="O1699" s="9">
        <v>16.184846177861498</v>
      </c>
      <c r="P1699" s="9">
        <f t="shared" si="130"/>
        <v>60</v>
      </c>
      <c r="Q1699" s="3" t="str">
        <f t="shared" si="131"/>
        <v>diciembre</v>
      </c>
      <c r="R1699" s="2">
        <f t="shared" si="132"/>
        <v>2023</v>
      </c>
      <c r="S1699" s="3" t="str">
        <f t="shared" si="133"/>
        <v>jueves</v>
      </c>
      <c r="T1699" s="87">
        <f t="shared" si="134"/>
        <v>21</v>
      </c>
    </row>
    <row r="1700" spans="1:20" ht="15.75" x14ac:dyDescent="0.25">
      <c r="A1700" s="113">
        <v>1699</v>
      </c>
      <c r="B1700" s="4" t="s">
        <v>723</v>
      </c>
      <c r="C1700" s="3">
        <v>37</v>
      </c>
      <c r="D1700" s="2" t="s">
        <v>696</v>
      </c>
      <c r="E1700" s="5" t="s">
        <v>954</v>
      </c>
      <c r="F1700" s="171">
        <v>35887710</v>
      </c>
      <c r="G1700" s="2" t="s">
        <v>821</v>
      </c>
      <c r="H1700" s="2" t="s">
        <v>68</v>
      </c>
      <c r="I1700" s="44">
        <v>45283</v>
      </c>
      <c r="J1700" s="133" t="s">
        <v>684</v>
      </c>
      <c r="K1700" s="133" t="s">
        <v>1202</v>
      </c>
      <c r="L1700" s="161">
        <v>600</v>
      </c>
      <c r="M1700" s="2" t="s">
        <v>3</v>
      </c>
      <c r="N1700" s="2" t="s">
        <v>45</v>
      </c>
      <c r="O1700" s="9">
        <v>16.191209028261699</v>
      </c>
      <c r="P1700" s="9">
        <f t="shared" si="130"/>
        <v>60</v>
      </c>
      <c r="Q1700" s="3" t="str">
        <f t="shared" si="131"/>
        <v>diciembre</v>
      </c>
      <c r="R1700" s="2">
        <f t="shared" si="132"/>
        <v>2023</v>
      </c>
      <c r="S1700" s="3" t="str">
        <f t="shared" si="133"/>
        <v>sabado</v>
      </c>
      <c r="T1700" s="88">
        <f t="shared" si="134"/>
        <v>23</v>
      </c>
    </row>
    <row r="1701" spans="1:20" ht="15.75" x14ac:dyDescent="0.25">
      <c r="A1701" s="113">
        <v>1700</v>
      </c>
      <c r="B1701" s="4" t="s">
        <v>115</v>
      </c>
      <c r="C1701" s="113">
        <v>28</v>
      </c>
      <c r="D1701" s="2" t="s">
        <v>696</v>
      </c>
      <c r="E1701" s="5" t="s">
        <v>980</v>
      </c>
      <c r="F1701" s="171">
        <v>34107521</v>
      </c>
      <c r="G1701" s="2" t="s">
        <v>835</v>
      </c>
      <c r="H1701" s="2" t="s">
        <v>88</v>
      </c>
      <c r="I1701" s="44">
        <v>45283</v>
      </c>
      <c r="J1701" s="133" t="s">
        <v>692</v>
      </c>
      <c r="K1701" s="133" t="s">
        <v>1202</v>
      </c>
      <c r="L1701" s="161">
        <v>600</v>
      </c>
      <c r="M1701" s="2" t="s">
        <v>1197</v>
      </c>
      <c r="N1701" s="2" t="s">
        <v>45</v>
      </c>
      <c r="O1701" s="9">
        <v>16.197571878661901</v>
      </c>
      <c r="P1701" s="9">
        <f t="shared" si="130"/>
        <v>60</v>
      </c>
      <c r="Q1701" s="3" t="str">
        <f t="shared" si="131"/>
        <v>diciembre</v>
      </c>
      <c r="R1701" s="2">
        <f t="shared" si="132"/>
        <v>2023</v>
      </c>
      <c r="S1701" s="3" t="str">
        <f t="shared" si="133"/>
        <v>sabado</v>
      </c>
      <c r="T1701" s="87">
        <f t="shared" si="134"/>
        <v>23</v>
      </c>
    </row>
    <row r="1702" spans="1:20" ht="15.75" x14ac:dyDescent="0.25">
      <c r="A1702" s="113">
        <v>1701</v>
      </c>
      <c r="B1702" s="4" t="s">
        <v>739</v>
      </c>
      <c r="C1702" s="113">
        <v>30</v>
      </c>
      <c r="D1702" s="2" t="s">
        <v>695</v>
      </c>
      <c r="E1702" s="5" t="s">
        <v>981</v>
      </c>
      <c r="F1702" s="171">
        <v>26941122</v>
      </c>
      <c r="G1702" s="2" t="s">
        <v>836</v>
      </c>
      <c r="H1702" s="2" t="s">
        <v>117</v>
      </c>
      <c r="I1702" s="44">
        <v>45287</v>
      </c>
      <c r="J1702" s="133" t="s">
        <v>685</v>
      </c>
      <c r="K1702" s="133" t="s">
        <v>1202</v>
      </c>
      <c r="L1702" s="161">
        <v>600</v>
      </c>
      <c r="M1702" s="2" t="s">
        <v>5</v>
      </c>
      <c r="N1702" s="2" t="s">
        <v>45</v>
      </c>
      <c r="O1702" s="9">
        <v>16.203934729062102</v>
      </c>
      <c r="P1702" s="9">
        <f t="shared" si="130"/>
        <v>60</v>
      </c>
      <c r="Q1702" s="3" t="str">
        <f t="shared" si="131"/>
        <v>diciembre</v>
      </c>
      <c r="R1702" s="2">
        <f t="shared" si="132"/>
        <v>2023</v>
      </c>
      <c r="S1702" s="3" t="str">
        <f t="shared" si="133"/>
        <v>miercoles</v>
      </c>
      <c r="T1702" s="88">
        <f t="shared" si="134"/>
        <v>27</v>
      </c>
    </row>
    <row r="1703" spans="1:20" ht="15.75" x14ac:dyDescent="0.25">
      <c r="A1703" s="113">
        <v>1702</v>
      </c>
      <c r="B1703" s="4" t="s">
        <v>740</v>
      </c>
      <c r="C1703" s="113">
        <v>38</v>
      </c>
      <c r="D1703" s="2" t="s">
        <v>695</v>
      </c>
      <c r="E1703" s="5" t="s">
        <v>680</v>
      </c>
      <c r="F1703" s="171">
        <v>29400151</v>
      </c>
      <c r="G1703" s="2" t="s">
        <v>837</v>
      </c>
      <c r="H1703" s="2" t="s">
        <v>119</v>
      </c>
      <c r="I1703" s="44">
        <v>45289</v>
      </c>
      <c r="J1703" s="133" t="s">
        <v>784</v>
      </c>
      <c r="K1703" s="133" t="s">
        <v>1202</v>
      </c>
      <c r="L1703" s="161">
        <v>600</v>
      </c>
      <c r="M1703" s="2" t="s">
        <v>1198</v>
      </c>
      <c r="N1703" s="2" t="s">
        <v>45</v>
      </c>
      <c r="O1703" s="9">
        <v>16.2102975794622</v>
      </c>
      <c r="P1703" s="9">
        <f t="shared" si="130"/>
        <v>60</v>
      </c>
      <c r="Q1703" s="3" t="str">
        <f t="shared" si="131"/>
        <v>diciembre</v>
      </c>
      <c r="R1703" s="2">
        <f t="shared" si="132"/>
        <v>2023</v>
      </c>
      <c r="S1703" s="3" t="str">
        <f t="shared" si="133"/>
        <v>viernes</v>
      </c>
      <c r="T1703" s="87">
        <f t="shared" si="134"/>
        <v>29</v>
      </c>
    </row>
    <row r="1704" spans="1:20" ht="15.75" x14ac:dyDescent="0.25">
      <c r="A1704" s="113">
        <v>1703</v>
      </c>
      <c r="B1704" s="4" t="s">
        <v>716</v>
      </c>
      <c r="C1704" s="113">
        <v>18</v>
      </c>
      <c r="D1704" s="2" t="s">
        <v>695</v>
      </c>
      <c r="E1704" s="5" t="s">
        <v>983</v>
      </c>
      <c r="F1704" s="171">
        <v>33459367</v>
      </c>
      <c r="G1704" s="6" t="s">
        <v>817</v>
      </c>
      <c r="H1704" s="2" t="s">
        <v>35</v>
      </c>
      <c r="I1704" s="44">
        <v>45171</v>
      </c>
      <c r="J1704" s="133" t="s">
        <v>782</v>
      </c>
      <c r="K1704" s="133" t="s">
        <v>1202</v>
      </c>
      <c r="L1704" s="161">
        <v>600</v>
      </c>
      <c r="M1704" s="2" t="s">
        <v>1198</v>
      </c>
      <c r="N1704" s="2" t="s">
        <v>45</v>
      </c>
      <c r="O1704" s="9">
        <v>16.223023280262701</v>
      </c>
      <c r="P1704" s="9">
        <f t="shared" si="130"/>
        <v>60</v>
      </c>
      <c r="Q1704" s="3" t="str">
        <f t="shared" si="131"/>
        <v>septiembre</v>
      </c>
      <c r="R1704" s="2">
        <f t="shared" si="132"/>
        <v>2023</v>
      </c>
      <c r="S1704" s="3" t="str">
        <f t="shared" si="133"/>
        <v>sabado</v>
      </c>
      <c r="T1704" s="88">
        <f t="shared" si="134"/>
        <v>2</v>
      </c>
    </row>
    <row r="1705" spans="1:20" ht="15.75" x14ac:dyDescent="0.25">
      <c r="A1705" s="113">
        <v>1704</v>
      </c>
      <c r="B1705" s="4" t="s">
        <v>905</v>
      </c>
      <c r="C1705" s="113">
        <v>22</v>
      </c>
      <c r="D1705" s="2" t="s">
        <v>695</v>
      </c>
      <c r="E1705" s="5" t="s">
        <v>985</v>
      </c>
      <c r="F1705" s="171">
        <v>27137293</v>
      </c>
      <c r="G1705" s="2" t="s">
        <v>819</v>
      </c>
      <c r="H1705" s="2" t="s">
        <v>39</v>
      </c>
      <c r="I1705" s="44">
        <v>45175</v>
      </c>
      <c r="J1705" s="133" t="s">
        <v>691</v>
      </c>
      <c r="K1705" s="133" t="s">
        <v>1202</v>
      </c>
      <c r="L1705" s="161">
        <v>600</v>
      </c>
      <c r="M1705" s="2" t="s">
        <v>1198</v>
      </c>
      <c r="N1705" s="2" t="s">
        <v>45</v>
      </c>
      <c r="O1705" s="9">
        <v>16.2357489810631</v>
      </c>
      <c r="P1705" s="9">
        <f t="shared" si="130"/>
        <v>60</v>
      </c>
      <c r="Q1705" s="3" t="str">
        <f t="shared" si="131"/>
        <v>septiembre</v>
      </c>
      <c r="R1705" s="2">
        <f t="shared" si="132"/>
        <v>2023</v>
      </c>
      <c r="S1705" s="3" t="str">
        <f t="shared" si="133"/>
        <v>miercoles</v>
      </c>
      <c r="T1705" s="87">
        <f t="shared" si="134"/>
        <v>6</v>
      </c>
    </row>
    <row r="1706" spans="1:20" ht="15.75" x14ac:dyDescent="0.25">
      <c r="A1706" s="113">
        <v>1705</v>
      </c>
      <c r="B1706" s="4" t="s">
        <v>718</v>
      </c>
      <c r="C1706" s="113">
        <v>32</v>
      </c>
      <c r="D1706" s="2" t="s">
        <v>696</v>
      </c>
      <c r="E1706" s="5" t="s">
        <v>986</v>
      </c>
      <c r="F1706" s="171">
        <v>34294909</v>
      </c>
      <c r="G1706" s="2" t="s">
        <v>820</v>
      </c>
      <c r="H1706" s="2" t="s">
        <v>59</v>
      </c>
      <c r="I1706" s="44">
        <v>45177</v>
      </c>
      <c r="J1706" s="133" t="s">
        <v>786</v>
      </c>
      <c r="K1706" s="133" t="s">
        <v>1202</v>
      </c>
      <c r="L1706" s="161">
        <v>600</v>
      </c>
      <c r="M1706" s="2" t="s">
        <v>3</v>
      </c>
      <c r="N1706" s="2" t="s">
        <v>45</v>
      </c>
      <c r="O1706" s="9">
        <v>16.242111831463198</v>
      </c>
      <c r="P1706" s="9">
        <f t="shared" si="130"/>
        <v>60</v>
      </c>
      <c r="Q1706" s="3" t="str">
        <f t="shared" si="131"/>
        <v>septiembre</v>
      </c>
      <c r="R1706" s="2">
        <f t="shared" si="132"/>
        <v>2023</v>
      </c>
      <c r="S1706" s="3" t="str">
        <f t="shared" si="133"/>
        <v>viernes</v>
      </c>
      <c r="T1706" s="88">
        <f t="shared" si="134"/>
        <v>8</v>
      </c>
    </row>
    <row r="1707" spans="1:20" ht="15.75" x14ac:dyDescent="0.25">
      <c r="A1707" s="113">
        <v>1706</v>
      </c>
      <c r="B1707" s="4" t="s">
        <v>723</v>
      </c>
      <c r="C1707" s="3">
        <v>37</v>
      </c>
      <c r="D1707" s="2" t="s">
        <v>696</v>
      </c>
      <c r="E1707" s="5" t="s">
        <v>954</v>
      </c>
      <c r="F1707" s="171">
        <v>35887710</v>
      </c>
      <c r="G1707" s="2" t="s">
        <v>821</v>
      </c>
      <c r="H1707" s="2" t="s">
        <v>68</v>
      </c>
      <c r="I1707" s="44">
        <v>45179</v>
      </c>
      <c r="J1707" s="133" t="s">
        <v>689</v>
      </c>
      <c r="K1707" s="133" t="s">
        <v>1202</v>
      </c>
      <c r="L1707" s="161">
        <v>600</v>
      </c>
      <c r="M1707" s="2" t="s">
        <v>1197</v>
      </c>
      <c r="N1707" s="2" t="s">
        <v>45</v>
      </c>
      <c r="O1707" s="9">
        <v>16.2739260834642</v>
      </c>
      <c r="P1707" s="9">
        <f t="shared" si="130"/>
        <v>60</v>
      </c>
      <c r="Q1707" s="3" t="str">
        <f t="shared" si="131"/>
        <v>septiembre</v>
      </c>
      <c r="R1707" s="2">
        <f t="shared" si="132"/>
        <v>2023</v>
      </c>
      <c r="S1707" s="3" t="str">
        <f t="shared" si="133"/>
        <v>domingo</v>
      </c>
      <c r="T1707" s="87">
        <f t="shared" si="134"/>
        <v>10</v>
      </c>
    </row>
    <row r="1708" spans="1:20" ht="15.75" x14ac:dyDescent="0.25">
      <c r="A1708" s="113">
        <v>1707</v>
      </c>
      <c r="B1708" s="4" t="s">
        <v>71</v>
      </c>
      <c r="C1708" s="113">
        <v>27</v>
      </c>
      <c r="D1708" s="2" t="s">
        <v>695</v>
      </c>
      <c r="E1708" s="5" t="s">
        <v>956</v>
      </c>
      <c r="F1708" s="171">
        <v>34221613</v>
      </c>
      <c r="G1708" s="2" t="s">
        <v>822</v>
      </c>
      <c r="H1708" s="2" t="s">
        <v>72</v>
      </c>
      <c r="I1708" s="44">
        <v>45191</v>
      </c>
      <c r="J1708" s="133" t="s">
        <v>717</v>
      </c>
      <c r="K1708" s="133" t="s">
        <v>1202</v>
      </c>
      <c r="L1708" s="161">
        <v>600</v>
      </c>
      <c r="M1708" s="2" t="s">
        <v>5</v>
      </c>
      <c r="N1708" s="2" t="s">
        <v>45</v>
      </c>
      <c r="O1708" s="9">
        <v>16.286651784264599</v>
      </c>
      <c r="P1708" s="9">
        <f t="shared" si="130"/>
        <v>60</v>
      </c>
      <c r="Q1708" s="3" t="str">
        <f t="shared" si="131"/>
        <v>septiembre</v>
      </c>
      <c r="R1708" s="2">
        <f t="shared" si="132"/>
        <v>2023</v>
      </c>
      <c r="S1708" s="3" t="str">
        <f t="shared" si="133"/>
        <v>viernes</v>
      </c>
      <c r="T1708" s="88">
        <f t="shared" si="134"/>
        <v>22</v>
      </c>
    </row>
    <row r="1709" spans="1:20" ht="15.75" x14ac:dyDescent="0.25">
      <c r="A1709" s="113">
        <v>1708</v>
      </c>
      <c r="B1709" s="4" t="s">
        <v>723</v>
      </c>
      <c r="C1709" s="3">
        <v>37</v>
      </c>
      <c r="D1709" s="2" t="s">
        <v>696</v>
      </c>
      <c r="E1709" s="5" t="s">
        <v>988</v>
      </c>
      <c r="F1709" s="171">
        <v>35887710</v>
      </c>
      <c r="G1709" s="2" t="s">
        <v>821</v>
      </c>
      <c r="H1709" s="2" t="s">
        <v>68</v>
      </c>
      <c r="I1709" s="44">
        <v>45220</v>
      </c>
      <c r="J1709" s="133" t="s">
        <v>686</v>
      </c>
      <c r="K1709" s="133" t="s">
        <v>1202</v>
      </c>
      <c r="L1709" s="161">
        <v>600</v>
      </c>
      <c r="M1709" s="2" t="s">
        <v>1</v>
      </c>
      <c r="N1709" s="2" t="s">
        <v>45</v>
      </c>
      <c r="O1709" s="9">
        <v>16.299377485065001</v>
      </c>
      <c r="P1709" s="9">
        <f t="shared" si="130"/>
        <v>60</v>
      </c>
      <c r="Q1709" s="3" t="str">
        <f t="shared" si="131"/>
        <v>octubre</v>
      </c>
      <c r="R1709" s="2">
        <f t="shared" si="132"/>
        <v>2023</v>
      </c>
      <c r="S1709" s="3" t="str">
        <f t="shared" si="133"/>
        <v>sabado</v>
      </c>
      <c r="T1709" s="87">
        <f t="shared" si="134"/>
        <v>21</v>
      </c>
    </row>
    <row r="1710" spans="1:20" ht="15.75" x14ac:dyDescent="0.25">
      <c r="A1710" s="113">
        <v>1709</v>
      </c>
      <c r="B1710" s="4" t="s">
        <v>71</v>
      </c>
      <c r="C1710" s="113">
        <v>27</v>
      </c>
      <c r="D1710" s="2" t="s">
        <v>695</v>
      </c>
      <c r="E1710" s="5" t="s">
        <v>990</v>
      </c>
      <c r="F1710" s="171">
        <v>34221613</v>
      </c>
      <c r="G1710" s="2" t="s">
        <v>822</v>
      </c>
      <c r="H1710" s="2" t="s">
        <v>72</v>
      </c>
      <c r="I1710" s="44">
        <v>45233</v>
      </c>
      <c r="J1710" s="133" t="s">
        <v>713</v>
      </c>
      <c r="K1710" s="133" t="s">
        <v>1202</v>
      </c>
      <c r="L1710" s="161">
        <v>600</v>
      </c>
      <c r="M1710" s="2" t="s">
        <v>1</v>
      </c>
      <c r="N1710" s="2" t="s">
        <v>45</v>
      </c>
      <c r="O1710" s="9">
        <v>16.3121031858654</v>
      </c>
      <c r="P1710" s="9">
        <f t="shared" si="130"/>
        <v>60</v>
      </c>
      <c r="Q1710" s="3" t="str">
        <f t="shared" si="131"/>
        <v>noviembre</v>
      </c>
      <c r="R1710" s="2">
        <f t="shared" si="132"/>
        <v>2023</v>
      </c>
      <c r="S1710" s="3" t="str">
        <f t="shared" si="133"/>
        <v>viernes</v>
      </c>
      <c r="T1710" s="88">
        <f t="shared" si="134"/>
        <v>3</v>
      </c>
    </row>
    <row r="1711" spans="1:20" ht="15.75" x14ac:dyDescent="0.25">
      <c r="A1711" s="113">
        <v>1710</v>
      </c>
      <c r="B1711" s="4" t="s">
        <v>73</v>
      </c>
      <c r="C1711" s="113">
        <v>31</v>
      </c>
      <c r="D1711" s="2" t="s">
        <v>695</v>
      </c>
      <c r="E1711" s="5" t="s">
        <v>991</v>
      </c>
      <c r="F1711" s="171">
        <v>39111781</v>
      </c>
      <c r="G1711" s="2" t="s">
        <v>844</v>
      </c>
      <c r="H1711" s="2" t="s">
        <v>74</v>
      </c>
      <c r="I1711" s="44">
        <v>45235</v>
      </c>
      <c r="J1711" s="133" t="s">
        <v>687</v>
      </c>
      <c r="K1711" s="133" t="s">
        <v>1202</v>
      </c>
      <c r="L1711" s="161">
        <v>600</v>
      </c>
      <c r="M1711" s="2" t="s">
        <v>1</v>
      </c>
      <c r="N1711" s="2" t="s">
        <v>45</v>
      </c>
      <c r="O1711" s="9">
        <v>16.318466036265601</v>
      </c>
      <c r="P1711" s="9">
        <f t="shared" si="130"/>
        <v>60</v>
      </c>
      <c r="Q1711" s="3" t="str">
        <f t="shared" si="131"/>
        <v>noviembre</v>
      </c>
      <c r="R1711" s="2">
        <f t="shared" si="132"/>
        <v>2023</v>
      </c>
      <c r="S1711" s="3" t="str">
        <f t="shared" si="133"/>
        <v>domingo</v>
      </c>
      <c r="T1711" s="87">
        <f t="shared" si="134"/>
        <v>5</v>
      </c>
    </row>
    <row r="1712" spans="1:20" ht="15.75" x14ac:dyDescent="0.25">
      <c r="A1712" s="113">
        <v>1711</v>
      </c>
      <c r="B1712" s="4" t="s">
        <v>725</v>
      </c>
      <c r="C1712" s="113">
        <v>40</v>
      </c>
      <c r="D1712" s="2" t="s">
        <v>696</v>
      </c>
      <c r="E1712" s="5" t="s">
        <v>992</v>
      </c>
      <c r="F1712" s="171">
        <v>32459086</v>
      </c>
      <c r="G1712" s="2" t="s">
        <v>845</v>
      </c>
      <c r="H1712" s="2" t="s">
        <v>76</v>
      </c>
      <c r="I1712" s="44">
        <v>45237</v>
      </c>
      <c r="J1712" s="133" t="s">
        <v>785</v>
      </c>
      <c r="K1712" s="133" t="s">
        <v>1201</v>
      </c>
      <c r="L1712" s="161">
        <v>600</v>
      </c>
      <c r="M1712" s="2" t="s">
        <v>3</v>
      </c>
      <c r="N1712" s="2" t="s">
        <v>45</v>
      </c>
      <c r="O1712" s="9">
        <v>16.324828886665799</v>
      </c>
      <c r="P1712" s="9">
        <f t="shared" si="130"/>
        <v>60</v>
      </c>
      <c r="Q1712" s="3" t="str">
        <f t="shared" si="131"/>
        <v>noviembre</v>
      </c>
      <c r="R1712" s="2">
        <f t="shared" si="132"/>
        <v>2023</v>
      </c>
      <c r="S1712" s="3" t="str">
        <f t="shared" si="133"/>
        <v>martes</v>
      </c>
      <c r="T1712" s="88">
        <f t="shared" si="134"/>
        <v>7</v>
      </c>
    </row>
    <row r="1713" spans="1:20" ht="15.75" x14ac:dyDescent="0.25">
      <c r="A1713" s="113">
        <v>1712</v>
      </c>
      <c r="B1713" s="4" t="s">
        <v>726</v>
      </c>
      <c r="C1713" s="113">
        <v>18</v>
      </c>
      <c r="D1713" s="2" t="s">
        <v>696</v>
      </c>
      <c r="E1713" s="5" t="s">
        <v>993</v>
      </c>
      <c r="F1713" s="171">
        <v>26547859</v>
      </c>
      <c r="G1713" s="2" t="s">
        <v>823</v>
      </c>
      <c r="H1713" s="2" t="s">
        <v>78</v>
      </c>
      <c r="I1713" s="44">
        <v>45239</v>
      </c>
      <c r="J1713" s="133" t="s">
        <v>688</v>
      </c>
      <c r="K1713" s="133" t="s">
        <v>1201</v>
      </c>
      <c r="L1713" s="161">
        <v>600</v>
      </c>
      <c r="M1713" s="2" t="s">
        <v>5</v>
      </c>
      <c r="N1713" s="2" t="s">
        <v>45</v>
      </c>
      <c r="O1713" s="9">
        <v>16.331191737066</v>
      </c>
      <c r="P1713" s="9">
        <f t="shared" si="130"/>
        <v>60</v>
      </c>
      <c r="Q1713" s="3" t="str">
        <f t="shared" si="131"/>
        <v>noviembre</v>
      </c>
      <c r="R1713" s="2">
        <f t="shared" si="132"/>
        <v>2023</v>
      </c>
      <c r="S1713" s="3" t="str">
        <f t="shared" si="133"/>
        <v>jueves</v>
      </c>
      <c r="T1713" s="87">
        <f t="shared" si="134"/>
        <v>9</v>
      </c>
    </row>
    <row r="1714" spans="1:20" ht="15.75" x14ac:dyDescent="0.25">
      <c r="A1714" s="113">
        <v>1713</v>
      </c>
      <c r="B1714" s="4" t="s">
        <v>727</v>
      </c>
      <c r="C1714" s="113">
        <v>28</v>
      </c>
      <c r="D1714" s="2" t="s">
        <v>695</v>
      </c>
      <c r="E1714" s="5" t="s">
        <v>994</v>
      </c>
      <c r="F1714" s="171">
        <v>27707752</v>
      </c>
      <c r="G1714" s="2" t="s">
        <v>824</v>
      </c>
      <c r="H1714" s="2" t="s">
        <v>80</v>
      </c>
      <c r="I1714" s="44">
        <v>45241</v>
      </c>
      <c r="J1714" s="133" t="s">
        <v>682</v>
      </c>
      <c r="K1714" s="133" t="s">
        <v>1201</v>
      </c>
      <c r="L1714" s="161">
        <v>600</v>
      </c>
      <c r="M1714" s="2" t="s">
        <v>1</v>
      </c>
      <c r="N1714" s="2" t="s">
        <v>45</v>
      </c>
      <c r="O1714" s="9">
        <v>16.337554587466201</v>
      </c>
      <c r="P1714" s="9">
        <f t="shared" si="130"/>
        <v>60</v>
      </c>
      <c r="Q1714" s="3" t="str">
        <f t="shared" si="131"/>
        <v>noviembre</v>
      </c>
      <c r="R1714" s="2">
        <f t="shared" si="132"/>
        <v>2023</v>
      </c>
      <c r="S1714" s="3" t="str">
        <f t="shared" si="133"/>
        <v>sabado</v>
      </c>
      <c r="T1714" s="88">
        <f t="shared" si="134"/>
        <v>11</v>
      </c>
    </row>
    <row r="1715" spans="1:20" ht="15.75" x14ac:dyDescent="0.25">
      <c r="A1715" s="113">
        <v>1714</v>
      </c>
      <c r="B1715" s="4" t="s">
        <v>729</v>
      </c>
      <c r="C1715" s="113">
        <v>44</v>
      </c>
      <c r="D1715" s="2" t="s">
        <v>696</v>
      </c>
      <c r="E1715" s="5" t="s">
        <v>996</v>
      </c>
      <c r="F1715" s="171">
        <v>39810617</v>
      </c>
      <c r="G1715" s="2" t="s">
        <v>826</v>
      </c>
      <c r="H1715" s="2" t="s">
        <v>84</v>
      </c>
      <c r="I1715" s="44">
        <v>45245</v>
      </c>
      <c r="J1715" s="133" t="s">
        <v>692</v>
      </c>
      <c r="K1715" s="133" t="s">
        <v>1201</v>
      </c>
      <c r="L1715" s="161">
        <v>600</v>
      </c>
      <c r="M1715" s="2" t="s">
        <v>1197</v>
      </c>
      <c r="N1715" s="2" t="s">
        <v>45</v>
      </c>
      <c r="O1715" s="9">
        <v>16.3502802882666</v>
      </c>
      <c r="P1715" s="9">
        <f t="shared" si="130"/>
        <v>60</v>
      </c>
      <c r="Q1715" s="3" t="str">
        <f t="shared" si="131"/>
        <v>noviembre</v>
      </c>
      <c r="R1715" s="2">
        <f t="shared" si="132"/>
        <v>2023</v>
      </c>
      <c r="S1715" s="3" t="str">
        <f t="shared" si="133"/>
        <v>miercoles</v>
      </c>
      <c r="T1715" s="87">
        <f t="shared" si="134"/>
        <v>15</v>
      </c>
    </row>
    <row r="1716" spans="1:20" ht="15.75" x14ac:dyDescent="0.25">
      <c r="A1716" s="113">
        <v>1715</v>
      </c>
      <c r="B1716" s="4" t="s">
        <v>731</v>
      </c>
      <c r="C1716" s="113">
        <v>30</v>
      </c>
      <c r="D1716" s="2" t="s">
        <v>695</v>
      </c>
      <c r="E1716" s="5" t="s">
        <v>998</v>
      </c>
      <c r="F1716" s="171">
        <v>33175773</v>
      </c>
      <c r="G1716" s="2" t="s">
        <v>827</v>
      </c>
      <c r="H1716" s="2" t="s">
        <v>88</v>
      </c>
      <c r="I1716" s="44">
        <v>45249</v>
      </c>
      <c r="J1716" s="133" t="s">
        <v>784</v>
      </c>
      <c r="K1716" s="133" t="s">
        <v>1201</v>
      </c>
      <c r="L1716" s="161">
        <v>600</v>
      </c>
      <c r="M1716" s="2" t="s">
        <v>1198</v>
      </c>
      <c r="N1716" s="2" t="s">
        <v>45</v>
      </c>
      <c r="O1716" s="9">
        <v>16.363005989066998</v>
      </c>
      <c r="P1716" s="9">
        <f t="shared" si="130"/>
        <v>60</v>
      </c>
      <c r="Q1716" s="3" t="str">
        <f t="shared" si="131"/>
        <v>noviembre</v>
      </c>
      <c r="R1716" s="2">
        <f t="shared" si="132"/>
        <v>2023</v>
      </c>
      <c r="S1716" s="3" t="str">
        <f t="shared" si="133"/>
        <v>domingo</v>
      </c>
      <c r="T1716" s="88">
        <f t="shared" si="134"/>
        <v>19</v>
      </c>
    </row>
    <row r="1717" spans="1:20" ht="15.75" x14ac:dyDescent="0.25">
      <c r="A1717" s="113">
        <v>1716</v>
      </c>
      <c r="B1717" s="4" t="s">
        <v>89</v>
      </c>
      <c r="C1717" s="113">
        <v>28</v>
      </c>
      <c r="D1717" s="2" t="s">
        <v>695</v>
      </c>
      <c r="E1717" s="5" t="s">
        <v>999</v>
      </c>
      <c r="F1717" s="171">
        <v>25649169</v>
      </c>
      <c r="G1717" s="2" t="s">
        <v>828</v>
      </c>
      <c r="H1717" s="2" t="s">
        <v>90</v>
      </c>
      <c r="I1717" s="44">
        <v>45251</v>
      </c>
      <c r="J1717" s="133" t="s">
        <v>690</v>
      </c>
      <c r="K1717" s="133" t="s">
        <v>1201</v>
      </c>
      <c r="L1717" s="161">
        <v>600</v>
      </c>
      <c r="M1717" s="2" t="s">
        <v>3</v>
      </c>
      <c r="N1717" s="2" t="s">
        <v>45</v>
      </c>
      <c r="O1717" s="9">
        <v>16.369368839467199</v>
      </c>
      <c r="P1717" s="9">
        <f t="shared" si="130"/>
        <v>60</v>
      </c>
      <c r="Q1717" s="3" t="str">
        <f t="shared" si="131"/>
        <v>noviembre</v>
      </c>
      <c r="R1717" s="2">
        <f t="shared" si="132"/>
        <v>2023</v>
      </c>
      <c r="S1717" s="3" t="str">
        <f t="shared" si="133"/>
        <v>martes</v>
      </c>
      <c r="T1717" s="87">
        <f t="shared" si="134"/>
        <v>21</v>
      </c>
    </row>
    <row r="1718" spans="1:20" ht="15.75" x14ac:dyDescent="0.25">
      <c r="A1718" s="113">
        <v>1717</v>
      </c>
      <c r="B1718" s="4" t="s">
        <v>734</v>
      </c>
      <c r="C1718" s="113">
        <v>29</v>
      </c>
      <c r="D1718" s="2" t="s">
        <v>696</v>
      </c>
      <c r="E1718" s="5" t="s">
        <v>1004</v>
      </c>
      <c r="F1718" s="171">
        <v>36482004</v>
      </c>
      <c r="G1718" s="2" t="s">
        <v>851</v>
      </c>
      <c r="H1718" s="2" t="s">
        <v>98</v>
      </c>
      <c r="I1718" s="44">
        <v>45261</v>
      </c>
      <c r="J1718" s="133" t="s">
        <v>686</v>
      </c>
      <c r="K1718" s="133" t="s">
        <v>1201</v>
      </c>
      <c r="L1718" s="161">
        <v>600</v>
      </c>
      <c r="M1718" s="2" t="s">
        <v>1</v>
      </c>
      <c r="N1718" s="2" t="s">
        <v>45</v>
      </c>
      <c r="O1718" s="9">
        <v>16.401183091468202</v>
      </c>
      <c r="P1718" s="9">
        <f t="shared" si="130"/>
        <v>60</v>
      </c>
      <c r="Q1718" s="3" t="str">
        <f t="shared" si="131"/>
        <v>diciembre</v>
      </c>
      <c r="R1718" s="2">
        <f t="shared" si="132"/>
        <v>2023</v>
      </c>
      <c r="S1718" s="3" t="str">
        <f t="shared" si="133"/>
        <v>viernes</v>
      </c>
      <c r="T1718" s="88">
        <f t="shared" si="134"/>
        <v>1</v>
      </c>
    </row>
    <row r="1719" spans="1:20" ht="15.75" x14ac:dyDescent="0.25">
      <c r="A1719" s="113">
        <v>1718</v>
      </c>
      <c r="B1719" s="4" t="s">
        <v>735</v>
      </c>
      <c r="C1719" s="113">
        <v>29</v>
      </c>
      <c r="D1719" s="2" t="s">
        <v>695</v>
      </c>
      <c r="E1719" s="5" t="s">
        <v>1006</v>
      </c>
      <c r="F1719" s="171">
        <v>34400915</v>
      </c>
      <c r="G1719" s="2" t="s">
        <v>840</v>
      </c>
      <c r="H1719" s="2" t="s">
        <v>102</v>
      </c>
      <c r="I1719" s="44">
        <v>45265</v>
      </c>
      <c r="J1719" s="133" t="s">
        <v>713</v>
      </c>
      <c r="K1719" s="133" t="s">
        <v>1201</v>
      </c>
      <c r="L1719" s="161">
        <v>600</v>
      </c>
      <c r="M1719" s="2" t="s">
        <v>1</v>
      </c>
      <c r="N1719" s="2" t="s">
        <v>45</v>
      </c>
      <c r="O1719" s="9">
        <v>16.4139087922686</v>
      </c>
      <c r="P1719" s="9">
        <f t="shared" si="130"/>
        <v>60</v>
      </c>
      <c r="Q1719" s="3" t="str">
        <f t="shared" si="131"/>
        <v>diciembre</v>
      </c>
      <c r="R1719" s="2">
        <f t="shared" si="132"/>
        <v>2023</v>
      </c>
      <c r="S1719" s="3" t="str">
        <f t="shared" si="133"/>
        <v>martes</v>
      </c>
      <c r="T1719" s="87">
        <f t="shared" si="134"/>
        <v>5</v>
      </c>
    </row>
    <row r="1720" spans="1:20" ht="15.75" x14ac:dyDescent="0.25">
      <c r="A1720" s="113">
        <v>1719</v>
      </c>
      <c r="B1720" s="4" t="s">
        <v>802</v>
      </c>
      <c r="C1720" s="113">
        <v>30</v>
      </c>
      <c r="D1720" s="2" t="s">
        <v>695</v>
      </c>
      <c r="E1720" s="5" t="s">
        <v>1008</v>
      </c>
      <c r="F1720" s="171">
        <v>27186697</v>
      </c>
      <c r="G1720" s="2" t="s">
        <v>833</v>
      </c>
      <c r="H1720" s="2" t="s">
        <v>70</v>
      </c>
      <c r="I1720" s="44">
        <v>45269</v>
      </c>
      <c r="J1720" s="133" t="s">
        <v>689</v>
      </c>
      <c r="K1720" s="133" t="s">
        <v>1201</v>
      </c>
      <c r="L1720" s="161">
        <v>600</v>
      </c>
      <c r="M1720" s="2" t="s">
        <v>1197</v>
      </c>
      <c r="N1720" s="2" t="s">
        <v>45</v>
      </c>
      <c r="O1720" s="9">
        <v>16.426634493068999</v>
      </c>
      <c r="P1720" s="9">
        <f t="shared" si="130"/>
        <v>60</v>
      </c>
      <c r="Q1720" s="3" t="str">
        <f t="shared" si="131"/>
        <v>diciembre</v>
      </c>
      <c r="R1720" s="2">
        <f t="shared" si="132"/>
        <v>2023</v>
      </c>
      <c r="S1720" s="3" t="str">
        <f t="shared" si="133"/>
        <v>sabado</v>
      </c>
      <c r="T1720" s="88">
        <f t="shared" si="134"/>
        <v>9</v>
      </c>
    </row>
    <row r="1721" spans="1:20" ht="15.75" x14ac:dyDescent="0.25">
      <c r="A1721" s="113">
        <v>1720</v>
      </c>
      <c r="B1721" s="4" t="s">
        <v>738</v>
      </c>
      <c r="C1721" s="113">
        <v>52</v>
      </c>
      <c r="D1721" s="2" t="s">
        <v>696</v>
      </c>
      <c r="E1721" s="5" t="s">
        <v>1010</v>
      </c>
      <c r="F1721" s="171">
        <v>34780010</v>
      </c>
      <c r="G1721" s="2" t="s">
        <v>834</v>
      </c>
      <c r="H1721" s="2" t="s">
        <v>110</v>
      </c>
      <c r="I1721" s="44">
        <v>45273</v>
      </c>
      <c r="J1721" s="133" t="s">
        <v>717</v>
      </c>
      <c r="K1721" s="133" t="s">
        <v>1201</v>
      </c>
      <c r="L1721" s="161">
        <v>600</v>
      </c>
      <c r="M1721" s="2" t="s">
        <v>5</v>
      </c>
      <c r="N1721" s="2" t="s">
        <v>45</v>
      </c>
      <c r="O1721" s="9">
        <v>16.439360193869401</v>
      </c>
      <c r="P1721" s="9">
        <f t="shared" si="130"/>
        <v>60</v>
      </c>
      <c r="Q1721" s="3" t="str">
        <f t="shared" si="131"/>
        <v>diciembre</v>
      </c>
      <c r="R1721" s="2">
        <f t="shared" si="132"/>
        <v>2023</v>
      </c>
      <c r="S1721" s="3" t="str">
        <f t="shared" si="133"/>
        <v>miercoles</v>
      </c>
      <c r="T1721" s="87">
        <f t="shared" si="134"/>
        <v>13</v>
      </c>
    </row>
    <row r="1722" spans="1:20" ht="15.75" x14ac:dyDescent="0.25">
      <c r="A1722" s="113">
        <v>1721</v>
      </c>
      <c r="B1722" s="4" t="s">
        <v>719</v>
      </c>
      <c r="C1722" s="113">
        <v>30</v>
      </c>
      <c r="D1722" s="2" t="s">
        <v>696</v>
      </c>
      <c r="E1722" s="5" t="s">
        <v>1011</v>
      </c>
      <c r="F1722" s="171">
        <v>27535017</v>
      </c>
      <c r="G1722" s="2" t="s">
        <v>847</v>
      </c>
      <c r="H1722" s="2" t="s">
        <v>61</v>
      </c>
      <c r="I1722" s="44">
        <v>45275</v>
      </c>
      <c r="J1722" s="133" t="s">
        <v>687</v>
      </c>
      <c r="K1722" s="133" t="s">
        <v>1201</v>
      </c>
      <c r="L1722" s="161">
        <v>600</v>
      </c>
      <c r="M1722" s="2" t="s">
        <v>1</v>
      </c>
      <c r="N1722" s="2" t="s">
        <v>45</v>
      </c>
      <c r="O1722" s="9">
        <v>16.445723044269599</v>
      </c>
      <c r="P1722" s="9">
        <f t="shared" si="130"/>
        <v>60</v>
      </c>
      <c r="Q1722" s="3" t="str">
        <f t="shared" si="131"/>
        <v>diciembre</v>
      </c>
      <c r="R1722" s="2">
        <f t="shared" si="132"/>
        <v>2023</v>
      </c>
      <c r="S1722" s="3" t="str">
        <f t="shared" si="133"/>
        <v>viernes</v>
      </c>
      <c r="T1722" s="88">
        <f t="shared" si="134"/>
        <v>15</v>
      </c>
    </row>
    <row r="1723" spans="1:20" ht="15.75" x14ac:dyDescent="0.25">
      <c r="A1723" s="113">
        <v>1722</v>
      </c>
      <c r="B1723" s="4" t="s">
        <v>720</v>
      </c>
      <c r="C1723" s="113">
        <v>28</v>
      </c>
      <c r="D1723" s="2" t="s">
        <v>695</v>
      </c>
      <c r="E1723" s="5" t="s">
        <v>1012</v>
      </c>
      <c r="F1723" s="171">
        <v>30580610</v>
      </c>
      <c r="G1723" s="2" t="s">
        <v>848</v>
      </c>
      <c r="H1723" s="2" t="s">
        <v>35</v>
      </c>
      <c r="I1723" s="44">
        <v>45277</v>
      </c>
      <c r="J1723" s="133" t="s">
        <v>785</v>
      </c>
      <c r="K1723" s="133" t="s">
        <v>1201</v>
      </c>
      <c r="L1723" s="161">
        <v>600</v>
      </c>
      <c r="M1723" s="2" t="s">
        <v>3</v>
      </c>
      <c r="N1723" s="2" t="s">
        <v>45</v>
      </c>
      <c r="O1723" s="9">
        <v>16.4520858946698</v>
      </c>
      <c r="P1723" s="9">
        <f t="shared" si="130"/>
        <v>60</v>
      </c>
      <c r="Q1723" s="3" t="str">
        <f t="shared" si="131"/>
        <v>diciembre</v>
      </c>
      <c r="R1723" s="2">
        <f t="shared" si="132"/>
        <v>2023</v>
      </c>
      <c r="S1723" s="3" t="str">
        <f t="shared" si="133"/>
        <v>domingo</v>
      </c>
      <c r="T1723" s="87">
        <f t="shared" si="134"/>
        <v>17</v>
      </c>
    </row>
    <row r="1724" spans="1:20" ht="15.75" x14ac:dyDescent="0.25">
      <c r="A1724" s="113">
        <v>1723</v>
      </c>
      <c r="B1724" s="4" t="s">
        <v>721</v>
      </c>
      <c r="C1724" s="113">
        <v>33</v>
      </c>
      <c r="D1724" s="2" t="s">
        <v>695</v>
      </c>
      <c r="E1724" s="5" t="s">
        <v>1013</v>
      </c>
      <c r="F1724" s="171">
        <v>35484478</v>
      </c>
      <c r="G1724" s="2" t="s">
        <v>843</v>
      </c>
      <c r="H1724" s="2" t="s">
        <v>37</v>
      </c>
      <c r="I1724" s="44">
        <v>45279</v>
      </c>
      <c r="J1724" s="133" t="s">
        <v>688</v>
      </c>
      <c r="K1724" s="133" t="s">
        <v>1201</v>
      </c>
      <c r="L1724" s="161">
        <v>600</v>
      </c>
      <c r="M1724" s="2" t="s">
        <v>5</v>
      </c>
      <c r="N1724" s="2" t="s">
        <v>45</v>
      </c>
      <c r="O1724" s="9">
        <v>16.458448745070001</v>
      </c>
      <c r="P1724" s="9">
        <f t="shared" si="130"/>
        <v>60</v>
      </c>
      <c r="Q1724" s="3" t="str">
        <f t="shared" si="131"/>
        <v>diciembre</v>
      </c>
      <c r="R1724" s="2">
        <f t="shared" si="132"/>
        <v>2023</v>
      </c>
      <c r="S1724" s="3" t="str">
        <f t="shared" si="133"/>
        <v>martes</v>
      </c>
      <c r="T1724" s="88">
        <f t="shared" si="134"/>
        <v>19</v>
      </c>
    </row>
    <row r="1725" spans="1:20" ht="15.75" x14ac:dyDescent="0.25">
      <c r="A1725" s="113">
        <v>1724</v>
      </c>
      <c r="B1725" s="4" t="s">
        <v>722</v>
      </c>
      <c r="C1725" s="113">
        <v>18</v>
      </c>
      <c r="D1725" s="2" t="s">
        <v>696</v>
      </c>
      <c r="E1725" s="5" t="s">
        <v>987</v>
      </c>
      <c r="F1725" s="171">
        <v>32313302</v>
      </c>
      <c r="G1725" s="2" t="s">
        <v>849</v>
      </c>
      <c r="H1725" s="2" t="s">
        <v>67</v>
      </c>
      <c r="I1725" s="44">
        <v>45281</v>
      </c>
      <c r="J1725" s="133" t="s">
        <v>682</v>
      </c>
      <c r="K1725" s="133" t="s">
        <v>1201</v>
      </c>
      <c r="L1725" s="161">
        <v>600</v>
      </c>
      <c r="M1725" s="2" t="s">
        <v>1</v>
      </c>
      <c r="N1725" s="2" t="s">
        <v>45</v>
      </c>
      <c r="O1725" s="9">
        <v>16.464811595470199</v>
      </c>
      <c r="P1725" s="9">
        <f t="shared" si="130"/>
        <v>60</v>
      </c>
      <c r="Q1725" s="3" t="str">
        <f t="shared" si="131"/>
        <v>diciembre</v>
      </c>
      <c r="R1725" s="2">
        <f t="shared" si="132"/>
        <v>2023</v>
      </c>
      <c r="S1725" s="3" t="str">
        <f t="shared" si="133"/>
        <v>jueves</v>
      </c>
      <c r="T1725" s="87">
        <f t="shared" si="134"/>
        <v>21</v>
      </c>
    </row>
    <row r="1726" spans="1:20" ht="15.75" x14ac:dyDescent="0.25">
      <c r="A1726" s="113">
        <v>1725</v>
      </c>
      <c r="B1726" s="4" t="s">
        <v>115</v>
      </c>
      <c r="C1726" s="113">
        <v>18</v>
      </c>
      <c r="D1726" s="2" t="s">
        <v>696</v>
      </c>
      <c r="E1726" s="5" t="s">
        <v>1014</v>
      </c>
      <c r="F1726" s="171">
        <v>34107521</v>
      </c>
      <c r="G1726" s="2" t="s">
        <v>835</v>
      </c>
      <c r="H1726" s="2" t="s">
        <v>88</v>
      </c>
      <c r="I1726" s="44">
        <v>45283</v>
      </c>
      <c r="J1726" s="133" t="s">
        <v>692</v>
      </c>
      <c r="K1726" s="133" t="s">
        <v>1201</v>
      </c>
      <c r="L1726" s="161">
        <v>600</v>
      </c>
      <c r="M1726" s="2" t="s">
        <v>1197</v>
      </c>
      <c r="N1726" s="2" t="s">
        <v>45</v>
      </c>
      <c r="O1726" s="9">
        <v>16.477537296270601</v>
      </c>
      <c r="P1726" s="9">
        <f t="shared" si="130"/>
        <v>60</v>
      </c>
      <c r="Q1726" s="3" t="str">
        <f t="shared" si="131"/>
        <v>diciembre</v>
      </c>
      <c r="R1726" s="2">
        <f t="shared" si="132"/>
        <v>2023</v>
      </c>
      <c r="S1726" s="3" t="str">
        <f t="shared" si="133"/>
        <v>sabado</v>
      </c>
      <c r="T1726" s="88">
        <f t="shared" si="134"/>
        <v>23</v>
      </c>
    </row>
    <row r="1727" spans="1:20" ht="15.75" x14ac:dyDescent="0.25">
      <c r="A1727" s="113">
        <v>1726</v>
      </c>
      <c r="B1727" s="4" t="s">
        <v>740</v>
      </c>
      <c r="C1727" s="113">
        <v>38</v>
      </c>
      <c r="D1727" s="2" t="s">
        <v>695</v>
      </c>
      <c r="E1727" s="5" t="s">
        <v>680</v>
      </c>
      <c r="F1727" s="171">
        <v>29400151</v>
      </c>
      <c r="G1727" s="2" t="s">
        <v>837</v>
      </c>
      <c r="H1727" s="2" t="s">
        <v>119</v>
      </c>
      <c r="I1727" s="44">
        <v>45289</v>
      </c>
      <c r="J1727" s="133" t="s">
        <v>784</v>
      </c>
      <c r="K1727" s="133" t="s">
        <v>1201</v>
      </c>
      <c r="L1727" s="161">
        <v>600</v>
      </c>
      <c r="M1727" s="2" t="s">
        <v>1198</v>
      </c>
      <c r="N1727" s="2" t="s">
        <v>45</v>
      </c>
      <c r="O1727" s="9">
        <v>16.490262997071</v>
      </c>
      <c r="P1727" s="9">
        <f t="shared" si="130"/>
        <v>60</v>
      </c>
      <c r="Q1727" s="3" t="str">
        <f t="shared" si="131"/>
        <v>diciembre</v>
      </c>
      <c r="R1727" s="2">
        <f t="shared" si="132"/>
        <v>2023</v>
      </c>
      <c r="S1727" s="3" t="str">
        <f t="shared" si="133"/>
        <v>viernes</v>
      </c>
      <c r="T1727" s="87">
        <f t="shared" si="134"/>
        <v>29</v>
      </c>
    </row>
    <row r="1728" spans="1:20" ht="15.75" x14ac:dyDescent="0.25">
      <c r="A1728" s="113">
        <v>1727</v>
      </c>
      <c r="B1728" s="4" t="s">
        <v>120</v>
      </c>
      <c r="C1728" s="113">
        <v>29</v>
      </c>
      <c r="D1728" s="2" t="s">
        <v>695</v>
      </c>
      <c r="E1728" s="5" t="s">
        <v>1016</v>
      </c>
      <c r="F1728" s="171">
        <v>37381230</v>
      </c>
      <c r="G1728" s="2" t="s">
        <v>838</v>
      </c>
      <c r="H1728" s="2" t="s">
        <v>121</v>
      </c>
      <c r="I1728" s="44">
        <v>45291</v>
      </c>
      <c r="J1728" s="133" t="s">
        <v>690</v>
      </c>
      <c r="K1728" s="133" t="s">
        <v>1201</v>
      </c>
      <c r="L1728" s="161">
        <v>600</v>
      </c>
      <c r="M1728" s="2" t="s">
        <v>3</v>
      </c>
      <c r="N1728" s="2" t="s">
        <v>45</v>
      </c>
      <c r="O1728" s="9">
        <v>16.496625847471201</v>
      </c>
      <c r="P1728" s="9">
        <f t="shared" si="130"/>
        <v>60</v>
      </c>
      <c r="Q1728" s="3" t="str">
        <f t="shared" si="131"/>
        <v>diciembre</v>
      </c>
      <c r="R1728" s="2">
        <f t="shared" si="132"/>
        <v>2023</v>
      </c>
      <c r="S1728" s="3" t="str">
        <f t="shared" si="133"/>
        <v>domingo</v>
      </c>
      <c r="T1728" s="88">
        <f t="shared" si="134"/>
        <v>31</v>
      </c>
    </row>
    <row r="1729" spans="1:20" ht="15.75" x14ac:dyDescent="0.25">
      <c r="A1729" s="113">
        <v>1728</v>
      </c>
      <c r="B1729" s="4" t="s">
        <v>719</v>
      </c>
      <c r="C1729" s="113">
        <v>30</v>
      </c>
      <c r="D1729" s="2" t="s">
        <v>696</v>
      </c>
      <c r="E1729" s="5" t="s">
        <v>1011</v>
      </c>
      <c r="F1729" s="171">
        <v>27535017</v>
      </c>
      <c r="G1729" s="2" t="s">
        <v>847</v>
      </c>
      <c r="H1729" s="2" t="s">
        <v>61</v>
      </c>
      <c r="I1729" s="44">
        <v>45179</v>
      </c>
      <c r="J1729" s="133" t="s">
        <v>686</v>
      </c>
      <c r="K1729" s="133" t="s">
        <v>1201</v>
      </c>
      <c r="L1729" s="161">
        <v>600</v>
      </c>
      <c r="M1729" s="2" t="s">
        <v>1</v>
      </c>
      <c r="N1729" s="2" t="s">
        <v>45</v>
      </c>
      <c r="O1729" s="9">
        <v>16.528440099472199</v>
      </c>
      <c r="P1729" s="9">
        <f t="shared" si="130"/>
        <v>60</v>
      </c>
      <c r="Q1729" s="3" t="str">
        <f t="shared" si="131"/>
        <v>septiembre</v>
      </c>
      <c r="R1729" s="2">
        <f t="shared" si="132"/>
        <v>2023</v>
      </c>
      <c r="S1729" s="3" t="str">
        <f t="shared" si="133"/>
        <v>domingo</v>
      </c>
      <c r="T1729" s="87">
        <f t="shared" si="134"/>
        <v>10</v>
      </c>
    </row>
    <row r="1730" spans="1:20" ht="15.75" x14ac:dyDescent="0.25">
      <c r="A1730" s="113">
        <v>1729</v>
      </c>
      <c r="B1730" s="4" t="s">
        <v>721</v>
      </c>
      <c r="C1730" s="113">
        <v>33</v>
      </c>
      <c r="D1730" s="2" t="s">
        <v>695</v>
      </c>
      <c r="E1730" s="5" t="s">
        <v>1013</v>
      </c>
      <c r="F1730" s="171">
        <v>35484478</v>
      </c>
      <c r="G1730" s="2" t="s">
        <v>843</v>
      </c>
      <c r="H1730" s="2" t="s">
        <v>37</v>
      </c>
      <c r="I1730" s="44">
        <v>45183</v>
      </c>
      <c r="J1730" s="133" t="s">
        <v>713</v>
      </c>
      <c r="K1730" s="133" t="s">
        <v>1201</v>
      </c>
      <c r="L1730" s="161">
        <v>600</v>
      </c>
      <c r="M1730" s="2" t="s">
        <v>1</v>
      </c>
      <c r="N1730" s="2" t="s">
        <v>45</v>
      </c>
      <c r="O1730" s="9">
        <v>16.541165800272601</v>
      </c>
      <c r="P1730" s="9">
        <f t="shared" ref="P1730:P1793" si="135">L1730*0.1</f>
        <v>60</v>
      </c>
      <c r="Q1730" s="3" t="str">
        <f t="shared" ref="Q1730:Q1793" si="136">TEXT(I:I,"mmmm")</f>
        <v>septiembre</v>
      </c>
      <c r="R1730" s="2">
        <f t="shared" ref="R1730:R1793" si="137">YEAR(I1730)</f>
        <v>2023</v>
      </c>
      <c r="S1730" s="3" t="str">
        <f t="shared" ref="S1730:S1793" si="138">IF(I1730&lt;&gt;"", SUBSTITUTE(SUBSTITUTE(SUBSTITUTE(SUBSTITUTE(SUBSTITUTE(TEXT(I1730,"dddd"),"á","a"),"é","e"),"í","i"),"ó","o"),"ú","u"),"")</f>
        <v>jueves</v>
      </c>
      <c r="T1730" s="88">
        <f t="shared" ref="T1730:T1793" si="139">DAY(I:I)</f>
        <v>14</v>
      </c>
    </row>
    <row r="1731" spans="1:20" ht="15.75" x14ac:dyDescent="0.25">
      <c r="A1731" s="113">
        <v>1730</v>
      </c>
      <c r="B1731" s="4" t="s">
        <v>723</v>
      </c>
      <c r="C1731" s="3">
        <v>37</v>
      </c>
      <c r="D1731" s="2" t="s">
        <v>696</v>
      </c>
      <c r="E1731" s="5" t="s">
        <v>988</v>
      </c>
      <c r="F1731" s="171">
        <v>35887710</v>
      </c>
      <c r="G1731" s="2" t="s">
        <v>821</v>
      </c>
      <c r="H1731" s="2" t="s">
        <v>68</v>
      </c>
      <c r="I1731" s="44">
        <v>45179</v>
      </c>
      <c r="J1731" s="133" t="s">
        <v>689</v>
      </c>
      <c r="K1731" s="133" t="s">
        <v>1201</v>
      </c>
      <c r="L1731" s="161">
        <v>600</v>
      </c>
      <c r="M1731" s="2" t="s">
        <v>1197</v>
      </c>
      <c r="N1731" s="2" t="s">
        <v>45</v>
      </c>
      <c r="O1731" s="9">
        <v>16.553891501073</v>
      </c>
      <c r="P1731" s="9">
        <f t="shared" si="135"/>
        <v>60</v>
      </c>
      <c r="Q1731" s="3" t="str">
        <f t="shared" si="136"/>
        <v>septiembre</v>
      </c>
      <c r="R1731" s="2">
        <f t="shared" si="137"/>
        <v>2023</v>
      </c>
      <c r="S1731" s="3" t="str">
        <f t="shared" si="138"/>
        <v>domingo</v>
      </c>
      <c r="T1731" s="87">
        <f t="shared" si="139"/>
        <v>10</v>
      </c>
    </row>
    <row r="1732" spans="1:20" ht="15.75" x14ac:dyDescent="0.25">
      <c r="A1732" s="113">
        <v>1731</v>
      </c>
      <c r="B1732" s="4" t="s">
        <v>71</v>
      </c>
      <c r="C1732" s="113">
        <v>27</v>
      </c>
      <c r="D1732" s="2" t="s">
        <v>695</v>
      </c>
      <c r="E1732" s="5" t="s">
        <v>990</v>
      </c>
      <c r="F1732" s="171">
        <v>34221613</v>
      </c>
      <c r="G1732" s="2" t="s">
        <v>822</v>
      </c>
      <c r="H1732" s="2" t="s">
        <v>72</v>
      </c>
      <c r="I1732" s="44">
        <v>45191</v>
      </c>
      <c r="J1732" s="133" t="s">
        <v>717</v>
      </c>
      <c r="K1732" s="133" t="s">
        <v>1201</v>
      </c>
      <c r="L1732" s="161">
        <v>600</v>
      </c>
      <c r="M1732" s="2" t="s">
        <v>5</v>
      </c>
      <c r="N1732" s="2" t="s">
        <v>45</v>
      </c>
      <c r="O1732" s="9">
        <v>16.566617201873399</v>
      </c>
      <c r="P1732" s="9">
        <f t="shared" si="135"/>
        <v>60</v>
      </c>
      <c r="Q1732" s="3" t="str">
        <f t="shared" si="136"/>
        <v>septiembre</v>
      </c>
      <c r="R1732" s="2">
        <f t="shared" si="137"/>
        <v>2023</v>
      </c>
      <c r="S1732" s="3" t="str">
        <f t="shared" si="138"/>
        <v>viernes</v>
      </c>
      <c r="T1732" s="88">
        <f t="shared" si="139"/>
        <v>22</v>
      </c>
    </row>
    <row r="1733" spans="1:20" ht="15.75" x14ac:dyDescent="0.25">
      <c r="A1733" s="113">
        <v>1732</v>
      </c>
      <c r="B1733" s="4" t="s">
        <v>722</v>
      </c>
      <c r="C1733" s="113">
        <v>35</v>
      </c>
      <c r="D1733" s="2" t="s">
        <v>696</v>
      </c>
      <c r="E1733" s="5" t="s">
        <v>1021</v>
      </c>
      <c r="F1733" s="171">
        <v>32313302</v>
      </c>
      <c r="G1733" s="2" t="s">
        <v>849</v>
      </c>
      <c r="H1733" s="2" t="s">
        <v>67</v>
      </c>
      <c r="I1733" s="44">
        <v>45227</v>
      </c>
      <c r="J1733" s="133" t="s">
        <v>786</v>
      </c>
      <c r="K1733" s="133" t="s">
        <v>1199</v>
      </c>
      <c r="L1733" s="161">
        <v>640</v>
      </c>
      <c r="M1733" s="2" t="s">
        <v>3</v>
      </c>
      <c r="N1733" s="2" t="s">
        <v>45</v>
      </c>
      <c r="O1733" s="9">
        <v>16.5729800522736</v>
      </c>
      <c r="P1733" s="9">
        <f t="shared" si="135"/>
        <v>64</v>
      </c>
      <c r="Q1733" s="3" t="str">
        <f t="shared" si="136"/>
        <v>octubre</v>
      </c>
      <c r="R1733" s="2">
        <f t="shared" si="137"/>
        <v>2023</v>
      </c>
      <c r="S1733" s="3" t="str">
        <f t="shared" si="138"/>
        <v>sabado</v>
      </c>
      <c r="T1733" s="87">
        <f t="shared" si="139"/>
        <v>28</v>
      </c>
    </row>
    <row r="1734" spans="1:20" ht="15.75" x14ac:dyDescent="0.25">
      <c r="A1734" s="113">
        <v>1733</v>
      </c>
      <c r="B1734" s="4" t="s">
        <v>723</v>
      </c>
      <c r="C1734" s="3">
        <v>37</v>
      </c>
      <c r="D1734" s="2" t="s">
        <v>696</v>
      </c>
      <c r="E1734" s="5" t="s">
        <v>1022</v>
      </c>
      <c r="F1734" s="171">
        <v>35887710</v>
      </c>
      <c r="G1734" s="2" t="s">
        <v>821</v>
      </c>
      <c r="H1734" s="2" t="s">
        <v>68</v>
      </c>
      <c r="I1734" s="44">
        <v>45220</v>
      </c>
      <c r="J1734" s="133" t="s">
        <v>686</v>
      </c>
      <c r="K1734" s="133" t="s">
        <v>1199</v>
      </c>
      <c r="L1734" s="161">
        <v>640</v>
      </c>
      <c r="M1734" s="2" t="s">
        <v>1</v>
      </c>
      <c r="N1734" s="2" t="s">
        <v>45</v>
      </c>
      <c r="O1734" s="9">
        <v>16.579342902673801</v>
      </c>
      <c r="P1734" s="9">
        <f t="shared" si="135"/>
        <v>64</v>
      </c>
      <c r="Q1734" s="3" t="str">
        <f t="shared" si="136"/>
        <v>octubre</v>
      </c>
      <c r="R1734" s="2">
        <f t="shared" si="137"/>
        <v>2023</v>
      </c>
      <c r="S1734" s="3" t="str">
        <f t="shared" si="138"/>
        <v>sabado</v>
      </c>
      <c r="T1734" s="88">
        <f t="shared" si="139"/>
        <v>21</v>
      </c>
    </row>
    <row r="1735" spans="1:20" ht="15.75" x14ac:dyDescent="0.25">
      <c r="A1735" s="113">
        <v>1734</v>
      </c>
      <c r="B1735" s="4" t="s">
        <v>724</v>
      </c>
      <c r="C1735" s="113">
        <v>40</v>
      </c>
      <c r="D1735" s="2" t="s">
        <v>695</v>
      </c>
      <c r="E1735" s="5" t="s">
        <v>1023</v>
      </c>
      <c r="F1735" s="171">
        <v>30079514</v>
      </c>
      <c r="G1735" s="2" t="s">
        <v>850</v>
      </c>
      <c r="H1735" s="2" t="s">
        <v>70</v>
      </c>
      <c r="I1735" s="44">
        <v>45231</v>
      </c>
      <c r="J1735" s="133" t="s">
        <v>714</v>
      </c>
      <c r="K1735" s="133" t="s">
        <v>1199</v>
      </c>
      <c r="L1735" s="161">
        <v>640</v>
      </c>
      <c r="M1735" s="2" t="s">
        <v>1198</v>
      </c>
      <c r="N1735" s="2" t="s">
        <v>45</v>
      </c>
      <c r="O1735" s="9">
        <v>16.585705753073999</v>
      </c>
      <c r="P1735" s="9">
        <f t="shared" si="135"/>
        <v>64</v>
      </c>
      <c r="Q1735" s="3" t="str">
        <f t="shared" si="136"/>
        <v>noviembre</v>
      </c>
      <c r="R1735" s="2">
        <f t="shared" si="137"/>
        <v>2023</v>
      </c>
      <c r="S1735" s="3" t="str">
        <f t="shared" si="138"/>
        <v>miercoles</v>
      </c>
      <c r="T1735" s="87">
        <f t="shared" si="139"/>
        <v>1</v>
      </c>
    </row>
    <row r="1736" spans="1:20" ht="15.75" x14ac:dyDescent="0.25">
      <c r="A1736" s="113">
        <v>1735</v>
      </c>
      <c r="B1736" s="4" t="s">
        <v>71</v>
      </c>
      <c r="C1736" s="113">
        <v>27</v>
      </c>
      <c r="D1736" s="2" t="s">
        <v>695</v>
      </c>
      <c r="E1736" s="5" t="s">
        <v>1024</v>
      </c>
      <c r="F1736" s="171">
        <v>34221613</v>
      </c>
      <c r="G1736" s="2" t="s">
        <v>822</v>
      </c>
      <c r="H1736" s="2" t="s">
        <v>72</v>
      </c>
      <c r="I1736" s="44">
        <v>45233</v>
      </c>
      <c r="J1736" s="133" t="s">
        <v>713</v>
      </c>
      <c r="K1736" s="133" t="s">
        <v>1199</v>
      </c>
      <c r="L1736" s="161">
        <v>640</v>
      </c>
      <c r="M1736" s="2" t="s">
        <v>1</v>
      </c>
      <c r="N1736" s="2" t="s">
        <v>45</v>
      </c>
      <c r="O1736" s="9">
        <v>16.5920686034742</v>
      </c>
      <c r="P1736" s="9">
        <f t="shared" si="135"/>
        <v>64</v>
      </c>
      <c r="Q1736" s="3" t="str">
        <f t="shared" si="136"/>
        <v>noviembre</v>
      </c>
      <c r="R1736" s="2">
        <f t="shared" si="137"/>
        <v>2023</v>
      </c>
      <c r="S1736" s="3" t="str">
        <f t="shared" si="138"/>
        <v>viernes</v>
      </c>
      <c r="T1736" s="88">
        <f t="shared" si="139"/>
        <v>3</v>
      </c>
    </row>
    <row r="1737" spans="1:20" ht="15.75" x14ac:dyDescent="0.25">
      <c r="A1737" s="113">
        <v>1736</v>
      </c>
      <c r="B1737" s="4" t="s">
        <v>725</v>
      </c>
      <c r="C1737" s="113">
        <v>40</v>
      </c>
      <c r="D1737" s="2" t="s">
        <v>696</v>
      </c>
      <c r="E1737" s="5" t="s">
        <v>1026</v>
      </c>
      <c r="F1737" s="171">
        <v>32459086</v>
      </c>
      <c r="G1737" s="2" t="s">
        <v>845</v>
      </c>
      <c r="H1737" s="2" t="s">
        <v>76</v>
      </c>
      <c r="I1737" s="44">
        <v>45237</v>
      </c>
      <c r="J1737" s="133" t="s">
        <v>785</v>
      </c>
      <c r="K1737" s="133" t="s">
        <v>1199</v>
      </c>
      <c r="L1737" s="161">
        <v>640</v>
      </c>
      <c r="M1737" s="2" t="s">
        <v>3</v>
      </c>
      <c r="N1737" s="2" t="s">
        <v>45</v>
      </c>
      <c r="O1737" s="9">
        <v>16.604794304274598</v>
      </c>
      <c r="P1737" s="9">
        <f t="shared" si="135"/>
        <v>64</v>
      </c>
      <c r="Q1737" s="3" t="str">
        <f t="shared" si="136"/>
        <v>noviembre</v>
      </c>
      <c r="R1737" s="2">
        <f t="shared" si="137"/>
        <v>2023</v>
      </c>
      <c r="S1737" s="3" t="str">
        <f t="shared" si="138"/>
        <v>martes</v>
      </c>
      <c r="T1737" s="87">
        <f t="shared" si="139"/>
        <v>7</v>
      </c>
    </row>
    <row r="1738" spans="1:20" ht="15.75" x14ac:dyDescent="0.25">
      <c r="A1738" s="113">
        <v>1737</v>
      </c>
      <c r="B1738" s="4" t="s">
        <v>727</v>
      </c>
      <c r="C1738" s="113">
        <v>28</v>
      </c>
      <c r="D1738" s="2" t="s">
        <v>695</v>
      </c>
      <c r="E1738" s="5" t="s">
        <v>1028</v>
      </c>
      <c r="F1738" s="171">
        <v>27707752</v>
      </c>
      <c r="G1738" s="2" t="s">
        <v>824</v>
      </c>
      <c r="H1738" s="2" t="s">
        <v>80</v>
      </c>
      <c r="I1738" s="44">
        <v>45241</v>
      </c>
      <c r="J1738" s="133" t="s">
        <v>682</v>
      </c>
      <c r="K1738" s="133" t="s">
        <v>1199</v>
      </c>
      <c r="L1738" s="161">
        <v>640</v>
      </c>
      <c r="M1738" s="2" t="s">
        <v>1</v>
      </c>
      <c r="N1738" s="2" t="s">
        <v>45</v>
      </c>
      <c r="O1738" s="9">
        <v>16.617520005075001</v>
      </c>
      <c r="P1738" s="9">
        <f t="shared" si="135"/>
        <v>64</v>
      </c>
      <c r="Q1738" s="3" t="str">
        <f t="shared" si="136"/>
        <v>noviembre</v>
      </c>
      <c r="R1738" s="2">
        <f t="shared" si="137"/>
        <v>2023</v>
      </c>
      <c r="S1738" s="3" t="str">
        <f t="shared" si="138"/>
        <v>sabado</v>
      </c>
      <c r="T1738" s="88">
        <f t="shared" si="139"/>
        <v>11</v>
      </c>
    </row>
    <row r="1739" spans="1:20" ht="15.75" x14ac:dyDescent="0.25">
      <c r="A1739" s="113">
        <v>1738</v>
      </c>
      <c r="B1739" s="4" t="s">
        <v>728</v>
      </c>
      <c r="C1739" s="113">
        <v>33</v>
      </c>
      <c r="D1739" s="2" t="s">
        <v>696</v>
      </c>
      <c r="E1739" s="5" t="s">
        <v>1029</v>
      </c>
      <c r="F1739" s="171">
        <v>25972381</v>
      </c>
      <c r="G1739" s="2" t="s">
        <v>825</v>
      </c>
      <c r="H1739" s="2" t="s">
        <v>82</v>
      </c>
      <c r="I1739" s="44">
        <v>45248</v>
      </c>
      <c r="J1739" s="133" t="s">
        <v>684</v>
      </c>
      <c r="K1739" s="133" t="s">
        <v>1199</v>
      </c>
      <c r="L1739" s="161">
        <v>640</v>
      </c>
      <c r="M1739" s="2" t="s">
        <v>3</v>
      </c>
      <c r="N1739" s="2" t="s">
        <v>45</v>
      </c>
      <c r="O1739" s="9">
        <v>16.623882855475198</v>
      </c>
      <c r="P1739" s="9">
        <f t="shared" si="135"/>
        <v>64</v>
      </c>
      <c r="Q1739" s="3" t="str">
        <f t="shared" si="136"/>
        <v>noviembre</v>
      </c>
      <c r="R1739" s="2">
        <f t="shared" si="137"/>
        <v>2023</v>
      </c>
      <c r="S1739" s="3" t="str">
        <f t="shared" si="138"/>
        <v>sabado</v>
      </c>
      <c r="T1739" s="87">
        <f t="shared" si="139"/>
        <v>18</v>
      </c>
    </row>
    <row r="1740" spans="1:20" ht="15.75" x14ac:dyDescent="0.25">
      <c r="A1740" s="113">
        <v>1739</v>
      </c>
      <c r="B1740" s="4" t="s">
        <v>91</v>
      </c>
      <c r="C1740" s="113">
        <v>31</v>
      </c>
      <c r="D1740" s="2" t="s">
        <v>696</v>
      </c>
      <c r="E1740" s="5" t="s">
        <v>1034</v>
      </c>
      <c r="F1740" s="171">
        <v>26673605</v>
      </c>
      <c r="G1740" s="2" t="s">
        <v>829</v>
      </c>
      <c r="H1740" s="2" t="s">
        <v>92</v>
      </c>
      <c r="I1740" s="44">
        <v>45253</v>
      </c>
      <c r="J1740" s="133" t="s">
        <v>782</v>
      </c>
      <c r="K1740" s="133" t="s">
        <v>1199</v>
      </c>
      <c r="L1740" s="161">
        <v>640</v>
      </c>
      <c r="M1740" s="2" t="s">
        <v>1198</v>
      </c>
      <c r="N1740" s="2" t="s">
        <v>45</v>
      </c>
      <c r="O1740" s="9">
        <v>16.6556971074762</v>
      </c>
      <c r="P1740" s="9">
        <f t="shared" si="135"/>
        <v>64</v>
      </c>
      <c r="Q1740" s="3" t="str">
        <f t="shared" si="136"/>
        <v>noviembre</v>
      </c>
      <c r="R1740" s="2">
        <f t="shared" si="137"/>
        <v>2023</v>
      </c>
      <c r="S1740" s="3" t="str">
        <f t="shared" si="138"/>
        <v>jueves</v>
      </c>
      <c r="T1740" s="88">
        <f t="shared" si="139"/>
        <v>23</v>
      </c>
    </row>
    <row r="1741" spans="1:20" ht="15.75" x14ac:dyDescent="0.25">
      <c r="A1741" s="113">
        <v>1740</v>
      </c>
      <c r="B1741" s="4" t="s">
        <v>94</v>
      </c>
      <c r="C1741" s="113">
        <v>29</v>
      </c>
      <c r="D1741" s="2" t="s">
        <v>695</v>
      </c>
      <c r="E1741" s="5" t="s">
        <v>1036</v>
      </c>
      <c r="F1741" s="171">
        <v>32537563</v>
      </c>
      <c r="G1741" s="2" t="s">
        <v>831</v>
      </c>
      <c r="H1741" s="2" t="s">
        <v>74</v>
      </c>
      <c r="I1741" s="44">
        <v>45248</v>
      </c>
      <c r="J1741" s="133" t="s">
        <v>691</v>
      </c>
      <c r="K1741" s="133" t="s">
        <v>1199</v>
      </c>
      <c r="L1741" s="161">
        <v>640</v>
      </c>
      <c r="M1741" s="2" t="s">
        <v>1198</v>
      </c>
      <c r="N1741" s="2" t="s">
        <v>45</v>
      </c>
      <c r="O1741" s="9">
        <v>16.668422808276599</v>
      </c>
      <c r="P1741" s="9">
        <f t="shared" si="135"/>
        <v>64</v>
      </c>
      <c r="Q1741" s="3" t="str">
        <f t="shared" si="136"/>
        <v>noviembre</v>
      </c>
      <c r="R1741" s="2">
        <f t="shared" si="137"/>
        <v>2023</v>
      </c>
      <c r="S1741" s="3" t="str">
        <f t="shared" si="138"/>
        <v>sabado</v>
      </c>
      <c r="T1741" s="87">
        <f t="shared" si="139"/>
        <v>18</v>
      </c>
    </row>
    <row r="1742" spans="1:20" ht="15.75" x14ac:dyDescent="0.25">
      <c r="A1742" s="113">
        <v>1741</v>
      </c>
      <c r="B1742" s="4" t="s">
        <v>734</v>
      </c>
      <c r="C1742" s="113">
        <v>29</v>
      </c>
      <c r="D1742" s="2" t="s">
        <v>696</v>
      </c>
      <c r="E1742" s="5" t="s">
        <v>1038</v>
      </c>
      <c r="F1742" s="171">
        <v>36482004</v>
      </c>
      <c r="G1742" s="2" t="s">
        <v>851</v>
      </c>
      <c r="H1742" s="2" t="s">
        <v>98</v>
      </c>
      <c r="I1742" s="44">
        <v>45261</v>
      </c>
      <c r="J1742" s="133" t="s">
        <v>686</v>
      </c>
      <c r="K1742" s="133" t="s">
        <v>1199</v>
      </c>
      <c r="L1742" s="161">
        <v>640</v>
      </c>
      <c r="M1742" s="2" t="s">
        <v>1</v>
      </c>
      <c r="N1742" s="2" t="s">
        <v>45</v>
      </c>
      <c r="O1742" s="9">
        <v>16.681148509077001</v>
      </c>
      <c r="P1742" s="9">
        <f t="shared" si="135"/>
        <v>64</v>
      </c>
      <c r="Q1742" s="3" t="str">
        <f t="shared" si="136"/>
        <v>diciembre</v>
      </c>
      <c r="R1742" s="2">
        <f t="shared" si="137"/>
        <v>2023</v>
      </c>
      <c r="S1742" s="3" t="str">
        <f t="shared" si="138"/>
        <v>viernes</v>
      </c>
      <c r="T1742" s="88">
        <f t="shared" si="139"/>
        <v>1</v>
      </c>
    </row>
    <row r="1743" spans="1:20" ht="15.75" x14ac:dyDescent="0.25">
      <c r="A1743" s="113">
        <v>1742</v>
      </c>
      <c r="B1743" s="4" t="s">
        <v>735</v>
      </c>
      <c r="C1743" s="113">
        <v>29</v>
      </c>
      <c r="D1743" s="2" t="s">
        <v>695</v>
      </c>
      <c r="E1743" s="5" t="s">
        <v>1040</v>
      </c>
      <c r="F1743" s="171">
        <v>34400915</v>
      </c>
      <c r="G1743" s="2" t="s">
        <v>840</v>
      </c>
      <c r="H1743" s="2" t="s">
        <v>102</v>
      </c>
      <c r="I1743" s="44">
        <v>45265</v>
      </c>
      <c r="J1743" s="133" t="s">
        <v>713</v>
      </c>
      <c r="K1743" s="133" t="s">
        <v>1199</v>
      </c>
      <c r="L1743" s="161">
        <v>640</v>
      </c>
      <c r="M1743" s="2" t="s">
        <v>1</v>
      </c>
      <c r="N1743" s="2" t="s">
        <v>45</v>
      </c>
      <c r="O1743" s="9">
        <v>16.6938742098774</v>
      </c>
      <c r="P1743" s="9">
        <f t="shared" si="135"/>
        <v>64</v>
      </c>
      <c r="Q1743" s="3" t="str">
        <f t="shared" si="136"/>
        <v>diciembre</v>
      </c>
      <c r="R1743" s="2">
        <f t="shared" si="137"/>
        <v>2023</v>
      </c>
      <c r="S1743" s="3" t="str">
        <f t="shared" si="138"/>
        <v>martes</v>
      </c>
      <c r="T1743" s="87">
        <f t="shared" si="139"/>
        <v>5</v>
      </c>
    </row>
    <row r="1744" spans="1:20" ht="15.75" x14ac:dyDescent="0.25">
      <c r="A1744" s="113">
        <v>1743</v>
      </c>
      <c r="B1744" s="4" t="s">
        <v>736</v>
      </c>
      <c r="C1744" s="113">
        <v>18</v>
      </c>
      <c r="D1744" s="2" t="s">
        <v>695</v>
      </c>
      <c r="E1744" s="5" t="s">
        <v>1041</v>
      </c>
      <c r="F1744" s="171">
        <v>31816316</v>
      </c>
      <c r="G1744" s="2" t="s">
        <v>853</v>
      </c>
      <c r="H1744" s="2" t="s">
        <v>104</v>
      </c>
      <c r="I1744" s="44">
        <v>45267</v>
      </c>
      <c r="J1744" s="133" t="s">
        <v>716</v>
      </c>
      <c r="K1744" s="133" t="s">
        <v>1199</v>
      </c>
      <c r="L1744" s="161">
        <v>640</v>
      </c>
      <c r="M1744" s="2" t="s">
        <v>1197</v>
      </c>
      <c r="N1744" s="2" t="s">
        <v>45</v>
      </c>
      <c r="O1744" s="9">
        <v>16.700237060277601</v>
      </c>
      <c r="P1744" s="9">
        <f t="shared" si="135"/>
        <v>64</v>
      </c>
      <c r="Q1744" s="3" t="str">
        <f t="shared" si="136"/>
        <v>diciembre</v>
      </c>
      <c r="R1744" s="2">
        <f t="shared" si="137"/>
        <v>2023</v>
      </c>
      <c r="S1744" s="3" t="str">
        <f t="shared" si="138"/>
        <v>jueves</v>
      </c>
      <c r="T1744" s="88">
        <f t="shared" si="139"/>
        <v>7</v>
      </c>
    </row>
    <row r="1745" spans="1:20" ht="15.75" x14ac:dyDescent="0.25">
      <c r="A1745" s="113">
        <v>1744</v>
      </c>
      <c r="B1745" s="4" t="s">
        <v>802</v>
      </c>
      <c r="C1745" s="113">
        <v>30</v>
      </c>
      <c r="D1745" s="2" t="s">
        <v>695</v>
      </c>
      <c r="E1745" s="5" t="s">
        <v>1042</v>
      </c>
      <c r="F1745" s="171">
        <v>27186697</v>
      </c>
      <c r="G1745" s="2" t="s">
        <v>833</v>
      </c>
      <c r="H1745" s="2" t="s">
        <v>70</v>
      </c>
      <c r="I1745" s="44">
        <v>45269</v>
      </c>
      <c r="J1745" s="133" t="s">
        <v>689</v>
      </c>
      <c r="K1745" s="133" t="s">
        <v>1199</v>
      </c>
      <c r="L1745" s="161">
        <v>640</v>
      </c>
      <c r="M1745" s="2" t="s">
        <v>1197</v>
      </c>
      <c r="N1745" s="2" t="s">
        <v>45</v>
      </c>
      <c r="O1745" s="9">
        <v>16.706599910677799</v>
      </c>
      <c r="P1745" s="9">
        <f t="shared" si="135"/>
        <v>64</v>
      </c>
      <c r="Q1745" s="3" t="str">
        <f t="shared" si="136"/>
        <v>diciembre</v>
      </c>
      <c r="R1745" s="2">
        <f t="shared" si="137"/>
        <v>2023</v>
      </c>
      <c r="S1745" s="3" t="str">
        <f t="shared" si="138"/>
        <v>sabado</v>
      </c>
      <c r="T1745" s="87">
        <f t="shared" si="139"/>
        <v>9</v>
      </c>
    </row>
    <row r="1746" spans="1:20" ht="15.75" x14ac:dyDescent="0.25">
      <c r="A1746" s="113">
        <v>1745</v>
      </c>
      <c r="B1746" s="4" t="s">
        <v>737</v>
      </c>
      <c r="C1746" s="113">
        <v>30</v>
      </c>
      <c r="D1746" s="2" t="s">
        <v>696</v>
      </c>
      <c r="E1746" s="5" t="s">
        <v>1043</v>
      </c>
      <c r="F1746" s="171">
        <v>30442404</v>
      </c>
      <c r="G1746" s="2" t="s">
        <v>852</v>
      </c>
      <c r="H1746" s="2" t="s">
        <v>108</v>
      </c>
      <c r="I1746" s="44">
        <v>45283</v>
      </c>
      <c r="J1746" s="133" t="s">
        <v>783</v>
      </c>
      <c r="K1746" s="133" t="s">
        <v>1199</v>
      </c>
      <c r="L1746" s="161">
        <v>640</v>
      </c>
      <c r="M1746" s="2" t="s">
        <v>1197</v>
      </c>
      <c r="N1746" s="2" t="s">
        <v>45</v>
      </c>
      <c r="O1746" s="9">
        <v>16.712962761078</v>
      </c>
      <c r="P1746" s="9">
        <f t="shared" si="135"/>
        <v>64</v>
      </c>
      <c r="Q1746" s="3" t="str">
        <f t="shared" si="136"/>
        <v>diciembre</v>
      </c>
      <c r="R1746" s="2">
        <f t="shared" si="137"/>
        <v>2023</v>
      </c>
      <c r="S1746" s="3" t="str">
        <f t="shared" si="138"/>
        <v>sabado</v>
      </c>
      <c r="T1746" s="88">
        <f t="shared" si="139"/>
        <v>23</v>
      </c>
    </row>
    <row r="1747" spans="1:20" ht="15.75" x14ac:dyDescent="0.25">
      <c r="A1747" s="113">
        <v>1746</v>
      </c>
      <c r="B1747" s="4" t="s">
        <v>738</v>
      </c>
      <c r="C1747" s="113">
        <v>52</v>
      </c>
      <c r="D1747" s="2" t="s">
        <v>696</v>
      </c>
      <c r="E1747" s="5" t="s">
        <v>1044</v>
      </c>
      <c r="F1747" s="171">
        <v>34780010</v>
      </c>
      <c r="G1747" s="2" t="s">
        <v>834</v>
      </c>
      <c r="H1747" s="2" t="s">
        <v>110</v>
      </c>
      <c r="I1747" s="44">
        <v>45273</v>
      </c>
      <c r="J1747" s="133" t="s">
        <v>717</v>
      </c>
      <c r="K1747" s="133" t="s">
        <v>1199</v>
      </c>
      <c r="L1747" s="161">
        <v>640</v>
      </c>
      <c r="M1747" s="2" t="s">
        <v>5</v>
      </c>
      <c r="N1747" s="2" t="s">
        <v>45</v>
      </c>
      <c r="O1747" s="9">
        <v>16.719325611478201</v>
      </c>
      <c r="P1747" s="9">
        <f t="shared" si="135"/>
        <v>64</v>
      </c>
      <c r="Q1747" s="3" t="str">
        <f t="shared" si="136"/>
        <v>diciembre</v>
      </c>
      <c r="R1747" s="2">
        <f t="shared" si="137"/>
        <v>2023</v>
      </c>
      <c r="S1747" s="3" t="str">
        <f t="shared" si="138"/>
        <v>miercoles</v>
      </c>
      <c r="T1747" s="87">
        <f t="shared" si="139"/>
        <v>13</v>
      </c>
    </row>
    <row r="1748" spans="1:20" ht="15.75" x14ac:dyDescent="0.25">
      <c r="A1748" s="113">
        <v>1747</v>
      </c>
      <c r="B1748" s="4" t="s">
        <v>720</v>
      </c>
      <c r="C1748" s="113">
        <v>18</v>
      </c>
      <c r="D1748" s="2" t="s">
        <v>695</v>
      </c>
      <c r="E1748" s="5" t="s">
        <v>1046</v>
      </c>
      <c r="F1748" s="171">
        <v>30580610</v>
      </c>
      <c r="G1748" s="2" t="s">
        <v>848</v>
      </c>
      <c r="H1748" s="2" t="s">
        <v>35</v>
      </c>
      <c r="I1748" s="44">
        <v>45277</v>
      </c>
      <c r="J1748" s="133" t="s">
        <v>785</v>
      </c>
      <c r="K1748" s="133" t="s">
        <v>1199</v>
      </c>
      <c r="L1748" s="161">
        <v>640</v>
      </c>
      <c r="M1748" s="2" t="s">
        <v>3</v>
      </c>
      <c r="N1748" s="2" t="s">
        <v>45</v>
      </c>
      <c r="O1748" s="9">
        <v>16.7320513122786</v>
      </c>
      <c r="P1748" s="9">
        <f t="shared" si="135"/>
        <v>64</v>
      </c>
      <c r="Q1748" s="3" t="str">
        <f t="shared" si="136"/>
        <v>diciembre</v>
      </c>
      <c r="R1748" s="2">
        <f t="shared" si="137"/>
        <v>2023</v>
      </c>
      <c r="S1748" s="3" t="str">
        <f t="shared" si="138"/>
        <v>domingo</v>
      </c>
      <c r="T1748" s="88">
        <f t="shared" si="139"/>
        <v>17</v>
      </c>
    </row>
    <row r="1749" spans="1:20" ht="15.75" x14ac:dyDescent="0.25">
      <c r="A1749" s="113">
        <v>1748</v>
      </c>
      <c r="B1749" s="4" t="s">
        <v>722</v>
      </c>
      <c r="C1749" s="113">
        <v>31</v>
      </c>
      <c r="D1749" s="2" t="s">
        <v>696</v>
      </c>
      <c r="E1749" s="5" t="s">
        <v>1021</v>
      </c>
      <c r="F1749" s="171">
        <v>32313302</v>
      </c>
      <c r="G1749" s="2" t="s">
        <v>849</v>
      </c>
      <c r="H1749" s="2" t="s">
        <v>67</v>
      </c>
      <c r="I1749" s="44">
        <v>45281</v>
      </c>
      <c r="J1749" s="133" t="s">
        <v>682</v>
      </c>
      <c r="K1749" s="133" t="s">
        <v>1199</v>
      </c>
      <c r="L1749" s="161">
        <v>640</v>
      </c>
      <c r="M1749" s="2" t="s">
        <v>1</v>
      </c>
      <c r="N1749" s="2" t="s">
        <v>45</v>
      </c>
      <c r="O1749" s="9">
        <v>16.744777013078998</v>
      </c>
      <c r="P1749" s="9">
        <f t="shared" si="135"/>
        <v>64</v>
      </c>
      <c r="Q1749" s="3" t="str">
        <f t="shared" si="136"/>
        <v>diciembre</v>
      </c>
      <c r="R1749" s="2">
        <f t="shared" si="137"/>
        <v>2023</v>
      </c>
      <c r="S1749" s="3" t="str">
        <f t="shared" si="138"/>
        <v>jueves</v>
      </c>
      <c r="T1749" s="87">
        <f t="shared" si="139"/>
        <v>21</v>
      </c>
    </row>
    <row r="1750" spans="1:20" ht="15.75" x14ac:dyDescent="0.25">
      <c r="A1750" s="113">
        <v>1749</v>
      </c>
      <c r="B1750" s="4" t="s">
        <v>723</v>
      </c>
      <c r="C1750" s="3">
        <v>37</v>
      </c>
      <c r="D1750" s="2" t="s">
        <v>696</v>
      </c>
      <c r="E1750" s="5" t="s">
        <v>1022</v>
      </c>
      <c r="F1750" s="171">
        <v>35887710</v>
      </c>
      <c r="G1750" s="2" t="s">
        <v>821</v>
      </c>
      <c r="H1750" s="2" t="s">
        <v>68</v>
      </c>
      <c r="I1750" s="44">
        <v>45283</v>
      </c>
      <c r="J1750" s="133" t="s">
        <v>684</v>
      </c>
      <c r="K1750" s="133" t="s">
        <v>1199</v>
      </c>
      <c r="L1750" s="161">
        <v>640</v>
      </c>
      <c r="M1750" s="2" t="s">
        <v>3</v>
      </c>
      <c r="N1750" s="2" t="s">
        <v>45</v>
      </c>
      <c r="O1750" s="9">
        <v>16.751139863479199</v>
      </c>
      <c r="P1750" s="9">
        <f t="shared" si="135"/>
        <v>64</v>
      </c>
      <c r="Q1750" s="3" t="str">
        <f t="shared" si="136"/>
        <v>diciembre</v>
      </c>
      <c r="R1750" s="2">
        <f t="shared" si="137"/>
        <v>2023</v>
      </c>
      <c r="S1750" s="3" t="str">
        <f t="shared" si="138"/>
        <v>sabado</v>
      </c>
      <c r="T1750" s="88">
        <f t="shared" si="139"/>
        <v>23</v>
      </c>
    </row>
    <row r="1751" spans="1:20" ht="15.75" x14ac:dyDescent="0.25">
      <c r="A1751" s="113">
        <v>1750</v>
      </c>
      <c r="B1751" s="4" t="s">
        <v>716</v>
      </c>
      <c r="C1751" s="113">
        <v>27</v>
      </c>
      <c r="D1751" s="2" t="s">
        <v>695</v>
      </c>
      <c r="E1751" s="5" t="s">
        <v>1051</v>
      </c>
      <c r="F1751" s="171">
        <v>33459367</v>
      </c>
      <c r="G1751" s="6" t="s">
        <v>817</v>
      </c>
      <c r="H1751" s="2" t="s">
        <v>35</v>
      </c>
      <c r="I1751" s="44">
        <v>45171</v>
      </c>
      <c r="J1751" s="133" t="s">
        <v>782</v>
      </c>
      <c r="K1751" s="133" t="s">
        <v>1199</v>
      </c>
      <c r="L1751" s="161">
        <v>640</v>
      </c>
      <c r="M1751" s="2" t="s">
        <v>1198</v>
      </c>
      <c r="N1751" s="2" t="s">
        <v>45</v>
      </c>
      <c r="O1751" s="9">
        <v>16.782954115480202</v>
      </c>
      <c r="P1751" s="9">
        <f t="shared" si="135"/>
        <v>64</v>
      </c>
      <c r="Q1751" s="3" t="str">
        <f t="shared" si="136"/>
        <v>septiembre</v>
      </c>
      <c r="R1751" s="2">
        <f t="shared" si="137"/>
        <v>2023</v>
      </c>
      <c r="S1751" s="3" t="str">
        <f t="shared" si="138"/>
        <v>sabado</v>
      </c>
      <c r="T1751" s="87">
        <f t="shared" si="139"/>
        <v>2</v>
      </c>
    </row>
    <row r="1752" spans="1:20" ht="15.75" x14ac:dyDescent="0.25">
      <c r="A1752" s="113">
        <v>1751</v>
      </c>
      <c r="B1752" s="4" t="s">
        <v>905</v>
      </c>
      <c r="C1752" s="113">
        <v>22</v>
      </c>
      <c r="D1752" s="2" t="s">
        <v>695</v>
      </c>
      <c r="E1752" s="5" t="s">
        <v>1053</v>
      </c>
      <c r="F1752" s="171">
        <v>27137293</v>
      </c>
      <c r="G1752" s="2" t="s">
        <v>819</v>
      </c>
      <c r="H1752" s="2" t="s">
        <v>39</v>
      </c>
      <c r="I1752" s="44">
        <v>45175</v>
      </c>
      <c r="J1752" s="133" t="s">
        <v>691</v>
      </c>
      <c r="K1752" s="133" t="s">
        <v>1199</v>
      </c>
      <c r="L1752" s="161">
        <v>640</v>
      </c>
      <c r="M1752" s="2" t="s">
        <v>1198</v>
      </c>
      <c r="N1752" s="2" t="s">
        <v>45</v>
      </c>
      <c r="O1752" s="9">
        <v>16.7956798162806</v>
      </c>
      <c r="P1752" s="9">
        <f t="shared" si="135"/>
        <v>64</v>
      </c>
      <c r="Q1752" s="3" t="str">
        <f t="shared" si="136"/>
        <v>septiembre</v>
      </c>
      <c r="R1752" s="2">
        <f t="shared" si="137"/>
        <v>2023</v>
      </c>
      <c r="S1752" s="3" t="str">
        <f t="shared" si="138"/>
        <v>miercoles</v>
      </c>
      <c r="T1752" s="88">
        <f t="shared" si="139"/>
        <v>6</v>
      </c>
    </row>
    <row r="1753" spans="1:20" ht="15.75" x14ac:dyDescent="0.25">
      <c r="A1753" s="113">
        <v>1752</v>
      </c>
      <c r="B1753" s="4" t="s">
        <v>719</v>
      </c>
      <c r="C1753" s="113">
        <v>30</v>
      </c>
      <c r="D1753" s="2" t="s">
        <v>696</v>
      </c>
      <c r="E1753" s="5" t="s">
        <v>1045</v>
      </c>
      <c r="F1753" s="171">
        <v>27535017</v>
      </c>
      <c r="G1753" s="2" t="s">
        <v>847</v>
      </c>
      <c r="H1753" s="2" t="s">
        <v>61</v>
      </c>
      <c r="I1753" s="44">
        <v>45179</v>
      </c>
      <c r="J1753" s="133" t="s">
        <v>686</v>
      </c>
      <c r="K1753" s="133" t="s">
        <v>1199</v>
      </c>
      <c r="L1753" s="161">
        <v>640</v>
      </c>
      <c r="M1753" s="2" t="s">
        <v>1</v>
      </c>
      <c r="N1753" s="2" t="s">
        <v>45</v>
      </c>
      <c r="O1753" s="9">
        <v>16.808405517080999</v>
      </c>
      <c r="P1753" s="9">
        <f t="shared" si="135"/>
        <v>64</v>
      </c>
      <c r="Q1753" s="3" t="str">
        <f t="shared" si="136"/>
        <v>septiembre</v>
      </c>
      <c r="R1753" s="2">
        <f t="shared" si="137"/>
        <v>2023</v>
      </c>
      <c r="S1753" s="3" t="str">
        <f t="shared" si="138"/>
        <v>domingo</v>
      </c>
      <c r="T1753" s="87">
        <f t="shared" si="139"/>
        <v>10</v>
      </c>
    </row>
    <row r="1754" spans="1:20" ht="15.75" x14ac:dyDescent="0.25">
      <c r="A1754" s="113">
        <v>1753</v>
      </c>
      <c r="B1754" s="4" t="s">
        <v>721</v>
      </c>
      <c r="C1754" s="113">
        <v>33</v>
      </c>
      <c r="D1754" s="2" t="s">
        <v>695</v>
      </c>
      <c r="E1754" s="5" t="s">
        <v>1047</v>
      </c>
      <c r="F1754" s="171">
        <v>35484478</v>
      </c>
      <c r="G1754" s="2" t="s">
        <v>843</v>
      </c>
      <c r="H1754" s="2" t="s">
        <v>37</v>
      </c>
      <c r="I1754" s="44">
        <v>45183</v>
      </c>
      <c r="J1754" s="133" t="s">
        <v>713</v>
      </c>
      <c r="K1754" s="133" t="s">
        <v>1199</v>
      </c>
      <c r="L1754" s="161">
        <v>640</v>
      </c>
      <c r="M1754" s="2" t="s">
        <v>1</v>
      </c>
      <c r="N1754" s="2" t="s">
        <v>45</v>
      </c>
      <c r="O1754" s="9">
        <v>16.821131217881401</v>
      </c>
      <c r="P1754" s="9">
        <f t="shared" si="135"/>
        <v>64</v>
      </c>
      <c r="Q1754" s="3" t="str">
        <f t="shared" si="136"/>
        <v>septiembre</v>
      </c>
      <c r="R1754" s="2">
        <f t="shared" si="137"/>
        <v>2023</v>
      </c>
      <c r="S1754" s="3" t="str">
        <f t="shared" si="138"/>
        <v>jueves</v>
      </c>
      <c r="T1754" s="88">
        <f t="shared" si="139"/>
        <v>14</v>
      </c>
    </row>
    <row r="1755" spans="1:20" ht="15.75" x14ac:dyDescent="0.25">
      <c r="A1755" s="113">
        <v>1754</v>
      </c>
      <c r="B1755" s="4" t="s">
        <v>722</v>
      </c>
      <c r="C1755" s="113">
        <v>35</v>
      </c>
      <c r="D1755" s="2" t="s">
        <v>696</v>
      </c>
      <c r="E1755" s="5" t="s">
        <v>1021</v>
      </c>
      <c r="F1755" s="171">
        <v>32313302</v>
      </c>
      <c r="G1755" s="2" t="s">
        <v>849</v>
      </c>
      <c r="H1755" s="2" t="s">
        <v>67</v>
      </c>
      <c r="I1755" s="44">
        <v>45185</v>
      </c>
      <c r="J1755" s="133" t="s">
        <v>716</v>
      </c>
      <c r="K1755" s="133" t="s">
        <v>1199</v>
      </c>
      <c r="L1755" s="161">
        <v>640</v>
      </c>
      <c r="M1755" s="2" t="s">
        <v>1197</v>
      </c>
      <c r="N1755" s="2" t="s">
        <v>45</v>
      </c>
      <c r="O1755" s="9">
        <v>16.827494068281599</v>
      </c>
      <c r="P1755" s="9">
        <f t="shared" si="135"/>
        <v>64</v>
      </c>
      <c r="Q1755" s="3" t="str">
        <f t="shared" si="136"/>
        <v>septiembre</v>
      </c>
      <c r="R1755" s="2">
        <f t="shared" si="137"/>
        <v>2023</v>
      </c>
      <c r="S1755" s="3" t="str">
        <f t="shared" si="138"/>
        <v>sabado</v>
      </c>
      <c r="T1755" s="87">
        <f t="shared" si="139"/>
        <v>16</v>
      </c>
    </row>
    <row r="1756" spans="1:20" ht="15.75" x14ac:dyDescent="0.25">
      <c r="A1756" s="113">
        <v>1755</v>
      </c>
      <c r="B1756" s="4" t="s">
        <v>723</v>
      </c>
      <c r="C1756" s="3">
        <v>37</v>
      </c>
      <c r="D1756" s="2" t="s">
        <v>696</v>
      </c>
      <c r="E1756" s="5" t="s">
        <v>1022</v>
      </c>
      <c r="F1756" s="171">
        <v>35887710</v>
      </c>
      <c r="G1756" s="2" t="s">
        <v>821</v>
      </c>
      <c r="H1756" s="2" t="s">
        <v>68</v>
      </c>
      <c r="I1756" s="44">
        <v>45179</v>
      </c>
      <c r="J1756" s="133" t="s">
        <v>689</v>
      </c>
      <c r="K1756" s="133" t="s">
        <v>1199</v>
      </c>
      <c r="L1756" s="161">
        <v>640</v>
      </c>
      <c r="M1756" s="2" t="s">
        <v>1197</v>
      </c>
      <c r="N1756" s="2" t="s">
        <v>45</v>
      </c>
      <c r="O1756" s="9">
        <v>16.8338569186818</v>
      </c>
      <c r="P1756" s="9">
        <f t="shared" si="135"/>
        <v>64</v>
      </c>
      <c r="Q1756" s="3" t="str">
        <f t="shared" si="136"/>
        <v>septiembre</v>
      </c>
      <c r="R1756" s="2">
        <f t="shared" si="137"/>
        <v>2023</v>
      </c>
      <c r="S1756" s="3" t="str">
        <f t="shared" si="138"/>
        <v>domingo</v>
      </c>
      <c r="T1756" s="88">
        <f t="shared" si="139"/>
        <v>10</v>
      </c>
    </row>
    <row r="1757" spans="1:20" ht="15.75" x14ac:dyDescent="0.25">
      <c r="A1757" s="113">
        <v>1756</v>
      </c>
      <c r="B1757" s="4" t="s">
        <v>724</v>
      </c>
      <c r="C1757" s="113">
        <v>40</v>
      </c>
      <c r="D1757" s="2" t="s">
        <v>695</v>
      </c>
      <c r="E1757" s="5" t="s">
        <v>1023</v>
      </c>
      <c r="F1757" s="171">
        <v>30079514</v>
      </c>
      <c r="G1757" s="2" t="s">
        <v>850</v>
      </c>
      <c r="H1757" s="2" t="s">
        <v>70</v>
      </c>
      <c r="I1757" s="44">
        <v>45189</v>
      </c>
      <c r="J1757" s="133" t="s">
        <v>783</v>
      </c>
      <c r="K1757" s="133" t="s">
        <v>1200</v>
      </c>
      <c r="L1757" s="160">
        <v>550</v>
      </c>
      <c r="M1757" s="2" t="s">
        <v>1197</v>
      </c>
      <c r="N1757" s="2" t="s">
        <v>45</v>
      </c>
      <c r="O1757" s="9">
        <v>16.840219769082001</v>
      </c>
      <c r="P1757" s="9">
        <f t="shared" si="135"/>
        <v>55</v>
      </c>
      <c r="Q1757" s="3" t="str">
        <f t="shared" si="136"/>
        <v>septiembre</v>
      </c>
      <c r="R1757" s="2">
        <f t="shared" si="137"/>
        <v>2023</v>
      </c>
      <c r="S1757" s="3" t="str">
        <f t="shared" si="138"/>
        <v>miercoles</v>
      </c>
      <c r="T1757" s="87">
        <f t="shared" si="139"/>
        <v>20</v>
      </c>
    </row>
    <row r="1758" spans="1:20" ht="15.75" x14ac:dyDescent="0.25">
      <c r="A1758" s="113">
        <v>1757</v>
      </c>
      <c r="B1758" s="4" t="s">
        <v>71</v>
      </c>
      <c r="C1758" s="113">
        <v>27</v>
      </c>
      <c r="D1758" s="2" t="s">
        <v>695</v>
      </c>
      <c r="E1758" s="5" t="s">
        <v>1024</v>
      </c>
      <c r="F1758" s="171">
        <v>34221613</v>
      </c>
      <c r="G1758" s="2" t="s">
        <v>822</v>
      </c>
      <c r="H1758" s="2" t="s">
        <v>72</v>
      </c>
      <c r="I1758" s="44">
        <v>45191</v>
      </c>
      <c r="J1758" s="133" t="s">
        <v>717</v>
      </c>
      <c r="K1758" s="133" t="s">
        <v>1200</v>
      </c>
      <c r="L1758" s="160">
        <v>550</v>
      </c>
      <c r="M1758" s="2" t="s">
        <v>5</v>
      </c>
      <c r="N1758" s="2" t="s">
        <v>45</v>
      </c>
      <c r="O1758" s="9">
        <v>16.846582619482199</v>
      </c>
      <c r="P1758" s="9">
        <f t="shared" si="135"/>
        <v>55</v>
      </c>
      <c r="Q1758" s="3" t="str">
        <f t="shared" si="136"/>
        <v>septiembre</v>
      </c>
      <c r="R1758" s="2">
        <f t="shared" si="137"/>
        <v>2023</v>
      </c>
      <c r="S1758" s="3" t="str">
        <f t="shared" si="138"/>
        <v>viernes</v>
      </c>
      <c r="T1758" s="88">
        <f t="shared" si="139"/>
        <v>22</v>
      </c>
    </row>
    <row r="1759" spans="1:20" ht="15.75" x14ac:dyDescent="0.25">
      <c r="A1759" s="113">
        <v>1758</v>
      </c>
      <c r="B1759" s="4" t="s">
        <v>723</v>
      </c>
      <c r="C1759" s="3">
        <v>37</v>
      </c>
      <c r="D1759" s="2" t="s">
        <v>696</v>
      </c>
      <c r="E1759" s="5" t="s">
        <v>1056</v>
      </c>
      <c r="F1759" s="171">
        <v>35887710</v>
      </c>
      <c r="G1759" s="2" t="s">
        <v>821</v>
      </c>
      <c r="H1759" s="2" t="s">
        <v>68</v>
      </c>
      <c r="I1759" s="44">
        <v>45220</v>
      </c>
      <c r="J1759" s="133" t="s">
        <v>686</v>
      </c>
      <c r="K1759" s="133" t="s">
        <v>1200</v>
      </c>
      <c r="L1759" s="160">
        <v>550</v>
      </c>
      <c r="M1759" s="2" t="s">
        <v>1</v>
      </c>
      <c r="N1759" s="2" t="s">
        <v>45</v>
      </c>
      <c r="O1759" s="9">
        <v>16.859308320282601</v>
      </c>
      <c r="P1759" s="9">
        <f t="shared" si="135"/>
        <v>55</v>
      </c>
      <c r="Q1759" s="3" t="str">
        <f t="shared" si="136"/>
        <v>octubre</v>
      </c>
      <c r="R1759" s="2">
        <f t="shared" si="137"/>
        <v>2023</v>
      </c>
      <c r="S1759" s="3" t="str">
        <f t="shared" si="138"/>
        <v>sabado</v>
      </c>
      <c r="T1759" s="87">
        <f t="shared" si="139"/>
        <v>21</v>
      </c>
    </row>
    <row r="1760" spans="1:20" ht="15.75" x14ac:dyDescent="0.25">
      <c r="A1760" s="113">
        <v>1759</v>
      </c>
      <c r="B1760" s="4" t="s">
        <v>71</v>
      </c>
      <c r="C1760" s="113">
        <v>27</v>
      </c>
      <c r="D1760" s="2" t="s">
        <v>695</v>
      </c>
      <c r="E1760" s="5" t="s">
        <v>1058</v>
      </c>
      <c r="F1760" s="171">
        <v>34221613</v>
      </c>
      <c r="G1760" s="2" t="s">
        <v>822</v>
      </c>
      <c r="H1760" s="2" t="s">
        <v>72</v>
      </c>
      <c r="I1760" s="44">
        <v>45233</v>
      </c>
      <c r="J1760" s="133" t="s">
        <v>713</v>
      </c>
      <c r="K1760" s="133" t="s">
        <v>1200</v>
      </c>
      <c r="L1760" s="160">
        <v>550</v>
      </c>
      <c r="M1760" s="2" t="s">
        <v>1</v>
      </c>
      <c r="N1760" s="2" t="s">
        <v>45</v>
      </c>
      <c r="O1760" s="9">
        <v>16.872034021083</v>
      </c>
      <c r="P1760" s="9">
        <f t="shared" si="135"/>
        <v>55</v>
      </c>
      <c r="Q1760" s="3" t="str">
        <f t="shared" si="136"/>
        <v>noviembre</v>
      </c>
      <c r="R1760" s="2">
        <f t="shared" si="137"/>
        <v>2023</v>
      </c>
      <c r="S1760" s="3" t="str">
        <f t="shared" si="138"/>
        <v>viernes</v>
      </c>
      <c r="T1760" s="88">
        <f t="shared" si="139"/>
        <v>3</v>
      </c>
    </row>
    <row r="1761" spans="1:20" ht="15.75" x14ac:dyDescent="0.25">
      <c r="A1761" s="113">
        <v>1760</v>
      </c>
      <c r="B1761" s="4" t="s">
        <v>73</v>
      </c>
      <c r="C1761" s="113">
        <v>31</v>
      </c>
      <c r="D1761" s="2" t="s">
        <v>695</v>
      </c>
      <c r="E1761" s="5" t="s">
        <v>1059</v>
      </c>
      <c r="F1761" s="171">
        <v>39111781</v>
      </c>
      <c r="G1761" s="2" t="s">
        <v>844</v>
      </c>
      <c r="H1761" s="2" t="s">
        <v>74</v>
      </c>
      <c r="I1761" s="44">
        <v>45235</v>
      </c>
      <c r="J1761" s="133" t="s">
        <v>687</v>
      </c>
      <c r="K1761" s="133" t="s">
        <v>1200</v>
      </c>
      <c r="L1761" s="160">
        <v>550</v>
      </c>
      <c r="M1761" s="2" t="s">
        <v>1</v>
      </c>
      <c r="N1761" s="2" t="s">
        <v>45</v>
      </c>
      <c r="O1761" s="9">
        <v>16.878396871483201</v>
      </c>
      <c r="P1761" s="9">
        <f t="shared" si="135"/>
        <v>55</v>
      </c>
      <c r="Q1761" s="3" t="str">
        <f t="shared" si="136"/>
        <v>noviembre</v>
      </c>
      <c r="R1761" s="2">
        <f t="shared" si="137"/>
        <v>2023</v>
      </c>
      <c r="S1761" s="3" t="str">
        <f t="shared" si="138"/>
        <v>domingo</v>
      </c>
      <c r="T1761" s="87">
        <f t="shared" si="139"/>
        <v>5</v>
      </c>
    </row>
    <row r="1762" spans="1:20" ht="15.75" x14ac:dyDescent="0.25">
      <c r="A1762" s="113">
        <v>1761</v>
      </c>
      <c r="B1762" s="4" t="s">
        <v>729</v>
      </c>
      <c r="C1762" s="113">
        <v>44</v>
      </c>
      <c r="D1762" s="2" t="s">
        <v>696</v>
      </c>
      <c r="E1762" s="5" t="s">
        <v>1064</v>
      </c>
      <c r="F1762" s="171">
        <v>39810617</v>
      </c>
      <c r="G1762" s="2" t="s">
        <v>826</v>
      </c>
      <c r="H1762" s="2" t="s">
        <v>84</v>
      </c>
      <c r="I1762" s="44">
        <v>45245</v>
      </c>
      <c r="J1762" s="133" t="s">
        <v>692</v>
      </c>
      <c r="K1762" s="133" t="s">
        <v>1200</v>
      </c>
      <c r="L1762" s="160">
        <v>550</v>
      </c>
      <c r="M1762" s="2" t="s">
        <v>1197</v>
      </c>
      <c r="N1762" s="2" t="s">
        <v>45</v>
      </c>
      <c r="O1762" s="9">
        <v>16.910211123484199</v>
      </c>
      <c r="P1762" s="9">
        <f t="shared" si="135"/>
        <v>55</v>
      </c>
      <c r="Q1762" s="3" t="str">
        <f t="shared" si="136"/>
        <v>noviembre</v>
      </c>
      <c r="R1762" s="2">
        <f t="shared" si="137"/>
        <v>2023</v>
      </c>
      <c r="S1762" s="3" t="str">
        <f t="shared" si="138"/>
        <v>miercoles</v>
      </c>
      <c r="T1762" s="88">
        <f t="shared" si="139"/>
        <v>15</v>
      </c>
    </row>
    <row r="1763" spans="1:20" ht="15.75" x14ac:dyDescent="0.25">
      <c r="A1763" s="113">
        <v>1762</v>
      </c>
      <c r="B1763" s="4" t="s">
        <v>731</v>
      </c>
      <c r="C1763" s="113">
        <v>18</v>
      </c>
      <c r="D1763" s="2" t="s">
        <v>695</v>
      </c>
      <c r="E1763" s="5" t="s">
        <v>1066</v>
      </c>
      <c r="F1763" s="171">
        <v>33175773</v>
      </c>
      <c r="G1763" s="2" t="s">
        <v>827</v>
      </c>
      <c r="H1763" s="2" t="s">
        <v>88</v>
      </c>
      <c r="I1763" s="44">
        <v>45249</v>
      </c>
      <c r="J1763" s="133" t="s">
        <v>784</v>
      </c>
      <c r="K1763" s="133" t="s">
        <v>1200</v>
      </c>
      <c r="L1763" s="160">
        <v>550</v>
      </c>
      <c r="M1763" s="2" t="s">
        <v>1198</v>
      </c>
      <c r="N1763" s="2" t="s">
        <v>45</v>
      </c>
      <c r="O1763" s="9">
        <v>16.922936824284601</v>
      </c>
      <c r="P1763" s="9">
        <f t="shared" si="135"/>
        <v>55</v>
      </c>
      <c r="Q1763" s="3" t="str">
        <f t="shared" si="136"/>
        <v>noviembre</v>
      </c>
      <c r="R1763" s="2">
        <f t="shared" si="137"/>
        <v>2023</v>
      </c>
      <c r="S1763" s="3" t="str">
        <f t="shared" si="138"/>
        <v>domingo</v>
      </c>
      <c r="T1763" s="87">
        <f t="shared" si="139"/>
        <v>19</v>
      </c>
    </row>
    <row r="1764" spans="1:20" ht="15.75" x14ac:dyDescent="0.25">
      <c r="A1764" s="113">
        <v>1763</v>
      </c>
      <c r="B1764" s="4" t="s">
        <v>91</v>
      </c>
      <c r="C1764" s="113">
        <v>26</v>
      </c>
      <c r="D1764" s="2" t="s">
        <v>696</v>
      </c>
      <c r="E1764" s="5" t="s">
        <v>1068</v>
      </c>
      <c r="F1764" s="171">
        <v>26673605</v>
      </c>
      <c r="G1764" s="2" t="s">
        <v>829</v>
      </c>
      <c r="H1764" s="2" t="s">
        <v>92</v>
      </c>
      <c r="I1764" s="44">
        <v>45253</v>
      </c>
      <c r="J1764" s="133" t="s">
        <v>782</v>
      </c>
      <c r="K1764" s="133" t="s">
        <v>1200</v>
      </c>
      <c r="L1764" s="160">
        <v>550</v>
      </c>
      <c r="M1764" s="2" t="s">
        <v>1198</v>
      </c>
      <c r="N1764" s="2" t="s">
        <v>45</v>
      </c>
      <c r="O1764" s="9">
        <v>16.935662525085</v>
      </c>
      <c r="P1764" s="9">
        <f t="shared" si="135"/>
        <v>55</v>
      </c>
      <c r="Q1764" s="3" t="str">
        <f t="shared" si="136"/>
        <v>noviembre</v>
      </c>
      <c r="R1764" s="2">
        <f t="shared" si="137"/>
        <v>2023</v>
      </c>
      <c r="S1764" s="3" t="str">
        <f t="shared" si="138"/>
        <v>jueves</v>
      </c>
      <c r="T1764" s="88">
        <f t="shared" si="139"/>
        <v>23</v>
      </c>
    </row>
    <row r="1765" spans="1:20" ht="15.75" x14ac:dyDescent="0.25">
      <c r="A1765" s="113">
        <v>1764</v>
      </c>
      <c r="B1765" s="4" t="s">
        <v>94</v>
      </c>
      <c r="C1765" s="113">
        <v>29</v>
      </c>
      <c r="D1765" s="2" t="s">
        <v>695</v>
      </c>
      <c r="E1765" s="5" t="s">
        <v>1070</v>
      </c>
      <c r="F1765" s="171">
        <v>32537563</v>
      </c>
      <c r="G1765" s="2" t="s">
        <v>831</v>
      </c>
      <c r="H1765" s="2" t="s">
        <v>74</v>
      </c>
      <c r="I1765" s="44">
        <v>45248</v>
      </c>
      <c r="J1765" s="133" t="s">
        <v>691</v>
      </c>
      <c r="K1765" s="133" t="s">
        <v>1200</v>
      </c>
      <c r="L1765" s="160">
        <v>550</v>
      </c>
      <c r="M1765" s="2" t="s">
        <v>1198</v>
      </c>
      <c r="N1765" s="2" t="s">
        <v>45</v>
      </c>
      <c r="O1765" s="9">
        <v>16.948388225885399</v>
      </c>
      <c r="P1765" s="9">
        <f t="shared" si="135"/>
        <v>55</v>
      </c>
      <c r="Q1765" s="3" t="str">
        <f t="shared" si="136"/>
        <v>noviembre</v>
      </c>
      <c r="R1765" s="2">
        <f t="shared" si="137"/>
        <v>2023</v>
      </c>
      <c r="S1765" s="3" t="str">
        <f t="shared" si="138"/>
        <v>sabado</v>
      </c>
      <c r="T1765" s="87">
        <f t="shared" si="139"/>
        <v>18</v>
      </c>
    </row>
    <row r="1766" spans="1:20" ht="15.75" x14ac:dyDescent="0.25">
      <c r="A1766" s="113">
        <v>1765</v>
      </c>
      <c r="B1766" s="4" t="s">
        <v>733</v>
      </c>
      <c r="C1766" s="113">
        <v>28</v>
      </c>
      <c r="D1766" s="2" t="s">
        <v>695</v>
      </c>
      <c r="E1766" s="5" t="s">
        <v>1071</v>
      </c>
      <c r="F1766" s="171">
        <v>39704517</v>
      </c>
      <c r="G1766" s="2" t="s">
        <v>832</v>
      </c>
      <c r="H1766" s="2" t="s">
        <v>96</v>
      </c>
      <c r="I1766" s="44">
        <v>45259</v>
      </c>
      <c r="J1766" s="133" t="s">
        <v>786</v>
      </c>
      <c r="K1766" s="133" t="s">
        <v>1200</v>
      </c>
      <c r="L1766" s="160">
        <v>550</v>
      </c>
      <c r="M1766" s="2" t="s">
        <v>3</v>
      </c>
      <c r="N1766" s="2" t="s">
        <v>45</v>
      </c>
      <c r="O1766" s="9">
        <v>16.9547510762856</v>
      </c>
      <c r="P1766" s="9">
        <f t="shared" si="135"/>
        <v>55</v>
      </c>
      <c r="Q1766" s="3" t="str">
        <f t="shared" si="136"/>
        <v>noviembre</v>
      </c>
      <c r="R1766" s="2">
        <f t="shared" si="137"/>
        <v>2023</v>
      </c>
      <c r="S1766" s="3" t="str">
        <f t="shared" si="138"/>
        <v>miercoles</v>
      </c>
      <c r="T1766" s="88">
        <f t="shared" si="139"/>
        <v>29</v>
      </c>
    </row>
    <row r="1767" spans="1:20" ht="15.75" x14ac:dyDescent="0.25">
      <c r="A1767" s="113">
        <v>1766</v>
      </c>
      <c r="B1767" s="4" t="s">
        <v>734</v>
      </c>
      <c r="C1767" s="113">
        <v>29</v>
      </c>
      <c r="D1767" s="2" t="s">
        <v>696</v>
      </c>
      <c r="E1767" s="5" t="s">
        <v>1072</v>
      </c>
      <c r="F1767" s="171">
        <v>36482004</v>
      </c>
      <c r="G1767" s="2" t="s">
        <v>851</v>
      </c>
      <c r="H1767" s="2" t="s">
        <v>98</v>
      </c>
      <c r="I1767" s="44">
        <v>45261</v>
      </c>
      <c r="J1767" s="133" t="s">
        <v>686</v>
      </c>
      <c r="K1767" s="133" t="s">
        <v>1200</v>
      </c>
      <c r="L1767" s="160">
        <v>550</v>
      </c>
      <c r="M1767" s="2" t="s">
        <v>1</v>
      </c>
      <c r="N1767" s="2" t="s">
        <v>45</v>
      </c>
      <c r="O1767" s="9">
        <v>16.961113926685801</v>
      </c>
      <c r="P1767" s="9">
        <f t="shared" si="135"/>
        <v>55</v>
      </c>
      <c r="Q1767" s="3" t="str">
        <f t="shared" si="136"/>
        <v>diciembre</v>
      </c>
      <c r="R1767" s="2">
        <f t="shared" si="137"/>
        <v>2023</v>
      </c>
      <c r="S1767" s="3" t="str">
        <f t="shared" si="138"/>
        <v>viernes</v>
      </c>
      <c r="T1767" s="87">
        <f t="shared" si="139"/>
        <v>1</v>
      </c>
    </row>
    <row r="1768" spans="1:20" ht="15.75" x14ac:dyDescent="0.25">
      <c r="A1768" s="113">
        <v>1767</v>
      </c>
      <c r="B1768" s="4" t="s">
        <v>99</v>
      </c>
      <c r="C1768" s="113">
        <v>31</v>
      </c>
      <c r="D1768" s="2" t="s">
        <v>696</v>
      </c>
      <c r="E1768" s="5" t="s">
        <v>1073</v>
      </c>
      <c r="F1768" s="171">
        <v>34388397</v>
      </c>
      <c r="G1768" s="2" t="s">
        <v>846</v>
      </c>
      <c r="H1768" s="2" t="s">
        <v>100</v>
      </c>
      <c r="I1768" s="44">
        <v>45263</v>
      </c>
      <c r="J1768" s="133" t="s">
        <v>714</v>
      </c>
      <c r="K1768" s="133" t="s">
        <v>1200</v>
      </c>
      <c r="L1768" s="160">
        <v>550</v>
      </c>
      <c r="M1768" s="2" t="s">
        <v>1198</v>
      </c>
      <c r="N1768" s="2" t="s">
        <v>45</v>
      </c>
      <c r="O1768" s="9">
        <v>16.967476777085999</v>
      </c>
      <c r="P1768" s="9">
        <f t="shared" si="135"/>
        <v>55</v>
      </c>
      <c r="Q1768" s="3" t="str">
        <f t="shared" si="136"/>
        <v>diciembre</v>
      </c>
      <c r="R1768" s="2">
        <f t="shared" si="137"/>
        <v>2023</v>
      </c>
      <c r="S1768" s="3" t="str">
        <f t="shared" si="138"/>
        <v>domingo</v>
      </c>
      <c r="T1768" s="88">
        <f t="shared" si="139"/>
        <v>3</v>
      </c>
    </row>
    <row r="1769" spans="1:20" ht="15.75" x14ac:dyDescent="0.25">
      <c r="A1769" s="113">
        <v>1768</v>
      </c>
      <c r="B1769" s="4" t="s">
        <v>735</v>
      </c>
      <c r="C1769" s="113">
        <v>29</v>
      </c>
      <c r="D1769" s="2" t="s">
        <v>695</v>
      </c>
      <c r="E1769" s="5" t="s">
        <v>1074</v>
      </c>
      <c r="F1769" s="171">
        <v>34400915</v>
      </c>
      <c r="G1769" s="2" t="s">
        <v>840</v>
      </c>
      <c r="H1769" s="2" t="s">
        <v>102</v>
      </c>
      <c r="I1769" s="44">
        <v>45265</v>
      </c>
      <c r="J1769" s="133" t="s">
        <v>713</v>
      </c>
      <c r="K1769" s="133" t="s">
        <v>1200</v>
      </c>
      <c r="L1769" s="160">
        <v>550</v>
      </c>
      <c r="M1769" s="2" t="s">
        <v>1</v>
      </c>
      <c r="N1769" s="2" t="s">
        <v>45</v>
      </c>
      <c r="O1769" s="9">
        <v>16.9738396274862</v>
      </c>
      <c r="P1769" s="9">
        <f t="shared" si="135"/>
        <v>55</v>
      </c>
      <c r="Q1769" s="3" t="str">
        <f t="shared" si="136"/>
        <v>diciembre</v>
      </c>
      <c r="R1769" s="2">
        <f t="shared" si="137"/>
        <v>2023</v>
      </c>
      <c r="S1769" s="3" t="str">
        <f t="shared" si="138"/>
        <v>martes</v>
      </c>
      <c r="T1769" s="87">
        <f t="shared" si="139"/>
        <v>5</v>
      </c>
    </row>
    <row r="1770" spans="1:20" ht="15.75" x14ac:dyDescent="0.25">
      <c r="A1770" s="113">
        <v>1769</v>
      </c>
      <c r="B1770" s="4" t="s">
        <v>802</v>
      </c>
      <c r="C1770" s="113">
        <v>30</v>
      </c>
      <c r="D1770" s="2" t="s">
        <v>695</v>
      </c>
      <c r="E1770" s="5" t="s">
        <v>1076</v>
      </c>
      <c r="F1770" s="171">
        <v>27186697</v>
      </c>
      <c r="G1770" s="2" t="s">
        <v>833</v>
      </c>
      <c r="H1770" s="2" t="s">
        <v>70</v>
      </c>
      <c r="I1770" s="44">
        <v>45269</v>
      </c>
      <c r="J1770" s="133" t="s">
        <v>689</v>
      </c>
      <c r="K1770" s="133" t="s">
        <v>1200</v>
      </c>
      <c r="L1770" s="160">
        <v>550</v>
      </c>
      <c r="M1770" s="2" t="s">
        <v>1197</v>
      </c>
      <c r="N1770" s="2" t="s">
        <v>45</v>
      </c>
      <c r="O1770" s="9">
        <v>16.986565328286598</v>
      </c>
      <c r="P1770" s="9">
        <f t="shared" si="135"/>
        <v>55</v>
      </c>
      <c r="Q1770" s="3" t="str">
        <f t="shared" si="136"/>
        <v>diciembre</v>
      </c>
      <c r="R1770" s="2">
        <f t="shared" si="137"/>
        <v>2023</v>
      </c>
      <c r="S1770" s="3" t="str">
        <f t="shared" si="138"/>
        <v>sabado</v>
      </c>
      <c r="T1770" s="88">
        <f t="shared" si="139"/>
        <v>9</v>
      </c>
    </row>
    <row r="1771" spans="1:20" ht="15.75" x14ac:dyDescent="0.25">
      <c r="A1771" s="113">
        <v>1770</v>
      </c>
      <c r="B1771" s="4" t="s">
        <v>738</v>
      </c>
      <c r="C1771" s="113">
        <v>52</v>
      </c>
      <c r="D1771" s="2" t="s">
        <v>696</v>
      </c>
      <c r="E1771" s="5" t="s">
        <v>1078</v>
      </c>
      <c r="F1771" s="171">
        <v>34780010</v>
      </c>
      <c r="G1771" s="2" t="s">
        <v>834</v>
      </c>
      <c r="H1771" s="2" t="s">
        <v>110</v>
      </c>
      <c r="I1771" s="44">
        <v>45273</v>
      </c>
      <c r="J1771" s="133" t="s">
        <v>717</v>
      </c>
      <c r="K1771" s="133" t="s">
        <v>1200</v>
      </c>
      <c r="L1771" s="160">
        <v>550</v>
      </c>
      <c r="M1771" s="2" t="s">
        <v>5</v>
      </c>
      <c r="N1771" s="2" t="s">
        <v>45</v>
      </c>
      <c r="O1771" s="9">
        <v>16.999291029087001</v>
      </c>
      <c r="P1771" s="9">
        <f t="shared" si="135"/>
        <v>55</v>
      </c>
      <c r="Q1771" s="3" t="str">
        <f t="shared" si="136"/>
        <v>diciembre</v>
      </c>
      <c r="R1771" s="2">
        <f t="shared" si="137"/>
        <v>2023</v>
      </c>
      <c r="S1771" s="3" t="str">
        <f t="shared" si="138"/>
        <v>miercoles</v>
      </c>
      <c r="T1771" s="87">
        <f t="shared" si="139"/>
        <v>13</v>
      </c>
    </row>
    <row r="1772" spans="1:20" ht="15.75" x14ac:dyDescent="0.25">
      <c r="A1772" s="113">
        <v>1771</v>
      </c>
      <c r="B1772" s="4" t="s">
        <v>719</v>
      </c>
      <c r="C1772" s="113">
        <v>30</v>
      </c>
      <c r="D1772" s="2" t="s">
        <v>696</v>
      </c>
      <c r="E1772" s="5" t="s">
        <v>1079</v>
      </c>
      <c r="F1772" s="171">
        <v>27535017</v>
      </c>
      <c r="G1772" s="2" t="s">
        <v>847</v>
      </c>
      <c r="H1772" s="2" t="s">
        <v>61</v>
      </c>
      <c r="I1772" s="44">
        <v>45275</v>
      </c>
      <c r="J1772" s="133" t="s">
        <v>687</v>
      </c>
      <c r="K1772" s="133" t="s">
        <v>1200</v>
      </c>
      <c r="L1772" s="160">
        <v>550</v>
      </c>
      <c r="M1772" s="2" t="s">
        <v>1</v>
      </c>
      <c r="N1772" s="2" t="s">
        <v>45</v>
      </c>
      <c r="O1772" s="9">
        <v>17.005653879487198</v>
      </c>
      <c r="P1772" s="9">
        <f t="shared" si="135"/>
        <v>55</v>
      </c>
      <c r="Q1772" s="3" t="str">
        <f t="shared" si="136"/>
        <v>diciembre</v>
      </c>
      <c r="R1772" s="2">
        <f t="shared" si="137"/>
        <v>2023</v>
      </c>
      <c r="S1772" s="3" t="str">
        <f t="shared" si="138"/>
        <v>viernes</v>
      </c>
      <c r="T1772" s="88">
        <f t="shared" si="139"/>
        <v>15</v>
      </c>
    </row>
    <row r="1773" spans="1:20" ht="15.75" x14ac:dyDescent="0.25">
      <c r="A1773" s="113">
        <v>1772</v>
      </c>
      <c r="B1773" s="4" t="s">
        <v>115</v>
      </c>
      <c r="C1773" s="113">
        <v>27</v>
      </c>
      <c r="D1773" s="2" t="s">
        <v>696</v>
      </c>
      <c r="E1773" s="5" t="s">
        <v>1082</v>
      </c>
      <c r="F1773" s="171">
        <v>34107521</v>
      </c>
      <c r="G1773" s="2" t="s">
        <v>835</v>
      </c>
      <c r="H1773" s="2" t="s">
        <v>88</v>
      </c>
      <c r="I1773" s="44">
        <v>45283</v>
      </c>
      <c r="J1773" s="133" t="s">
        <v>692</v>
      </c>
      <c r="K1773" s="133" t="s">
        <v>1200</v>
      </c>
      <c r="L1773" s="160">
        <v>550</v>
      </c>
      <c r="M1773" s="2" t="s">
        <v>1197</v>
      </c>
      <c r="N1773" s="2" t="s">
        <v>45</v>
      </c>
      <c r="O1773" s="9">
        <v>17.0374681314882</v>
      </c>
      <c r="P1773" s="9">
        <f t="shared" si="135"/>
        <v>55</v>
      </c>
      <c r="Q1773" s="3" t="str">
        <f t="shared" si="136"/>
        <v>diciembre</v>
      </c>
      <c r="R1773" s="2">
        <f t="shared" si="137"/>
        <v>2023</v>
      </c>
      <c r="S1773" s="3" t="str">
        <f t="shared" si="138"/>
        <v>sabado</v>
      </c>
      <c r="T1773" s="87">
        <f t="shared" si="139"/>
        <v>23</v>
      </c>
    </row>
    <row r="1774" spans="1:20" ht="15.75" x14ac:dyDescent="0.25">
      <c r="A1774" s="113">
        <v>1773</v>
      </c>
      <c r="B1774" s="4" t="s">
        <v>740</v>
      </c>
      <c r="C1774" s="113">
        <v>38</v>
      </c>
      <c r="D1774" s="2" t="s">
        <v>695</v>
      </c>
      <c r="E1774" s="5" t="s">
        <v>680</v>
      </c>
      <c r="F1774" s="171">
        <v>29400151</v>
      </c>
      <c r="G1774" s="2" t="s">
        <v>837</v>
      </c>
      <c r="H1774" s="2" t="s">
        <v>119</v>
      </c>
      <c r="I1774" s="44">
        <v>45289</v>
      </c>
      <c r="J1774" s="133" t="s">
        <v>784</v>
      </c>
      <c r="K1774" s="133" t="s">
        <v>1200</v>
      </c>
      <c r="L1774" s="160">
        <v>550</v>
      </c>
      <c r="M1774" s="2" t="s">
        <v>1198</v>
      </c>
      <c r="N1774" s="2" t="s">
        <v>45</v>
      </c>
      <c r="O1774" s="9">
        <v>17.050193832288599</v>
      </c>
      <c r="P1774" s="9">
        <f t="shared" si="135"/>
        <v>55</v>
      </c>
      <c r="Q1774" s="3" t="str">
        <f t="shared" si="136"/>
        <v>diciembre</v>
      </c>
      <c r="R1774" s="2">
        <f t="shared" si="137"/>
        <v>2023</v>
      </c>
      <c r="S1774" s="3" t="str">
        <f t="shared" si="138"/>
        <v>viernes</v>
      </c>
      <c r="T1774" s="88">
        <f t="shared" si="139"/>
        <v>29</v>
      </c>
    </row>
    <row r="1775" spans="1:20" ht="15.75" x14ac:dyDescent="0.25">
      <c r="A1775" s="113">
        <v>1774</v>
      </c>
      <c r="B1775" s="4" t="s">
        <v>716</v>
      </c>
      <c r="C1775" s="113">
        <v>38</v>
      </c>
      <c r="D1775" s="2" t="s">
        <v>695</v>
      </c>
      <c r="E1775" s="5" t="s">
        <v>1085</v>
      </c>
      <c r="F1775" s="171">
        <v>33459367</v>
      </c>
      <c r="G1775" s="6" t="s">
        <v>817</v>
      </c>
      <c r="H1775" s="2" t="s">
        <v>35</v>
      </c>
      <c r="I1775" s="44">
        <v>45171</v>
      </c>
      <c r="J1775" s="133" t="s">
        <v>782</v>
      </c>
      <c r="K1775" s="133" t="s">
        <v>1200</v>
      </c>
      <c r="L1775" s="160">
        <v>550</v>
      </c>
      <c r="M1775" s="2" t="s">
        <v>1198</v>
      </c>
      <c r="N1775" s="2" t="s">
        <v>45</v>
      </c>
      <c r="O1775" s="9">
        <v>17.062919533089001</v>
      </c>
      <c r="P1775" s="9">
        <f t="shared" si="135"/>
        <v>55</v>
      </c>
      <c r="Q1775" s="3" t="str">
        <f t="shared" si="136"/>
        <v>septiembre</v>
      </c>
      <c r="R1775" s="2">
        <f t="shared" si="137"/>
        <v>2023</v>
      </c>
      <c r="S1775" s="3" t="str">
        <f t="shared" si="138"/>
        <v>sabado</v>
      </c>
      <c r="T1775" s="87">
        <f t="shared" si="139"/>
        <v>2</v>
      </c>
    </row>
    <row r="1776" spans="1:20" ht="15.75" x14ac:dyDescent="0.25">
      <c r="A1776" s="113">
        <v>1775</v>
      </c>
      <c r="B1776" s="4" t="s">
        <v>905</v>
      </c>
      <c r="C1776" s="113">
        <v>22</v>
      </c>
      <c r="D1776" s="2" t="s">
        <v>695</v>
      </c>
      <c r="E1776" s="5" t="s">
        <v>1087</v>
      </c>
      <c r="F1776" s="171">
        <v>27137293</v>
      </c>
      <c r="G1776" s="2" t="s">
        <v>819</v>
      </c>
      <c r="H1776" s="2" t="s">
        <v>39</v>
      </c>
      <c r="I1776" s="44">
        <v>45175</v>
      </c>
      <c r="J1776" s="133" t="s">
        <v>691</v>
      </c>
      <c r="K1776" s="133" t="s">
        <v>1200</v>
      </c>
      <c r="L1776" s="160">
        <v>550</v>
      </c>
      <c r="M1776" s="2" t="s">
        <v>1198</v>
      </c>
      <c r="N1776" s="2" t="s">
        <v>45</v>
      </c>
      <c r="O1776" s="9">
        <v>17.0756452338894</v>
      </c>
      <c r="P1776" s="9">
        <f t="shared" si="135"/>
        <v>55</v>
      </c>
      <c r="Q1776" s="3" t="str">
        <f t="shared" si="136"/>
        <v>septiembre</v>
      </c>
      <c r="R1776" s="2">
        <f t="shared" si="137"/>
        <v>2023</v>
      </c>
      <c r="S1776" s="3" t="str">
        <f t="shared" si="138"/>
        <v>miercoles</v>
      </c>
      <c r="T1776" s="88">
        <f t="shared" si="139"/>
        <v>6</v>
      </c>
    </row>
    <row r="1777" spans="1:20" ht="15.75" x14ac:dyDescent="0.25">
      <c r="A1777" s="113">
        <v>1776</v>
      </c>
      <c r="B1777" s="4" t="s">
        <v>718</v>
      </c>
      <c r="C1777" s="113">
        <v>32</v>
      </c>
      <c r="D1777" s="2" t="s">
        <v>696</v>
      </c>
      <c r="E1777" s="5" t="s">
        <v>1088</v>
      </c>
      <c r="F1777" s="171">
        <v>34294909</v>
      </c>
      <c r="G1777" s="2" t="s">
        <v>820</v>
      </c>
      <c r="H1777" s="2" t="s">
        <v>59</v>
      </c>
      <c r="I1777" s="44">
        <v>45177</v>
      </c>
      <c r="J1777" s="133" t="s">
        <v>786</v>
      </c>
      <c r="K1777" s="133" t="s">
        <v>1200</v>
      </c>
      <c r="L1777" s="160">
        <v>550</v>
      </c>
      <c r="M1777" s="2" t="s">
        <v>3</v>
      </c>
      <c r="N1777" s="2" t="s">
        <v>45</v>
      </c>
      <c r="O1777" s="9">
        <v>17.082008084289601</v>
      </c>
      <c r="P1777" s="9">
        <f t="shared" si="135"/>
        <v>55</v>
      </c>
      <c r="Q1777" s="3" t="str">
        <f t="shared" si="136"/>
        <v>septiembre</v>
      </c>
      <c r="R1777" s="2">
        <f t="shared" si="137"/>
        <v>2023</v>
      </c>
      <c r="S1777" s="3" t="str">
        <f t="shared" si="138"/>
        <v>viernes</v>
      </c>
      <c r="T1777" s="87">
        <f t="shared" si="139"/>
        <v>8</v>
      </c>
    </row>
    <row r="1778" spans="1:20" ht="15.75" x14ac:dyDescent="0.25">
      <c r="A1778" s="113">
        <v>1777</v>
      </c>
      <c r="B1778" s="4" t="s">
        <v>719</v>
      </c>
      <c r="C1778" s="113">
        <v>30</v>
      </c>
      <c r="D1778" s="2" t="s">
        <v>696</v>
      </c>
      <c r="E1778" s="5" t="s">
        <v>1079</v>
      </c>
      <c r="F1778" s="171">
        <v>27535017</v>
      </c>
      <c r="G1778" s="2" t="s">
        <v>847</v>
      </c>
      <c r="H1778" s="2" t="s">
        <v>61</v>
      </c>
      <c r="I1778" s="44">
        <v>45179</v>
      </c>
      <c r="J1778" s="133" t="s">
        <v>686</v>
      </c>
      <c r="K1778" s="133" t="s">
        <v>62</v>
      </c>
      <c r="L1778" s="161">
        <v>350</v>
      </c>
      <c r="M1778" s="2" t="s">
        <v>1</v>
      </c>
      <c r="N1778" s="2" t="s">
        <v>45</v>
      </c>
      <c r="O1778" s="9">
        <v>17.088370934689799</v>
      </c>
      <c r="P1778" s="9">
        <f t="shared" si="135"/>
        <v>35</v>
      </c>
      <c r="Q1778" s="3" t="str">
        <f t="shared" si="136"/>
        <v>septiembre</v>
      </c>
      <c r="R1778" s="2">
        <f t="shared" si="137"/>
        <v>2023</v>
      </c>
      <c r="S1778" s="3" t="str">
        <f t="shared" si="138"/>
        <v>domingo</v>
      </c>
      <c r="T1778" s="88">
        <f t="shared" si="139"/>
        <v>10</v>
      </c>
    </row>
    <row r="1779" spans="1:20" ht="15.75" x14ac:dyDescent="0.25">
      <c r="A1779" s="113">
        <v>1778</v>
      </c>
      <c r="B1779" s="4" t="s">
        <v>720</v>
      </c>
      <c r="C1779" s="113">
        <v>35</v>
      </c>
      <c r="D1779" s="2" t="s">
        <v>695</v>
      </c>
      <c r="E1779" s="5" t="s">
        <v>1080</v>
      </c>
      <c r="F1779" s="171">
        <v>30580610</v>
      </c>
      <c r="G1779" s="2" t="s">
        <v>848</v>
      </c>
      <c r="H1779" s="2" t="s">
        <v>35</v>
      </c>
      <c r="I1779" s="44">
        <v>45181</v>
      </c>
      <c r="J1779" s="133" t="s">
        <v>714</v>
      </c>
      <c r="K1779" s="133" t="s">
        <v>62</v>
      </c>
      <c r="L1779" s="161">
        <v>350</v>
      </c>
      <c r="M1779" s="2" t="s">
        <v>1198</v>
      </c>
      <c r="N1779" s="2" t="s">
        <v>45</v>
      </c>
      <c r="O1779" s="9">
        <v>17.09473378509</v>
      </c>
      <c r="P1779" s="9">
        <f t="shared" si="135"/>
        <v>35</v>
      </c>
      <c r="Q1779" s="3" t="str">
        <f t="shared" si="136"/>
        <v>septiembre</v>
      </c>
      <c r="R1779" s="2">
        <f t="shared" si="137"/>
        <v>2023</v>
      </c>
      <c r="S1779" s="3" t="str">
        <f t="shared" si="138"/>
        <v>martes</v>
      </c>
      <c r="T1779" s="87">
        <f t="shared" si="139"/>
        <v>12</v>
      </c>
    </row>
    <row r="1780" spans="1:20" ht="15.75" x14ac:dyDescent="0.25">
      <c r="A1780" s="113">
        <v>1779</v>
      </c>
      <c r="B1780" s="4" t="s">
        <v>721</v>
      </c>
      <c r="C1780" s="113">
        <v>33</v>
      </c>
      <c r="D1780" s="2" t="s">
        <v>695</v>
      </c>
      <c r="E1780" s="5" t="s">
        <v>1081</v>
      </c>
      <c r="F1780" s="171">
        <v>35484478</v>
      </c>
      <c r="G1780" s="2" t="s">
        <v>843</v>
      </c>
      <c r="H1780" s="2" t="s">
        <v>37</v>
      </c>
      <c r="I1780" s="44">
        <v>45183</v>
      </c>
      <c r="J1780" s="133" t="s">
        <v>713</v>
      </c>
      <c r="K1780" s="133" t="s">
        <v>62</v>
      </c>
      <c r="L1780" s="161">
        <v>350</v>
      </c>
      <c r="M1780" s="2" t="s">
        <v>1</v>
      </c>
      <c r="N1780" s="2" t="s">
        <v>45</v>
      </c>
      <c r="O1780" s="9">
        <v>17.101096635490201</v>
      </c>
      <c r="P1780" s="9">
        <f t="shared" si="135"/>
        <v>35</v>
      </c>
      <c r="Q1780" s="3" t="str">
        <f t="shared" si="136"/>
        <v>septiembre</v>
      </c>
      <c r="R1780" s="2">
        <f t="shared" si="137"/>
        <v>2023</v>
      </c>
      <c r="S1780" s="3" t="str">
        <f t="shared" si="138"/>
        <v>jueves</v>
      </c>
      <c r="T1780" s="88">
        <f t="shared" si="139"/>
        <v>14</v>
      </c>
    </row>
    <row r="1781" spans="1:20" ht="15.75" x14ac:dyDescent="0.25">
      <c r="A1781" s="113">
        <v>1780</v>
      </c>
      <c r="B1781" s="4" t="s">
        <v>723</v>
      </c>
      <c r="C1781" s="3">
        <v>37</v>
      </c>
      <c r="D1781" s="2" t="s">
        <v>696</v>
      </c>
      <c r="E1781" s="5" t="s">
        <v>1056</v>
      </c>
      <c r="F1781" s="171">
        <v>35887710</v>
      </c>
      <c r="G1781" s="2" t="s">
        <v>821</v>
      </c>
      <c r="H1781" s="2" t="s">
        <v>68</v>
      </c>
      <c r="I1781" s="44">
        <v>45179</v>
      </c>
      <c r="J1781" s="133" t="s">
        <v>689</v>
      </c>
      <c r="K1781" s="133" t="s">
        <v>62</v>
      </c>
      <c r="L1781" s="161">
        <v>350</v>
      </c>
      <c r="M1781" s="2" t="s">
        <v>1197</v>
      </c>
      <c r="N1781" s="2" t="s">
        <v>45</v>
      </c>
      <c r="O1781" s="9">
        <v>17.1138223362906</v>
      </c>
      <c r="P1781" s="9">
        <f t="shared" si="135"/>
        <v>35</v>
      </c>
      <c r="Q1781" s="3" t="str">
        <f t="shared" si="136"/>
        <v>septiembre</v>
      </c>
      <c r="R1781" s="2">
        <f t="shared" si="137"/>
        <v>2023</v>
      </c>
      <c r="S1781" s="3" t="str">
        <f t="shared" si="138"/>
        <v>domingo</v>
      </c>
      <c r="T1781" s="87">
        <f t="shared" si="139"/>
        <v>10</v>
      </c>
    </row>
    <row r="1782" spans="1:20" ht="15.75" x14ac:dyDescent="0.25">
      <c r="A1782" s="113">
        <v>1781</v>
      </c>
      <c r="B1782" s="4" t="s">
        <v>71</v>
      </c>
      <c r="C1782" s="113">
        <v>27</v>
      </c>
      <c r="D1782" s="2" t="s">
        <v>695</v>
      </c>
      <c r="E1782" s="5" t="s">
        <v>1058</v>
      </c>
      <c r="F1782" s="171">
        <v>34221613</v>
      </c>
      <c r="G1782" s="2" t="s">
        <v>822</v>
      </c>
      <c r="H1782" s="2" t="s">
        <v>72</v>
      </c>
      <c r="I1782" s="44">
        <v>45191</v>
      </c>
      <c r="J1782" s="133" t="s">
        <v>717</v>
      </c>
      <c r="K1782" s="133" t="s">
        <v>62</v>
      </c>
      <c r="L1782" s="161">
        <v>350</v>
      </c>
      <c r="M1782" s="2" t="s">
        <v>5</v>
      </c>
      <c r="N1782" s="2" t="s">
        <v>45</v>
      </c>
      <c r="O1782" s="9">
        <v>17.126548037090998</v>
      </c>
      <c r="P1782" s="9">
        <f t="shared" si="135"/>
        <v>35</v>
      </c>
      <c r="Q1782" s="3" t="str">
        <f t="shared" si="136"/>
        <v>septiembre</v>
      </c>
      <c r="R1782" s="2">
        <f t="shared" si="137"/>
        <v>2023</v>
      </c>
      <c r="S1782" s="3" t="str">
        <f t="shared" si="138"/>
        <v>viernes</v>
      </c>
      <c r="T1782" s="88">
        <f t="shared" si="139"/>
        <v>22</v>
      </c>
    </row>
    <row r="1783" spans="1:20" ht="15.75" x14ac:dyDescent="0.25">
      <c r="A1783" s="113">
        <v>1782</v>
      </c>
      <c r="B1783" s="4" t="s">
        <v>722</v>
      </c>
      <c r="C1783" s="113">
        <v>28</v>
      </c>
      <c r="D1783" s="2" t="s">
        <v>696</v>
      </c>
      <c r="E1783" s="5" t="s">
        <v>1089</v>
      </c>
      <c r="F1783" s="171">
        <v>32313302</v>
      </c>
      <c r="G1783" s="2" t="s">
        <v>849</v>
      </c>
      <c r="H1783" s="2" t="s">
        <v>67</v>
      </c>
      <c r="I1783" s="44">
        <v>45227</v>
      </c>
      <c r="J1783" s="133" t="s">
        <v>786</v>
      </c>
      <c r="K1783" s="133" t="s">
        <v>62</v>
      </c>
      <c r="L1783" s="161">
        <v>350</v>
      </c>
      <c r="M1783" s="2" t="s">
        <v>3</v>
      </c>
      <c r="N1783" s="2" t="s">
        <v>45</v>
      </c>
      <c r="O1783" s="9">
        <v>17.1329108874912</v>
      </c>
      <c r="P1783" s="9">
        <f t="shared" si="135"/>
        <v>35</v>
      </c>
      <c r="Q1783" s="3" t="str">
        <f t="shared" si="136"/>
        <v>octubre</v>
      </c>
      <c r="R1783" s="2">
        <f t="shared" si="137"/>
        <v>2023</v>
      </c>
      <c r="S1783" s="3" t="str">
        <f t="shared" si="138"/>
        <v>sabado</v>
      </c>
      <c r="T1783" s="87">
        <f t="shared" si="139"/>
        <v>28</v>
      </c>
    </row>
    <row r="1784" spans="1:20" ht="15.75" x14ac:dyDescent="0.25">
      <c r="A1784" s="113">
        <v>1783</v>
      </c>
      <c r="B1784" s="4" t="s">
        <v>725</v>
      </c>
      <c r="C1784" s="113">
        <v>40</v>
      </c>
      <c r="D1784" s="2" t="s">
        <v>696</v>
      </c>
      <c r="E1784" s="5" t="s">
        <v>1094</v>
      </c>
      <c r="F1784" s="171">
        <v>32459086</v>
      </c>
      <c r="G1784" s="2" t="s">
        <v>845</v>
      </c>
      <c r="H1784" s="2" t="s">
        <v>76</v>
      </c>
      <c r="I1784" s="44">
        <v>45237</v>
      </c>
      <c r="J1784" s="133" t="s">
        <v>785</v>
      </c>
      <c r="K1784" s="133" t="s">
        <v>62</v>
      </c>
      <c r="L1784" s="161">
        <v>350</v>
      </c>
      <c r="M1784" s="2" t="s">
        <v>3</v>
      </c>
      <c r="N1784" s="2" t="s">
        <v>45</v>
      </c>
      <c r="O1784" s="9">
        <v>17.164725139492099</v>
      </c>
      <c r="P1784" s="9">
        <f t="shared" si="135"/>
        <v>35</v>
      </c>
      <c r="Q1784" s="3" t="str">
        <f t="shared" si="136"/>
        <v>noviembre</v>
      </c>
      <c r="R1784" s="2">
        <f t="shared" si="137"/>
        <v>2023</v>
      </c>
      <c r="S1784" s="3" t="str">
        <f t="shared" si="138"/>
        <v>martes</v>
      </c>
      <c r="T1784" s="88">
        <f t="shared" si="139"/>
        <v>7</v>
      </c>
    </row>
    <row r="1785" spans="1:20" ht="15.75" x14ac:dyDescent="0.25">
      <c r="A1785" s="113">
        <v>1784</v>
      </c>
      <c r="B1785" s="4" t="s">
        <v>727</v>
      </c>
      <c r="C1785" s="113">
        <v>28</v>
      </c>
      <c r="D1785" s="2" t="s">
        <v>695</v>
      </c>
      <c r="E1785" s="5" t="s">
        <v>1096</v>
      </c>
      <c r="F1785" s="171">
        <v>27707752</v>
      </c>
      <c r="G1785" s="2" t="s">
        <v>824</v>
      </c>
      <c r="H1785" s="2" t="s">
        <v>80</v>
      </c>
      <c r="I1785" s="44">
        <v>45241</v>
      </c>
      <c r="J1785" s="133" t="s">
        <v>682</v>
      </c>
      <c r="K1785" s="133" t="s">
        <v>62</v>
      </c>
      <c r="L1785" s="161">
        <v>350</v>
      </c>
      <c r="M1785" s="2" t="s">
        <v>1</v>
      </c>
      <c r="N1785" s="2" t="s">
        <v>45</v>
      </c>
      <c r="O1785" s="9">
        <v>17.1774508402926</v>
      </c>
      <c r="P1785" s="9">
        <f t="shared" si="135"/>
        <v>35</v>
      </c>
      <c r="Q1785" s="3" t="str">
        <f t="shared" si="136"/>
        <v>noviembre</v>
      </c>
      <c r="R1785" s="2">
        <f t="shared" si="137"/>
        <v>2023</v>
      </c>
      <c r="S1785" s="3" t="str">
        <f t="shared" si="138"/>
        <v>sabado</v>
      </c>
      <c r="T1785" s="87">
        <f t="shared" si="139"/>
        <v>11</v>
      </c>
    </row>
    <row r="1786" spans="1:20" ht="15.75" x14ac:dyDescent="0.25">
      <c r="A1786" s="113">
        <v>1785</v>
      </c>
      <c r="B1786" s="4" t="s">
        <v>729</v>
      </c>
      <c r="C1786" s="113">
        <v>44</v>
      </c>
      <c r="D1786" s="2" t="s">
        <v>696</v>
      </c>
      <c r="E1786" s="5" t="s">
        <v>1098</v>
      </c>
      <c r="F1786" s="171">
        <v>39810617</v>
      </c>
      <c r="G1786" s="2" t="s">
        <v>826</v>
      </c>
      <c r="H1786" s="2" t="s">
        <v>84</v>
      </c>
      <c r="I1786" s="44">
        <v>45245</v>
      </c>
      <c r="J1786" s="133" t="s">
        <v>692</v>
      </c>
      <c r="K1786" s="133" t="s">
        <v>62</v>
      </c>
      <c r="L1786" s="161">
        <v>350</v>
      </c>
      <c r="M1786" s="2" t="s">
        <v>1197</v>
      </c>
      <c r="N1786" s="2" t="s">
        <v>45</v>
      </c>
      <c r="O1786" s="9">
        <v>17.190176541092899</v>
      </c>
      <c r="P1786" s="9">
        <f t="shared" si="135"/>
        <v>35</v>
      </c>
      <c r="Q1786" s="3" t="str">
        <f t="shared" si="136"/>
        <v>noviembre</v>
      </c>
      <c r="R1786" s="2">
        <f t="shared" si="137"/>
        <v>2023</v>
      </c>
      <c r="S1786" s="3" t="str">
        <f t="shared" si="138"/>
        <v>miercoles</v>
      </c>
      <c r="T1786" s="88">
        <f t="shared" si="139"/>
        <v>15</v>
      </c>
    </row>
    <row r="1787" spans="1:20" ht="15.75" x14ac:dyDescent="0.25">
      <c r="A1787" s="113">
        <v>1786</v>
      </c>
      <c r="B1787" s="4" t="s">
        <v>731</v>
      </c>
      <c r="C1787" s="113">
        <v>32</v>
      </c>
      <c r="D1787" s="2" t="s">
        <v>695</v>
      </c>
      <c r="E1787" s="5" t="s">
        <v>1100</v>
      </c>
      <c r="F1787" s="171">
        <v>33175773</v>
      </c>
      <c r="G1787" s="2" t="s">
        <v>827</v>
      </c>
      <c r="H1787" s="2" t="s">
        <v>88</v>
      </c>
      <c r="I1787" s="44">
        <v>45249</v>
      </c>
      <c r="J1787" s="133" t="s">
        <v>784</v>
      </c>
      <c r="K1787" s="133" t="s">
        <v>62</v>
      </c>
      <c r="L1787" s="161">
        <v>350</v>
      </c>
      <c r="M1787" s="2" t="s">
        <v>1198</v>
      </c>
      <c r="N1787" s="2" t="s">
        <v>45</v>
      </c>
      <c r="O1787" s="9">
        <v>17.202902241893401</v>
      </c>
      <c r="P1787" s="9">
        <f t="shared" si="135"/>
        <v>35</v>
      </c>
      <c r="Q1787" s="3" t="str">
        <f t="shared" si="136"/>
        <v>noviembre</v>
      </c>
      <c r="R1787" s="2">
        <f t="shared" si="137"/>
        <v>2023</v>
      </c>
      <c r="S1787" s="3" t="str">
        <f t="shared" si="138"/>
        <v>domingo</v>
      </c>
      <c r="T1787" s="87">
        <f t="shared" si="139"/>
        <v>19</v>
      </c>
    </row>
    <row r="1788" spans="1:20" ht="15.75" x14ac:dyDescent="0.25">
      <c r="A1788" s="113">
        <v>1787</v>
      </c>
      <c r="B1788" s="4" t="s">
        <v>89</v>
      </c>
      <c r="C1788" s="113">
        <v>28</v>
      </c>
      <c r="D1788" s="2" t="s">
        <v>695</v>
      </c>
      <c r="E1788" s="5" t="s">
        <v>1101</v>
      </c>
      <c r="F1788" s="171">
        <v>25649169</v>
      </c>
      <c r="G1788" s="2" t="s">
        <v>828</v>
      </c>
      <c r="H1788" s="2" t="s">
        <v>90</v>
      </c>
      <c r="I1788" s="44">
        <v>45251</v>
      </c>
      <c r="J1788" s="133" t="s">
        <v>690</v>
      </c>
      <c r="K1788" s="133" t="s">
        <v>62</v>
      </c>
      <c r="L1788" s="161">
        <v>350</v>
      </c>
      <c r="M1788" s="2" t="s">
        <v>3</v>
      </c>
      <c r="N1788" s="2" t="s">
        <v>45</v>
      </c>
      <c r="O1788" s="9">
        <v>17.209265092293499</v>
      </c>
      <c r="P1788" s="9">
        <f t="shared" si="135"/>
        <v>35</v>
      </c>
      <c r="Q1788" s="3" t="str">
        <f t="shared" si="136"/>
        <v>noviembre</v>
      </c>
      <c r="R1788" s="2">
        <f t="shared" si="137"/>
        <v>2023</v>
      </c>
      <c r="S1788" s="3" t="str">
        <f t="shared" si="138"/>
        <v>martes</v>
      </c>
      <c r="T1788" s="88">
        <f t="shared" si="139"/>
        <v>21</v>
      </c>
    </row>
    <row r="1789" spans="1:20" ht="15.75" x14ac:dyDescent="0.25">
      <c r="A1789" s="113">
        <v>1788</v>
      </c>
      <c r="B1789" s="4" t="s">
        <v>91</v>
      </c>
      <c r="C1789" s="113">
        <v>30</v>
      </c>
      <c r="D1789" s="2" t="s">
        <v>696</v>
      </c>
      <c r="E1789" s="5" t="s">
        <v>1102</v>
      </c>
      <c r="F1789" s="171">
        <v>26673605</v>
      </c>
      <c r="G1789" s="2" t="s">
        <v>829</v>
      </c>
      <c r="H1789" s="2" t="s">
        <v>92</v>
      </c>
      <c r="I1789" s="44">
        <v>45253</v>
      </c>
      <c r="J1789" s="133" t="s">
        <v>782</v>
      </c>
      <c r="K1789" s="133" t="s">
        <v>62</v>
      </c>
      <c r="L1789" s="161">
        <v>350</v>
      </c>
      <c r="M1789" s="2" t="s">
        <v>1198</v>
      </c>
      <c r="N1789" s="2" t="s">
        <v>45</v>
      </c>
      <c r="O1789" s="9">
        <v>17.2156279426938</v>
      </c>
      <c r="P1789" s="9">
        <f t="shared" si="135"/>
        <v>35</v>
      </c>
      <c r="Q1789" s="3" t="str">
        <f t="shared" si="136"/>
        <v>noviembre</v>
      </c>
      <c r="R1789" s="2">
        <f t="shared" si="137"/>
        <v>2023</v>
      </c>
      <c r="S1789" s="3" t="str">
        <f t="shared" si="138"/>
        <v>jueves</v>
      </c>
      <c r="T1789" s="87">
        <f t="shared" si="139"/>
        <v>23</v>
      </c>
    </row>
    <row r="1790" spans="1:20" ht="15.75" x14ac:dyDescent="0.25">
      <c r="A1790" s="113">
        <v>1789</v>
      </c>
      <c r="B1790" s="4" t="s">
        <v>732</v>
      </c>
      <c r="C1790" s="113">
        <v>40</v>
      </c>
      <c r="D1790" s="2" t="s">
        <v>696</v>
      </c>
      <c r="E1790" s="5" t="s">
        <v>1103</v>
      </c>
      <c r="F1790" s="171">
        <v>33498175</v>
      </c>
      <c r="G1790" s="2" t="s">
        <v>830</v>
      </c>
      <c r="H1790" s="2" t="s">
        <v>61</v>
      </c>
      <c r="I1790" s="44">
        <v>45255</v>
      </c>
      <c r="J1790" s="133" t="s">
        <v>683</v>
      </c>
      <c r="K1790" s="133" t="s">
        <v>62</v>
      </c>
      <c r="L1790" s="161">
        <v>350</v>
      </c>
      <c r="M1790" s="2" t="s">
        <v>5</v>
      </c>
      <c r="N1790" s="2" t="s">
        <v>45</v>
      </c>
      <c r="O1790" s="9">
        <v>17.221990793094001</v>
      </c>
      <c r="P1790" s="9">
        <f t="shared" si="135"/>
        <v>35</v>
      </c>
      <c r="Q1790" s="3" t="str">
        <f t="shared" si="136"/>
        <v>noviembre</v>
      </c>
      <c r="R1790" s="2">
        <f t="shared" si="137"/>
        <v>2023</v>
      </c>
      <c r="S1790" s="3" t="str">
        <f t="shared" si="138"/>
        <v>sabado</v>
      </c>
      <c r="T1790" s="88">
        <f t="shared" si="139"/>
        <v>25</v>
      </c>
    </row>
    <row r="1791" spans="1:20" ht="15.75" x14ac:dyDescent="0.25">
      <c r="A1791" s="113">
        <v>1790</v>
      </c>
      <c r="B1791" s="4" t="s">
        <v>94</v>
      </c>
      <c r="C1791" s="113">
        <v>29</v>
      </c>
      <c r="D1791" s="2" t="s">
        <v>695</v>
      </c>
      <c r="E1791" s="5" t="s">
        <v>1104</v>
      </c>
      <c r="F1791" s="171">
        <v>32537563</v>
      </c>
      <c r="G1791" s="2" t="s">
        <v>831</v>
      </c>
      <c r="H1791" s="2" t="s">
        <v>74</v>
      </c>
      <c r="I1791" s="44">
        <v>45248</v>
      </c>
      <c r="J1791" s="133" t="s">
        <v>691</v>
      </c>
      <c r="K1791" s="133" t="s">
        <v>62</v>
      </c>
      <c r="L1791" s="161">
        <v>350</v>
      </c>
      <c r="M1791" s="2" t="s">
        <v>1198</v>
      </c>
      <c r="N1791" s="2" t="s">
        <v>45</v>
      </c>
      <c r="O1791" s="9">
        <v>17.228353643494099</v>
      </c>
      <c r="P1791" s="9">
        <f t="shared" si="135"/>
        <v>35</v>
      </c>
      <c r="Q1791" s="3" t="str">
        <f t="shared" si="136"/>
        <v>noviembre</v>
      </c>
      <c r="R1791" s="2">
        <f t="shared" si="137"/>
        <v>2023</v>
      </c>
      <c r="S1791" s="3" t="str">
        <f t="shared" si="138"/>
        <v>sabado</v>
      </c>
      <c r="T1791" s="87">
        <f t="shared" si="139"/>
        <v>18</v>
      </c>
    </row>
    <row r="1792" spans="1:20" ht="15.75" x14ac:dyDescent="0.25">
      <c r="A1792" s="113">
        <v>1791</v>
      </c>
      <c r="B1792" s="4" t="s">
        <v>734</v>
      </c>
      <c r="C1792" s="113">
        <v>29</v>
      </c>
      <c r="D1792" s="2" t="s">
        <v>696</v>
      </c>
      <c r="E1792" s="5" t="s">
        <v>1106</v>
      </c>
      <c r="F1792" s="171">
        <v>36482004</v>
      </c>
      <c r="G1792" s="2" t="s">
        <v>851</v>
      </c>
      <c r="H1792" s="2" t="s">
        <v>98</v>
      </c>
      <c r="I1792" s="44">
        <v>45261</v>
      </c>
      <c r="J1792" s="133" t="s">
        <v>686</v>
      </c>
      <c r="K1792" s="133" t="s">
        <v>62</v>
      </c>
      <c r="L1792" s="161">
        <v>350</v>
      </c>
      <c r="M1792" s="2" t="s">
        <v>1</v>
      </c>
      <c r="N1792" s="2" t="s">
        <v>45</v>
      </c>
      <c r="O1792" s="9">
        <v>17.241079344294601</v>
      </c>
      <c r="P1792" s="9">
        <f t="shared" si="135"/>
        <v>35</v>
      </c>
      <c r="Q1792" s="3" t="str">
        <f t="shared" si="136"/>
        <v>diciembre</v>
      </c>
      <c r="R1792" s="2">
        <f t="shared" si="137"/>
        <v>2023</v>
      </c>
      <c r="S1792" s="3" t="str">
        <f t="shared" si="138"/>
        <v>viernes</v>
      </c>
      <c r="T1792" s="88">
        <f t="shared" si="139"/>
        <v>1</v>
      </c>
    </row>
    <row r="1793" spans="1:20" ht="15.75" x14ac:dyDescent="0.25">
      <c r="A1793" s="113">
        <v>1792</v>
      </c>
      <c r="B1793" s="4" t="s">
        <v>735</v>
      </c>
      <c r="C1793" s="113">
        <v>29</v>
      </c>
      <c r="D1793" s="2" t="s">
        <v>695</v>
      </c>
      <c r="E1793" s="5" t="s">
        <v>1108</v>
      </c>
      <c r="F1793" s="171">
        <v>34400915</v>
      </c>
      <c r="G1793" s="2" t="s">
        <v>840</v>
      </c>
      <c r="H1793" s="2" t="s">
        <v>102</v>
      </c>
      <c r="I1793" s="44">
        <v>45265</v>
      </c>
      <c r="J1793" s="133" t="s">
        <v>713</v>
      </c>
      <c r="K1793" s="133" t="s">
        <v>62</v>
      </c>
      <c r="L1793" s="161">
        <v>350</v>
      </c>
      <c r="M1793" s="2" t="s">
        <v>1</v>
      </c>
      <c r="N1793" s="2" t="s">
        <v>45</v>
      </c>
      <c r="O1793" s="9">
        <v>17.2538050450949</v>
      </c>
      <c r="P1793" s="9">
        <f t="shared" si="135"/>
        <v>35</v>
      </c>
      <c r="Q1793" s="3" t="str">
        <f t="shared" si="136"/>
        <v>diciembre</v>
      </c>
      <c r="R1793" s="2">
        <f t="shared" si="137"/>
        <v>2023</v>
      </c>
      <c r="S1793" s="3" t="str">
        <f t="shared" si="138"/>
        <v>martes</v>
      </c>
      <c r="T1793" s="87">
        <f t="shared" si="139"/>
        <v>5</v>
      </c>
    </row>
    <row r="1794" spans="1:20" ht="15.75" x14ac:dyDescent="0.25">
      <c r="A1794" s="113">
        <v>1793</v>
      </c>
      <c r="B1794" s="4" t="s">
        <v>736</v>
      </c>
      <c r="C1794" s="113">
        <v>18</v>
      </c>
      <c r="D1794" s="2" t="s">
        <v>695</v>
      </c>
      <c r="E1794" s="5" t="s">
        <v>1109</v>
      </c>
      <c r="F1794" s="171">
        <v>31816316</v>
      </c>
      <c r="G1794" s="2" t="s">
        <v>853</v>
      </c>
      <c r="H1794" s="2" t="s">
        <v>104</v>
      </c>
      <c r="I1794" s="44">
        <v>45267</v>
      </c>
      <c r="J1794" s="133" t="s">
        <v>716</v>
      </c>
      <c r="K1794" s="133" t="s">
        <v>62</v>
      </c>
      <c r="L1794" s="161">
        <v>350</v>
      </c>
      <c r="M1794" s="2" t="s">
        <v>1197</v>
      </c>
      <c r="N1794" s="2" t="s">
        <v>45</v>
      </c>
      <c r="O1794" s="9">
        <v>17.260167895495101</v>
      </c>
      <c r="P1794" s="9">
        <f t="shared" ref="P1794:P1858" si="140">L1794*0.1</f>
        <v>35</v>
      </c>
      <c r="Q1794" s="3" t="str">
        <f t="shared" ref="Q1794:Q1858" si="141">TEXT(I:I,"mmmm")</f>
        <v>diciembre</v>
      </c>
      <c r="R1794" s="2">
        <f t="shared" ref="R1794:R1858" si="142">YEAR(I1794)</f>
        <v>2023</v>
      </c>
      <c r="S1794" s="3" t="str">
        <f t="shared" ref="S1794:S1858" si="143">IF(I1794&lt;&gt;"", SUBSTITUTE(SUBSTITUTE(SUBSTITUTE(SUBSTITUTE(SUBSTITUTE(TEXT(I1794,"dddd"),"á","a"),"é","e"),"í","i"),"ó","o"),"ú","u"),"")</f>
        <v>jueves</v>
      </c>
      <c r="T1794" s="88">
        <f t="shared" ref="T1794:T1858" si="144">DAY(I:I)</f>
        <v>7</v>
      </c>
    </row>
    <row r="1795" spans="1:20" ht="15.75" x14ac:dyDescent="0.25">
      <c r="A1795" s="113">
        <v>1794</v>
      </c>
      <c r="B1795" s="4" t="s">
        <v>720</v>
      </c>
      <c r="C1795" s="113">
        <v>27</v>
      </c>
      <c r="D1795" s="2" t="s">
        <v>695</v>
      </c>
      <c r="E1795" s="5" t="s">
        <v>1114</v>
      </c>
      <c r="F1795" s="171">
        <v>30580610</v>
      </c>
      <c r="G1795" s="2" t="s">
        <v>848</v>
      </c>
      <c r="H1795" s="2" t="s">
        <v>35</v>
      </c>
      <c r="I1795" s="44">
        <v>45277</v>
      </c>
      <c r="J1795" s="133" t="s">
        <v>785</v>
      </c>
      <c r="K1795" s="133" t="s">
        <v>62</v>
      </c>
      <c r="L1795" s="161">
        <v>350</v>
      </c>
      <c r="M1795" s="2" t="s">
        <v>3</v>
      </c>
      <c r="N1795" s="2" t="s">
        <v>45</v>
      </c>
      <c r="O1795" s="9">
        <v>17.2919821474961</v>
      </c>
      <c r="P1795" s="9">
        <f t="shared" si="140"/>
        <v>35</v>
      </c>
      <c r="Q1795" s="3" t="str">
        <f t="shared" si="141"/>
        <v>diciembre</v>
      </c>
      <c r="R1795" s="2">
        <f t="shared" si="142"/>
        <v>2023</v>
      </c>
      <c r="S1795" s="3" t="str">
        <f t="shared" si="143"/>
        <v>domingo</v>
      </c>
      <c r="T1795" s="87">
        <f t="shared" si="144"/>
        <v>17</v>
      </c>
    </row>
    <row r="1796" spans="1:20" ht="15.75" x14ac:dyDescent="0.25">
      <c r="A1796" s="113">
        <v>1795</v>
      </c>
      <c r="B1796" s="4" t="s">
        <v>722</v>
      </c>
      <c r="C1796" s="113">
        <v>28</v>
      </c>
      <c r="D1796" s="2" t="s">
        <v>696</v>
      </c>
      <c r="E1796" s="5" t="s">
        <v>1089</v>
      </c>
      <c r="F1796" s="171">
        <v>32313302</v>
      </c>
      <c r="G1796" s="2" t="s">
        <v>849</v>
      </c>
      <c r="H1796" s="2" t="s">
        <v>67</v>
      </c>
      <c r="I1796" s="44">
        <v>45281</v>
      </c>
      <c r="J1796" s="133" t="s">
        <v>682</v>
      </c>
      <c r="K1796" s="133" t="s">
        <v>62</v>
      </c>
      <c r="L1796" s="161">
        <v>350</v>
      </c>
      <c r="M1796" s="2" t="s">
        <v>1</v>
      </c>
      <c r="N1796" s="2" t="s">
        <v>45</v>
      </c>
      <c r="O1796" s="9">
        <v>17.304707848296498</v>
      </c>
      <c r="P1796" s="9">
        <f t="shared" si="140"/>
        <v>35</v>
      </c>
      <c r="Q1796" s="3" t="str">
        <f t="shared" si="141"/>
        <v>diciembre</v>
      </c>
      <c r="R1796" s="2">
        <f t="shared" si="142"/>
        <v>2023</v>
      </c>
      <c r="S1796" s="3" t="str">
        <f t="shared" si="143"/>
        <v>jueves</v>
      </c>
      <c r="T1796" s="88">
        <f t="shared" si="144"/>
        <v>21</v>
      </c>
    </row>
    <row r="1797" spans="1:20" ht="15.75" x14ac:dyDescent="0.25">
      <c r="A1797" s="113">
        <v>1796</v>
      </c>
      <c r="B1797" s="4" t="s">
        <v>115</v>
      </c>
      <c r="C1797" s="113">
        <v>18</v>
      </c>
      <c r="D1797" s="2" t="s">
        <v>696</v>
      </c>
      <c r="E1797" s="5" t="s">
        <v>1116</v>
      </c>
      <c r="F1797" s="171">
        <v>34107521</v>
      </c>
      <c r="G1797" s="2" t="s">
        <v>835</v>
      </c>
      <c r="H1797" s="2" t="s">
        <v>88</v>
      </c>
      <c r="I1797" s="44">
        <v>45283</v>
      </c>
      <c r="J1797" s="133" t="s">
        <v>692</v>
      </c>
      <c r="K1797" s="133" t="s">
        <v>1203</v>
      </c>
      <c r="L1797" s="161">
        <v>450</v>
      </c>
      <c r="M1797" s="2" t="s">
        <v>1197</v>
      </c>
      <c r="N1797" s="2" t="s">
        <v>45</v>
      </c>
      <c r="O1797" s="9">
        <v>17.317433549096901</v>
      </c>
      <c r="P1797" s="9">
        <f t="shared" si="140"/>
        <v>45</v>
      </c>
      <c r="Q1797" s="3" t="str">
        <f t="shared" si="141"/>
        <v>diciembre</v>
      </c>
      <c r="R1797" s="2">
        <f t="shared" si="142"/>
        <v>2023</v>
      </c>
      <c r="S1797" s="3" t="str">
        <f t="shared" si="143"/>
        <v>sabado</v>
      </c>
      <c r="T1797" s="87">
        <f t="shared" si="144"/>
        <v>23</v>
      </c>
    </row>
    <row r="1798" spans="1:20" ht="15.75" x14ac:dyDescent="0.25">
      <c r="A1798" s="113">
        <v>1797</v>
      </c>
      <c r="B1798" s="4" t="s">
        <v>740</v>
      </c>
      <c r="C1798" s="113">
        <v>38</v>
      </c>
      <c r="D1798" s="2" t="s">
        <v>695</v>
      </c>
      <c r="E1798" s="5" t="s">
        <v>680</v>
      </c>
      <c r="F1798" s="171">
        <v>29400151</v>
      </c>
      <c r="G1798" s="2" t="s">
        <v>837</v>
      </c>
      <c r="H1798" s="2" t="s">
        <v>119</v>
      </c>
      <c r="I1798" s="44">
        <v>45289</v>
      </c>
      <c r="J1798" s="133" t="s">
        <v>784</v>
      </c>
      <c r="K1798" s="133" t="s">
        <v>1203</v>
      </c>
      <c r="L1798" s="161">
        <v>450</v>
      </c>
      <c r="M1798" s="2" t="s">
        <v>1198</v>
      </c>
      <c r="N1798" s="2" t="s">
        <v>45</v>
      </c>
      <c r="O1798" s="9">
        <v>17.330159249897299</v>
      </c>
      <c r="P1798" s="9">
        <f t="shared" si="140"/>
        <v>45</v>
      </c>
      <c r="Q1798" s="3" t="str">
        <f t="shared" si="141"/>
        <v>diciembre</v>
      </c>
      <c r="R1798" s="2">
        <f t="shared" si="142"/>
        <v>2023</v>
      </c>
      <c r="S1798" s="3" t="str">
        <f t="shared" si="143"/>
        <v>viernes</v>
      </c>
      <c r="T1798" s="88">
        <f t="shared" si="144"/>
        <v>29</v>
      </c>
    </row>
    <row r="1799" spans="1:20" ht="15.75" x14ac:dyDescent="0.25">
      <c r="A1799" s="113">
        <v>1798</v>
      </c>
      <c r="B1799" s="4" t="s">
        <v>120</v>
      </c>
      <c r="C1799" s="113">
        <v>29</v>
      </c>
      <c r="D1799" s="2" t="s">
        <v>695</v>
      </c>
      <c r="E1799" s="5" t="s">
        <v>1118</v>
      </c>
      <c r="F1799" s="171">
        <v>37381230</v>
      </c>
      <c r="G1799" s="2" t="s">
        <v>838</v>
      </c>
      <c r="H1799" s="2" t="s">
        <v>121</v>
      </c>
      <c r="I1799" s="44">
        <v>45291</v>
      </c>
      <c r="J1799" s="133" t="s">
        <v>690</v>
      </c>
      <c r="K1799" s="133" t="s">
        <v>1203</v>
      </c>
      <c r="L1799" s="161">
        <v>450</v>
      </c>
      <c r="M1799" s="2" t="s">
        <v>3</v>
      </c>
      <c r="N1799" s="2" t="s">
        <v>45</v>
      </c>
      <c r="O1799" s="9">
        <v>17.336522100297501</v>
      </c>
      <c r="P1799" s="9">
        <f t="shared" si="140"/>
        <v>45</v>
      </c>
      <c r="Q1799" s="3" t="str">
        <f t="shared" si="141"/>
        <v>diciembre</v>
      </c>
      <c r="R1799" s="2">
        <f t="shared" si="142"/>
        <v>2023</v>
      </c>
      <c r="S1799" s="3" t="str">
        <f t="shared" si="143"/>
        <v>domingo</v>
      </c>
      <c r="T1799" s="87">
        <f t="shared" si="144"/>
        <v>31</v>
      </c>
    </row>
    <row r="1800" spans="1:20" ht="15.75" x14ac:dyDescent="0.25">
      <c r="A1800" s="113">
        <v>1799</v>
      </c>
      <c r="B1800" s="4" t="s">
        <v>716</v>
      </c>
      <c r="C1800" s="113">
        <v>31</v>
      </c>
      <c r="D1800" s="2" t="s">
        <v>695</v>
      </c>
      <c r="E1800" s="5" t="s">
        <v>1119</v>
      </c>
      <c r="F1800" s="171">
        <v>33459367</v>
      </c>
      <c r="G1800" s="6" t="s">
        <v>817</v>
      </c>
      <c r="H1800" s="2" t="s">
        <v>35</v>
      </c>
      <c r="I1800" s="44">
        <v>45171</v>
      </c>
      <c r="J1800" s="133" t="s">
        <v>782</v>
      </c>
      <c r="K1800" s="133" t="s">
        <v>1203</v>
      </c>
      <c r="L1800" s="161">
        <v>450</v>
      </c>
      <c r="M1800" s="2" t="s">
        <v>1198</v>
      </c>
      <c r="N1800" s="2" t="s">
        <v>45</v>
      </c>
      <c r="O1800" s="9">
        <v>17.342884950697702</v>
      </c>
      <c r="P1800" s="9">
        <f t="shared" si="140"/>
        <v>45</v>
      </c>
      <c r="Q1800" s="3" t="str">
        <f t="shared" si="141"/>
        <v>septiembre</v>
      </c>
      <c r="R1800" s="2">
        <f t="shared" si="142"/>
        <v>2023</v>
      </c>
      <c r="S1800" s="3" t="str">
        <f t="shared" si="143"/>
        <v>sabado</v>
      </c>
      <c r="T1800" s="88">
        <f t="shared" si="144"/>
        <v>2</v>
      </c>
    </row>
    <row r="1801" spans="1:20" ht="15.75" x14ac:dyDescent="0.25">
      <c r="A1801" s="113">
        <v>1800</v>
      </c>
      <c r="B1801" s="4" t="s">
        <v>803</v>
      </c>
      <c r="C1801" s="113">
        <v>38</v>
      </c>
      <c r="D1801" s="2" t="s">
        <v>695</v>
      </c>
      <c r="E1801" s="5" t="s">
        <v>1120</v>
      </c>
      <c r="F1801" s="171">
        <v>30652793</v>
      </c>
      <c r="G1801" s="6" t="s">
        <v>818</v>
      </c>
      <c r="H1801" s="2" t="s">
        <v>129</v>
      </c>
      <c r="I1801" s="44">
        <v>45179</v>
      </c>
      <c r="J1801" s="133" t="s">
        <v>683</v>
      </c>
      <c r="K1801" s="133" t="s">
        <v>1203</v>
      </c>
      <c r="L1801" s="161">
        <v>450</v>
      </c>
      <c r="M1801" s="2" t="s">
        <v>5</v>
      </c>
      <c r="N1801" s="2" t="s">
        <v>45</v>
      </c>
      <c r="O1801" s="9">
        <v>17.349247801097899</v>
      </c>
      <c r="P1801" s="9">
        <f t="shared" si="140"/>
        <v>45</v>
      </c>
      <c r="Q1801" s="3" t="str">
        <f t="shared" si="141"/>
        <v>septiembre</v>
      </c>
      <c r="R1801" s="2">
        <f t="shared" si="142"/>
        <v>2023</v>
      </c>
      <c r="S1801" s="3" t="str">
        <f t="shared" si="143"/>
        <v>domingo</v>
      </c>
      <c r="T1801" s="87">
        <f t="shared" si="144"/>
        <v>10</v>
      </c>
    </row>
    <row r="1802" spans="1:20" ht="15.75" x14ac:dyDescent="0.25">
      <c r="A1802" s="113">
        <v>1801</v>
      </c>
      <c r="B1802" s="4" t="s">
        <v>905</v>
      </c>
      <c r="C1802" s="113">
        <v>22</v>
      </c>
      <c r="D1802" s="2" t="s">
        <v>695</v>
      </c>
      <c r="E1802" s="5" t="s">
        <v>1121</v>
      </c>
      <c r="F1802" s="171">
        <v>27137293</v>
      </c>
      <c r="G1802" s="2" t="s">
        <v>819</v>
      </c>
      <c r="H1802" s="2" t="s">
        <v>39</v>
      </c>
      <c r="I1802" s="44">
        <v>45175</v>
      </c>
      <c r="J1802" s="133" t="s">
        <v>691</v>
      </c>
      <c r="K1802" s="133" t="s">
        <v>1203</v>
      </c>
      <c r="L1802" s="161">
        <v>450</v>
      </c>
      <c r="M1802" s="2" t="s">
        <v>1198</v>
      </c>
      <c r="N1802" s="2" t="s">
        <v>45</v>
      </c>
      <c r="O1802" s="9">
        <v>17.3556106514981</v>
      </c>
      <c r="P1802" s="9">
        <f t="shared" si="140"/>
        <v>45</v>
      </c>
      <c r="Q1802" s="3" t="str">
        <f t="shared" si="141"/>
        <v>septiembre</v>
      </c>
      <c r="R1802" s="2">
        <f t="shared" si="142"/>
        <v>2023</v>
      </c>
      <c r="S1802" s="3" t="str">
        <f t="shared" si="143"/>
        <v>miercoles</v>
      </c>
      <c r="T1802" s="88">
        <f t="shared" si="144"/>
        <v>6</v>
      </c>
    </row>
    <row r="1803" spans="1:20" ht="15.75" x14ac:dyDescent="0.25">
      <c r="A1803" s="113">
        <v>1802</v>
      </c>
      <c r="B1803" s="4" t="s">
        <v>719</v>
      </c>
      <c r="C1803" s="113">
        <v>30</v>
      </c>
      <c r="D1803" s="2" t="s">
        <v>696</v>
      </c>
      <c r="E1803" s="5" t="s">
        <v>1113</v>
      </c>
      <c r="F1803" s="171">
        <v>27535017</v>
      </c>
      <c r="G1803" s="2" t="s">
        <v>847</v>
      </c>
      <c r="H1803" s="2" t="s">
        <v>61</v>
      </c>
      <c r="I1803" s="44">
        <v>45179</v>
      </c>
      <c r="J1803" s="133" t="s">
        <v>686</v>
      </c>
      <c r="K1803" s="133" t="s">
        <v>1203</v>
      </c>
      <c r="L1803" s="161">
        <v>450</v>
      </c>
      <c r="M1803" s="2" t="s">
        <v>1</v>
      </c>
      <c r="N1803" s="2" t="s">
        <v>45</v>
      </c>
      <c r="O1803" s="9">
        <v>17.368336352298499</v>
      </c>
      <c r="P1803" s="9">
        <f t="shared" si="140"/>
        <v>45</v>
      </c>
      <c r="Q1803" s="3" t="str">
        <f t="shared" si="141"/>
        <v>septiembre</v>
      </c>
      <c r="R1803" s="2">
        <f t="shared" si="142"/>
        <v>2023</v>
      </c>
      <c r="S1803" s="3" t="str">
        <f t="shared" si="143"/>
        <v>domingo</v>
      </c>
      <c r="T1803" s="87">
        <f t="shared" si="144"/>
        <v>10</v>
      </c>
    </row>
    <row r="1804" spans="1:20" ht="15.75" x14ac:dyDescent="0.25">
      <c r="A1804" s="113">
        <v>1803</v>
      </c>
      <c r="B1804" s="4" t="s">
        <v>721</v>
      </c>
      <c r="C1804" s="113">
        <v>33</v>
      </c>
      <c r="D1804" s="2" t="s">
        <v>695</v>
      </c>
      <c r="E1804" s="5" t="s">
        <v>1115</v>
      </c>
      <c r="F1804" s="171">
        <v>35484478</v>
      </c>
      <c r="G1804" s="2" t="s">
        <v>843</v>
      </c>
      <c r="H1804" s="2" t="s">
        <v>37</v>
      </c>
      <c r="I1804" s="44">
        <v>45183</v>
      </c>
      <c r="J1804" s="133" t="s">
        <v>713</v>
      </c>
      <c r="K1804" s="133" t="s">
        <v>1203</v>
      </c>
      <c r="L1804" s="161">
        <v>450</v>
      </c>
      <c r="M1804" s="2" t="s">
        <v>1</v>
      </c>
      <c r="N1804" s="2" t="s">
        <v>45</v>
      </c>
      <c r="O1804" s="9">
        <v>17.381062053098901</v>
      </c>
      <c r="P1804" s="9">
        <f t="shared" si="140"/>
        <v>45</v>
      </c>
      <c r="Q1804" s="3" t="str">
        <f t="shared" si="141"/>
        <v>septiembre</v>
      </c>
      <c r="R1804" s="2">
        <f t="shared" si="142"/>
        <v>2023</v>
      </c>
      <c r="S1804" s="3" t="str">
        <f t="shared" si="143"/>
        <v>jueves</v>
      </c>
      <c r="T1804" s="88">
        <f t="shared" si="144"/>
        <v>14</v>
      </c>
    </row>
    <row r="1805" spans="1:20" ht="15.75" x14ac:dyDescent="0.25">
      <c r="A1805" s="113">
        <v>1804</v>
      </c>
      <c r="B1805" s="4" t="s">
        <v>722</v>
      </c>
      <c r="C1805" s="113">
        <v>30</v>
      </c>
      <c r="D1805" s="2" t="s">
        <v>696</v>
      </c>
      <c r="E1805" s="5" t="s">
        <v>1089</v>
      </c>
      <c r="F1805" s="171">
        <v>32313302</v>
      </c>
      <c r="G1805" s="2" t="s">
        <v>849</v>
      </c>
      <c r="H1805" s="2" t="s">
        <v>67</v>
      </c>
      <c r="I1805" s="44">
        <v>45185</v>
      </c>
      <c r="J1805" s="133" t="s">
        <v>716</v>
      </c>
      <c r="K1805" s="133" t="s">
        <v>1203</v>
      </c>
      <c r="L1805" s="161">
        <v>450</v>
      </c>
      <c r="M1805" s="2" t="s">
        <v>1197</v>
      </c>
      <c r="N1805" s="2" t="s">
        <v>45</v>
      </c>
      <c r="O1805" s="9">
        <v>17.387424903499099</v>
      </c>
      <c r="P1805" s="9">
        <f t="shared" si="140"/>
        <v>45</v>
      </c>
      <c r="Q1805" s="3" t="str">
        <f t="shared" si="141"/>
        <v>septiembre</v>
      </c>
      <c r="R1805" s="2">
        <f t="shared" si="142"/>
        <v>2023</v>
      </c>
      <c r="S1805" s="3" t="str">
        <f t="shared" si="143"/>
        <v>sabado</v>
      </c>
      <c r="T1805" s="87">
        <f t="shared" si="144"/>
        <v>16</v>
      </c>
    </row>
    <row r="1806" spans="1:20" ht="15.75" x14ac:dyDescent="0.25">
      <c r="A1806" s="113">
        <v>1805</v>
      </c>
      <c r="B1806" s="4" t="s">
        <v>723</v>
      </c>
      <c r="C1806" s="3">
        <v>37</v>
      </c>
      <c r="D1806" s="2" t="s">
        <v>696</v>
      </c>
      <c r="E1806" s="5" t="s">
        <v>1124</v>
      </c>
      <c r="F1806" s="171">
        <v>35887710</v>
      </c>
      <c r="G1806" s="2" t="s">
        <v>821</v>
      </c>
      <c r="H1806" s="2" t="s">
        <v>68</v>
      </c>
      <c r="I1806" s="44">
        <v>45220</v>
      </c>
      <c r="J1806" s="133" t="s">
        <v>686</v>
      </c>
      <c r="K1806" s="133" t="s">
        <v>1203</v>
      </c>
      <c r="L1806" s="161">
        <v>450</v>
      </c>
      <c r="M1806" s="2" t="s">
        <v>1</v>
      </c>
      <c r="N1806" s="2" t="s">
        <v>45</v>
      </c>
      <c r="O1806" s="9">
        <v>17.419239155500101</v>
      </c>
      <c r="P1806" s="9">
        <f t="shared" si="140"/>
        <v>45</v>
      </c>
      <c r="Q1806" s="3" t="str">
        <f t="shared" si="141"/>
        <v>octubre</v>
      </c>
      <c r="R1806" s="2">
        <f t="shared" si="142"/>
        <v>2023</v>
      </c>
      <c r="S1806" s="3" t="str">
        <f t="shared" si="143"/>
        <v>sabado</v>
      </c>
      <c r="T1806" s="88">
        <f t="shared" si="144"/>
        <v>21</v>
      </c>
    </row>
    <row r="1807" spans="1:20" ht="15.75" x14ac:dyDescent="0.25">
      <c r="A1807" s="113">
        <v>1806</v>
      </c>
      <c r="B1807" s="4" t="s">
        <v>71</v>
      </c>
      <c r="C1807" s="113">
        <v>27</v>
      </c>
      <c r="D1807" s="2" t="s">
        <v>695</v>
      </c>
      <c r="E1807" s="5" t="s">
        <v>1126</v>
      </c>
      <c r="F1807" s="171">
        <v>34221613</v>
      </c>
      <c r="G1807" s="2" t="s">
        <v>822</v>
      </c>
      <c r="H1807" s="2" t="s">
        <v>72</v>
      </c>
      <c r="I1807" s="44">
        <v>45233</v>
      </c>
      <c r="J1807" s="133" t="s">
        <v>713</v>
      </c>
      <c r="K1807" s="133" t="s">
        <v>1203</v>
      </c>
      <c r="L1807" s="161">
        <v>450</v>
      </c>
      <c r="M1807" s="2" t="s">
        <v>1</v>
      </c>
      <c r="N1807" s="2" t="s">
        <v>45</v>
      </c>
      <c r="O1807" s="9">
        <v>17.4319648563005</v>
      </c>
      <c r="P1807" s="9">
        <f t="shared" si="140"/>
        <v>45</v>
      </c>
      <c r="Q1807" s="3" t="str">
        <f t="shared" si="141"/>
        <v>noviembre</v>
      </c>
      <c r="R1807" s="2">
        <f t="shared" si="142"/>
        <v>2023</v>
      </c>
      <c r="S1807" s="3" t="str">
        <f t="shared" si="143"/>
        <v>viernes</v>
      </c>
      <c r="T1807" s="87">
        <f t="shared" si="144"/>
        <v>3</v>
      </c>
    </row>
    <row r="1808" spans="1:20" ht="15.75" x14ac:dyDescent="0.25">
      <c r="A1808" s="113">
        <v>1807</v>
      </c>
      <c r="B1808" s="4" t="s">
        <v>725</v>
      </c>
      <c r="C1808" s="113">
        <v>40</v>
      </c>
      <c r="D1808" s="2" t="s">
        <v>696</v>
      </c>
      <c r="E1808" s="5" t="s">
        <v>1128</v>
      </c>
      <c r="F1808" s="171">
        <v>32459086</v>
      </c>
      <c r="G1808" s="2" t="s">
        <v>845</v>
      </c>
      <c r="H1808" s="2" t="s">
        <v>76</v>
      </c>
      <c r="I1808" s="44">
        <v>45237</v>
      </c>
      <c r="J1808" s="133" t="s">
        <v>785</v>
      </c>
      <c r="K1808" s="133" t="s">
        <v>1200</v>
      </c>
      <c r="L1808" s="160">
        <v>550</v>
      </c>
      <c r="M1808" s="2" t="s">
        <v>3</v>
      </c>
      <c r="N1808" s="2" t="s">
        <v>45</v>
      </c>
      <c r="O1808" s="9">
        <v>17.444690557100898</v>
      </c>
      <c r="P1808" s="9">
        <f t="shared" si="140"/>
        <v>55</v>
      </c>
      <c r="Q1808" s="3" t="str">
        <f t="shared" si="141"/>
        <v>noviembre</v>
      </c>
      <c r="R1808" s="2">
        <f t="shared" si="142"/>
        <v>2023</v>
      </c>
      <c r="S1808" s="3" t="str">
        <f t="shared" si="143"/>
        <v>martes</v>
      </c>
      <c r="T1808" s="88">
        <f t="shared" si="144"/>
        <v>7</v>
      </c>
    </row>
    <row r="1809" spans="1:20" ht="15.75" x14ac:dyDescent="0.25">
      <c r="A1809" s="113">
        <v>1808</v>
      </c>
      <c r="B1809" s="4" t="s">
        <v>727</v>
      </c>
      <c r="C1809" s="113">
        <v>28</v>
      </c>
      <c r="D1809" s="2" t="s">
        <v>695</v>
      </c>
      <c r="E1809" s="5" t="s">
        <v>1130</v>
      </c>
      <c r="F1809" s="171">
        <v>27707752</v>
      </c>
      <c r="G1809" s="2" t="s">
        <v>824</v>
      </c>
      <c r="H1809" s="2" t="s">
        <v>80</v>
      </c>
      <c r="I1809" s="44">
        <v>45241</v>
      </c>
      <c r="J1809" s="133" t="s">
        <v>682</v>
      </c>
      <c r="K1809" s="133" t="s">
        <v>1200</v>
      </c>
      <c r="L1809" s="160">
        <v>550</v>
      </c>
      <c r="M1809" s="2" t="s">
        <v>1</v>
      </c>
      <c r="N1809" s="2" t="s">
        <v>45</v>
      </c>
      <c r="O1809" s="9">
        <v>17.457416257901301</v>
      </c>
      <c r="P1809" s="9">
        <f t="shared" si="140"/>
        <v>55</v>
      </c>
      <c r="Q1809" s="3" t="str">
        <f t="shared" si="141"/>
        <v>noviembre</v>
      </c>
      <c r="R1809" s="2">
        <f t="shared" si="142"/>
        <v>2023</v>
      </c>
      <c r="S1809" s="3" t="str">
        <f t="shared" si="143"/>
        <v>sabado</v>
      </c>
      <c r="T1809" s="87">
        <f t="shared" si="144"/>
        <v>11</v>
      </c>
    </row>
    <row r="1810" spans="1:20" ht="15.75" x14ac:dyDescent="0.25">
      <c r="A1810" s="113">
        <v>1809</v>
      </c>
      <c r="B1810" s="4" t="s">
        <v>728</v>
      </c>
      <c r="C1810" s="113">
        <v>30</v>
      </c>
      <c r="D1810" s="2" t="s">
        <v>696</v>
      </c>
      <c r="E1810" s="5" t="s">
        <v>1131</v>
      </c>
      <c r="F1810" s="171">
        <v>25972381</v>
      </c>
      <c r="G1810" s="2" t="s">
        <v>825</v>
      </c>
      <c r="H1810" s="2" t="s">
        <v>82</v>
      </c>
      <c r="I1810" s="44">
        <v>45248</v>
      </c>
      <c r="J1810" s="133" t="s">
        <v>684</v>
      </c>
      <c r="K1810" s="133" t="s">
        <v>1200</v>
      </c>
      <c r="L1810" s="160">
        <v>550</v>
      </c>
      <c r="M1810" s="2" t="s">
        <v>3</v>
      </c>
      <c r="N1810" s="2" t="s">
        <v>45</v>
      </c>
      <c r="O1810" s="9">
        <v>17.463779108301502</v>
      </c>
      <c r="P1810" s="9">
        <f t="shared" si="140"/>
        <v>55</v>
      </c>
      <c r="Q1810" s="3" t="str">
        <f t="shared" si="141"/>
        <v>noviembre</v>
      </c>
      <c r="R1810" s="2">
        <f t="shared" si="142"/>
        <v>2023</v>
      </c>
      <c r="S1810" s="3" t="str">
        <f t="shared" si="143"/>
        <v>sabado</v>
      </c>
      <c r="T1810" s="88">
        <f t="shared" si="144"/>
        <v>18</v>
      </c>
    </row>
    <row r="1811" spans="1:20" ht="15.75" x14ac:dyDescent="0.25">
      <c r="A1811" s="113">
        <v>1810</v>
      </c>
      <c r="B1811" s="4" t="s">
        <v>729</v>
      </c>
      <c r="C1811" s="113">
        <v>44</v>
      </c>
      <c r="D1811" s="2" t="s">
        <v>696</v>
      </c>
      <c r="E1811" s="5" t="s">
        <v>1132</v>
      </c>
      <c r="F1811" s="171">
        <v>39810617</v>
      </c>
      <c r="G1811" s="2" t="s">
        <v>826</v>
      </c>
      <c r="H1811" s="2" t="s">
        <v>84</v>
      </c>
      <c r="I1811" s="44">
        <v>45245</v>
      </c>
      <c r="J1811" s="133" t="s">
        <v>692</v>
      </c>
      <c r="K1811" s="133" t="s">
        <v>1200</v>
      </c>
      <c r="L1811" s="160">
        <v>550</v>
      </c>
      <c r="M1811" s="2" t="s">
        <v>1197</v>
      </c>
      <c r="N1811" s="2" t="s">
        <v>45</v>
      </c>
      <c r="O1811" s="9">
        <v>17.470141958701699</v>
      </c>
      <c r="P1811" s="9">
        <f t="shared" si="140"/>
        <v>55</v>
      </c>
      <c r="Q1811" s="3" t="str">
        <f t="shared" si="141"/>
        <v>noviembre</v>
      </c>
      <c r="R1811" s="2">
        <f t="shared" si="142"/>
        <v>2023</v>
      </c>
      <c r="S1811" s="3" t="str">
        <f t="shared" si="143"/>
        <v>miercoles</v>
      </c>
      <c r="T1811" s="87">
        <f t="shared" si="144"/>
        <v>15</v>
      </c>
    </row>
    <row r="1812" spans="1:20" ht="15.75" x14ac:dyDescent="0.25">
      <c r="A1812" s="113">
        <v>1811</v>
      </c>
      <c r="B1812" s="4" t="s">
        <v>730</v>
      </c>
      <c r="C1812" s="113">
        <v>33</v>
      </c>
      <c r="D1812" s="2" t="s">
        <v>695</v>
      </c>
      <c r="E1812" s="5" t="s">
        <v>1133</v>
      </c>
      <c r="F1812" s="171">
        <v>30066435</v>
      </c>
      <c r="G1812" s="2" t="s">
        <v>933</v>
      </c>
      <c r="H1812" s="2" t="s">
        <v>86</v>
      </c>
      <c r="I1812" s="44">
        <v>45247</v>
      </c>
      <c r="J1812" s="133" t="s">
        <v>685</v>
      </c>
      <c r="K1812" s="133" t="s">
        <v>1200</v>
      </c>
      <c r="L1812" s="160">
        <v>550</v>
      </c>
      <c r="M1812" s="2" t="s">
        <v>5</v>
      </c>
      <c r="N1812" s="2" t="s">
        <v>45</v>
      </c>
      <c r="O1812" s="9">
        <v>17.4765048091019</v>
      </c>
      <c r="P1812" s="9">
        <f t="shared" si="140"/>
        <v>55</v>
      </c>
      <c r="Q1812" s="3" t="str">
        <f t="shared" si="141"/>
        <v>noviembre</v>
      </c>
      <c r="R1812" s="2">
        <f t="shared" si="142"/>
        <v>2023</v>
      </c>
      <c r="S1812" s="3" t="str">
        <f t="shared" si="143"/>
        <v>viernes</v>
      </c>
      <c r="T1812" s="88">
        <f t="shared" si="144"/>
        <v>17</v>
      </c>
    </row>
    <row r="1813" spans="1:20" ht="15.75" x14ac:dyDescent="0.25">
      <c r="A1813" s="113">
        <v>1812</v>
      </c>
      <c r="B1813" s="4" t="s">
        <v>731</v>
      </c>
      <c r="C1813" s="113">
        <v>20</v>
      </c>
      <c r="D1813" s="2" t="s">
        <v>695</v>
      </c>
      <c r="E1813" s="5" t="s">
        <v>1134</v>
      </c>
      <c r="F1813" s="171">
        <v>33175773</v>
      </c>
      <c r="G1813" s="2" t="s">
        <v>827</v>
      </c>
      <c r="H1813" s="2" t="s">
        <v>88</v>
      </c>
      <c r="I1813" s="44">
        <v>45249</v>
      </c>
      <c r="J1813" s="133" t="s">
        <v>784</v>
      </c>
      <c r="K1813" s="133" t="s">
        <v>1200</v>
      </c>
      <c r="L1813" s="160">
        <v>550</v>
      </c>
      <c r="M1813" s="2" t="s">
        <v>1198</v>
      </c>
      <c r="N1813" s="2" t="s">
        <v>45</v>
      </c>
      <c r="O1813" s="9">
        <v>17.482867659502102</v>
      </c>
      <c r="P1813" s="9">
        <f t="shared" si="140"/>
        <v>55</v>
      </c>
      <c r="Q1813" s="3" t="str">
        <f t="shared" si="141"/>
        <v>noviembre</v>
      </c>
      <c r="R1813" s="2">
        <f t="shared" si="142"/>
        <v>2023</v>
      </c>
      <c r="S1813" s="3" t="str">
        <f t="shared" si="143"/>
        <v>domingo</v>
      </c>
      <c r="T1813" s="87">
        <f t="shared" si="144"/>
        <v>19</v>
      </c>
    </row>
    <row r="1814" spans="1:20" ht="15.75" x14ac:dyDescent="0.25">
      <c r="A1814" s="113">
        <v>1813</v>
      </c>
      <c r="B1814" s="4" t="s">
        <v>91</v>
      </c>
      <c r="C1814" s="113">
        <v>34</v>
      </c>
      <c r="D1814" s="2" t="s">
        <v>696</v>
      </c>
      <c r="E1814" s="5" t="s">
        <v>1136</v>
      </c>
      <c r="F1814" s="171">
        <v>26673605</v>
      </c>
      <c r="G1814" s="2" t="s">
        <v>829</v>
      </c>
      <c r="H1814" s="2" t="s">
        <v>92</v>
      </c>
      <c r="I1814" s="44">
        <v>45253</v>
      </c>
      <c r="J1814" s="133" t="s">
        <v>782</v>
      </c>
      <c r="K1814" s="133" t="s">
        <v>1200</v>
      </c>
      <c r="L1814" s="160">
        <v>550</v>
      </c>
      <c r="M1814" s="2" t="s">
        <v>1198</v>
      </c>
      <c r="N1814" s="2" t="s">
        <v>45</v>
      </c>
      <c r="O1814" s="9">
        <v>17.4955933603025</v>
      </c>
      <c r="P1814" s="9">
        <f t="shared" si="140"/>
        <v>55</v>
      </c>
      <c r="Q1814" s="3" t="str">
        <f t="shared" si="141"/>
        <v>noviembre</v>
      </c>
      <c r="R1814" s="2">
        <f t="shared" si="142"/>
        <v>2023</v>
      </c>
      <c r="S1814" s="3" t="str">
        <f t="shared" si="143"/>
        <v>jueves</v>
      </c>
      <c r="T1814" s="88">
        <f t="shared" si="144"/>
        <v>23</v>
      </c>
    </row>
    <row r="1815" spans="1:20" ht="15.75" x14ac:dyDescent="0.25">
      <c r="A1815" s="113">
        <v>1814</v>
      </c>
      <c r="B1815" s="4" t="s">
        <v>94</v>
      </c>
      <c r="C1815" s="113">
        <v>29</v>
      </c>
      <c r="D1815" s="2" t="s">
        <v>695</v>
      </c>
      <c r="E1815" s="5" t="s">
        <v>1138</v>
      </c>
      <c r="F1815" s="171">
        <v>32537563</v>
      </c>
      <c r="G1815" s="2" t="s">
        <v>831</v>
      </c>
      <c r="H1815" s="2" t="s">
        <v>74</v>
      </c>
      <c r="I1815" s="44">
        <v>45248</v>
      </c>
      <c r="J1815" s="133" t="s">
        <v>691</v>
      </c>
      <c r="K1815" s="133" t="s">
        <v>1200</v>
      </c>
      <c r="L1815" s="160">
        <v>550</v>
      </c>
      <c r="M1815" s="2" t="s">
        <v>1198</v>
      </c>
      <c r="N1815" s="2" t="s">
        <v>45</v>
      </c>
      <c r="O1815" s="9">
        <v>17.508319061102899</v>
      </c>
      <c r="P1815" s="9">
        <f t="shared" si="140"/>
        <v>55</v>
      </c>
      <c r="Q1815" s="3" t="str">
        <f t="shared" si="141"/>
        <v>noviembre</v>
      </c>
      <c r="R1815" s="2">
        <f t="shared" si="142"/>
        <v>2023</v>
      </c>
      <c r="S1815" s="3" t="str">
        <f t="shared" si="143"/>
        <v>sabado</v>
      </c>
      <c r="T1815" s="87">
        <f t="shared" si="144"/>
        <v>18</v>
      </c>
    </row>
    <row r="1816" spans="1:20" ht="15.75" x14ac:dyDescent="0.25">
      <c r="A1816" s="113">
        <v>1815</v>
      </c>
      <c r="B1816" s="4" t="s">
        <v>733</v>
      </c>
      <c r="C1816" s="113">
        <v>28</v>
      </c>
      <c r="D1816" s="2" t="s">
        <v>695</v>
      </c>
      <c r="E1816" s="5" t="s">
        <v>1139</v>
      </c>
      <c r="F1816" s="171">
        <v>39704517</v>
      </c>
      <c r="G1816" s="2" t="s">
        <v>832</v>
      </c>
      <c r="H1816" s="2" t="s">
        <v>96</v>
      </c>
      <c r="I1816" s="44">
        <v>45259</v>
      </c>
      <c r="J1816" s="133" t="s">
        <v>786</v>
      </c>
      <c r="K1816" s="133" t="s">
        <v>1200</v>
      </c>
      <c r="L1816" s="160">
        <v>550</v>
      </c>
      <c r="M1816" s="2" t="s">
        <v>3</v>
      </c>
      <c r="N1816" s="2" t="s">
        <v>45</v>
      </c>
      <c r="O1816" s="9">
        <v>17.5146819115031</v>
      </c>
      <c r="P1816" s="9">
        <f t="shared" si="140"/>
        <v>55</v>
      </c>
      <c r="Q1816" s="3" t="str">
        <f t="shared" si="141"/>
        <v>noviembre</v>
      </c>
      <c r="R1816" s="2">
        <f t="shared" si="142"/>
        <v>2023</v>
      </c>
      <c r="S1816" s="3" t="str">
        <f t="shared" si="143"/>
        <v>miercoles</v>
      </c>
      <c r="T1816" s="88">
        <f t="shared" si="144"/>
        <v>29</v>
      </c>
    </row>
    <row r="1817" spans="1:20" ht="15.75" x14ac:dyDescent="0.25">
      <c r="A1817" s="113">
        <v>1816</v>
      </c>
      <c r="B1817" s="4" t="s">
        <v>802</v>
      </c>
      <c r="C1817" s="113">
        <v>30</v>
      </c>
      <c r="D1817" s="2" t="s">
        <v>695</v>
      </c>
      <c r="E1817" s="5" t="s">
        <v>1144</v>
      </c>
      <c r="F1817" s="171">
        <v>27186697</v>
      </c>
      <c r="G1817" s="2" t="s">
        <v>833</v>
      </c>
      <c r="H1817" s="2" t="s">
        <v>70</v>
      </c>
      <c r="I1817" s="44">
        <v>45269</v>
      </c>
      <c r="J1817" s="133" t="s">
        <v>689</v>
      </c>
      <c r="K1817" s="133" t="s">
        <v>1200</v>
      </c>
      <c r="L1817" s="160">
        <v>550</v>
      </c>
      <c r="M1817" s="2" t="s">
        <v>1197</v>
      </c>
      <c r="N1817" s="2" t="s">
        <v>45</v>
      </c>
      <c r="O1817" s="9">
        <v>17.546496163504099</v>
      </c>
      <c r="P1817" s="9">
        <f t="shared" si="140"/>
        <v>55</v>
      </c>
      <c r="Q1817" s="3" t="str">
        <f t="shared" si="141"/>
        <v>diciembre</v>
      </c>
      <c r="R1817" s="2">
        <f t="shared" si="142"/>
        <v>2023</v>
      </c>
      <c r="S1817" s="3" t="str">
        <f t="shared" si="143"/>
        <v>sabado</v>
      </c>
      <c r="T1817" s="87">
        <f t="shared" si="144"/>
        <v>9</v>
      </c>
    </row>
    <row r="1818" spans="1:20" ht="15.75" x14ac:dyDescent="0.25">
      <c r="A1818" s="113">
        <v>1817</v>
      </c>
      <c r="B1818" s="4" t="s">
        <v>738</v>
      </c>
      <c r="C1818" s="113">
        <v>52</v>
      </c>
      <c r="D1818" s="2" t="s">
        <v>696</v>
      </c>
      <c r="E1818" s="5" t="s">
        <v>1146</v>
      </c>
      <c r="F1818" s="171">
        <v>34780010</v>
      </c>
      <c r="G1818" s="2" t="s">
        <v>834</v>
      </c>
      <c r="H1818" s="2" t="s">
        <v>110</v>
      </c>
      <c r="I1818" s="44">
        <v>45273</v>
      </c>
      <c r="J1818" s="133" t="s">
        <v>717</v>
      </c>
      <c r="K1818" s="133" t="s">
        <v>1200</v>
      </c>
      <c r="L1818" s="160">
        <v>550</v>
      </c>
      <c r="M1818" s="2" t="s">
        <v>5</v>
      </c>
      <c r="N1818" s="2" t="s">
        <v>45</v>
      </c>
      <c r="O1818" s="9">
        <v>17.559221864304501</v>
      </c>
      <c r="P1818" s="9">
        <f t="shared" si="140"/>
        <v>55</v>
      </c>
      <c r="Q1818" s="3" t="str">
        <f t="shared" si="141"/>
        <v>diciembre</v>
      </c>
      <c r="R1818" s="2">
        <f t="shared" si="142"/>
        <v>2023</v>
      </c>
      <c r="S1818" s="3" t="str">
        <f t="shared" si="143"/>
        <v>miercoles</v>
      </c>
      <c r="T1818" s="88">
        <f t="shared" si="144"/>
        <v>13</v>
      </c>
    </row>
    <row r="1819" spans="1:20" ht="15.75" x14ac:dyDescent="0.25">
      <c r="A1819" s="113">
        <v>1818</v>
      </c>
      <c r="B1819" s="4" t="s">
        <v>720</v>
      </c>
      <c r="C1819" s="113">
        <v>18</v>
      </c>
      <c r="D1819" s="2" t="s">
        <v>695</v>
      </c>
      <c r="E1819" s="5" t="s">
        <v>1148</v>
      </c>
      <c r="F1819" s="171">
        <v>30580610</v>
      </c>
      <c r="G1819" s="2" t="s">
        <v>848</v>
      </c>
      <c r="H1819" s="2" t="s">
        <v>35</v>
      </c>
      <c r="I1819" s="44">
        <v>45277</v>
      </c>
      <c r="J1819" s="133" t="s">
        <v>785</v>
      </c>
      <c r="K1819" s="133" t="s">
        <v>1200</v>
      </c>
      <c r="L1819" s="160">
        <v>550</v>
      </c>
      <c r="M1819" s="2" t="s">
        <v>3</v>
      </c>
      <c r="N1819" s="2" t="s">
        <v>45</v>
      </c>
      <c r="O1819" s="9">
        <v>17.5719475651049</v>
      </c>
      <c r="P1819" s="9">
        <f t="shared" si="140"/>
        <v>55</v>
      </c>
      <c r="Q1819" s="3" t="str">
        <f t="shared" si="141"/>
        <v>diciembre</v>
      </c>
      <c r="R1819" s="2">
        <f t="shared" si="142"/>
        <v>2023</v>
      </c>
      <c r="S1819" s="3" t="str">
        <f t="shared" si="143"/>
        <v>domingo</v>
      </c>
      <c r="T1819" s="87">
        <f t="shared" si="144"/>
        <v>17</v>
      </c>
    </row>
    <row r="1820" spans="1:20" ht="15.75" x14ac:dyDescent="0.25">
      <c r="A1820" s="113">
        <v>1819</v>
      </c>
      <c r="B1820" s="4" t="s">
        <v>722</v>
      </c>
      <c r="C1820" s="113">
        <v>18</v>
      </c>
      <c r="D1820" s="2" t="s">
        <v>696</v>
      </c>
      <c r="E1820" s="5" t="s">
        <v>1123</v>
      </c>
      <c r="F1820" s="171">
        <v>32313302</v>
      </c>
      <c r="G1820" s="2" t="s">
        <v>849</v>
      </c>
      <c r="H1820" s="2" t="s">
        <v>67</v>
      </c>
      <c r="I1820" s="44">
        <v>45281</v>
      </c>
      <c r="J1820" s="133" t="s">
        <v>682</v>
      </c>
      <c r="K1820" s="133" t="s">
        <v>1200</v>
      </c>
      <c r="L1820" s="160">
        <v>550</v>
      </c>
      <c r="M1820" s="2" t="s">
        <v>1</v>
      </c>
      <c r="N1820" s="2" t="s">
        <v>45</v>
      </c>
      <c r="O1820" s="9">
        <v>17.584673265905302</v>
      </c>
      <c r="P1820" s="9">
        <f t="shared" si="140"/>
        <v>55</v>
      </c>
      <c r="Q1820" s="3" t="str">
        <f t="shared" si="141"/>
        <v>diciembre</v>
      </c>
      <c r="R1820" s="2">
        <f t="shared" si="142"/>
        <v>2023</v>
      </c>
      <c r="S1820" s="3" t="str">
        <f t="shared" si="143"/>
        <v>jueves</v>
      </c>
      <c r="T1820" s="88">
        <f t="shared" si="144"/>
        <v>21</v>
      </c>
    </row>
    <row r="1821" spans="1:20" ht="15.75" x14ac:dyDescent="0.25">
      <c r="A1821" s="113">
        <v>1820</v>
      </c>
      <c r="B1821" s="4" t="s">
        <v>723</v>
      </c>
      <c r="C1821" s="3">
        <v>37</v>
      </c>
      <c r="D1821" s="2" t="s">
        <v>696</v>
      </c>
      <c r="E1821" s="5" t="s">
        <v>1124</v>
      </c>
      <c r="F1821" s="171">
        <v>35887710</v>
      </c>
      <c r="G1821" s="2" t="s">
        <v>821</v>
      </c>
      <c r="H1821" s="2" t="s">
        <v>68</v>
      </c>
      <c r="I1821" s="44">
        <v>45283</v>
      </c>
      <c r="J1821" s="133" t="s">
        <v>684</v>
      </c>
      <c r="K1821" s="133" t="s">
        <v>1200</v>
      </c>
      <c r="L1821" s="160">
        <v>550</v>
      </c>
      <c r="M1821" s="2" t="s">
        <v>3</v>
      </c>
      <c r="N1821" s="2" t="s">
        <v>45</v>
      </c>
      <c r="O1821" s="9">
        <v>17.591036116305499</v>
      </c>
      <c r="P1821" s="9">
        <f t="shared" si="140"/>
        <v>55</v>
      </c>
      <c r="Q1821" s="3" t="str">
        <f t="shared" si="141"/>
        <v>diciembre</v>
      </c>
      <c r="R1821" s="2">
        <f t="shared" si="142"/>
        <v>2023</v>
      </c>
      <c r="S1821" s="3" t="str">
        <f t="shared" si="143"/>
        <v>sabado</v>
      </c>
      <c r="T1821" s="87">
        <f t="shared" si="144"/>
        <v>23</v>
      </c>
    </row>
    <row r="1822" spans="1:20" ht="15.75" x14ac:dyDescent="0.25">
      <c r="A1822" s="113">
        <v>1821</v>
      </c>
      <c r="B1822" s="4" t="s">
        <v>115</v>
      </c>
      <c r="C1822" s="113">
        <v>31</v>
      </c>
      <c r="D1822" s="2" t="s">
        <v>696</v>
      </c>
      <c r="E1822" s="5" t="s">
        <v>1150</v>
      </c>
      <c r="F1822" s="171">
        <v>34107521</v>
      </c>
      <c r="G1822" s="2" t="s">
        <v>835</v>
      </c>
      <c r="H1822" s="2" t="s">
        <v>88</v>
      </c>
      <c r="I1822" s="44">
        <v>45283</v>
      </c>
      <c r="J1822" s="133" t="s">
        <v>692</v>
      </c>
      <c r="K1822" s="133" t="s">
        <v>1200</v>
      </c>
      <c r="L1822" s="160">
        <v>550</v>
      </c>
      <c r="M1822" s="2" t="s">
        <v>1197</v>
      </c>
      <c r="N1822" s="2" t="s">
        <v>45</v>
      </c>
      <c r="O1822" s="9">
        <v>17.5973989667057</v>
      </c>
      <c r="P1822" s="9">
        <f t="shared" si="140"/>
        <v>55</v>
      </c>
      <c r="Q1822" s="3" t="str">
        <f t="shared" si="141"/>
        <v>diciembre</v>
      </c>
      <c r="R1822" s="2">
        <f t="shared" si="142"/>
        <v>2023</v>
      </c>
      <c r="S1822" s="3" t="str">
        <f t="shared" si="143"/>
        <v>sabado</v>
      </c>
      <c r="T1822" s="88">
        <f t="shared" si="144"/>
        <v>23</v>
      </c>
    </row>
    <row r="1823" spans="1:20" ht="15.75" x14ac:dyDescent="0.25">
      <c r="A1823" s="113">
        <v>1822</v>
      </c>
      <c r="B1823" s="4" t="s">
        <v>739</v>
      </c>
      <c r="C1823" s="113">
        <v>29</v>
      </c>
      <c r="D1823" s="2" t="s">
        <v>695</v>
      </c>
      <c r="E1823" s="5" t="s">
        <v>1151</v>
      </c>
      <c r="F1823" s="171">
        <v>26941122</v>
      </c>
      <c r="G1823" s="2" t="s">
        <v>836</v>
      </c>
      <c r="H1823" s="2" t="s">
        <v>117</v>
      </c>
      <c r="I1823" s="44">
        <v>45287</v>
      </c>
      <c r="J1823" s="133" t="s">
        <v>685</v>
      </c>
      <c r="K1823" s="133" t="s">
        <v>1200</v>
      </c>
      <c r="L1823" s="160">
        <v>550</v>
      </c>
      <c r="M1823" s="2" t="s">
        <v>5</v>
      </c>
      <c r="N1823" s="2" t="s">
        <v>45</v>
      </c>
      <c r="O1823" s="9">
        <v>17.603761817105902</v>
      </c>
      <c r="P1823" s="9">
        <f t="shared" si="140"/>
        <v>55</v>
      </c>
      <c r="Q1823" s="3" t="str">
        <f t="shared" si="141"/>
        <v>diciembre</v>
      </c>
      <c r="R1823" s="2">
        <f t="shared" si="142"/>
        <v>2023</v>
      </c>
      <c r="S1823" s="3" t="str">
        <f t="shared" si="143"/>
        <v>miercoles</v>
      </c>
      <c r="T1823" s="87">
        <f t="shared" si="144"/>
        <v>27</v>
      </c>
    </row>
    <row r="1824" spans="1:20" ht="15.75" x14ac:dyDescent="0.25">
      <c r="A1824" s="113">
        <v>1823</v>
      </c>
      <c r="B1824" s="4" t="s">
        <v>740</v>
      </c>
      <c r="C1824" s="113">
        <v>38</v>
      </c>
      <c r="D1824" s="2" t="s">
        <v>695</v>
      </c>
      <c r="E1824" s="5" t="s">
        <v>680</v>
      </c>
      <c r="F1824" s="171">
        <v>29400151</v>
      </c>
      <c r="G1824" s="2" t="s">
        <v>837</v>
      </c>
      <c r="H1824" s="2" t="s">
        <v>119</v>
      </c>
      <c r="I1824" s="44">
        <v>45289</v>
      </c>
      <c r="J1824" s="133" t="s">
        <v>784</v>
      </c>
      <c r="K1824" s="133" t="s">
        <v>1200</v>
      </c>
      <c r="L1824" s="160">
        <v>550</v>
      </c>
      <c r="M1824" s="2" t="s">
        <v>1198</v>
      </c>
      <c r="N1824" s="2" t="s">
        <v>45</v>
      </c>
      <c r="O1824" s="9">
        <v>17.610124667506099</v>
      </c>
      <c r="P1824" s="9">
        <f t="shared" si="140"/>
        <v>55</v>
      </c>
      <c r="Q1824" s="3" t="str">
        <f t="shared" si="141"/>
        <v>diciembre</v>
      </c>
      <c r="R1824" s="2">
        <f t="shared" si="142"/>
        <v>2023</v>
      </c>
      <c r="S1824" s="3" t="str">
        <f t="shared" si="143"/>
        <v>viernes</v>
      </c>
      <c r="T1824" s="88">
        <f t="shared" si="144"/>
        <v>29</v>
      </c>
    </row>
    <row r="1825" spans="1:20" ht="15.75" x14ac:dyDescent="0.25">
      <c r="A1825" s="113">
        <v>1824</v>
      </c>
      <c r="B1825" s="4" t="s">
        <v>716</v>
      </c>
      <c r="C1825" s="113">
        <v>32</v>
      </c>
      <c r="D1825" s="2" t="s">
        <v>695</v>
      </c>
      <c r="E1825" s="5" t="s">
        <v>1153</v>
      </c>
      <c r="F1825" s="171">
        <v>33459367</v>
      </c>
      <c r="G1825" s="6" t="s">
        <v>817</v>
      </c>
      <c r="H1825" s="2" t="s">
        <v>35</v>
      </c>
      <c r="I1825" s="44">
        <v>45171</v>
      </c>
      <c r="J1825" s="133" t="s">
        <v>782</v>
      </c>
      <c r="K1825" s="133" t="s">
        <v>1200</v>
      </c>
      <c r="L1825" s="160">
        <v>550</v>
      </c>
      <c r="M1825" s="2" t="s">
        <v>1198</v>
      </c>
      <c r="N1825" s="2" t="s">
        <v>45</v>
      </c>
      <c r="O1825" s="9">
        <v>17.622850368306501</v>
      </c>
      <c r="P1825" s="9">
        <f t="shared" si="140"/>
        <v>55</v>
      </c>
      <c r="Q1825" s="3" t="str">
        <f t="shared" si="141"/>
        <v>septiembre</v>
      </c>
      <c r="R1825" s="2">
        <f t="shared" si="142"/>
        <v>2023</v>
      </c>
      <c r="S1825" s="3" t="str">
        <f t="shared" si="143"/>
        <v>sabado</v>
      </c>
      <c r="T1825" s="87">
        <f t="shared" si="144"/>
        <v>2</v>
      </c>
    </row>
    <row r="1826" spans="1:20" ht="15.75" x14ac:dyDescent="0.25">
      <c r="A1826" s="113">
        <v>1825</v>
      </c>
      <c r="B1826" s="4" t="s">
        <v>905</v>
      </c>
      <c r="C1826" s="113">
        <v>22</v>
      </c>
      <c r="D1826" s="2" t="s">
        <v>695</v>
      </c>
      <c r="E1826" s="5" t="s">
        <v>1155</v>
      </c>
      <c r="F1826" s="171">
        <v>27137293</v>
      </c>
      <c r="G1826" s="2" t="s">
        <v>819</v>
      </c>
      <c r="H1826" s="2" t="s">
        <v>39</v>
      </c>
      <c r="I1826" s="44">
        <v>45175</v>
      </c>
      <c r="J1826" s="133" t="s">
        <v>691</v>
      </c>
      <c r="K1826" s="133" t="s">
        <v>1200</v>
      </c>
      <c r="L1826" s="160">
        <v>550</v>
      </c>
      <c r="M1826" s="2" t="s">
        <v>1198</v>
      </c>
      <c r="N1826" s="2" t="s">
        <v>45</v>
      </c>
      <c r="O1826" s="9">
        <v>17.6355760691069</v>
      </c>
      <c r="P1826" s="9">
        <f t="shared" si="140"/>
        <v>55</v>
      </c>
      <c r="Q1826" s="3" t="str">
        <f t="shared" si="141"/>
        <v>septiembre</v>
      </c>
      <c r="R1826" s="2">
        <f t="shared" si="142"/>
        <v>2023</v>
      </c>
      <c r="S1826" s="3" t="str">
        <f t="shared" si="143"/>
        <v>miercoles</v>
      </c>
      <c r="T1826" s="88">
        <f t="shared" si="144"/>
        <v>6</v>
      </c>
    </row>
    <row r="1827" spans="1:20" ht="15.75" x14ac:dyDescent="0.25">
      <c r="A1827" s="113">
        <v>1826</v>
      </c>
      <c r="B1827" s="4" t="s">
        <v>718</v>
      </c>
      <c r="C1827" s="113">
        <v>32</v>
      </c>
      <c r="D1827" s="2" t="s">
        <v>696</v>
      </c>
      <c r="E1827" s="5" t="s">
        <v>1156</v>
      </c>
      <c r="F1827" s="171">
        <v>34294909</v>
      </c>
      <c r="G1827" s="2" t="s">
        <v>820</v>
      </c>
      <c r="H1827" s="2" t="s">
        <v>59</v>
      </c>
      <c r="I1827" s="44">
        <v>45177</v>
      </c>
      <c r="J1827" s="133" t="s">
        <v>786</v>
      </c>
      <c r="K1827" s="133" t="s">
        <v>1200</v>
      </c>
      <c r="L1827" s="160">
        <v>550</v>
      </c>
      <c r="M1827" s="2" t="s">
        <v>3</v>
      </c>
      <c r="N1827" s="2" t="s">
        <v>45</v>
      </c>
      <c r="O1827" s="9">
        <v>17.641938919507101</v>
      </c>
      <c r="P1827" s="9">
        <f t="shared" si="140"/>
        <v>55</v>
      </c>
      <c r="Q1827" s="3" t="str">
        <f t="shared" si="141"/>
        <v>septiembre</v>
      </c>
      <c r="R1827" s="2">
        <f t="shared" si="142"/>
        <v>2023</v>
      </c>
      <c r="S1827" s="3" t="str">
        <f t="shared" si="143"/>
        <v>viernes</v>
      </c>
      <c r="T1827" s="87">
        <f t="shared" si="144"/>
        <v>8</v>
      </c>
    </row>
    <row r="1828" spans="1:20" ht="15.75" x14ac:dyDescent="0.25">
      <c r="A1828" s="113">
        <v>1827</v>
      </c>
      <c r="B1828" s="4" t="s">
        <v>721</v>
      </c>
      <c r="C1828" s="113">
        <v>33</v>
      </c>
      <c r="D1828" s="2" t="s">
        <v>695</v>
      </c>
      <c r="E1828" s="5" t="s">
        <v>1149</v>
      </c>
      <c r="F1828" s="171">
        <v>35484478</v>
      </c>
      <c r="G1828" s="2" t="s">
        <v>843</v>
      </c>
      <c r="H1828" s="2" t="s">
        <v>37</v>
      </c>
      <c r="I1828" s="44">
        <v>45183</v>
      </c>
      <c r="J1828" s="133" t="s">
        <v>713</v>
      </c>
      <c r="K1828" s="133" t="s">
        <v>1200</v>
      </c>
      <c r="L1828" s="160">
        <v>550</v>
      </c>
      <c r="M1828" s="2" t="s">
        <v>1</v>
      </c>
      <c r="N1828" s="2" t="s">
        <v>45</v>
      </c>
      <c r="O1828" s="9">
        <v>17.661027470707701</v>
      </c>
      <c r="P1828" s="9">
        <f t="shared" si="140"/>
        <v>55</v>
      </c>
      <c r="Q1828" s="3" t="str">
        <f t="shared" si="141"/>
        <v>septiembre</v>
      </c>
      <c r="R1828" s="2">
        <f t="shared" si="142"/>
        <v>2023</v>
      </c>
      <c r="S1828" s="3" t="str">
        <f t="shared" si="143"/>
        <v>jueves</v>
      </c>
      <c r="T1828" s="88">
        <f t="shared" si="144"/>
        <v>14</v>
      </c>
    </row>
    <row r="1829" spans="1:20" ht="15.75" x14ac:dyDescent="0.25">
      <c r="A1829" s="113">
        <v>1828</v>
      </c>
      <c r="B1829" s="4" t="s">
        <v>723</v>
      </c>
      <c r="C1829" s="3">
        <v>37</v>
      </c>
      <c r="D1829" s="2" t="s">
        <v>696</v>
      </c>
      <c r="E1829" s="5" t="s">
        <v>1124</v>
      </c>
      <c r="F1829" s="171">
        <v>35887710</v>
      </c>
      <c r="G1829" s="2" t="s">
        <v>821</v>
      </c>
      <c r="H1829" s="2" t="s">
        <v>68</v>
      </c>
      <c r="I1829" s="44">
        <v>45179</v>
      </c>
      <c r="J1829" s="133" t="s">
        <v>689</v>
      </c>
      <c r="K1829" s="133" t="s">
        <v>62</v>
      </c>
      <c r="L1829" s="161">
        <v>350</v>
      </c>
      <c r="M1829" s="2" t="s">
        <v>1197</v>
      </c>
      <c r="N1829" s="2" t="s">
        <v>45</v>
      </c>
      <c r="O1829" s="9">
        <v>17.6737531715081</v>
      </c>
      <c r="P1829" s="9">
        <f t="shared" si="140"/>
        <v>35</v>
      </c>
      <c r="Q1829" s="3" t="str">
        <f t="shared" si="141"/>
        <v>septiembre</v>
      </c>
      <c r="R1829" s="2">
        <f t="shared" si="142"/>
        <v>2023</v>
      </c>
      <c r="S1829" s="3" t="str">
        <f t="shared" si="143"/>
        <v>domingo</v>
      </c>
      <c r="T1829" s="87">
        <f t="shared" si="144"/>
        <v>10</v>
      </c>
    </row>
    <row r="1830" spans="1:20" ht="15.75" x14ac:dyDescent="0.25">
      <c r="A1830" s="113">
        <v>1829</v>
      </c>
      <c r="B1830" s="4" t="s">
        <v>71</v>
      </c>
      <c r="C1830" s="113">
        <v>27</v>
      </c>
      <c r="D1830" s="2" t="s">
        <v>695</v>
      </c>
      <c r="E1830" s="5" t="s">
        <v>1126</v>
      </c>
      <c r="F1830" s="171">
        <v>34221613</v>
      </c>
      <c r="G1830" s="2" t="s">
        <v>822</v>
      </c>
      <c r="H1830" s="2" t="s">
        <v>72</v>
      </c>
      <c r="I1830" s="44">
        <v>45191</v>
      </c>
      <c r="J1830" s="133" t="s">
        <v>717</v>
      </c>
      <c r="K1830" s="133" t="s">
        <v>62</v>
      </c>
      <c r="L1830" s="161">
        <v>350</v>
      </c>
      <c r="M1830" s="2" t="s">
        <v>5</v>
      </c>
      <c r="N1830" s="2" t="s">
        <v>45</v>
      </c>
      <c r="O1830" s="9">
        <v>17.686478872308498</v>
      </c>
      <c r="P1830" s="9">
        <f t="shared" si="140"/>
        <v>35</v>
      </c>
      <c r="Q1830" s="3" t="str">
        <f t="shared" si="141"/>
        <v>septiembre</v>
      </c>
      <c r="R1830" s="2">
        <f t="shared" si="142"/>
        <v>2023</v>
      </c>
      <c r="S1830" s="3" t="str">
        <f t="shared" si="143"/>
        <v>viernes</v>
      </c>
      <c r="T1830" s="88">
        <f t="shared" si="144"/>
        <v>22</v>
      </c>
    </row>
    <row r="1831" spans="1:20" ht="15.75" x14ac:dyDescent="0.25">
      <c r="A1831" s="113">
        <v>1830</v>
      </c>
      <c r="B1831" s="4" t="s">
        <v>723</v>
      </c>
      <c r="C1831" s="3">
        <v>37</v>
      </c>
      <c r="D1831" s="2" t="s">
        <v>696</v>
      </c>
      <c r="E1831" s="5" t="s">
        <v>1158</v>
      </c>
      <c r="F1831" s="171">
        <v>35887710</v>
      </c>
      <c r="G1831" s="2" t="s">
        <v>821</v>
      </c>
      <c r="H1831" s="2" t="s">
        <v>68</v>
      </c>
      <c r="I1831" s="44">
        <v>45220</v>
      </c>
      <c r="J1831" s="133" t="s">
        <v>686</v>
      </c>
      <c r="K1831" s="133" t="s">
        <v>62</v>
      </c>
      <c r="L1831" s="161">
        <v>350</v>
      </c>
      <c r="M1831" s="2" t="s">
        <v>1</v>
      </c>
      <c r="N1831" s="2" t="s">
        <v>45</v>
      </c>
      <c r="O1831" s="9">
        <v>17.699204573108901</v>
      </c>
      <c r="P1831" s="9">
        <f t="shared" si="140"/>
        <v>35</v>
      </c>
      <c r="Q1831" s="3" t="str">
        <f t="shared" si="141"/>
        <v>octubre</v>
      </c>
      <c r="R1831" s="2">
        <f t="shared" si="142"/>
        <v>2023</v>
      </c>
      <c r="S1831" s="3" t="str">
        <f t="shared" si="143"/>
        <v>sabado</v>
      </c>
      <c r="T1831" s="87">
        <f t="shared" si="144"/>
        <v>21</v>
      </c>
    </row>
    <row r="1832" spans="1:20" ht="15.75" x14ac:dyDescent="0.25">
      <c r="A1832" s="113">
        <v>1831</v>
      </c>
      <c r="B1832" s="4" t="s">
        <v>724</v>
      </c>
      <c r="C1832" s="113">
        <v>22</v>
      </c>
      <c r="D1832" s="2" t="s">
        <v>695</v>
      </c>
      <c r="E1832" s="5" t="s">
        <v>1159</v>
      </c>
      <c r="F1832" s="171">
        <v>30079514</v>
      </c>
      <c r="G1832" s="2" t="s">
        <v>850</v>
      </c>
      <c r="H1832" s="2" t="s">
        <v>70</v>
      </c>
      <c r="I1832" s="44">
        <v>45231</v>
      </c>
      <c r="J1832" s="133" t="s">
        <v>714</v>
      </c>
      <c r="K1832" s="133" t="s">
        <v>62</v>
      </c>
      <c r="L1832" s="161">
        <v>350</v>
      </c>
      <c r="M1832" s="2" t="s">
        <v>1198</v>
      </c>
      <c r="N1832" s="2" t="s">
        <v>45</v>
      </c>
      <c r="O1832" s="9">
        <v>17.705567423509098</v>
      </c>
      <c r="P1832" s="9">
        <f t="shared" si="140"/>
        <v>35</v>
      </c>
      <c r="Q1832" s="3" t="str">
        <f t="shared" si="141"/>
        <v>noviembre</v>
      </c>
      <c r="R1832" s="2">
        <f t="shared" si="142"/>
        <v>2023</v>
      </c>
      <c r="S1832" s="3" t="str">
        <f t="shared" si="143"/>
        <v>miercoles</v>
      </c>
      <c r="T1832" s="88">
        <f t="shared" si="144"/>
        <v>1</v>
      </c>
    </row>
    <row r="1833" spans="1:20" ht="15.75" x14ac:dyDescent="0.25">
      <c r="A1833" s="113">
        <v>1832</v>
      </c>
      <c r="B1833" s="4" t="s">
        <v>71</v>
      </c>
      <c r="C1833" s="113">
        <v>27</v>
      </c>
      <c r="D1833" s="2" t="s">
        <v>695</v>
      </c>
      <c r="E1833" s="5" t="s">
        <v>1160</v>
      </c>
      <c r="F1833" s="171">
        <v>34221613</v>
      </c>
      <c r="G1833" s="2" t="s">
        <v>822</v>
      </c>
      <c r="H1833" s="2" t="s">
        <v>72</v>
      </c>
      <c r="I1833" s="44">
        <v>45233</v>
      </c>
      <c r="J1833" s="133" t="s">
        <v>713</v>
      </c>
      <c r="K1833" s="133" t="s">
        <v>62</v>
      </c>
      <c r="L1833" s="161">
        <v>350</v>
      </c>
      <c r="M1833" s="2" t="s">
        <v>1</v>
      </c>
      <c r="N1833" s="2" t="s">
        <v>45</v>
      </c>
      <c r="O1833" s="9">
        <v>17.711930273909299</v>
      </c>
      <c r="P1833" s="9">
        <f t="shared" si="140"/>
        <v>35</v>
      </c>
      <c r="Q1833" s="3" t="str">
        <f t="shared" si="141"/>
        <v>noviembre</v>
      </c>
      <c r="R1833" s="2">
        <f t="shared" si="142"/>
        <v>2023</v>
      </c>
      <c r="S1833" s="3" t="str">
        <f t="shared" si="143"/>
        <v>viernes</v>
      </c>
      <c r="T1833" s="87">
        <f t="shared" si="144"/>
        <v>3</v>
      </c>
    </row>
    <row r="1834" spans="1:20" ht="15.75" x14ac:dyDescent="0.25">
      <c r="A1834" s="113">
        <v>1833</v>
      </c>
      <c r="B1834" s="4" t="s">
        <v>73</v>
      </c>
      <c r="C1834" s="113">
        <v>31</v>
      </c>
      <c r="D1834" s="2" t="s">
        <v>695</v>
      </c>
      <c r="E1834" s="5" t="s">
        <v>1161</v>
      </c>
      <c r="F1834" s="171">
        <v>39111781</v>
      </c>
      <c r="G1834" s="2" t="s">
        <v>844</v>
      </c>
      <c r="H1834" s="2" t="s">
        <v>74</v>
      </c>
      <c r="I1834" s="44">
        <v>45235</v>
      </c>
      <c r="J1834" s="133" t="s">
        <v>687</v>
      </c>
      <c r="K1834" s="133" t="s">
        <v>62</v>
      </c>
      <c r="L1834" s="161">
        <v>350</v>
      </c>
      <c r="M1834" s="2" t="s">
        <v>1</v>
      </c>
      <c r="N1834" s="2" t="s">
        <v>45</v>
      </c>
      <c r="O1834" s="9">
        <v>17.718293124309501</v>
      </c>
      <c r="P1834" s="9">
        <f t="shared" si="140"/>
        <v>35</v>
      </c>
      <c r="Q1834" s="3" t="str">
        <f t="shared" si="141"/>
        <v>noviembre</v>
      </c>
      <c r="R1834" s="2">
        <f t="shared" si="142"/>
        <v>2023</v>
      </c>
      <c r="S1834" s="3" t="str">
        <f t="shared" si="143"/>
        <v>domingo</v>
      </c>
      <c r="T1834" s="88">
        <f t="shared" si="144"/>
        <v>5</v>
      </c>
    </row>
    <row r="1835" spans="1:20" ht="15.75" x14ac:dyDescent="0.25">
      <c r="A1835" s="113">
        <v>1834</v>
      </c>
      <c r="B1835" s="4" t="s">
        <v>725</v>
      </c>
      <c r="C1835" s="113">
        <v>40</v>
      </c>
      <c r="D1835" s="2" t="s">
        <v>696</v>
      </c>
      <c r="E1835" s="5" t="s">
        <v>1162</v>
      </c>
      <c r="F1835" s="171">
        <v>32459086</v>
      </c>
      <c r="G1835" s="2" t="s">
        <v>845</v>
      </c>
      <c r="H1835" s="2" t="s">
        <v>76</v>
      </c>
      <c r="I1835" s="44">
        <v>45237</v>
      </c>
      <c r="J1835" s="133" t="s">
        <v>785</v>
      </c>
      <c r="K1835" s="133" t="s">
        <v>62</v>
      </c>
      <c r="L1835" s="161">
        <v>350</v>
      </c>
      <c r="M1835" s="2" t="s">
        <v>3</v>
      </c>
      <c r="N1835" s="2" t="s">
        <v>45</v>
      </c>
      <c r="O1835" s="9">
        <v>17.724655974709702</v>
      </c>
      <c r="P1835" s="9">
        <f t="shared" si="140"/>
        <v>35</v>
      </c>
      <c r="Q1835" s="3" t="str">
        <f t="shared" si="141"/>
        <v>noviembre</v>
      </c>
      <c r="R1835" s="2">
        <f t="shared" si="142"/>
        <v>2023</v>
      </c>
      <c r="S1835" s="3" t="str">
        <f t="shared" si="143"/>
        <v>martes</v>
      </c>
      <c r="T1835" s="87">
        <f t="shared" si="144"/>
        <v>7</v>
      </c>
    </row>
    <row r="1836" spans="1:20" ht="15.75" x14ac:dyDescent="0.25">
      <c r="A1836" s="113">
        <v>1835</v>
      </c>
      <c r="B1836" s="4" t="s">
        <v>727</v>
      </c>
      <c r="C1836" s="113">
        <v>28</v>
      </c>
      <c r="D1836" s="2" t="s">
        <v>695</v>
      </c>
      <c r="E1836" s="5" t="s">
        <v>1164</v>
      </c>
      <c r="F1836" s="171">
        <v>27707752</v>
      </c>
      <c r="G1836" s="2" t="s">
        <v>824</v>
      </c>
      <c r="H1836" s="2" t="s">
        <v>80</v>
      </c>
      <c r="I1836" s="44">
        <v>45241</v>
      </c>
      <c r="J1836" s="133" t="s">
        <v>682</v>
      </c>
      <c r="K1836" s="133" t="s">
        <v>62</v>
      </c>
      <c r="L1836" s="161">
        <v>350</v>
      </c>
      <c r="M1836" s="2" t="s">
        <v>1</v>
      </c>
      <c r="N1836" s="2" t="s">
        <v>45</v>
      </c>
      <c r="O1836" s="9">
        <v>17.7373816755101</v>
      </c>
      <c r="P1836" s="9">
        <f t="shared" si="140"/>
        <v>35</v>
      </c>
      <c r="Q1836" s="3" t="str">
        <f t="shared" si="141"/>
        <v>noviembre</v>
      </c>
      <c r="R1836" s="2">
        <f t="shared" si="142"/>
        <v>2023</v>
      </c>
      <c r="S1836" s="3" t="str">
        <f t="shared" si="143"/>
        <v>sabado</v>
      </c>
      <c r="T1836" s="88">
        <f t="shared" si="144"/>
        <v>11</v>
      </c>
    </row>
    <row r="1837" spans="1:20" ht="15.75" x14ac:dyDescent="0.25">
      <c r="A1837" s="113">
        <v>1836</v>
      </c>
      <c r="B1837" s="4" t="s">
        <v>729</v>
      </c>
      <c r="C1837" s="113">
        <v>44</v>
      </c>
      <c r="D1837" s="2" t="s">
        <v>696</v>
      </c>
      <c r="E1837" s="5" t="s">
        <v>1166</v>
      </c>
      <c r="F1837" s="171">
        <v>39810617</v>
      </c>
      <c r="G1837" s="2" t="s">
        <v>826</v>
      </c>
      <c r="H1837" s="2" t="s">
        <v>84</v>
      </c>
      <c r="I1837" s="44">
        <v>45245</v>
      </c>
      <c r="J1837" s="133" t="s">
        <v>692</v>
      </c>
      <c r="K1837" s="133" t="s">
        <v>62</v>
      </c>
      <c r="L1837" s="161">
        <v>350</v>
      </c>
      <c r="M1837" s="2" t="s">
        <v>1197</v>
      </c>
      <c r="N1837" s="2" t="s">
        <v>45</v>
      </c>
      <c r="O1837" s="9">
        <v>17.750107376310499</v>
      </c>
      <c r="P1837" s="9">
        <f t="shared" si="140"/>
        <v>35</v>
      </c>
      <c r="Q1837" s="3" t="str">
        <f t="shared" si="141"/>
        <v>noviembre</v>
      </c>
      <c r="R1837" s="2">
        <f t="shared" si="142"/>
        <v>2023</v>
      </c>
      <c r="S1837" s="3" t="str">
        <f t="shared" si="143"/>
        <v>miercoles</v>
      </c>
      <c r="T1837" s="87">
        <f t="shared" si="144"/>
        <v>15</v>
      </c>
    </row>
    <row r="1838" spans="1:20" ht="15.75" x14ac:dyDescent="0.25">
      <c r="A1838" s="113">
        <v>1837</v>
      </c>
      <c r="B1838" s="4" t="s">
        <v>730</v>
      </c>
      <c r="C1838" s="113">
        <v>27</v>
      </c>
      <c r="D1838" s="2" t="s">
        <v>695</v>
      </c>
      <c r="E1838" s="5" t="s">
        <v>1167</v>
      </c>
      <c r="F1838" s="171">
        <v>30066435</v>
      </c>
      <c r="G1838" s="2" t="s">
        <v>933</v>
      </c>
      <c r="H1838" s="2" t="s">
        <v>86</v>
      </c>
      <c r="I1838" s="44">
        <v>45247</v>
      </c>
      <c r="J1838" s="133" t="s">
        <v>685</v>
      </c>
      <c r="K1838" s="133" t="s">
        <v>62</v>
      </c>
      <c r="L1838" s="161">
        <v>350</v>
      </c>
      <c r="M1838" s="2" t="s">
        <v>5</v>
      </c>
      <c r="N1838" s="2" t="s">
        <v>45</v>
      </c>
      <c r="O1838" s="9">
        <v>17.7564702267107</v>
      </c>
      <c r="P1838" s="9">
        <f t="shared" si="140"/>
        <v>35</v>
      </c>
      <c r="Q1838" s="3" t="str">
        <f t="shared" si="141"/>
        <v>noviembre</v>
      </c>
      <c r="R1838" s="2">
        <f t="shared" si="142"/>
        <v>2023</v>
      </c>
      <c r="S1838" s="3" t="str">
        <f t="shared" si="143"/>
        <v>viernes</v>
      </c>
      <c r="T1838" s="88">
        <f t="shared" si="144"/>
        <v>17</v>
      </c>
    </row>
    <row r="1839" spans="1:20" ht="15.75" x14ac:dyDescent="0.25">
      <c r="A1839" s="113">
        <v>1838</v>
      </c>
      <c r="B1839" s="4" t="s">
        <v>91</v>
      </c>
      <c r="C1839" s="113">
        <v>18</v>
      </c>
      <c r="D1839" s="2" t="s">
        <v>696</v>
      </c>
      <c r="E1839" s="5" t="s">
        <v>1170</v>
      </c>
      <c r="F1839" s="171">
        <v>26673605</v>
      </c>
      <c r="G1839" s="2" t="s">
        <v>829</v>
      </c>
      <c r="H1839" s="2" t="s">
        <v>92</v>
      </c>
      <c r="I1839" s="44">
        <v>45253</v>
      </c>
      <c r="J1839" s="133" t="s">
        <v>782</v>
      </c>
      <c r="K1839" s="133" t="s">
        <v>62</v>
      </c>
      <c r="L1839" s="161">
        <v>350</v>
      </c>
      <c r="M1839" s="2" t="s">
        <v>1198</v>
      </c>
      <c r="N1839" s="2" t="s">
        <v>45</v>
      </c>
      <c r="O1839" s="9">
        <v>17.7755587779113</v>
      </c>
      <c r="P1839" s="9">
        <f t="shared" si="140"/>
        <v>35</v>
      </c>
      <c r="Q1839" s="3" t="str">
        <f t="shared" si="141"/>
        <v>noviembre</v>
      </c>
      <c r="R1839" s="2">
        <f t="shared" si="142"/>
        <v>2023</v>
      </c>
      <c r="S1839" s="3" t="str">
        <f t="shared" si="143"/>
        <v>jueves</v>
      </c>
      <c r="T1839" s="87">
        <f t="shared" si="144"/>
        <v>23</v>
      </c>
    </row>
    <row r="1840" spans="1:20" ht="15.75" x14ac:dyDescent="0.25">
      <c r="A1840" s="113">
        <v>1839</v>
      </c>
      <c r="B1840" s="4" t="s">
        <v>94</v>
      </c>
      <c r="C1840" s="113">
        <v>29</v>
      </c>
      <c r="D1840" s="2" t="s">
        <v>695</v>
      </c>
      <c r="E1840" s="5" t="s">
        <v>1172</v>
      </c>
      <c r="F1840" s="171">
        <v>32537563</v>
      </c>
      <c r="G1840" s="2" t="s">
        <v>831</v>
      </c>
      <c r="H1840" s="2" t="s">
        <v>74</v>
      </c>
      <c r="I1840" s="44">
        <v>45248</v>
      </c>
      <c r="J1840" s="133" t="s">
        <v>691</v>
      </c>
      <c r="K1840" s="133" t="s">
        <v>62</v>
      </c>
      <c r="L1840" s="161">
        <v>350</v>
      </c>
      <c r="M1840" s="2" t="s">
        <v>1198</v>
      </c>
      <c r="N1840" s="2" t="s">
        <v>45</v>
      </c>
      <c r="O1840" s="9">
        <v>17.788284478711699</v>
      </c>
      <c r="P1840" s="9">
        <f t="shared" si="140"/>
        <v>35</v>
      </c>
      <c r="Q1840" s="3" t="str">
        <f t="shared" si="141"/>
        <v>noviembre</v>
      </c>
      <c r="R1840" s="2">
        <f t="shared" si="142"/>
        <v>2023</v>
      </c>
      <c r="S1840" s="3" t="str">
        <f t="shared" si="143"/>
        <v>sabado</v>
      </c>
      <c r="T1840" s="88">
        <f t="shared" si="144"/>
        <v>18</v>
      </c>
    </row>
    <row r="1841" spans="1:20" ht="15.75" x14ac:dyDescent="0.25">
      <c r="A1841" s="113">
        <v>1840</v>
      </c>
      <c r="B1841" s="4" t="s">
        <v>734</v>
      </c>
      <c r="C1841" s="113">
        <v>29</v>
      </c>
      <c r="D1841" s="2" t="s">
        <v>696</v>
      </c>
      <c r="E1841" s="5" t="s">
        <v>1174</v>
      </c>
      <c r="F1841" s="171">
        <v>36482004</v>
      </c>
      <c r="G1841" s="2" t="s">
        <v>851</v>
      </c>
      <c r="H1841" s="2" t="s">
        <v>98</v>
      </c>
      <c r="I1841" s="44">
        <v>45261</v>
      </c>
      <c r="J1841" s="133" t="s">
        <v>686</v>
      </c>
      <c r="K1841" s="133" t="s">
        <v>62</v>
      </c>
      <c r="L1841" s="161">
        <v>350</v>
      </c>
      <c r="M1841" s="2" t="s">
        <v>1</v>
      </c>
      <c r="N1841" s="2" t="s">
        <v>45</v>
      </c>
      <c r="O1841" s="9">
        <v>17.801010179512101</v>
      </c>
      <c r="P1841" s="9">
        <f t="shared" si="140"/>
        <v>35</v>
      </c>
      <c r="Q1841" s="3" t="str">
        <f t="shared" si="141"/>
        <v>diciembre</v>
      </c>
      <c r="R1841" s="2">
        <f t="shared" si="142"/>
        <v>2023</v>
      </c>
      <c r="S1841" s="3" t="str">
        <f t="shared" si="143"/>
        <v>viernes</v>
      </c>
      <c r="T1841" s="87">
        <f t="shared" si="144"/>
        <v>1</v>
      </c>
    </row>
    <row r="1842" spans="1:20" ht="15.75" x14ac:dyDescent="0.25">
      <c r="A1842" s="113">
        <v>1841</v>
      </c>
      <c r="B1842" s="4" t="s">
        <v>735</v>
      </c>
      <c r="C1842" s="113">
        <v>29</v>
      </c>
      <c r="D1842" s="2" t="s">
        <v>695</v>
      </c>
      <c r="E1842" s="5" t="s">
        <v>1176</v>
      </c>
      <c r="F1842" s="171">
        <v>34400915</v>
      </c>
      <c r="G1842" s="2" t="s">
        <v>840</v>
      </c>
      <c r="H1842" s="2" t="s">
        <v>102</v>
      </c>
      <c r="I1842" s="44">
        <v>45265</v>
      </c>
      <c r="J1842" s="133" t="s">
        <v>713</v>
      </c>
      <c r="K1842" s="133" t="s">
        <v>62</v>
      </c>
      <c r="L1842" s="161">
        <v>350</v>
      </c>
      <c r="M1842" s="2" t="s">
        <v>1</v>
      </c>
      <c r="N1842" s="2" t="s">
        <v>45</v>
      </c>
      <c r="O1842" s="9">
        <v>17.8137358803125</v>
      </c>
      <c r="P1842" s="9">
        <f t="shared" si="140"/>
        <v>35</v>
      </c>
      <c r="Q1842" s="3" t="str">
        <f t="shared" si="141"/>
        <v>diciembre</v>
      </c>
      <c r="R1842" s="2">
        <f t="shared" si="142"/>
        <v>2023</v>
      </c>
      <c r="S1842" s="3" t="str">
        <f t="shared" si="143"/>
        <v>martes</v>
      </c>
      <c r="T1842" s="88">
        <f t="shared" si="144"/>
        <v>5</v>
      </c>
    </row>
    <row r="1843" spans="1:20" ht="15.75" x14ac:dyDescent="0.25">
      <c r="A1843" s="113">
        <v>1842</v>
      </c>
      <c r="B1843" s="4" t="s">
        <v>736</v>
      </c>
      <c r="C1843" s="113">
        <v>18</v>
      </c>
      <c r="D1843" s="2" t="s">
        <v>695</v>
      </c>
      <c r="E1843" s="5" t="s">
        <v>1177</v>
      </c>
      <c r="F1843" s="171">
        <v>31816316</v>
      </c>
      <c r="G1843" s="2" t="s">
        <v>853</v>
      </c>
      <c r="H1843" s="2" t="s">
        <v>104</v>
      </c>
      <c r="I1843" s="44">
        <v>45267</v>
      </c>
      <c r="J1843" s="133" t="s">
        <v>716</v>
      </c>
      <c r="K1843" s="133" t="s">
        <v>62</v>
      </c>
      <c r="L1843" s="161">
        <v>350</v>
      </c>
      <c r="M1843" s="2" t="s">
        <v>1197</v>
      </c>
      <c r="N1843" s="2" t="s">
        <v>45</v>
      </c>
      <c r="O1843" s="9">
        <v>17.820098730712701</v>
      </c>
      <c r="P1843" s="9">
        <f t="shared" si="140"/>
        <v>35</v>
      </c>
      <c r="Q1843" s="3" t="str">
        <f t="shared" si="141"/>
        <v>diciembre</v>
      </c>
      <c r="R1843" s="2">
        <f t="shared" si="142"/>
        <v>2023</v>
      </c>
      <c r="S1843" s="3" t="str">
        <f t="shared" si="143"/>
        <v>jueves</v>
      </c>
      <c r="T1843" s="87">
        <f t="shared" si="144"/>
        <v>7</v>
      </c>
    </row>
    <row r="1844" spans="1:20" ht="15.75" x14ac:dyDescent="0.25">
      <c r="A1844" s="113">
        <v>1843</v>
      </c>
      <c r="B1844" s="4" t="s">
        <v>802</v>
      </c>
      <c r="C1844" s="113">
        <v>30</v>
      </c>
      <c r="D1844" s="2" t="s">
        <v>695</v>
      </c>
      <c r="E1844" s="5" t="s">
        <v>1178</v>
      </c>
      <c r="F1844" s="171">
        <v>27186697</v>
      </c>
      <c r="G1844" s="2" t="s">
        <v>833</v>
      </c>
      <c r="H1844" s="2" t="s">
        <v>70</v>
      </c>
      <c r="I1844" s="44">
        <v>45269</v>
      </c>
      <c r="J1844" s="133" t="s">
        <v>689</v>
      </c>
      <c r="K1844" s="133" t="s">
        <v>62</v>
      </c>
      <c r="L1844" s="161">
        <v>350</v>
      </c>
      <c r="M1844" s="2" t="s">
        <v>1197</v>
      </c>
      <c r="N1844" s="2" t="s">
        <v>45</v>
      </c>
      <c r="O1844" s="9">
        <v>17.826461581112898</v>
      </c>
      <c r="P1844" s="9">
        <f t="shared" si="140"/>
        <v>35</v>
      </c>
      <c r="Q1844" s="3" t="str">
        <f t="shared" si="141"/>
        <v>diciembre</v>
      </c>
      <c r="R1844" s="2">
        <f t="shared" si="142"/>
        <v>2023</v>
      </c>
      <c r="S1844" s="3" t="str">
        <f t="shared" si="143"/>
        <v>sabado</v>
      </c>
      <c r="T1844" s="88">
        <f t="shared" si="144"/>
        <v>9</v>
      </c>
    </row>
    <row r="1845" spans="1:20" ht="15.75" x14ac:dyDescent="0.25">
      <c r="A1845" s="113">
        <v>1844</v>
      </c>
      <c r="B1845" s="4" t="s">
        <v>737</v>
      </c>
      <c r="C1845" s="113">
        <v>29</v>
      </c>
      <c r="D1845" s="2" t="s">
        <v>696</v>
      </c>
      <c r="E1845" s="5" t="s">
        <v>1179</v>
      </c>
      <c r="F1845" s="171">
        <v>30442404</v>
      </c>
      <c r="G1845" s="2" t="s">
        <v>852</v>
      </c>
      <c r="H1845" s="2" t="s">
        <v>108</v>
      </c>
      <c r="I1845" s="44">
        <v>45283</v>
      </c>
      <c r="J1845" s="133" t="s">
        <v>783</v>
      </c>
      <c r="K1845" s="133" t="s">
        <v>62</v>
      </c>
      <c r="L1845" s="161">
        <v>350</v>
      </c>
      <c r="M1845" s="2" t="s">
        <v>1197</v>
      </c>
      <c r="N1845" s="2" t="s">
        <v>45</v>
      </c>
      <c r="O1845" s="9">
        <v>17.832824431513099</v>
      </c>
      <c r="P1845" s="9">
        <f t="shared" si="140"/>
        <v>35</v>
      </c>
      <c r="Q1845" s="3" t="str">
        <f t="shared" si="141"/>
        <v>diciembre</v>
      </c>
      <c r="R1845" s="2">
        <f t="shared" si="142"/>
        <v>2023</v>
      </c>
      <c r="S1845" s="3" t="str">
        <f t="shared" si="143"/>
        <v>sabado</v>
      </c>
      <c r="T1845" s="87">
        <f t="shared" si="144"/>
        <v>23</v>
      </c>
    </row>
    <row r="1846" spans="1:20" ht="15.75" x14ac:dyDescent="0.25">
      <c r="A1846" s="113">
        <v>1845</v>
      </c>
      <c r="B1846" s="4" t="s">
        <v>738</v>
      </c>
      <c r="C1846" s="113">
        <v>52</v>
      </c>
      <c r="D1846" s="2" t="s">
        <v>696</v>
      </c>
      <c r="E1846" s="5" t="s">
        <v>1180</v>
      </c>
      <c r="F1846" s="171">
        <v>34780010</v>
      </c>
      <c r="G1846" s="2" t="s">
        <v>834</v>
      </c>
      <c r="H1846" s="2" t="s">
        <v>110</v>
      </c>
      <c r="I1846" s="44">
        <v>45273</v>
      </c>
      <c r="J1846" s="133" t="s">
        <v>717</v>
      </c>
      <c r="K1846" s="133" t="s">
        <v>62</v>
      </c>
      <c r="L1846" s="161">
        <v>350</v>
      </c>
      <c r="M1846" s="2" t="s">
        <v>5</v>
      </c>
      <c r="N1846" s="2" t="s">
        <v>45</v>
      </c>
      <c r="O1846" s="9">
        <v>17.839187281913301</v>
      </c>
      <c r="P1846" s="9">
        <f t="shared" si="140"/>
        <v>35</v>
      </c>
      <c r="Q1846" s="3" t="str">
        <f t="shared" si="141"/>
        <v>diciembre</v>
      </c>
      <c r="R1846" s="2">
        <f t="shared" si="142"/>
        <v>2023</v>
      </c>
      <c r="S1846" s="3" t="str">
        <f t="shared" si="143"/>
        <v>miercoles</v>
      </c>
      <c r="T1846" s="88">
        <f t="shared" si="144"/>
        <v>13</v>
      </c>
    </row>
    <row r="1847" spans="1:20" ht="15.75" x14ac:dyDescent="0.25">
      <c r="A1847" s="113">
        <v>1846</v>
      </c>
      <c r="B1847" s="4" t="s">
        <v>720</v>
      </c>
      <c r="C1847" s="113">
        <v>31</v>
      </c>
      <c r="D1847" s="2" t="s">
        <v>695</v>
      </c>
      <c r="E1847" s="5" t="s">
        <v>1182</v>
      </c>
      <c r="F1847" s="171">
        <v>30580610</v>
      </c>
      <c r="G1847" s="2" t="s">
        <v>848</v>
      </c>
      <c r="H1847" s="2" t="s">
        <v>35</v>
      </c>
      <c r="I1847" s="44">
        <v>45277</v>
      </c>
      <c r="J1847" s="133" t="s">
        <v>785</v>
      </c>
      <c r="K1847" s="133" t="s">
        <v>62</v>
      </c>
      <c r="L1847" s="161">
        <v>350</v>
      </c>
      <c r="M1847" s="2" t="s">
        <v>3</v>
      </c>
      <c r="N1847" s="2" t="s">
        <v>45</v>
      </c>
      <c r="O1847" s="9">
        <v>17.851912982713699</v>
      </c>
      <c r="P1847" s="9">
        <f t="shared" si="140"/>
        <v>35</v>
      </c>
      <c r="Q1847" s="3" t="str">
        <f t="shared" si="141"/>
        <v>diciembre</v>
      </c>
      <c r="R1847" s="2">
        <f t="shared" si="142"/>
        <v>2023</v>
      </c>
      <c r="S1847" s="3" t="str">
        <f t="shared" si="143"/>
        <v>domingo</v>
      </c>
      <c r="T1847" s="87">
        <f t="shared" si="144"/>
        <v>17</v>
      </c>
    </row>
    <row r="1848" spans="1:20" ht="15.75" x14ac:dyDescent="0.25">
      <c r="A1848" s="113">
        <v>1847</v>
      </c>
      <c r="B1848" s="4" t="s">
        <v>722</v>
      </c>
      <c r="C1848" s="113">
        <v>18</v>
      </c>
      <c r="D1848" s="2" t="s">
        <v>696</v>
      </c>
      <c r="E1848" s="5" t="s">
        <v>1157</v>
      </c>
      <c r="F1848" s="171">
        <v>32313302</v>
      </c>
      <c r="G1848" s="2" t="s">
        <v>849</v>
      </c>
      <c r="H1848" s="2" t="s">
        <v>67</v>
      </c>
      <c r="I1848" s="44">
        <v>45281</v>
      </c>
      <c r="J1848" s="133" t="s">
        <v>682</v>
      </c>
      <c r="K1848" s="133" t="s">
        <v>1203</v>
      </c>
      <c r="L1848" s="161">
        <v>450</v>
      </c>
      <c r="M1848" s="2" t="s">
        <v>1</v>
      </c>
      <c r="N1848" s="2" t="s">
        <v>45</v>
      </c>
      <c r="O1848" s="9">
        <v>17.864638683514102</v>
      </c>
      <c r="P1848" s="9">
        <f t="shared" si="140"/>
        <v>45</v>
      </c>
      <c r="Q1848" s="3" t="str">
        <f t="shared" si="141"/>
        <v>diciembre</v>
      </c>
      <c r="R1848" s="2">
        <f t="shared" si="142"/>
        <v>2023</v>
      </c>
      <c r="S1848" s="3" t="str">
        <f t="shared" si="143"/>
        <v>jueves</v>
      </c>
      <c r="T1848" s="88">
        <f t="shared" si="144"/>
        <v>21</v>
      </c>
    </row>
    <row r="1849" spans="1:20" ht="15.75" x14ac:dyDescent="0.25">
      <c r="A1849" s="113">
        <v>1848</v>
      </c>
      <c r="B1849" s="4" t="s">
        <v>723</v>
      </c>
      <c r="C1849" s="3">
        <v>37</v>
      </c>
      <c r="D1849" s="2" t="s">
        <v>696</v>
      </c>
      <c r="E1849" s="5" t="s">
        <v>1158</v>
      </c>
      <c r="F1849" s="171">
        <v>35887710</v>
      </c>
      <c r="G1849" s="2" t="s">
        <v>821</v>
      </c>
      <c r="H1849" s="2" t="s">
        <v>68</v>
      </c>
      <c r="I1849" s="44">
        <v>45283</v>
      </c>
      <c r="J1849" s="133" t="s">
        <v>684</v>
      </c>
      <c r="K1849" s="133" t="s">
        <v>1203</v>
      </c>
      <c r="L1849" s="161">
        <v>450</v>
      </c>
      <c r="M1849" s="2" t="s">
        <v>3</v>
      </c>
      <c r="N1849" s="2" t="s">
        <v>45</v>
      </c>
      <c r="O1849" s="9">
        <v>17.871001533914299</v>
      </c>
      <c r="P1849" s="9">
        <f t="shared" si="140"/>
        <v>45</v>
      </c>
      <c r="Q1849" s="3" t="str">
        <f t="shared" si="141"/>
        <v>diciembre</v>
      </c>
      <c r="R1849" s="2">
        <f t="shared" si="142"/>
        <v>2023</v>
      </c>
      <c r="S1849" s="3" t="str">
        <f t="shared" si="143"/>
        <v>sabado</v>
      </c>
      <c r="T1849" s="87">
        <f t="shared" si="144"/>
        <v>23</v>
      </c>
    </row>
    <row r="1850" spans="1:20" ht="15.75" x14ac:dyDescent="0.25">
      <c r="A1850" s="113">
        <v>1849</v>
      </c>
      <c r="B1850" s="4" t="s">
        <v>740</v>
      </c>
      <c r="C1850" s="113">
        <v>38</v>
      </c>
      <c r="D1850" s="2" t="s">
        <v>695</v>
      </c>
      <c r="E1850" s="5" t="s">
        <v>680</v>
      </c>
      <c r="F1850" s="171">
        <v>29400151</v>
      </c>
      <c r="G1850" s="2" t="s">
        <v>837</v>
      </c>
      <c r="H1850" s="2" t="s">
        <v>119</v>
      </c>
      <c r="I1850" s="44">
        <v>45289</v>
      </c>
      <c r="J1850" s="133" t="s">
        <v>784</v>
      </c>
      <c r="K1850" s="133" t="s">
        <v>1203</v>
      </c>
      <c r="L1850" s="161">
        <v>450</v>
      </c>
      <c r="M1850" s="2" t="s">
        <v>1198</v>
      </c>
      <c r="N1850" s="2" t="s">
        <v>45</v>
      </c>
      <c r="O1850" s="9">
        <v>17.890090085114899</v>
      </c>
      <c r="P1850" s="9">
        <f t="shared" si="140"/>
        <v>45</v>
      </c>
      <c r="Q1850" s="3" t="str">
        <f t="shared" si="141"/>
        <v>diciembre</v>
      </c>
      <c r="R1850" s="2">
        <f t="shared" si="142"/>
        <v>2023</v>
      </c>
      <c r="S1850" s="3" t="str">
        <f t="shared" si="143"/>
        <v>viernes</v>
      </c>
      <c r="T1850" s="88">
        <f t="shared" si="144"/>
        <v>29</v>
      </c>
    </row>
    <row r="1851" spans="1:20" ht="15.75" x14ac:dyDescent="0.25">
      <c r="A1851" s="113">
        <v>1850</v>
      </c>
      <c r="B1851" s="4" t="s">
        <v>120</v>
      </c>
      <c r="C1851" s="113">
        <v>27</v>
      </c>
      <c r="D1851" s="2" t="s">
        <v>695</v>
      </c>
      <c r="E1851" s="5" t="s">
        <v>1186</v>
      </c>
      <c r="F1851" s="171">
        <v>37381230</v>
      </c>
      <c r="G1851" s="2" t="s">
        <v>838</v>
      </c>
      <c r="H1851" s="2" t="s">
        <v>121</v>
      </c>
      <c r="I1851" s="44">
        <v>45291</v>
      </c>
      <c r="J1851" s="133" t="s">
        <v>690</v>
      </c>
      <c r="K1851" s="133" t="s">
        <v>1203</v>
      </c>
      <c r="L1851" s="161">
        <v>450</v>
      </c>
      <c r="M1851" s="2" t="s">
        <v>3</v>
      </c>
      <c r="N1851" s="2" t="s">
        <v>45</v>
      </c>
      <c r="O1851" s="9">
        <v>17.8964529355151</v>
      </c>
      <c r="P1851" s="9">
        <f t="shared" si="140"/>
        <v>45</v>
      </c>
      <c r="Q1851" s="3" t="str">
        <f t="shared" si="141"/>
        <v>diciembre</v>
      </c>
      <c r="R1851" s="2">
        <f t="shared" si="142"/>
        <v>2023</v>
      </c>
      <c r="S1851" s="3" t="str">
        <f t="shared" si="143"/>
        <v>domingo</v>
      </c>
      <c r="T1851" s="87">
        <f t="shared" si="144"/>
        <v>31</v>
      </c>
    </row>
    <row r="1852" spans="1:20" ht="15.75" x14ac:dyDescent="0.25">
      <c r="A1852" s="113">
        <v>1851</v>
      </c>
      <c r="B1852" s="4" t="s">
        <v>716</v>
      </c>
      <c r="C1852" s="113">
        <v>28</v>
      </c>
      <c r="D1852" s="2" t="s">
        <v>695</v>
      </c>
      <c r="E1852" s="5" t="s">
        <v>1187</v>
      </c>
      <c r="F1852" s="171">
        <v>33459367</v>
      </c>
      <c r="G1852" s="6" t="s">
        <v>817</v>
      </c>
      <c r="H1852" s="2" t="s">
        <v>35</v>
      </c>
      <c r="I1852" s="44">
        <v>45171</v>
      </c>
      <c r="J1852" s="133" t="s">
        <v>782</v>
      </c>
      <c r="K1852" s="133" t="s">
        <v>1203</v>
      </c>
      <c r="L1852" s="161">
        <v>450</v>
      </c>
      <c r="M1852" s="2" t="s">
        <v>1198</v>
      </c>
      <c r="N1852" s="2" t="s">
        <v>45</v>
      </c>
      <c r="O1852" s="9">
        <v>17.902815785915301</v>
      </c>
      <c r="P1852" s="9">
        <f t="shared" si="140"/>
        <v>45</v>
      </c>
      <c r="Q1852" s="3" t="str">
        <f t="shared" si="141"/>
        <v>septiembre</v>
      </c>
      <c r="R1852" s="2">
        <f t="shared" si="142"/>
        <v>2023</v>
      </c>
      <c r="S1852" s="3" t="str">
        <f t="shared" si="143"/>
        <v>sabado</v>
      </c>
      <c r="T1852" s="88">
        <f t="shared" si="144"/>
        <v>2</v>
      </c>
    </row>
    <row r="1853" spans="1:20" ht="15.75" x14ac:dyDescent="0.25">
      <c r="A1853" s="113">
        <v>1852</v>
      </c>
      <c r="B1853" s="4" t="s">
        <v>803</v>
      </c>
      <c r="C1853" s="113">
        <v>38</v>
      </c>
      <c r="D1853" s="2" t="s">
        <v>695</v>
      </c>
      <c r="E1853" s="5" t="s">
        <v>1188</v>
      </c>
      <c r="F1853" s="171">
        <v>30652793</v>
      </c>
      <c r="G1853" s="6" t="s">
        <v>818</v>
      </c>
      <c r="H1853" s="2" t="s">
        <v>129</v>
      </c>
      <c r="I1853" s="44">
        <v>45179</v>
      </c>
      <c r="J1853" s="133" t="s">
        <v>683</v>
      </c>
      <c r="K1853" s="133" t="s">
        <v>1203</v>
      </c>
      <c r="L1853" s="161">
        <v>450</v>
      </c>
      <c r="M1853" s="2" t="s">
        <v>5</v>
      </c>
      <c r="N1853" s="2" t="s">
        <v>45</v>
      </c>
      <c r="O1853" s="9">
        <v>17.909178636315499</v>
      </c>
      <c r="P1853" s="9">
        <f t="shared" si="140"/>
        <v>45</v>
      </c>
      <c r="Q1853" s="3" t="str">
        <f t="shared" si="141"/>
        <v>septiembre</v>
      </c>
      <c r="R1853" s="2">
        <f t="shared" si="142"/>
        <v>2023</v>
      </c>
      <c r="S1853" s="3" t="str">
        <f t="shared" si="143"/>
        <v>domingo</v>
      </c>
      <c r="T1853" s="87">
        <f t="shared" si="144"/>
        <v>10</v>
      </c>
    </row>
    <row r="1854" spans="1:20" ht="15.75" x14ac:dyDescent="0.25">
      <c r="A1854" s="113">
        <v>1853</v>
      </c>
      <c r="B1854" s="4" t="s">
        <v>905</v>
      </c>
      <c r="C1854" s="113">
        <v>22</v>
      </c>
      <c r="D1854" s="2" t="s">
        <v>695</v>
      </c>
      <c r="E1854" s="5" t="s">
        <v>1189</v>
      </c>
      <c r="F1854" s="171">
        <v>27137293</v>
      </c>
      <c r="G1854" s="2" t="s">
        <v>819</v>
      </c>
      <c r="H1854" s="2" t="s">
        <v>39</v>
      </c>
      <c r="I1854" s="44">
        <v>45175</v>
      </c>
      <c r="J1854" s="133" t="s">
        <v>691</v>
      </c>
      <c r="K1854" s="133" t="s">
        <v>1203</v>
      </c>
      <c r="L1854" s="161">
        <v>450</v>
      </c>
      <c r="M1854" s="2" t="s">
        <v>1198</v>
      </c>
      <c r="N1854" s="2" t="s">
        <v>45</v>
      </c>
      <c r="O1854" s="9">
        <v>17.9155414867157</v>
      </c>
      <c r="P1854" s="9">
        <f t="shared" si="140"/>
        <v>45</v>
      </c>
      <c r="Q1854" s="3" t="str">
        <f t="shared" si="141"/>
        <v>septiembre</v>
      </c>
      <c r="R1854" s="2">
        <f t="shared" si="142"/>
        <v>2023</v>
      </c>
      <c r="S1854" s="3" t="str">
        <f t="shared" si="143"/>
        <v>miercoles</v>
      </c>
      <c r="T1854" s="88">
        <f t="shared" si="144"/>
        <v>6</v>
      </c>
    </row>
    <row r="1855" spans="1:20" ht="15.75" x14ac:dyDescent="0.25">
      <c r="A1855" s="113">
        <v>1854</v>
      </c>
      <c r="B1855" s="4" t="s">
        <v>719</v>
      </c>
      <c r="C1855" s="113">
        <v>30</v>
      </c>
      <c r="D1855" s="2" t="s">
        <v>696</v>
      </c>
      <c r="E1855" s="5" t="s">
        <v>1181</v>
      </c>
      <c r="F1855" s="171">
        <v>27535017</v>
      </c>
      <c r="G1855" s="2" t="s">
        <v>847</v>
      </c>
      <c r="H1855" s="2" t="s">
        <v>61</v>
      </c>
      <c r="I1855" s="44">
        <v>45179</v>
      </c>
      <c r="J1855" s="133" t="s">
        <v>686</v>
      </c>
      <c r="K1855" s="133" t="s">
        <v>1203</v>
      </c>
      <c r="L1855" s="161">
        <v>450</v>
      </c>
      <c r="M1855" s="2" t="s">
        <v>1</v>
      </c>
      <c r="N1855" s="2" t="s">
        <v>45</v>
      </c>
      <c r="O1855" s="9">
        <v>17.928267187516099</v>
      </c>
      <c r="P1855" s="9">
        <f t="shared" si="140"/>
        <v>45</v>
      </c>
      <c r="Q1855" s="3" t="str">
        <f t="shared" si="141"/>
        <v>septiembre</v>
      </c>
      <c r="R1855" s="2">
        <f t="shared" si="142"/>
        <v>2023</v>
      </c>
      <c r="S1855" s="3" t="str">
        <f t="shared" si="143"/>
        <v>domingo</v>
      </c>
      <c r="T1855" s="87">
        <f t="shared" si="144"/>
        <v>10</v>
      </c>
    </row>
    <row r="1856" spans="1:20" ht="15.75" x14ac:dyDescent="0.25">
      <c r="A1856" s="113">
        <v>1855</v>
      </c>
      <c r="B1856" s="4" t="s">
        <v>721</v>
      </c>
      <c r="C1856" s="113">
        <v>33</v>
      </c>
      <c r="D1856" s="2" t="s">
        <v>695</v>
      </c>
      <c r="E1856" s="5" t="s">
        <v>1183</v>
      </c>
      <c r="F1856" s="171">
        <v>35484478</v>
      </c>
      <c r="G1856" s="2" t="s">
        <v>843</v>
      </c>
      <c r="H1856" s="2" t="s">
        <v>37</v>
      </c>
      <c r="I1856" s="44">
        <v>45183</v>
      </c>
      <c r="J1856" s="133" t="s">
        <v>713</v>
      </c>
      <c r="K1856" s="133" t="s">
        <v>1203</v>
      </c>
      <c r="L1856" s="161">
        <v>450</v>
      </c>
      <c r="M1856" s="2" t="s">
        <v>1</v>
      </c>
      <c r="N1856" s="2" t="s">
        <v>45</v>
      </c>
      <c r="O1856" s="9">
        <v>17.940992888316501</v>
      </c>
      <c r="P1856" s="9">
        <f t="shared" si="140"/>
        <v>45</v>
      </c>
      <c r="Q1856" s="3" t="str">
        <f t="shared" si="141"/>
        <v>septiembre</v>
      </c>
      <c r="R1856" s="2">
        <f t="shared" si="142"/>
        <v>2023</v>
      </c>
      <c r="S1856" s="3" t="str">
        <f t="shared" si="143"/>
        <v>jueves</v>
      </c>
      <c r="T1856" s="88">
        <f t="shared" si="144"/>
        <v>14</v>
      </c>
    </row>
    <row r="1857" spans="1:20" ht="15.75" x14ac:dyDescent="0.25">
      <c r="A1857" s="113">
        <v>1856</v>
      </c>
      <c r="B1857" s="4" t="s">
        <v>722</v>
      </c>
      <c r="C1857" s="113">
        <v>35</v>
      </c>
      <c r="D1857" s="2" t="s">
        <v>696</v>
      </c>
      <c r="E1857" s="5" t="s">
        <v>1157</v>
      </c>
      <c r="F1857" s="171">
        <v>32313302</v>
      </c>
      <c r="G1857" s="2" t="s">
        <v>849</v>
      </c>
      <c r="H1857" s="2" t="s">
        <v>67</v>
      </c>
      <c r="I1857" s="44">
        <v>45185</v>
      </c>
      <c r="J1857" s="133" t="s">
        <v>716</v>
      </c>
      <c r="K1857" s="133" t="s">
        <v>1203</v>
      </c>
      <c r="L1857" s="161">
        <v>450</v>
      </c>
      <c r="M1857" s="2" t="s">
        <v>1197</v>
      </c>
      <c r="N1857" s="2" t="s">
        <v>45</v>
      </c>
      <c r="O1857" s="9">
        <v>17.947355738716698</v>
      </c>
      <c r="P1857" s="9">
        <f t="shared" si="140"/>
        <v>45</v>
      </c>
      <c r="Q1857" s="3" t="str">
        <f t="shared" si="141"/>
        <v>septiembre</v>
      </c>
      <c r="R1857" s="2">
        <f t="shared" si="142"/>
        <v>2023</v>
      </c>
      <c r="S1857" s="3" t="str">
        <f t="shared" si="143"/>
        <v>sabado</v>
      </c>
      <c r="T1857" s="87">
        <f t="shared" si="144"/>
        <v>16</v>
      </c>
    </row>
    <row r="1858" spans="1:20" ht="15.75" x14ac:dyDescent="0.25">
      <c r="A1858" s="113">
        <v>1857</v>
      </c>
      <c r="B1858" s="4" t="s">
        <v>71</v>
      </c>
      <c r="C1858" s="113">
        <v>27</v>
      </c>
      <c r="D1858" s="2" t="s">
        <v>695</v>
      </c>
      <c r="E1858" s="5" t="s">
        <v>1160</v>
      </c>
      <c r="F1858" s="171">
        <v>34221613</v>
      </c>
      <c r="G1858" s="2" t="s">
        <v>822</v>
      </c>
      <c r="H1858" s="2" t="s">
        <v>72</v>
      </c>
      <c r="I1858" s="44">
        <v>45191</v>
      </c>
      <c r="J1858" s="133" t="s">
        <v>717</v>
      </c>
      <c r="K1858" s="133" t="s">
        <v>1203</v>
      </c>
      <c r="L1858" s="161">
        <v>450</v>
      </c>
      <c r="M1858" s="2" t="s">
        <v>5</v>
      </c>
      <c r="N1858" s="2" t="s">
        <v>45</v>
      </c>
      <c r="O1858" s="9">
        <v>17.966444289917298</v>
      </c>
      <c r="P1858" s="9">
        <f t="shared" si="140"/>
        <v>45</v>
      </c>
      <c r="Q1858" s="3" t="str">
        <f t="shared" si="141"/>
        <v>septiembre</v>
      </c>
      <c r="R1858" s="2">
        <f t="shared" si="142"/>
        <v>2023</v>
      </c>
      <c r="S1858" s="3" t="str">
        <f t="shared" si="143"/>
        <v>viernes</v>
      </c>
      <c r="T1858" s="88">
        <f t="shared" si="144"/>
        <v>22</v>
      </c>
    </row>
    <row r="1860" spans="1:20" x14ac:dyDescent="0.25">
      <c r="A1860" s="76"/>
      <c r="B1860"/>
      <c r="C1860"/>
      <c r="D1860"/>
      <c r="E1860"/>
      <c r="F1860" s="173"/>
      <c r="G1860"/>
      <c r="H1860"/>
      <c r="I1860"/>
      <c r="K1860"/>
      <c r="L1860"/>
      <c r="M1860"/>
      <c r="N1860"/>
      <c r="O1860"/>
      <c r="P1860"/>
      <c r="R1860"/>
      <c r="S1860"/>
    </row>
    <row r="1861" spans="1:20" x14ac:dyDescent="0.25">
      <c r="A1861" s="76"/>
      <c r="B1861"/>
      <c r="C1861"/>
      <c r="D1861"/>
      <c r="E1861"/>
      <c r="F1861" s="173"/>
      <c r="G1861"/>
      <c r="H1861"/>
      <c r="I1861"/>
      <c r="K1861"/>
      <c r="L1861"/>
      <c r="M1861"/>
      <c r="N1861"/>
      <c r="O1861"/>
      <c r="P1861"/>
      <c r="R1861"/>
      <c r="S1861"/>
    </row>
    <row r="1862" spans="1:20" x14ac:dyDescent="0.25">
      <c r="A1862" s="76"/>
      <c r="B1862"/>
      <c r="C1862"/>
      <c r="D1862"/>
      <c r="E1862"/>
      <c r="F1862" s="173"/>
      <c r="G1862"/>
      <c r="H1862"/>
      <c r="I1862"/>
      <c r="K1862"/>
      <c r="L1862"/>
      <c r="M1862"/>
      <c r="N1862"/>
      <c r="O1862"/>
      <c r="P1862"/>
      <c r="R1862"/>
      <c r="S1862"/>
    </row>
    <row r="1863" spans="1:20" x14ac:dyDescent="0.25">
      <c r="A1863" s="76"/>
      <c r="B1863"/>
      <c r="C1863"/>
      <c r="D1863"/>
      <c r="E1863"/>
      <c r="F1863" s="173"/>
      <c r="G1863"/>
      <c r="H1863"/>
      <c r="I1863"/>
      <c r="K1863"/>
      <c r="L1863"/>
      <c r="M1863"/>
      <c r="N1863"/>
      <c r="O1863"/>
      <c r="P1863"/>
      <c r="R1863"/>
      <c r="S1863"/>
    </row>
    <row r="1864" spans="1:20" x14ac:dyDescent="0.25">
      <c r="A1864" s="76"/>
      <c r="B1864"/>
      <c r="C1864"/>
      <c r="D1864"/>
      <c r="E1864"/>
      <c r="F1864" s="173"/>
      <c r="G1864"/>
      <c r="H1864"/>
      <c r="I1864"/>
      <c r="K1864"/>
      <c r="L1864"/>
      <c r="M1864"/>
      <c r="N1864"/>
      <c r="O1864"/>
      <c r="P1864"/>
      <c r="R1864"/>
      <c r="S1864"/>
    </row>
    <row r="1865" spans="1:20" x14ac:dyDescent="0.25">
      <c r="A1865" s="76"/>
      <c r="B1865"/>
      <c r="C1865"/>
      <c r="D1865"/>
      <c r="E1865"/>
      <c r="F1865" s="173"/>
      <c r="G1865"/>
      <c r="H1865"/>
      <c r="I1865"/>
      <c r="K1865"/>
      <c r="L1865"/>
      <c r="M1865"/>
      <c r="N1865"/>
      <c r="O1865"/>
      <c r="P1865"/>
      <c r="R1865"/>
      <c r="S1865"/>
    </row>
    <row r="1866" spans="1:20" x14ac:dyDescent="0.25">
      <c r="A1866" s="76"/>
      <c r="B1866"/>
      <c r="C1866"/>
      <c r="D1866"/>
      <c r="E1866"/>
      <c r="F1866" s="173"/>
      <c r="G1866"/>
      <c r="H1866"/>
      <c r="I1866"/>
      <c r="K1866"/>
      <c r="L1866"/>
      <c r="M1866"/>
      <c r="N1866"/>
      <c r="O1866"/>
      <c r="P1866"/>
      <c r="R1866"/>
      <c r="S1866"/>
    </row>
    <row r="1867" spans="1:20" x14ac:dyDescent="0.25">
      <c r="A1867" s="76"/>
      <c r="B1867"/>
      <c r="C1867"/>
      <c r="D1867"/>
      <c r="E1867"/>
      <c r="F1867" s="173"/>
      <c r="G1867"/>
      <c r="H1867"/>
      <c r="I1867"/>
      <c r="K1867"/>
      <c r="L1867"/>
      <c r="M1867"/>
      <c r="N1867"/>
      <c r="O1867"/>
      <c r="P1867"/>
      <c r="R1867"/>
      <c r="S1867"/>
    </row>
    <row r="1868" spans="1:20" x14ac:dyDescent="0.25">
      <c r="A1868" s="76"/>
      <c r="B1868"/>
      <c r="C1868"/>
      <c r="D1868"/>
      <c r="E1868"/>
      <c r="F1868" s="173"/>
      <c r="G1868"/>
      <c r="H1868"/>
      <c r="I1868"/>
      <c r="K1868"/>
      <c r="L1868"/>
      <c r="M1868"/>
      <c r="N1868"/>
      <c r="O1868"/>
      <c r="P1868"/>
      <c r="R1868"/>
      <c r="S1868"/>
    </row>
    <row r="1869" spans="1:20" x14ac:dyDescent="0.25">
      <c r="A1869" s="76"/>
      <c r="B1869"/>
      <c r="C1869"/>
      <c r="D1869"/>
      <c r="E1869"/>
      <c r="F1869" s="173"/>
      <c r="G1869"/>
      <c r="H1869"/>
      <c r="I1869"/>
      <c r="K1869"/>
      <c r="L1869"/>
      <c r="M1869"/>
      <c r="N1869"/>
      <c r="O1869"/>
      <c r="P1869"/>
      <c r="R1869"/>
      <c r="S1869"/>
    </row>
  </sheetData>
  <autoFilter ref="T1:T849" xr:uid="{00000000-0001-0000-0000-000000000000}"/>
  <mergeCells count="2">
    <mergeCell ref="V3:W3"/>
    <mergeCell ref="W957:X957"/>
  </mergeCells>
  <phoneticPr fontId="37" type="noConversion"/>
  <pageMargins left="0.7" right="0.7" top="0.75" bottom="0.75" header="0.3" footer="0.3"/>
  <pageSetup paperSize="9" orientation="portrait" horizontalDpi="360" verticalDpi="36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66F1-8A84-43E3-8A89-872B1983497C}">
  <sheetPr codeName="Hoja3">
    <tabColor theme="4" tint="0.79998168889431442"/>
  </sheetPr>
  <dimension ref="B1:P43"/>
  <sheetViews>
    <sheetView showGridLines="0" workbookViewId="0"/>
  </sheetViews>
  <sheetFormatPr baseColWidth="10" defaultRowHeight="15" x14ac:dyDescent="0.25"/>
  <cols>
    <col min="2" max="2" width="11.85546875" style="2" bestFit="1" customWidth="1"/>
    <col min="4" max="4" width="15.42578125" customWidth="1"/>
    <col min="7" max="7" width="9.7109375" customWidth="1"/>
    <col min="8" max="8" width="12.42578125" customWidth="1"/>
    <col min="9" max="9" width="16.7109375" customWidth="1"/>
    <col min="10" max="10" width="5.85546875" customWidth="1"/>
    <col min="12" max="12" width="17.7109375" customWidth="1"/>
    <col min="13" max="13" width="20.85546875" customWidth="1"/>
    <col min="14" max="14" width="22.85546875" style="2" customWidth="1"/>
    <col min="15" max="15" width="1.7109375" customWidth="1"/>
    <col min="16" max="16" width="18.5703125" bestFit="1" customWidth="1"/>
    <col min="17" max="17" width="20.42578125" bestFit="1" customWidth="1"/>
  </cols>
  <sheetData>
    <row r="1" spans="5:16" x14ac:dyDescent="0.25">
      <c r="H1" s="19"/>
      <c r="I1" s="19"/>
      <c r="J1" s="19"/>
      <c r="K1" s="19"/>
      <c r="L1" s="19"/>
      <c r="M1" s="19"/>
      <c r="N1" s="20"/>
    </row>
    <row r="2" spans="5:16" x14ac:dyDescent="0.25">
      <c r="E2" s="200" t="s">
        <v>756</v>
      </c>
      <c r="F2" s="200"/>
      <c r="H2" s="21"/>
      <c r="I2" s="21"/>
      <c r="J2" s="21"/>
      <c r="K2" s="21"/>
      <c r="L2" s="21"/>
      <c r="M2" s="21"/>
      <c r="N2" s="22"/>
      <c r="O2" s="13"/>
    </row>
    <row r="3" spans="5:16" x14ac:dyDescent="0.25">
      <c r="H3" s="21"/>
      <c r="I3" s="21"/>
      <c r="J3" s="21"/>
      <c r="K3" s="21"/>
      <c r="L3" s="21"/>
      <c r="M3" s="21"/>
      <c r="N3" s="22"/>
    </row>
    <row r="4" spans="5:16" x14ac:dyDescent="0.25">
      <c r="H4" s="19"/>
      <c r="I4" s="19"/>
      <c r="J4" s="19"/>
      <c r="K4" s="19"/>
      <c r="L4" s="19"/>
      <c r="M4" s="19"/>
      <c r="N4" s="20"/>
    </row>
    <row r="5" spans="5:16" ht="24.75" customHeight="1" x14ac:dyDescent="0.25">
      <c r="H5" s="203" t="s">
        <v>705</v>
      </c>
      <c r="I5" s="203"/>
      <c r="J5" s="203"/>
      <c r="K5" s="203"/>
      <c r="L5" s="203"/>
      <c r="M5" s="39" t="s">
        <v>706</v>
      </c>
      <c r="N5" s="39" t="s">
        <v>704</v>
      </c>
      <c r="P5" s="52" t="s">
        <v>804</v>
      </c>
    </row>
    <row r="6" spans="5:16" x14ac:dyDescent="0.25">
      <c r="H6" s="205" t="s">
        <v>693</v>
      </c>
      <c r="I6" s="205"/>
      <c r="J6" s="205"/>
      <c r="K6" s="205"/>
      <c r="L6" s="205"/>
      <c r="M6" s="38">
        <f>COUNTIF('DATOS-MODIFICADOS'!N:N,"Córdoba")</f>
        <v>1032</v>
      </c>
      <c r="N6" s="38" t="s">
        <v>697</v>
      </c>
      <c r="P6" s="53" t="str" cm="1">
        <f t="array" ref="P6:P29">_xlfn.UNIQUE('DATOS-MODIFICADOS'!C:C)</f>
        <v>Edad</v>
      </c>
    </row>
    <row r="7" spans="5:16" x14ac:dyDescent="0.25">
      <c r="H7" s="206" t="s">
        <v>699</v>
      </c>
      <c r="I7" s="206"/>
      <c r="J7" s="206"/>
      <c r="K7" s="206"/>
      <c r="L7" s="206"/>
      <c r="M7" s="174">
        <f>SUM('DATOS-MODIFICADOS'!L:L)</f>
        <v>997450</v>
      </c>
      <c r="N7" s="54" t="s">
        <v>698</v>
      </c>
      <c r="P7" s="167">
        <v>35</v>
      </c>
    </row>
    <row r="8" spans="5:16" x14ac:dyDescent="0.25">
      <c r="H8" s="208" t="s">
        <v>700</v>
      </c>
      <c r="I8" s="208"/>
      <c r="J8" s="208"/>
      <c r="K8" s="208"/>
      <c r="L8" s="208"/>
      <c r="M8" s="175">
        <f>SUMIF('DATOS-MODIFICADOS'!K:K,"Tren fantasma",'DATOS-MODIFICADOS'!L:L)</f>
        <v>230400</v>
      </c>
      <c r="N8" s="14" t="s">
        <v>701</v>
      </c>
      <c r="P8" s="168">
        <v>40</v>
      </c>
    </row>
    <row r="9" spans="5:16" x14ac:dyDescent="0.25">
      <c r="H9" s="206" t="s">
        <v>858</v>
      </c>
      <c r="I9" s="206"/>
      <c r="J9" s="206"/>
      <c r="K9" s="206"/>
      <c r="L9" s="206"/>
      <c r="M9" s="174">
        <f>SUMIFS('DATOS-MODIFICADOS'!L:L,'DATOS-MODIFICADOS'!K:K,"Tren fantasma",'DATOS-MODIFICADOS'!Q:Q,"diciembre")</f>
        <v>60800</v>
      </c>
      <c r="N9" s="54" t="s">
        <v>702</v>
      </c>
      <c r="P9" s="167">
        <v>22</v>
      </c>
    </row>
    <row r="10" spans="5:16" x14ac:dyDescent="0.25">
      <c r="H10" s="208" t="s">
        <v>859</v>
      </c>
      <c r="I10" s="208"/>
      <c r="J10" s="208"/>
      <c r="K10" s="208"/>
      <c r="L10" s="208"/>
      <c r="M10" s="14">
        <f>COUNTIF('DATOS-MODIFICADOS'!O:O,"$0,00")</f>
        <v>177</v>
      </c>
      <c r="N10" s="14" t="s">
        <v>697</v>
      </c>
      <c r="P10" s="168">
        <v>37</v>
      </c>
    </row>
    <row r="11" spans="5:16" x14ac:dyDescent="0.25">
      <c r="H11" s="206" t="s">
        <v>860</v>
      </c>
      <c r="I11" s="206"/>
      <c r="J11" s="206"/>
      <c r="K11" s="206"/>
      <c r="L11" s="206"/>
      <c r="M11" s="18">
        <f>COUNTA('DATOS-MODIFICADOS'!A:A)-1</f>
        <v>1857</v>
      </c>
      <c r="N11" s="54" t="s">
        <v>703</v>
      </c>
      <c r="P11" s="167">
        <v>27</v>
      </c>
    </row>
    <row r="12" spans="5:16" x14ac:dyDescent="0.25">
      <c r="H12" s="208" t="s">
        <v>1208</v>
      </c>
      <c r="I12" s="208"/>
      <c r="J12" s="208"/>
      <c r="K12" s="208"/>
      <c r="L12" s="208"/>
      <c r="M12" s="14">
        <f>COUNTIFS('DATOS-MODIFICADOS'!J:J,"Anna Petrov",'DATOS-MODIFICADOS'!Q:Q,"noviembre",'DATOS-MODIFICADOS'!R:R,2023)</f>
        <v>22</v>
      </c>
      <c r="N12" s="14" t="s">
        <v>707</v>
      </c>
      <c r="P12" s="168">
        <v>18</v>
      </c>
    </row>
    <row r="13" spans="5:16" x14ac:dyDescent="0.25">
      <c r="H13" s="206" t="s">
        <v>1209</v>
      </c>
      <c r="I13" s="206"/>
      <c r="J13" s="206"/>
      <c r="K13" s="206"/>
      <c r="L13" s="206"/>
      <c r="M13" s="18">
        <f>AVERAGEIF('DATOS-MODIFICADOS'!J:J,"Ana Rodriguez",'DATOS-MODIFICADOS'!C:C)</f>
        <v>29.623188405797102</v>
      </c>
      <c r="N13" s="54" t="s">
        <v>709</v>
      </c>
      <c r="P13" s="167">
        <v>28</v>
      </c>
    </row>
    <row r="14" spans="5:16" x14ac:dyDescent="0.25">
      <c r="H14" s="208" t="s">
        <v>1210</v>
      </c>
      <c r="I14" s="208"/>
      <c r="J14" s="208"/>
      <c r="K14" s="208"/>
      <c r="L14" s="208"/>
      <c r="M14" s="17">
        <f>AVERAGEIFS('DATOS-MODIFICADOS'!C:C,'DATOS-MODIFICADOS'!Q:Q,"septiembre",'DATOS-MODIFICADOS'!R:R,2023)</f>
        <v>31.900317460317456</v>
      </c>
      <c r="N14" s="14" t="s">
        <v>711</v>
      </c>
      <c r="P14" s="168">
        <v>26</v>
      </c>
    </row>
    <row r="15" spans="5:16" x14ac:dyDescent="0.25">
      <c r="H15" s="206" t="s">
        <v>742</v>
      </c>
      <c r="I15" s="206"/>
      <c r="J15" s="206"/>
      <c r="K15" s="206"/>
      <c r="L15" s="206"/>
      <c r="M15" s="174">
        <f>VLOOKUP("Tren Fantasma",'DATOS-MODIFICADOS'!K:L,2,)</f>
        <v>640</v>
      </c>
      <c r="N15" s="54" t="s">
        <v>712</v>
      </c>
      <c r="P15" s="167">
        <v>44</v>
      </c>
    </row>
    <row r="16" spans="5:16" x14ac:dyDescent="0.25">
      <c r="P16" s="168">
        <v>30</v>
      </c>
    </row>
    <row r="17" spans="8:16" x14ac:dyDescent="0.25">
      <c r="P17" s="167">
        <v>29</v>
      </c>
    </row>
    <row r="18" spans="8:16" ht="18.75" x14ac:dyDescent="0.25">
      <c r="H18" s="207" t="s">
        <v>741</v>
      </c>
      <c r="I18" s="207"/>
      <c r="J18" s="207"/>
      <c r="K18" s="207"/>
      <c r="L18" s="207"/>
      <c r="M18" s="207"/>
      <c r="N18" s="207"/>
      <c r="P18" s="168">
        <v>52</v>
      </c>
    </row>
    <row r="19" spans="8:16" ht="24.75" customHeight="1" x14ac:dyDescent="0.25">
      <c r="H19" s="203" t="s">
        <v>705</v>
      </c>
      <c r="I19" s="203"/>
      <c r="J19" s="203"/>
      <c r="K19" s="203"/>
      <c r="L19" s="203"/>
      <c r="M19" s="39" t="s">
        <v>706</v>
      </c>
      <c r="N19" s="39" t="s">
        <v>704</v>
      </c>
      <c r="P19" s="167">
        <v>38</v>
      </c>
    </row>
    <row r="20" spans="8:16" x14ac:dyDescent="0.25">
      <c r="H20" s="215" t="s">
        <v>743</v>
      </c>
      <c r="I20" s="215"/>
      <c r="J20" s="215"/>
      <c r="K20" s="215"/>
      <c r="L20" s="215"/>
      <c r="M20" s="40">
        <f>AVERAGE('DATOS-MODIFICADOS'!C:C)</f>
        <v>31.544067492371209</v>
      </c>
      <c r="N20" s="41" t="s">
        <v>708</v>
      </c>
      <c r="P20" s="168">
        <v>33</v>
      </c>
    </row>
    <row r="21" spans="8:16" x14ac:dyDescent="0.25">
      <c r="H21" s="208" t="s">
        <v>746</v>
      </c>
      <c r="I21" s="208"/>
      <c r="J21" s="208"/>
      <c r="K21" s="208"/>
      <c r="L21" s="208"/>
      <c r="M21" s="17">
        <f>MEDIAN('DATOS-MODIFICADOS'!C:C)</f>
        <v>30</v>
      </c>
      <c r="N21" s="15" t="s">
        <v>744</v>
      </c>
      <c r="P21" s="167">
        <v>31</v>
      </c>
    </row>
    <row r="22" spans="8:16" x14ac:dyDescent="0.25">
      <c r="H22" s="206" t="s">
        <v>747</v>
      </c>
      <c r="I22" s="206"/>
      <c r="J22" s="206"/>
      <c r="K22" s="206"/>
      <c r="L22" s="206"/>
      <c r="M22" s="18">
        <f>MODE('DATOS-MODIFICADOS'!C:C)</f>
        <v>30</v>
      </c>
      <c r="N22" s="16" t="s">
        <v>745</v>
      </c>
      <c r="P22" s="168">
        <v>20</v>
      </c>
    </row>
    <row r="23" spans="8:16" x14ac:dyDescent="0.25">
      <c r="P23" s="167">
        <v>34</v>
      </c>
    </row>
    <row r="24" spans="8:16" x14ac:dyDescent="0.25">
      <c r="P24" s="168">
        <v>32</v>
      </c>
    </row>
    <row r="25" spans="8:16" ht="18.75" x14ac:dyDescent="0.25">
      <c r="H25" s="207" t="s">
        <v>753</v>
      </c>
      <c r="I25" s="207"/>
      <c r="J25" s="207"/>
      <c r="K25" s="207"/>
      <c r="L25" s="207"/>
      <c r="M25" s="207"/>
      <c r="N25" s="207"/>
      <c r="P25" s="167">
        <v>42</v>
      </c>
    </row>
    <row r="26" spans="8:16" ht="22.5" customHeight="1" x14ac:dyDescent="0.25">
      <c r="H26" s="203" t="s">
        <v>705</v>
      </c>
      <c r="I26" s="203"/>
      <c r="J26" s="203"/>
      <c r="K26" s="203"/>
      <c r="L26" s="203"/>
      <c r="M26" s="39" t="s">
        <v>706</v>
      </c>
      <c r="N26" s="39" t="s">
        <v>704</v>
      </c>
      <c r="P26" s="168">
        <v>39.6666666666667</v>
      </c>
    </row>
    <row r="27" spans="8:16" x14ac:dyDescent="0.25">
      <c r="H27" s="204" t="s">
        <v>751</v>
      </c>
      <c r="I27" s="204"/>
      <c r="J27" s="204"/>
      <c r="K27" s="204"/>
      <c r="L27" s="204"/>
      <c r="M27" s="42" t="str">
        <f>INDEX(K36:K42, MATCH(MAX(L36:L42),L36:L42, 0))</f>
        <v>sabado</v>
      </c>
      <c r="N27" s="41" t="s">
        <v>752</v>
      </c>
      <c r="P27" s="167">
        <v>41.6666666666667</v>
      </c>
    </row>
    <row r="28" spans="8:16" x14ac:dyDescent="0.25">
      <c r="P28" s="168">
        <v>40.6666666666667</v>
      </c>
    </row>
    <row r="29" spans="8:16" ht="18.75" x14ac:dyDescent="0.25">
      <c r="H29" s="202" t="s">
        <v>854</v>
      </c>
      <c r="I29" s="202"/>
      <c r="J29" s="202"/>
      <c r="K29" s="202"/>
      <c r="L29" s="202"/>
      <c r="M29" s="202"/>
      <c r="N29" s="202"/>
      <c r="P29" s="167">
        <v>0</v>
      </c>
    </row>
    <row r="30" spans="8:16" ht="15.75" x14ac:dyDescent="0.25">
      <c r="H30" s="203" t="s">
        <v>705</v>
      </c>
      <c r="I30" s="203"/>
      <c r="J30" s="203"/>
      <c r="K30" s="203"/>
      <c r="L30" s="203"/>
      <c r="M30" s="51" t="s">
        <v>706</v>
      </c>
      <c r="N30" s="51" t="s">
        <v>704</v>
      </c>
      <c r="P30" s="153"/>
    </row>
    <row r="31" spans="8:16" x14ac:dyDescent="0.25">
      <c r="H31" s="204" t="s">
        <v>1211</v>
      </c>
      <c r="I31" s="204"/>
      <c r="J31" s="204"/>
      <c r="K31" s="204"/>
      <c r="L31" s="204"/>
      <c r="M31" s="170" t="str">
        <f>LEFT('DATOS-MODIFICADOS'!G391,2)</f>
        <v>20</v>
      </c>
      <c r="N31" s="42" t="s">
        <v>855</v>
      </c>
    </row>
    <row r="32" spans="8:16" x14ac:dyDescent="0.25">
      <c r="H32" s="205" t="s">
        <v>1212</v>
      </c>
      <c r="I32" s="205"/>
      <c r="J32" s="205"/>
      <c r="K32" s="205"/>
      <c r="L32" s="205"/>
      <c r="M32" s="169" t="str">
        <f>RIGHT('DATOS-MODIFICADOS'!G391,1)</f>
        <v>3</v>
      </c>
      <c r="N32" s="38" t="s">
        <v>856</v>
      </c>
    </row>
    <row r="33" spans="8:14" x14ac:dyDescent="0.25">
      <c r="H33" s="205" t="s">
        <v>1213</v>
      </c>
      <c r="I33" s="205"/>
      <c r="J33" s="205"/>
      <c r="K33" s="205"/>
      <c r="L33" s="205"/>
      <c r="M33" s="172" t="str">
        <f>CONCATENATE(M31,"-",'DATOS-MODIFICADOS'!F391,"-",M32)</f>
        <v>20-30066435-3</v>
      </c>
      <c r="N33" s="38" t="s">
        <v>857</v>
      </c>
    </row>
    <row r="35" spans="8:14" x14ac:dyDescent="0.25">
      <c r="H35" s="211" t="s">
        <v>805</v>
      </c>
      <c r="I35" s="211"/>
      <c r="K35" s="209" t="s">
        <v>750</v>
      </c>
      <c r="L35" s="210"/>
    </row>
    <row r="36" spans="8:14" x14ac:dyDescent="0.25">
      <c r="H36" s="55" t="s">
        <v>806</v>
      </c>
      <c r="I36" s="56">
        <f ca="1">TODAY()</f>
        <v>45310</v>
      </c>
      <c r="K36" s="36" t="str" cm="1">
        <f t="array" ref="K36:K41">_xlfn.UNIQUE('DATOS-MODIFICADOS'!S2:S845)</f>
        <v>martes</v>
      </c>
      <c r="L36" s="37">
        <f>COUNTIF(DATOS[Dia de compra],PREGUNTAS!K36)</f>
        <v>246</v>
      </c>
      <c r="N36" s="133"/>
    </row>
    <row r="37" spans="8:14" x14ac:dyDescent="0.25">
      <c r="H37" s="57" t="s">
        <v>807</v>
      </c>
      <c r="I37" s="57">
        <f ca="1">DAY(TODAY())</f>
        <v>19</v>
      </c>
      <c r="K37" s="26" t="str">
        <v>domingo</v>
      </c>
      <c r="L37" s="27">
        <f>COUNTIF(DATOS[Dia de compra],PREGUNTAS!K37)</f>
        <v>408</v>
      </c>
    </row>
    <row r="38" spans="8:14" x14ac:dyDescent="0.25">
      <c r="H38" s="55" t="s">
        <v>808</v>
      </c>
      <c r="I38" s="56" t="str">
        <f ca="1">TEXT(TODAY(),"MMMM")</f>
        <v>enero</v>
      </c>
      <c r="K38" s="24" t="str">
        <v>viernes</v>
      </c>
      <c r="L38" s="25">
        <f>COUNTIF(DATOS[Dia de compra],PREGUNTAS!K38)</f>
        <v>280</v>
      </c>
    </row>
    <row r="39" spans="8:14" x14ac:dyDescent="0.25">
      <c r="H39" s="57" t="s">
        <v>809</v>
      </c>
      <c r="I39" s="57">
        <f ca="1">YEAR(TODAY())</f>
        <v>2024</v>
      </c>
      <c r="K39" s="26" t="str">
        <v>jueves</v>
      </c>
      <c r="L39" s="27">
        <f>COUNTIF(DATOS[Dia de compra],PREGUNTAS!K39)</f>
        <v>225</v>
      </c>
      <c r="M39" s="1"/>
    </row>
    <row r="40" spans="8:14" x14ac:dyDescent="0.25">
      <c r="H40" s="55" t="s">
        <v>810</v>
      </c>
      <c r="I40" s="56" t="str">
        <f ca="1">TEXT(TODAY(), "dddd")</f>
        <v>viernes</v>
      </c>
      <c r="K40" s="24" t="str">
        <v>miercoles</v>
      </c>
      <c r="L40" s="25">
        <f>COUNTIF(DATOS[Dia de compra],PREGUNTAS!K40)</f>
        <v>254</v>
      </c>
    </row>
    <row r="41" spans="8:14" x14ac:dyDescent="0.25">
      <c r="H41" s="57" t="s">
        <v>811</v>
      </c>
      <c r="I41" s="57" t="str">
        <f ca="1">TEXT(TODAY(),"MMMM")</f>
        <v>enero</v>
      </c>
      <c r="K41" s="146" t="str">
        <v>sabado</v>
      </c>
      <c r="L41" s="145">
        <f>COUNTIF(DATOS[Dia de compra],PREGUNTAS!K41)</f>
        <v>444</v>
      </c>
    </row>
    <row r="42" spans="8:14" x14ac:dyDescent="0.25">
      <c r="H42" s="212" t="s">
        <v>812</v>
      </c>
      <c r="I42" s="213"/>
      <c r="K42" s="133"/>
      <c r="L42" s="43"/>
    </row>
    <row r="43" spans="8:14" x14ac:dyDescent="0.25">
      <c r="H43" s="214" t="str">
        <f ca="1">I40 &amp; " " &amp; DAY(TODAY()) &amp; " de " &amp; TEXT(TODAY(),"mmmm") &amp; " del  año " &amp; YEAR(TODAY())</f>
        <v>viernes 19 de enero del  año 2024</v>
      </c>
      <c r="I43" s="214"/>
    </row>
  </sheetData>
  <mergeCells count="29">
    <mergeCell ref="E2:F2"/>
    <mergeCell ref="K35:L35"/>
    <mergeCell ref="H35:I35"/>
    <mergeCell ref="H42:I42"/>
    <mergeCell ref="H43:I43"/>
    <mergeCell ref="H5:L5"/>
    <mergeCell ref="H12:L12"/>
    <mergeCell ref="H20:L20"/>
    <mergeCell ref="H6:L6"/>
    <mergeCell ref="H7:L7"/>
    <mergeCell ref="H8:L8"/>
    <mergeCell ref="H9:L9"/>
    <mergeCell ref="H27:L27"/>
    <mergeCell ref="H13:L13"/>
    <mergeCell ref="H14:L14"/>
    <mergeCell ref="H10:L10"/>
    <mergeCell ref="H11:L11"/>
    <mergeCell ref="H25:N25"/>
    <mergeCell ref="H26:L26"/>
    <mergeCell ref="H15:L15"/>
    <mergeCell ref="H19:L19"/>
    <mergeCell ref="H18:N18"/>
    <mergeCell ref="H21:L21"/>
    <mergeCell ref="H22:L22"/>
    <mergeCell ref="H29:N29"/>
    <mergeCell ref="H30:L30"/>
    <mergeCell ref="H31:L31"/>
    <mergeCell ref="H32:L32"/>
    <mergeCell ref="H33:L33"/>
  </mergeCells>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A81D6-B4FA-434C-958F-88C9F6E18E0E}">
  <sheetPr>
    <tabColor theme="4" tint="0.39997558519241921"/>
  </sheetPr>
  <dimension ref="A1:AH36"/>
  <sheetViews>
    <sheetView showGridLines="0" topLeftCell="A4" zoomScale="85" zoomScaleNormal="85" workbookViewId="0">
      <selection activeCell="P27" sqref="P27"/>
    </sheetView>
  </sheetViews>
  <sheetFormatPr baseColWidth="10" defaultRowHeight="15" x14ac:dyDescent="0.25"/>
  <cols>
    <col min="1" max="1" width="2.5703125" customWidth="1"/>
    <col min="3" max="3" width="14" customWidth="1"/>
    <col min="4" max="4" width="0.7109375" customWidth="1"/>
    <col min="5" max="5" width="10" customWidth="1"/>
    <col min="6" max="6" width="15" customWidth="1"/>
    <col min="7" max="7" width="16.28515625" bestFit="1" customWidth="1"/>
    <col min="11" max="11" width="5.28515625" customWidth="1"/>
    <col min="12" max="12" width="4" customWidth="1"/>
    <col min="18" max="18" width="1.28515625" customWidth="1"/>
    <col min="19" max="19" width="17" bestFit="1" customWidth="1"/>
    <col min="21" max="21" width="13.85546875" bestFit="1" customWidth="1"/>
    <col min="22" max="22" width="1.42578125" customWidth="1"/>
    <col min="24" max="24" width="2.140625" customWidth="1"/>
    <col min="25" max="26" width="17.5703125" bestFit="1" customWidth="1"/>
    <col min="27" max="27" width="19.140625" bestFit="1" customWidth="1"/>
    <col min="31" max="31" width="7.7109375" customWidth="1"/>
  </cols>
  <sheetData>
    <row r="1" spans="1:34" x14ac:dyDescent="0.25">
      <c r="E1" t="s">
        <v>796</v>
      </c>
    </row>
    <row r="2" spans="1:34" ht="6" customHeight="1" x14ac:dyDescent="0.25">
      <c r="A2" s="45"/>
      <c r="B2" s="219" t="s">
        <v>795</v>
      </c>
      <c r="C2" s="219"/>
      <c r="D2" s="219"/>
      <c r="E2" s="219"/>
      <c r="F2" s="219"/>
      <c r="G2" s="219"/>
      <c r="H2" s="219"/>
      <c r="I2" s="219"/>
      <c r="J2" s="219"/>
      <c r="K2" s="219"/>
      <c r="L2" s="47"/>
      <c r="M2" s="220" t="s">
        <v>869</v>
      </c>
      <c r="N2" s="220"/>
      <c r="O2" s="220"/>
      <c r="P2" s="220"/>
      <c r="Q2" s="220"/>
      <c r="R2" s="59"/>
      <c r="S2" s="219" t="s">
        <v>868</v>
      </c>
      <c r="T2" s="219"/>
      <c r="U2" s="219"/>
      <c r="V2" s="219"/>
      <c r="W2" s="219"/>
      <c r="X2" s="219"/>
      <c r="Y2" s="219"/>
      <c r="Z2" s="219"/>
      <c r="AA2" s="219"/>
      <c r="AB2" s="219"/>
      <c r="AC2" s="219"/>
      <c r="AD2" s="219"/>
      <c r="AE2" s="219"/>
      <c r="AF2" s="166"/>
      <c r="AG2" s="166"/>
      <c r="AH2" s="166"/>
    </row>
    <row r="3" spans="1:34" ht="7.5" customHeight="1" x14ac:dyDescent="0.25">
      <c r="A3" s="45"/>
      <c r="B3" s="219"/>
      <c r="C3" s="219"/>
      <c r="D3" s="219"/>
      <c r="E3" s="219"/>
      <c r="F3" s="219"/>
      <c r="G3" s="219"/>
      <c r="H3" s="219"/>
      <c r="I3" s="219"/>
      <c r="J3" s="219"/>
      <c r="K3" s="219"/>
      <c r="L3" s="47"/>
      <c r="M3" s="220"/>
      <c r="N3" s="220"/>
      <c r="O3" s="220"/>
      <c r="P3" s="220"/>
      <c r="Q3" s="220"/>
      <c r="R3" s="59"/>
      <c r="S3" s="219"/>
      <c r="T3" s="219"/>
      <c r="U3" s="219"/>
      <c r="V3" s="219"/>
      <c r="W3" s="219"/>
      <c r="X3" s="219"/>
      <c r="Y3" s="219"/>
      <c r="Z3" s="219"/>
      <c r="AA3" s="219"/>
      <c r="AB3" s="219"/>
      <c r="AC3" s="219"/>
      <c r="AD3" s="219"/>
      <c r="AE3" s="219"/>
      <c r="AF3" s="166"/>
      <c r="AG3" s="166"/>
      <c r="AH3" s="166"/>
    </row>
    <row r="4" spans="1:34" ht="15" customHeight="1" x14ac:dyDescent="0.25">
      <c r="A4" s="45"/>
      <c r="B4" s="219"/>
      <c r="C4" s="219"/>
      <c r="D4" s="219"/>
      <c r="E4" s="219"/>
      <c r="F4" s="219"/>
      <c r="G4" s="219"/>
      <c r="H4" s="219"/>
      <c r="I4" s="219"/>
      <c r="J4" s="219"/>
      <c r="K4" s="219"/>
      <c r="L4" s="47"/>
      <c r="M4" s="220"/>
      <c r="N4" s="220"/>
      <c r="O4" s="220"/>
      <c r="P4" s="220"/>
      <c r="Q4" s="220"/>
      <c r="R4" s="59"/>
      <c r="S4" s="219"/>
      <c r="T4" s="219"/>
      <c r="U4" s="219"/>
      <c r="V4" s="219"/>
      <c r="W4" s="219"/>
      <c r="X4" s="219"/>
      <c r="Y4" s="219"/>
      <c r="Z4" s="219"/>
      <c r="AA4" s="219"/>
      <c r="AB4" s="219"/>
      <c r="AC4" s="219"/>
      <c r="AD4" s="219"/>
      <c r="AE4" s="219"/>
      <c r="AF4" s="166"/>
      <c r="AG4" s="200" t="s">
        <v>756</v>
      </c>
      <c r="AH4" s="200"/>
    </row>
    <row r="5" spans="1:34" ht="15" customHeight="1" x14ac:dyDescent="0.25">
      <c r="L5" s="45"/>
      <c r="M5" s="45"/>
      <c r="N5" s="45"/>
      <c r="O5" s="45"/>
      <c r="P5" s="45"/>
      <c r="Q5" s="45"/>
      <c r="R5" s="48"/>
    </row>
    <row r="6" spans="1:34" ht="15" customHeight="1" x14ac:dyDescent="0.25">
      <c r="S6" s="182" t="s">
        <v>788</v>
      </c>
      <c r="T6" s="182" t="s">
        <v>45</v>
      </c>
      <c r="U6" s="182" t="s">
        <v>47</v>
      </c>
      <c r="V6" s="182"/>
      <c r="W6" s="182" t="s">
        <v>1218</v>
      </c>
    </row>
    <row r="7" spans="1:34" ht="18.75" customHeight="1" x14ac:dyDescent="0.25">
      <c r="F7" s="217"/>
      <c r="G7" s="217"/>
      <c r="S7" s="183" t="str">
        <f>ANALISIS!F5</f>
        <v>Monica Patel</v>
      </c>
      <c r="T7" s="183">
        <f>COUNTIFS('DATOS-MODIFICADOS'!J:J,'DASHBOARD-EMPLEADOS'!S7,'DATOS-MODIFICADOS'!N:N,T$6)</f>
        <v>49</v>
      </c>
      <c r="U7" s="183">
        <f>COUNTIFS('DATOS-MODIFICADOS'!J:J,S7,'DATOS-MODIFICADOS'!N:N,U$6)</f>
        <v>20</v>
      </c>
      <c r="V7" s="183"/>
      <c r="W7" s="183">
        <f>SUM(T7:U7)</f>
        <v>69</v>
      </c>
    </row>
    <row r="8" spans="1:34" ht="15" customHeight="1" x14ac:dyDescent="0.25">
      <c r="B8" s="218" t="s">
        <v>688</v>
      </c>
      <c r="C8" s="218"/>
      <c r="D8" s="46"/>
      <c r="E8" s="218" t="s">
        <v>874</v>
      </c>
      <c r="F8" s="218"/>
      <c r="S8" s="4" t="str">
        <f>ANALISIS!F6</f>
        <v>Anna Petrov</v>
      </c>
      <c r="T8" s="4">
        <f>COUNTIFS('DATOS-MODIFICADOS'!J:J,'DASHBOARD-EMPLEADOS'!S8,'DATOS-MODIFICADOS'!N:N,T$6)</f>
        <v>38</v>
      </c>
      <c r="U8" s="4">
        <f>COUNTIFS('DATOS-MODIFICADOS'!J:J,S8,'DATOS-MODIFICADOS'!N:N,U$6)</f>
        <v>31</v>
      </c>
      <c r="V8" s="4"/>
      <c r="W8" s="4">
        <f t="shared" ref="W8:W26" si="0">SUM(T8:U8)</f>
        <v>69</v>
      </c>
    </row>
    <row r="9" spans="1:34" ht="15" customHeight="1" x14ac:dyDescent="0.25">
      <c r="S9" s="183" t="str">
        <f>ANALISIS!F7</f>
        <v>Fatima Al-Farsi</v>
      </c>
      <c r="T9" s="183">
        <f>COUNTIFS('DATOS-MODIFICADOS'!J:J,'DASHBOARD-EMPLEADOS'!S9,'DATOS-MODIFICADOS'!N:N,T$6)</f>
        <v>33</v>
      </c>
      <c r="U9" s="183">
        <f>COUNTIFS('DATOS-MODIFICADOS'!J:J,S9,'DATOS-MODIFICADOS'!N:N,U$6)</f>
        <v>25</v>
      </c>
      <c r="V9" s="183"/>
      <c r="W9" s="183">
        <f t="shared" si="0"/>
        <v>58</v>
      </c>
      <c r="Y9" s="2"/>
    </row>
    <row r="10" spans="1:34" x14ac:dyDescent="0.25">
      <c r="S10" s="4" t="str">
        <f>ANALISIS!F8</f>
        <v>Juan Carlos Silva</v>
      </c>
      <c r="T10" s="4">
        <f>COUNTIFS('DATOS-MODIFICADOS'!J:J,'DASHBOARD-EMPLEADOS'!S10,'DATOS-MODIFICADOS'!N:N,T$6)</f>
        <v>72</v>
      </c>
      <c r="U10" s="4">
        <f>COUNTIFS('DATOS-MODIFICADOS'!J:J,S10,'DATOS-MODIFICADOS'!N:N,U$6)</f>
        <v>38</v>
      </c>
      <c r="V10" s="4"/>
      <c r="W10" s="4">
        <f t="shared" si="0"/>
        <v>110</v>
      </c>
    </row>
    <row r="11" spans="1:34" ht="15" customHeight="1" x14ac:dyDescent="0.25">
      <c r="S11" s="183" t="str">
        <f>ANALISIS!F9</f>
        <v>Carla Costa</v>
      </c>
      <c r="T11" s="183">
        <f>COUNTIFS('DATOS-MODIFICADOS'!J:J,'DASHBOARD-EMPLEADOS'!S11,'DATOS-MODIFICADOS'!N:N,T$6)</f>
        <v>100</v>
      </c>
      <c r="U11" s="183">
        <f>COUNTIFS('DATOS-MODIFICADOS'!J:J,S11,'DATOS-MODIFICADOS'!N:N,U$6)</f>
        <v>71</v>
      </c>
      <c r="V11" s="183"/>
      <c r="W11" s="183">
        <f t="shared" si="0"/>
        <v>171</v>
      </c>
    </row>
    <row r="12" spans="1:34" ht="15" customHeight="1" x14ac:dyDescent="0.25">
      <c r="S12" s="4" t="str">
        <f>ANALISIS!F10</f>
        <v>Carlos Rodriguez</v>
      </c>
      <c r="T12" s="4">
        <f>COUNTIFS('DATOS-MODIFICADOS'!J:J,'DASHBOARD-EMPLEADOS'!S12,'DATOS-MODIFICADOS'!N:N,T$6)</f>
        <v>32</v>
      </c>
      <c r="U12" s="4">
        <f>COUNTIFS('DATOS-MODIFICADOS'!J:J,S12,'DATOS-MODIFICADOS'!N:N,U$6)</f>
        <v>23</v>
      </c>
      <c r="V12" s="4"/>
      <c r="W12" s="4">
        <f t="shared" si="0"/>
        <v>55</v>
      </c>
    </row>
    <row r="13" spans="1:34" x14ac:dyDescent="0.25">
      <c r="S13" s="183" t="str">
        <f>ANALISIS!F11</f>
        <v>Daniel Kim</v>
      </c>
      <c r="T13" s="183">
        <f>COUNTIFS('DATOS-MODIFICADOS'!J:J,'DASHBOARD-EMPLEADOS'!S13,'DATOS-MODIFICADOS'!N:N,T$6)</f>
        <v>30</v>
      </c>
      <c r="U13" s="183">
        <f>COUNTIFS('DATOS-MODIFICADOS'!J:J,S13,'DATOS-MODIFICADOS'!N:N,U$6)</f>
        <v>25</v>
      </c>
      <c r="V13" s="183"/>
      <c r="W13" s="183">
        <f t="shared" si="0"/>
        <v>55</v>
      </c>
    </row>
    <row r="14" spans="1:34" ht="15" customHeight="1" x14ac:dyDescent="0.25">
      <c r="S14" s="4" t="str">
        <f>ANALISIS!F12</f>
        <v>Esteban Lorson</v>
      </c>
      <c r="T14" s="4">
        <f>COUNTIFS('DATOS-MODIFICADOS'!J:J,'DASHBOARD-EMPLEADOS'!S14,'DATOS-MODIFICADOS'!N:N,T$6)</f>
        <v>23</v>
      </c>
      <c r="U14" s="4">
        <f>COUNTIFS('DATOS-MODIFICADOS'!J:J,S14,'DATOS-MODIFICADOS'!N:N,U$6)</f>
        <v>32</v>
      </c>
      <c r="V14" s="4"/>
      <c r="W14" s="4">
        <f t="shared" si="0"/>
        <v>55</v>
      </c>
    </row>
    <row r="15" spans="1:34" ht="15" customHeight="1" x14ac:dyDescent="0.25">
      <c r="S15" s="183" t="str">
        <f>ANALISIS!F13</f>
        <v>Javier Diaz</v>
      </c>
      <c r="T15" s="183">
        <f>COUNTIFS('DATOS-MODIFICADOS'!J:J,'DASHBOARD-EMPLEADOS'!S15,'DATOS-MODIFICADOS'!N:N,T$6)</f>
        <v>30</v>
      </c>
      <c r="U15" s="183">
        <f>COUNTIFS('DATOS-MODIFICADOS'!J:J,S15,'DATOS-MODIFICADOS'!N:N,U$6)</f>
        <v>25</v>
      </c>
      <c r="V15" s="183"/>
      <c r="W15" s="183">
        <f t="shared" si="0"/>
        <v>55</v>
      </c>
    </row>
    <row r="16" spans="1:34" x14ac:dyDescent="0.25">
      <c r="S16" s="4" t="str">
        <f>ANALISIS!F14</f>
        <v>Maria Costa</v>
      </c>
      <c r="T16" s="4">
        <f>COUNTIFS('DATOS-MODIFICADOS'!J:J,'DASHBOARD-EMPLEADOS'!S16,'DATOS-MODIFICADOS'!N:N,T$6)</f>
        <v>56</v>
      </c>
      <c r="U16" s="4">
        <f>COUNTIFS('DATOS-MODIFICADOS'!J:J,S16,'DATOS-MODIFICADOS'!N:N,U$6)</f>
        <v>54</v>
      </c>
      <c r="V16" s="4"/>
      <c r="W16" s="4">
        <f t="shared" si="0"/>
        <v>110</v>
      </c>
    </row>
    <row r="17" spans="2:31" ht="15" customHeight="1" x14ac:dyDescent="0.25">
      <c r="S17" s="183" t="str">
        <f>ANALISIS!F15</f>
        <v>Luis Perez</v>
      </c>
      <c r="T17" s="183">
        <f>COUNTIFS('DATOS-MODIFICADOS'!J:J,'DASHBOARD-EMPLEADOS'!S17,'DATOS-MODIFICADOS'!N:N,T$6)</f>
        <v>84</v>
      </c>
      <c r="U17" s="183">
        <f>COUNTIFS('DATOS-MODIFICADOS'!J:J,S17,'DATOS-MODIFICADOS'!N:N,U$6)</f>
        <v>88</v>
      </c>
      <c r="V17" s="183"/>
      <c r="W17" s="183">
        <f t="shared" si="0"/>
        <v>172</v>
      </c>
    </row>
    <row r="18" spans="2:31" ht="15" customHeight="1" x14ac:dyDescent="0.25">
      <c r="H18" s="48"/>
      <c r="S18" s="4" t="str">
        <f>ANALISIS!F16</f>
        <v>Natalia Volpini</v>
      </c>
      <c r="T18" s="4">
        <f>COUNTIFS('DATOS-MODIFICADOS'!J:J,'DASHBOARD-EMPLEADOS'!S18,'DATOS-MODIFICADOS'!N:N,T$6)</f>
        <v>80</v>
      </c>
      <c r="U18" s="4">
        <f>COUNTIFS('DATOS-MODIFICADOS'!J:J,S18,'DATOS-MODIFICADOS'!N:N,U$6)</f>
        <v>90</v>
      </c>
      <c r="V18" s="4"/>
      <c r="W18" s="4">
        <f t="shared" si="0"/>
        <v>170</v>
      </c>
    </row>
    <row r="19" spans="2:31" x14ac:dyDescent="0.25">
      <c r="H19" s="48"/>
      <c r="S19" s="183" t="str">
        <f>ANALISIS!F17</f>
        <v>Isabella Costa</v>
      </c>
      <c r="T19" s="183">
        <f>COUNTIFS('DATOS-MODIFICADOS'!J:J,'DASHBOARD-EMPLEADOS'!S19,'DATOS-MODIFICADOS'!N:N,T$6)</f>
        <v>56</v>
      </c>
      <c r="U19" s="183">
        <f>COUNTIFS('DATOS-MODIFICADOS'!J:J,S19,'DATOS-MODIFICADOS'!N:N,U$6)</f>
        <v>54</v>
      </c>
      <c r="V19" s="183"/>
      <c r="W19" s="183">
        <f t="shared" si="0"/>
        <v>110</v>
      </c>
    </row>
    <row r="20" spans="2:31" ht="15" customHeight="1" x14ac:dyDescent="0.25">
      <c r="H20" s="49"/>
      <c r="S20" s="4" t="str">
        <f>ANALISIS!F18</f>
        <v>Ana Gomez</v>
      </c>
      <c r="T20" s="4">
        <f>COUNTIFS('DATOS-MODIFICADOS'!J:J,'DASHBOARD-EMPLEADOS'!S20,'DATOS-MODIFICADOS'!N:N,T$6)</f>
        <v>108</v>
      </c>
      <c r="U20" s="4">
        <f>COUNTIFS('DATOS-MODIFICADOS'!J:J,S20,'DATOS-MODIFICADOS'!N:N,U$6)</f>
        <v>63</v>
      </c>
      <c r="V20" s="4"/>
      <c r="W20" s="4">
        <f t="shared" si="0"/>
        <v>171</v>
      </c>
    </row>
    <row r="21" spans="2:31" ht="15" customHeight="1" x14ac:dyDescent="0.25">
      <c r="M21" t="s">
        <v>796</v>
      </c>
      <c r="S21" s="183" t="str">
        <f>ANALISIS!F19</f>
        <v>Javier Hernandez</v>
      </c>
      <c r="T21" s="183">
        <f>COUNTIFS('DATOS-MODIFICADOS'!J:J,'DASHBOARD-EMPLEADOS'!S21,'DATOS-MODIFICADOS'!N:N,T$6)</f>
        <v>30</v>
      </c>
      <c r="U21" s="183">
        <f>COUNTIFS('DATOS-MODIFICADOS'!J:J,S21,'DATOS-MODIFICADOS'!N:N,U$6)</f>
        <v>39</v>
      </c>
      <c r="V21" s="183"/>
      <c r="W21" s="183">
        <f t="shared" si="0"/>
        <v>69</v>
      </c>
    </row>
    <row r="22" spans="2:31" x14ac:dyDescent="0.25">
      <c r="S22" s="4" t="str">
        <f>ANALISIS!F20</f>
        <v>Maria Gonzalez</v>
      </c>
      <c r="T22" s="4">
        <f>COUNTIFS('DATOS-MODIFICADOS'!J:J,'DASHBOARD-EMPLEADOS'!S22,'DATOS-MODIFICADOS'!N:N,T$6)</f>
        <v>35</v>
      </c>
      <c r="U22" s="4">
        <f>COUNTIFS('DATOS-MODIFICADOS'!J:J,S22,'DATOS-MODIFICADOS'!N:N,U$6)</f>
        <v>34</v>
      </c>
      <c r="V22" s="4"/>
      <c r="W22" s="4">
        <f t="shared" si="0"/>
        <v>69</v>
      </c>
    </row>
    <row r="23" spans="2:31" ht="15" customHeight="1" x14ac:dyDescent="0.25">
      <c r="S23" s="183" t="str">
        <f>ANALISIS!F21</f>
        <v>Jose Loral</v>
      </c>
      <c r="T23" s="183">
        <f>COUNTIFS('DATOS-MODIFICADOS'!J:J,'DASHBOARD-EMPLEADOS'!S23,'DATOS-MODIFICADOS'!N:N,T$6)</f>
        <v>35</v>
      </c>
      <c r="U23" s="183">
        <f>COUNTIFS('DATOS-MODIFICADOS'!J:J,S23,'DATOS-MODIFICADOS'!N:N,U$6)</f>
        <v>20</v>
      </c>
      <c r="V23" s="183"/>
      <c r="W23" s="183">
        <f t="shared" si="0"/>
        <v>55</v>
      </c>
    </row>
    <row r="24" spans="2:31" ht="15" customHeight="1" x14ac:dyDescent="0.25">
      <c r="S24" s="4" t="str">
        <f>ANALISIS!F22</f>
        <v>Juan Sanchez</v>
      </c>
      <c r="T24" s="4">
        <f>COUNTIFS('DATOS-MODIFICADOS'!J:J,'DASHBOARD-EMPLEADOS'!S24,'DATOS-MODIFICADOS'!N:N,T$6)</f>
        <v>70</v>
      </c>
      <c r="U24" s="4">
        <f>COUNTIFS('DATOS-MODIFICADOS'!J:J,S24,'DATOS-MODIFICADOS'!N:N,U$6)</f>
        <v>40</v>
      </c>
      <c r="V24" s="4"/>
      <c r="W24" s="4">
        <f t="shared" si="0"/>
        <v>110</v>
      </c>
    </row>
    <row r="25" spans="2:31" ht="15" customHeight="1" x14ac:dyDescent="0.25">
      <c r="S25" s="183" t="str">
        <f>ANALISIS!F23</f>
        <v>Ana Rodriguez</v>
      </c>
      <c r="T25" s="183">
        <f>COUNTIFS('DATOS-MODIFICADOS'!J:J,'DASHBOARD-EMPLEADOS'!S25,'DATOS-MODIFICADOS'!N:N,T$6)</f>
        <v>36</v>
      </c>
      <c r="U25" s="183">
        <f>COUNTIFS('DATOS-MODIFICADOS'!J:J,S25,'DATOS-MODIFICADOS'!N:N,U$6)</f>
        <v>33</v>
      </c>
      <c r="V25" s="183"/>
      <c r="W25" s="183">
        <f t="shared" si="0"/>
        <v>69</v>
      </c>
    </row>
    <row r="26" spans="2:31" ht="15" customHeight="1" x14ac:dyDescent="0.25">
      <c r="S26" s="4" t="str">
        <f>ANALISIS!F24</f>
        <v>Jose Garcia</v>
      </c>
      <c r="T26" s="4">
        <f>COUNTIFS('DATOS-MODIFICADOS'!J:J,'DASHBOARD-EMPLEADOS'!S26,'DATOS-MODIFICADOS'!N:N,T$6)</f>
        <v>35</v>
      </c>
      <c r="U26" s="4">
        <f>COUNTIFS('DATOS-MODIFICADOS'!J:J,S26,'DATOS-MODIFICADOS'!N:N,U$6)</f>
        <v>20</v>
      </c>
      <c r="V26" s="4"/>
      <c r="W26" s="4">
        <f t="shared" si="0"/>
        <v>55</v>
      </c>
      <c r="Y26" s="4"/>
      <c r="Z26" s="4"/>
      <c r="AA26" s="4"/>
    </row>
    <row r="27" spans="2:31" ht="15" customHeight="1" x14ac:dyDescent="0.25">
      <c r="S27" s="182" t="s">
        <v>1219</v>
      </c>
      <c r="T27" s="182">
        <f>SUM(T7:T26)</f>
        <v>1032</v>
      </c>
      <c r="U27" s="182">
        <f t="shared" ref="U27:W27" si="1">SUM(U7:U26)</f>
        <v>825</v>
      </c>
      <c r="V27" s="182">
        <f t="shared" si="1"/>
        <v>0</v>
      </c>
      <c r="W27" s="182">
        <f t="shared" si="1"/>
        <v>1857</v>
      </c>
    </row>
    <row r="29" spans="2:31" x14ac:dyDescent="0.25">
      <c r="B29" s="216" t="s">
        <v>1194</v>
      </c>
      <c r="C29" s="216"/>
      <c r="D29" s="216"/>
      <c r="E29" s="216"/>
      <c r="F29" s="216"/>
      <c r="G29" s="216"/>
      <c r="H29" s="216"/>
      <c r="I29" s="216"/>
      <c r="J29" s="216"/>
      <c r="K29" s="216"/>
      <c r="M29" s="216" t="s">
        <v>1195</v>
      </c>
      <c r="N29" s="216"/>
      <c r="O29" s="216"/>
      <c r="P29" s="216"/>
      <c r="Q29" s="216"/>
      <c r="R29" s="216"/>
      <c r="S29" s="216"/>
      <c r="T29" s="216"/>
      <c r="U29" s="216"/>
      <c r="V29" s="216"/>
      <c r="W29" s="216"/>
      <c r="Y29" s="216" t="s">
        <v>1220</v>
      </c>
      <c r="Z29" s="216"/>
      <c r="AA29" s="216"/>
      <c r="AB29" s="216"/>
      <c r="AC29" s="216"/>
      <c r="AD29" s="216"/>
      <c r="AE29" s="216"/>
    </row>
    <row r="30" spans="2:31" x14ac:dyDescent="0.25">
      <c r="B30" s="216"/>
      <c r="C30" s="216"/>
      <c r="D30" s="216"/>
      <c r="E30" s="216"/>
      <c r="F30" s="216"/>
      <c r="G30" s="216"/>
      <c r="H30" s="216"/>
      <c r="I30" s="216"/>
      <c r="J30" s="216"/>
      <c r="K30" s="216"/>
      <c r="M30" s="216"/>
      <c r="N30" s="216"/>
      <c r="O30" s="216"/>
      <c r="P30" s="216"/>
      <c r="Q30" s="216"/>
      <c r="R30" s="216"/>
      <c r="S30" s="216"/>
      <c r="T30" s="216"/>
      <c r="U30" s="216"/>
      <c r="V30" s="216"/>
      <c r="W30" s="216"/>
      <c r="Y30" s="216"/>
      <c r="Z30" s="216"/>
      <c r="AA30" s="216"/>
      <c r="AB30" s="216"/>
      <c r="AC30" s="216"/>
      <c r="AD30" s="216"/>
      <c r="AE30" s="216"/>
    </row>
    <row r="31" spans="2:31" x14ac:dyDescent="0.25">
      <c r="B31" s="216"/>
      <c r="C31" s="216"/>
      <c r="D31" s="216"/>
      <c r="E31" s="216"/>
      <c r="F31" s="216"/>
      <c r="G31" s="216"/>
      <c r="H31" s="216"/>
      <c r="I31" s="216"/>
      <c r="J31" s="216"/>
      <c r="K31" s="216"/>
      <c r="M31" s="216"/>
      <c r="N31" s="216"/>
      <c r="O31" s="216"/>
      <c r="P31" s="216"/>
      <c r="Q31" s="216"/>
      <c r="R31" s="216"/>
      <c r="S31" s="216"/>
      <c r="T31" s="216"/>
      <c r="U31" s="216"/>
      <c r="V31" s="216"/>
      <c r="W31" s="216"/>
      <c r="Y31" s="216"/>
      <c r="Z31" s="216"/>
      <c r="AA31" s="216"/>
      <c r="AB31" s="216"/>
      <c r="AC31" s="216"/>
      <c r="AD31" s="216"/>
      <c r="AE31" s="216"/>
    </row>
    <row r="32" spans="2:31" ht="18.75" x14ac:dyDescent="0.3">
      <c r="Y32" s="70"/>
      <c r="AA32" s="73"/>
      <c r="AB32" s="73"/>
      <c r="AC32" s="73"/>
    </row>
    <row r="33" spans="25:29" ht="18.75" x14ac:dyDescent="0.3">
      <c r="Y33" s="71"/>
      <c r="AA33" s="60"/>
      <c r="AB33" s="60"/>
      <c r="AC33" s="60"/>
    </row>
    <row r="34" spans="25:29" ht="18.75" x14ac:dyDescent="0.3">
      <c r="Y34" s="70"/>
      <c r="AA34" s="73"/>
      <c r="AB34" s="73"/>
      <c r="AC34" s="73"/>
    </row>
    <row r="35" spans="25:29" ht="18.75" x14ac:dyDescent="0.3">
      <c r="Y35" s="72"/>
      <c r="AA35" s="74"/>
      <c r="AB35" s="74"/>
      <c r="AC35" s="74"/>
    </row>
    <row r="36" spans="25:29" ht="18.75" x14ac:dyDescent="0.3">
      <c r="Y36" s="70"/>
      <c r="AA36" s="73"/>
      <c r="AB36" s="73"/>
      <c r="AC36" s="73"/>
    </row>
  </sheetData>
  <mergeCells count="10">
    <mergeCell ref="AG4:AH4"/>
    <mergeCell ref="S2:AE4"/>
    <mergeCell ref="Y29:AE31"/>
    <mergeCell ref="M2:Q4"/>
    <mergeCell ref="M29:W31"/>
    <mergeCell ref="B29:K31"/>
    <mergeCell ref="F7:G7"/>
    <mergeCell ref="E8:F8"/>
    <mergeCell ref="B8:C8"/>
    <mergeCell ref="B2:K4"/>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750D43A1-764E-48EA-A4E7-7A6AB06E02BC}">
          <x14:formula1>
            <xm:f>ANALISIS!$E$5:$E$8</xm:f>
          </x14:formula1>
          <xm:sqref>E8</xm:sqref>
        </x14:dataValidation>
        <x14:dataValidation type="list" showInputMessage="1" showErrorMessage="1" errorTitle="ERROR" error="los datos ingresados no son correctos" promptTitle="Seleccione Empleado" prompt="seleccione el empleado para ver su produccion" xr:uid="{9CDF46BE-3B0B-4DCB-919D-0BC2066EEAE3}">
          <x14:formula1>
            <xm:f>ANALISIS!$F$5:$F$39</xm:f>
          </x14:formula1>
          <xm:sqref>B8:C8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2F4D-CEBD-48BE-ACC2-2F361B0133C6}">
  <sheetPr>
    <tabColor theme="4" tint="0.79998168889431442"/>
  </sheetPr>
  <dimension ref="A2:AA47"/>
  <sheetViews>
    <sheetView showGridLines="0" zoomScale="92" zoomScaleNormal="92" workbookViewId="0"/>
  </sheetViews>
  <sheetFormatPr baseColWidth="10" defaultRowHeight="15" x14ac:dyDescent="0.25"/>
  <cols>
    <col min="4" max="4" width="22.5703125" customWidth="1"/>
    <col min="5" max="5" width="14.28515625" customWidth="1"/>
    <col min="6" max="6" width="17.5703125" bestFit="1" customWidth="1"/>
    <col min="7" max="7" width="19.140625" bestFit="1" customWidth="1"/>
    <col min="8" max="8" width="1.7109375" customWidth="1"/>
    <col min="13" max="13" width="2" customWidth="1"/>
    <col min="14" max="14" width="17.28515625" bestFit="1" customWidth="1"/>
    <col min="16" max="16" width="12.5703125" bestFit="1" customWidth="1"/>
  </cols>
  <sheetData>
    <row r="2" spans="1:27" x14ac:dyDescent="0.25">
      <c r="A2" s="200" t="s">
        <v>756</v>
      </c>
      <c r="B2" s="200"/>
    </row>
    <row r="4" spans="1:27" ht="15" customHeight="1" x14ac:dyDescent="0.25">
      <c r="B4" s="221" t="s">
        <v>876</v>
      </c>
      <c r="C4" s="221"/>
      <c r="D4" s="221"/>
      <c r="E4" s="221"/>
      <c r="F4" s="221"/>
      <c r="G4" s="221"/>
      <c r="I4" s="221" t="s">
        <v>1226</v>
      </c>
      <c r="J4" s="221"/>
      <c r="K4" s="221"/>
      <c r="L4" s="221"/>
      <c r="N4" s="221" t="s">
        <v>1222</v>
      </c>
      <c r="O4" s="221"/>
      <c r="P4" s="221"/>
      <c r="Q4" s="221"/>
      <c r="R4" s="221"/>
      <c r="S4" s="221"/>
      <c r="T4" s="221"/>
      <c r="U4" s="221"/>
      <c r="V4" s="221"/>
      <c r="W4" s="221"/>
      <c r="X4" s="221"/>
      <c r="Y4" s="221"/>
      <c r="Z4" s="221"/>
      <c r="AA4" s="221"/>
    </row>
    <row r="5" spans="1:27" ht="15" customHeight="1" x14ac:dyDescent="0.25">
      <c r="B5" s="221"/>
      <c r="C5" s="221"/>
      <c r="D5" s="221"/>
      <c r="E5" s="221"/>
      <c r="F5" s="221"/>
      <c r="G5" s="221"/>
      <c r="H5" s="7"/>
      <c r="I5" s="221"/>
      <c r="J5" s="221"/>
      <c r="K5" s="221"/>
      <c r="L5" s="221"/>
      <c r="M5" s="7"/>
      <c r="N5" s="221"/>
      <c r="O5" s="221"/>
      <c r="P5" s="221"/>
      <c r="Q5" s="221"/>
      <c r="R5" s="221"/>
      <c r="S5" s="221"/>
      <c r="T5" s="221"/>
      <c r="U5" s="221"/>
      <c r="V5" s="221"/>
      <c r="W5" s="221"/>
      <c r="X5" s="221"/>
      <c r="Y5" s="221"/>
      <c r="Z5" s="221"/>
      <c r="AA5" s="221"/>
    </row>
    <row r="6" spans="1:27" ht="15" customHeight="1" x14ac:dyDescent="0.25">
      <c r="H6" s="176"/>
      <c r="M6" s="176"/>
      <c r="N6" s="184" t="s">
        <v>1221</v>
      </c>
      <c r="O6" s="184" t="s">
        <v>45</v>
      </c>
      <c r="P6" s="184" t="s">
        <v>47</v>
      </c>
      <c r="Q6" s="184" t="s">
        <v>908</v>
      </c>
    </row>
    <row r="7" spans="1:27" ht="15" customHeight="1" x14ac:dyDescent="0.25">
      <c r="H7" s="176"/>
      <c r="M7" s="176"/>
      <c r="N7" s="181" t="str">
        <f>ANALISIS!O5</f>
        <v>Ana Sanchez</v>
      </c>
      <c r="O7" s="181">
        <f>COUNTIFS('DATOS-MODIFICADOS'!$B:$B,'DASHBOARD-COMPRADORES-DIAS'!$N7,'DATOS-MODIFICADOS'!$N:$N,'DASHBOARD-COMPRADORES-DIAS'!$O6)</f>
        <v>23</v>
      </c>
      <c r="P7" s="181">
        <f>COUNTIFS('DATOS-MODIFICADOS'!$B:$B,'DASHBOARD-COMPRADORES-DIAS'!$N7,'DATOS-MODIFICADOS'!$N:$N,$P$6)</f>
        <v>18</v>
      </c>
      <c r="Q7" s="181">
        <f>SUM(O7:P7)</f>
        <v>41</v>
      </c>
    </row>
    <row r="8" spans="1:27" x14ac:dyDescent="0.25">
      <c r="N8" t="str">
        <f>ANALISIS!O6</f>
        <v>Carlos Rodriguez</v>
      </c>
      <c r="O8">
        <f>COUNTIFS('DATOS-MODIFICADOS'!$B:$B,'DASHBOARD-COMPRADORES-DIAS'!$N8,'DATOS-MODIFICADOS'!$N:$N,'DASHBOARD-COMPRADORES-DIAS'!$O$6)</f>
        <v>30</v>
      </c>
      <c r="P8">
        <f>COUNTIFS('DATOS-MODIFICADOS'!$B:$B,'DASHBOARD-COMPRADORES-DIAS'!$N8,'DATOS-MODIFICADOS'!$N:$N,$P$6)</f>
        <v>15</v>
      </c>
      <c r="Q8">
        <f t="shared" ref="Q8:Q46" si="0">SUM(O8:P8)</f>
        <v>45</v>
      </c>
    </row>
    <row r="9" spans="1:27" x14ac:dyDescent="0.25">
      <c r="N9" s="181" t="str">
        <f>ANALISIS!O7</f>
        <v>Javier Gohan</v>
      </c>
      <c r="O9" s="181">
        <f>COUNTIFS('DATOS-MODIFICADOS'!$B:$B,'DASHBOARD-COMPRADORES-DIAS'!$N9,'DATOS-MODIFICADOS'!$N:$N,'DASHBOARD-COMPRADORES-DIAS'!$O$6)</f>
        <v>37</v>
      </c>
      <c r="P9" s="181">
        <f>COUNTIFS('DATOS-MODIFICADOS'!$B:$B,'DASHBOARD-COMPRADORES-DIAS'!$N9,'DATOS-MODIFICADOS'!$N:$N,$P$6)</f>
        <v>9</v>
      </c>
      <c r="Q9" s="181">
        <f t="shared" si="0"/>
        <v>46</v>
      </c>
    </row>
    <row r="10" spans="1:27" x14ac:dyDescent="0.25">
      <c r="N10" t="str">
        <f>ANALISIS!O8</f>
        <v>Laura Martinez</v>
      </c>
      <c r="O10">
        <f>COUNTIFS('DATOS-MODIFICADOS'!$B:$B,'DASHBOARD-COMPRADORES-DIAS'!$N10,'DATOS-MODIFICADOS'!$N:$N,'DASHBOARD-COMPRADORES-DIAS'!$O$6)</f>
        <v>50</v>
      </c>
      <c r="P10">
        <f>COUNTIFS('DATOS-MODIFICADOS'!$B:$B,'DASHBOARD-COMPRADORES-DIAS'!$N10,'DATOS-MODIFICADOS'!$N:$N,$P$6)</f>
        <v>27</v>
      </c>
      <c r="Q10">
        <f t="shared" si="0"/>
        <v>77</v>
      </c>
    </row>
    <row r="11" spans="1:27" x14ac:dyDescent="0.25">
      <c r="N11" s="181" t="str">
        <f>ANALISIS!O9</f>
        <v>Leonardo Silva</v>
      </c>
      <c r="O11" s="181">
        <f>COUNTIFS('DATOS-MODIFICADOS'!$B:$B,'DASHBOARD-COMPRADORES-DIAS'!$N11,'DATOS-MODIFICADOS'!$N:$N,'DASHBOARD-COMPRADORES-DIAS'!$O$6)</f>
        <v>29</v>
      </c>
      <c r="P11" s="181">
        <f>COUNTIFS('DATOS-MODIFICADOS'!$B:$B,'DASHBOARD-COMPRADORES-DIAS'!$N11,'DATOS-MODIFICADOS'!$N:$N,$P$6)</f>
        <v>22</v>
      </c>
      <c r="Q11" s="181">
        <f t="shared" si="0"/>
        <v>51</v>
      </c>
    </row>
    <row r="12" spans="1:27" x14ac:dyDescent="0.25">
      <c r="N12" t="str">
        <f>ANALISIS!O10</f>
        <v>Valentina Gomez</v>
      </c>
      <c r="O12">
        <f>COUNTIFS('DATOS-MODIFICADOS'!$B:$B,'DASHBOARD-COMPRADORES-DIAS'!$N12,'DATOS-MODIFICADOS'!$N:$N,'DASHBOARD-COMPRADORES-DIAS'!$O$6)</f>
        <v>13</v>
      </c>
      <c r="P12">
        <f>COUNTIFS('DATOS-MODIFICADOS'!$B:$B,'DASHBOARD-COMPRADORES-DIAS'!$N12,'DATOS-MODIFICADOS'!$N:$N,$P$6)</f>
        <v>28</v>
      </c>
      <c r="Q12">
        <f t="shared" si="0"/>
        <v>41</v>
      </c>
    </row>
    <row r="13" spans="1:27" x14ac:dyDescent="0.25">
      <c r="N13" s="181" t="str">
        <f>ANALISIS!O11</f>
        <v>Nicolas Torres</v>
      </c>
      <c r="O13" s="181">
        <f>COUNTIFS('DATOS-MODIFICADOS'!$B:$B,'DASHBOARD-COMPRADORES-DIAS'!$N13,'DATOS-MODIFICADOS'!$N:$N,'DASHBOARD-COMPRADORES-DIAS'!$O$6)</f>
        <v>10</v>
      </c>
      <c r="P13" s="181">
        <f>COUNTIFS('DATOS-MODIFICADOS'!$B:$B,'DASHBOARD-COMPRADORES-DIAS'!$N13,'DATOS-MODIFICADOS'!$N:$N,$P$6)</f>
        <v>30</v>
      </c>
      <c r="Q13" s="181">
        <f t="shared" si="0"/>
        <v>40</v>
      </c>
    </row>
    <row r="14" spans="1:27" x14ac:dyDescent="0.25">
      <c r="N14" t="str">
        <f>ANALISIS!O12</f>
        <v>Daniela Rodriguez</v>
      </c>
      <c r="O14">
        <f>COUNTIFS('DATOS-MODIFICADOS'!$B:$B,'DASHBOARD-COMPRADORES-DIAS'!$N14,'DATOS-MODIFICADOS'!$N:$N,'DASHBOARD-COMPRADORES-DIAS'!$O$6)</f>
        <v>16</v>
      </c>
      <c r="P14">
        <f>COUNTIFS('DATOS-MODIFICADOS'!$B:$B,'DASHBOARD-COMPRADORES-DIAS'!$N14,'DATOS-MODIFICADOS'!$N:$N,$P$6)</f>
        <v>26</v>
      </c>
      <c r="Q14">
        <f t="shared" si="0"/>
        <v>42</v>
      </c>
    </row>
    <row r="15" spans="1:27" x14ac:dyDescent="0.25">
      <c r="N15" s="181" t="str">
        <f>ANALISIS!O13</f>
        <v>Santiago Perez</v>
      </c>
      <c r="O15" s="181">
        <f>COUNTIFS('DATOS-MODIFICADOS'!$B:$B,'DASHBOARD-COMPRADORES-DIAS'!$N15,'DATOS-MODIFICADOS'!$N:$N,'DASHBOARD-COMPRADORES-DIAS'!$O$6)</f>
        <v>18</v>
      </c>
      <c r="P15" s="181">
        <f>COUNTIFS('DATOS-MODIFICADOS'!$B:$B,'DASHBOARD-COMPRADORES-DIAS'!$N15,'DATOS-MODIFICADOS'!$N:$N,$P$6)</f>
        <v>24</v>
      </c>
      <c r="Q15" s="181">
        <f t="shared" si="0"/>
        <v>42</v>
      </c>
    </row>
    <row r="16" spans="1:27" x14ac:dyDescent="0.25">
      <c r="N16" t="str">
        <f>ANALISIS!O14</f>
        <v>Agustin Diaz</v>
      </c>
      <c r="O16">
        <f>COUNTIFS('DATOS-MODIFICADOS'!$B:$B,'DASHBOARD-COMPRADORES-DIAS'!$N16,'DATOS-MODIFICADOS'!$N:$N,'DASHBOARD-COMPRADORES-DIAS'!$O$6)</f>
        <v>24</v>
      </c>
      <c r="P16">
        <f>COUNTIFS('DATOS-MODIFICADOS'!$B:$B,'DASHBOARD-COMPRADORES-DIAS'!$N16,'DATOS-MODIFICADOS'!$N:$N,$P$6)</f>
        <v>21</v>
      </c>
      <c r="Q16">
        <f t="shared" si="0"/>
        <v>45</v>
      </c>
    </row>
    <row r="17" spans="2:17" x14ac:dyDescent="0.25">
      <c r="N17" s="181" t="str">
        <f>ANALISIS!O15</f>
        <v>Esteban Silva</v>
      </c>
      <c r="O17" s="181">
        <f>COUNTIFS('DATOS-MODIFICADOS'!$B:$B,'DASHBOARD-COMPRADORES-DIAS'!$N17,'DATOS-MODIFICADOS'!$N:$N,'DASHBOARD-COMPRADORES-DIAS'!$O$6)</f>
        <v>28</v>
      </c>
      <c r="P17" s="181">
        <f>COUNTIFS('DATOS-MODIFICADOS'!$B:$B,'DASHBOARD-COMPRADORES-DIAS'!$N17,'DATOS-MODIFICADOS'!$N:$N,$P$6)</f>
        <v>13</v>
      </c>
      <c r="Q17" s="181">
        <f t="shared" si="0"/>
        <v>41</v>
      </c>
    </row>
    <row r="18" spans="2:17" x14ac:dyDescent="0.25">
      <c r="N18" t="str">
        <f>ANALISIS!O16</f>
        <v>Mariana Silva</v>
      </c>
      <c r="O18">
        <f>COUNTIFS('DATOS-MODIFICADOS'!$B:$B,'DASHBOARD-COMPRADORES-DIAS'!$N18,'DATOS-MODIFICADOS'!$N:$N,'DASHBOARD-COMPRADORES-DIAS'!$O$6)</f>
        <v>32</v>
      </c>
      <c r="P18">
        <f>COUNTIFS('DATOS-MODIFICADOS'!$B:$B,'DASHBOARD-COMPRADORES-DIAS'!$N18,'DATOS-MODIFICADOS'!$N:$N,$P$6)</f>
        <v>9</v>
      </c>
      <c r="Q18">
        <f t="shared" si="0"/>
        <v>41</v>
      </c>
    </row>
    <row r="19" spans="2:17" x14ac:dyDescent="0.25">
      <c r="B19" s="221" t="s">
        <v>1215</v>
      </c>
      <c r="C19" s="221"/>
      <c r="D19" s="221"/>
      <c r="E19" s="221"/>
      <c r="F19" s="221"/>
      <c r="G19" s="221"/>
      <c r="N19" s="181" t="str">
        <f>ANALISIS!O17</f>
        <v>perla Silva</v>
      </c>
      <c r="O19" s="181">
        <f>COUNTIFS('DATOS-MODIFICADOS'!$B:$B,'DASHBOARD-COMPRADORES-DIAS'!$N19,'DATOS-MODIFICADOS'!$N:$N,'DASHBOARD-COMPRADORES-DIAS'!$O$6)</f>
        <v>24</v>
      </c>
      <c r="P19" s="181">
        <f>COUNTIFS('DATOS-MODIFICADOS'!$B:$B,'DASHBOARD-COMPRADORES-DIAS'!$N19,'DATOS-MODIFICADOS'!$N:$N,$P$6)</f>
        <v>15</v>
      </c>
      <c r="Q19" s="181">
        <f t="shared" si="0"/>
        <v>39</v>
      </c>
    </row>
    <row r="20" spans="2:17" x14ac:dyDescent="0.25">
      <c r="B20" s="221"/>
      <c r="C20" s="221"/>
      <c r="D20" s="221"/>
      <c r="E20" s="221"/>
      <c r="F20" s="221"/>
      <c r="G20" s="221"/>
      <c r="N20" t="str">
        <f>ANALISIS!O18</f>
        <v>Luna Diaz</v>
      </c>
      <c r="O20">
        <f>COUNTIFS('DATOS-MODIFICADOS'!$B:$B,'DASHBOARD-COMPRADORES-DIAS'!$N20,'DATOS-MODIFICADOS'!$N:$N,'DASHBOARD-COMPRADORES-DIAS'!$O$6)</f>
        <v>23</v>
      </c>
      <c r="P20">
        <f>COUNTIFS('DATOS-MODIFICADOS'!$B:$B,'DASHBOARD-COMPRADORES-DIAS'!$N20,'DATOS-MODIFICADOS'!$N:$N,$P$6)</f>
        <v>20</v>
      </c>
      <c r="Q20">
        <f t="shared" si="0"/>
        <v>43</v>
      </c>
    </row>
    <row r="21" spans="2:17" x14ac:dyDescent="0.25">
      <c r="N21" s="181" t="str">
        <f>ANALISIS!O19</f>
        <v>Agustin Torres</v>
      </c>
      <c r="O21" s="181">
        <f>COUNTIFS('DATOS-MODIFICADOS'!$B:$B,'DASHBOARD-COMPRADORES-DIAS'!$N21,'DATOS-MODIFICADOS'!$N:$N,'DASHBOARD-COMPRADORES-DIAS'!$O$6)</f>
        <v>14</v>
      </c>
      <c r="P21" s="181">
        <f>COUNTIFS('DATOS-MODIFICADOS'!$B:$B,'DASHBOARD-COMPRADORES-DIAS'!$N21,'DATOS-MODIFICADOS'!$N:$N,$P$6)</f>
        <v>28</v>
      </c>
      <c r="Q21" s="181">
        <f t="shared" si="0"/>
        <v>42</v>
      </c>
    </row>
    <row r="22" spans="2:17" x14ac:dyDescent="0.25">
      <c r="N22" t="str">
        <f>ANALISIS!O20</f>
        <v>Delfina Diaz</v>
      </c>
      <c r="O22">
        <f>COUNTIFS('DATOS-MODIFICADOS'!$B:$B,'DASHBOARD-COMPRADORES-DIAS'!$N22,'DATOS-MODIFICADOS'!$N:$N,'DASHBOARD-COMPRADORES-DIAS'!$O$6)</f>
        <v>11</v>
      </c>
      <c r="P22">
        <f>COUNTIFS('DATOS-MODIFICADOS'!$B:$B,'DASHBOARD-COMPRADORES-DIAS'!$N22,'DATOS-MODIFICADOS'!$N:$N,$P$6)</f>
        <v>33</v>
      </c>
      <c r="Q22">
        <f t="shared" si="0"/>
        <v>44</v>
      </c>
    </row>
    <row r="23" spans="2:17" x14ac:dyDescent="0.25">
      <c r="N23" s="181" t="str">
        <f>ANALISIS!O21</f>
        <v>Ignacio Lopez</v>
      </c>
      <c r="O23" s="181">
        <f>COUNTIFS('DATOS-MODIFICADOS'!$B:$B,'DASHBOARD-COMPRADORES-DIAS'!$N23,'DATOS-MODIFICADOS'!$N:$N,'DASHBOARD-COMPRADORES-DIAS'!$O$6)</f>
        <v>21</v>
      </c>
      <c r="P23" s="181">
        <f>COUNTIFS('DATOS-MODIFICADOS'!$B:$B,'DASHBOARD-COMPRADORES-DIAS'!$N23,'DATOS-MODIFICADOS'!$N:$N,$P$6)</f>
        <v>27</v>
      </c>
      <c r="Q23" s="181">
        <f t="shared" si="0"/>
        <v>48</v>
      </c>
    </row>
    <row r="24" spans="2:17" x14ac:dyDescent="0.25">
      <c r="N24" t="str">
        <f>ANALISIS!O22</f>
        <v>Catalina Silva</v>
      </c>
      <c r="O24">
        <f>COUNTIFS('DATOS-MODIFICADOS'!$B:$B,'DASHBOARD-COMPRADORES-DIAS'!$N24,'DATOS-MODIFICADOS'!$N:$N,'DASHBOARD-COMPRADORES-DIAS'!$O$6)</f>
        <v>21</v>
      </c>
      <c r="P24">
        <f>COUNTIFS('DATOS-MODIFICADOS'!$B:$B,'DASHBOARD-COMPRADORES-DIAS'!$N24,'DATOS-MODIFICADOS'!$N:$N,$P$6)</f>
        <v>30</v>
      </c>
      <c r="Q24">
        <f t="shared" si="0"/>
        <v>51</v>
      </c>
    </row>
    <row r="25" spans="2:17" x14ac:dyDescent="0.25">
      <c r="N25" s="181" t="str">
        <f>ANALISIS!O23</f>
        <v>Luis Soles</v>
      </c>
      <c r="O25" s="181">
        <f>COUNTIFS('DATOS-MODIFICADOS'!$B:$B,'DASHBOARD-COMPRADORES-DIAS'!$N25,'DATOS-MODIFICADOS'!$N:$N,'DASHBOARD-COMPRADORES-DIAS'!$O$6)</f>
        <v>17</v>
      </c>
      <c r="P25" s="181">
        <f>COUNTIFS('DATOS-MODIFICADOS'!$B:$B,'DASHBOARD-COMPRADORES-DIAS'!$N25,'DATOS-MODIFICADOS'!$N:$N,$P$6)</f>
        <v>18</v>
      </c>
      <c r="Q25" s="181">
        <f t="shared" si="0"/>
        <v>35</v>
      </c>
    </row>
    <row r="26" spans="2:17" x14ac:dyDescent="0.25">
      <c r="N26" t="str">
        <f>ANALISIS!O24</f>
        <v>Lucia Diaz</v>
      </c>
      <c r="O26">
        <f>COUNTIFS('DATOS-MODIFICADOS'!$B:$B,'DASHBOARD-COMPRADORES-DIAS'!$N26,'DATOS-MODIFICADOS'!$N:$N,'DASHBOARD-COMPRADORES-DIAS'!$O$6)</f>
        <v>37</v>
      </c>
      <c r="P26">
        <f>COUNTIFS('DATOS-MODIFICADOS'!$B:$B,'DASHBOARD-COMPRADORES-DIAS'!$N26,'DATOS-MODIFICADOS'!$N:$N,$P$6)</f>
        <v>16</v>
      </c>
      <c r="Q26">
        <f t="shared" si="0"/>
        <v>53</v>
      </c>
    </row>
    <row r="27" spans="2:17" x14ac:dyDescent="0.25">
      <c r="N27" s="181" t="str">
        <f>ANALISIS!O25</f>
        <v>Martin Silva</v>
      </c>
      <c r="O27" s="181">
        <f>COUNTIFS('DATOS-MODIFICADOS'!$B:$B,'DASHBOARD-COMPRADORES-DIAS'!$N27,'DATOS-MODIFICADOS'!$N:$N,'DASHBOARD-COMPRADORES-DIAS'!$O$6)</f>
        <v>15</v>
      </c>
      <c r="P27" s="181">
        <f>COUNTIFS('DATOS-MODIFICADOS'!$B:$B,'DASHBOARD-COMPRADORES-DIAS'!$N27,'DATOS-MODIFICADOS'!$N:$N,$P$6)</f>
        <v>18</v>
      </c>
      <c r="Q27" s="181">
        <f t="shared" si="0"/>
        <v>33</v>
      </c>
    </row>
    <row r="28" spans="2:17" x14ac:dyDescent="0.25">
      <c r="N28" t="str">
        <f>ANALISIS!O26</f>
        <v>Antonia Torres</v>
      </c>
      <c r="O28">
        <f>COUNTIFS('DATOS-MODIFICADOS'!$B:$B,'DASHBOARD-COMPRADORES-DIAS'!$N28,'DATOS-MODIFICADOS'!$N:$N,'DASHBOARD-COMPRADORES-DIAS'!$O$6)</f>
        <v>10</v>
      </c>
      <c r="P28">
        <f>COUNTIFS('DATOS-MODIFICADOS'!$B:$B,'DASHBOARD-COMPRADORES-DIAS'!$N28,'DATOS-MODIFICADOS'!$N:$N,$P$6)</f>
        <v>20</v>
      </c>
      <c r="Q28">
        <f t="shared" si="0"/>
        <v>30</v>
      </c>
    </row>
    <row r="29" spans="2:17" x14ac:dyDescent="0.25">
      <c r="N29" s="181" t="str">
        <f>ANALISIS!O27</f>
        <v>Sofia Gonzalez</v>
      </c>
      <c r="O29" s="181">
        <f>COUNTIFS('DATOS-MODIFICADOS'!$B:$B,'DASHBOARD-COMPRADORES-DIAS'!$N29,'DATOS-MODIFICADOS'!$N:$N,'DASHBOARD-COMPRADORES-DIAS'!$O$6)</f>
        <v>40</v>
      </c>
      <c r="P29" s="181">
        <f>COUNTIFS('DATOS-MODIFICADOS'!$B:$B,'DASHBOARD-COMPRADORES-DIAS'!$N29,'DATOS-MODIFICADOS'!$N:$N,$P$6)</f>
        <v>26</v>
      </c>
      <c r="Q29" s="181">
        <f t="shared" si="0"/>
        <v>66</v>
      </c>
    </row>
    <row r="30" spans="2:17" x14ac:dyDescent="0.25">
      <c r="N30" t="str">
        <f>ANALISIS!O28</f>
        <v>Mariana Torres</v>
      </c>
      <c r="O30">
        <f>COUNTIFS('DATOS-MODIFICADOS'!$B:$B,'DASHBOARD-COMPRADORES-DIAS'!$N30,'DATOS-MODIFICADOS'!$N:$N,'DASHBOARD-COMPRADORES-DIAS'!$O$6)</f>
        <v>18</v>
      </c>
      <c r="P30">
        <f>COUNTIFS('DATOS-MODIFICADOS'!$B:$B,'DASHBOARD-COMPRADORES-DIAS'!$N30,'DATOS-MODIFICADOS'!$N:$N,$P$6)</f>
        <v>25</v>
      </c>
      <c r="Q30">
        <f t="shared" si="0"/>
        <v>43</v>
      </c>
    </row>
    <row r="31" spans="2:17" x14ac:dyDescent="0.25">
      <c r="N31" s="181" t="str">
        <f>ANALISIS!O29</f>
        <v>Matias Lopez</v>
      </c>
      <c r="O31" s="181">
        <f>COUNTIFS('DATOS-MODIFICADOS'!$B:$B,'DASHBOARD-COMPRADORES-DIAS'!$N31,'DATOS-MODIFICADOS'!$N:$N,'DASHBOARD-COMPRADORES-DIAS'!$O$6)</f>
        <v>19</v>
      </c>
      <c r="P31" s="181">
        <f>COUNTIFS('DATOS-MODIFICADOS'!$B:$B,'DASHBOARD-COMPRADORES-DIAS'!$N31,'DATOS-MODIFICADOS'!$N:$N,$P$6)</f>
        <v>26</v>
      </c>
      <c r="Q31" s="181">
        <f t="shared" si="0"/>
        <v>45</v>
      </c>
    </row>
    <row r="32" spans="2:17" x14ac:dyDescent="0.25">
      <c r="I32" s="221" t="s">
        <v>1217</v>
      </c>
      <c r="J32" s="221"/>
      <c r="K32" s="221"/>
      <c r="L32" s="221"/>
      <c r="N32" t="str">
        <f>ANALISIS!O30</f>
        <v>Marcos Torres</v>
      </c>
      <c r="O32">
        <f>COUNTIFS('DATOS-MODIFICADOS'!$B:$B,'DASHBOARD-COMPRADORES-DIAS'!$N32,'DATOS-MODIFICADOS'!$N:$N,'DASHBOARD-COMPRADORES-DIAS'!$O$6)</f>
        <v>37</v>
      </c>
      <c r="P32">
        <f>COUNTIFS('DATOS-MODIFICADOS'!$B:$B,'DASHBOARD-COMPRADORES-DIAS'!$N32,'DATOS-MODIFICADOS'!$N:$N,$P$6)</f>
        <v>18</v>
      </c>
      <c r="Q32">
        <f t="shared" si="0"/>
        <v>55</v>
      </c>
    </row>
    <row r="33" spans="7:17" x14ac:dyDescent="0.25">
      <c r="I33" s="221"/>
      <c r="J33" s="221"/>
      <c r="K33" s="221"/>
      <c r="L33" s="221"/>
      <c r="N33" s="181" t="str">
        <f>ANALISIS!O31</f>
        <v>Lucas Garcia</v>
      </c>
      <c r="O33" s="181">
        <f>COUNTIFS('DATOS-MODIFICADOS'!$B:$B,'DASHBOARD-COMPRADORES-DIAS'!$N33,'DATOS-MODIFICADOS'!$N:$N,'DASHBOARD-COMPRADORES-DIAS'!$O$6)</f>
        <v>44</v>
      </c>
      <c r="P33" s="181">
        <f>COUNTIFS('DATOS-MODIFICADOS'!$B:$B,'DASHBOARD-COMPRADORES-DIAS'!$N33,'DATOS-MODIFICADOS'!$N:$N,$P$6)</f>
        <v>22</v>
      </c>
      <c r="Q33" s="181">
        <f t="shared" si="0"/>
        <v>66</v>
      </c>
    </row>
    <row r="34" spans="7:17" x14ac:dyDescent="0.25">
      <c r="N34" t="str">
        <f>ANALISIS!O32</f>
        <v>Carlos Diaz</v>
      </c>
      <c r="O34">
        <f>COUNTIFS('DATOS-MODIFICADOS'!$B:$B,'DASHBOARD-COMPRADORES-DIAS'!$N34,'DATOS-MODIFICADOS'!$N:$N,'DASHBOARD-COMPRADORES-DIAS'!$O$6)</f>
        <v>43</v>
      </c>
      <c r="P34">
        <f>COUNTIFS('DATOS-MODIFICADOS'!$B:$B,'DASHBOARD-COMPRADORES-DIAS'!$N34,'DATOS-MODIFICADOS'!$N:$N,$P$6)</f>
        <v>23</v>
      </c>
      <c r="Q34">
        <f t="shared" si="0"/>
        <v>66</v>
      </c>
    </row>
    <row r="35" spans="7:17" x14ac:dyDescent="0.25">
      <c r="G35" t="s">
        <v>796</v>
      </c>
      <c r="N35" s="181" t="str">
        <f>ANALISIS!O33</f>
        <v>Andres Sanchez</v>
      </c>
      <c r="O35" s="181">
        <f>COUNTIFS('DATOS-MODIFICADOS'!$B:$B,'DASHBOARD-COMPRADORES-DIAS'!$N35,'DATOS-MODIFICADOS'!$N:$N,'DASHBOARD-COMPRADORES-DIAS'!$O$6)</f>
        <v>44</v>
      </c>
      <c r="P35" s="181">
        <f>COUNTIFS('DATOS-MODIFICADOS'!$B:$B,'DASHBOARD-COMPRADORES-DIAS'!$N35,'DATOS-MODIFICADOS'!$N:$N,$P$6)</f>
        <v>30</v>
      </c>
      <c r="Q35" s="181">
        <f t="shared" si="0"/>
        <v>74</v>
      </c>
    </row>
    <row r="36" spans="7:17" x14ac:dyDescent="0.25">
      <c r="N36" t="str">
        <f>ANALISIS!O34</f>
        <v>Andrea Ramirez</v>
      </c>
      <c r="O36">
        <f>COUNTIFS('DATOS-MODIFICADOS'!$B:$B,'DASHBOARD-COMPRADORES-DIAS'!$N36,'DATOS-MODIFICADOS'!$N:$N,'DASHBOARD-COMPRADORES-DIAS'!$O$6)</f>
        <v>23</v>
      </c>
      <c r="P36">
        <f>COUNTIFS('DATOS-MODIFICADOS'!$B:$B,'DASHBOARD-COMPRADORES-DIAS'!$N36,'DATOS-MODIFICADOS'!$N:$N,$P$6)</f>
        <v>30</v>
      </c>
      <c r="Q36">
        <f t="shared" si="0"/>
        <v>53</v>
      </c>
    </row>
    <row r="37" spans="7:17" x14ac:dyDescent="0.25">
      <c r="N37" s="181" t="str">
        <f>ANALISIS!O35</f>
        <v>Valeria Martinez</v>
      </c>
      <c r="O37" s="181">
        <f>COUNTIFS('DATOS-MODIFICADOS'!$B:$B,'DASHBOARD-COMPRADORES-DIAS'!$N37,'DATOS-MODIFICADOS'!$N:$N,'DASHBOARD-COMPRADORES-DIAS'!$O$6)</f>
        <v>32</v>
      </c>
      <c r="P37" s="181">
        <f>COUNTIFS('DATOS-MODIFICADOS'!$B:$B,'DASHBOARD-COMPRADORES-DIAS'!$N37,'DATOS-MODIFICADOS'!$N:$N,$P$6)</f>
        <v>9</v>
      </c>
      <c r="Q37" s="181">
        <f t="shared" si="0"/>
        <v>41</v>
      </c>
    </row>
    <row r="38" spans="7:17" x14ac:dyDescent="0.25">
      <c r="N38" t="str">
        <f>ANALISIS!O36</f>
        <v>Emilio Perez</v>
      </c>
      <c r="O38">
        <f>COUNTIFS('DATOS-MODIFICADOS'!$B:$B,'DASHBOARD-COMPRADORES-DIAS'!$N38,'DATOS-MODIFICADOS'!$N:$N,'DASHBOARD-COMPRADORES-DIAS'!$O$6)</f>
        <v>20</v>
      </c>
      <c r="P38">
        <f>COUNTIFS('DATOS-MODIFICADOS'!$B:$B,'DASHBOARD-COMPRADORES-DIAS'!$N38,'DATOS-MODIFICADOS'!$N:$N,$P$6)</f>
        <v>23</v>
      </c>
      <c r="Q38">
        <f t="shared" si="0"/>
        <v>43</v>
      </c>
    </row>
    <row r="39" spans="7:17" x14ac:dyDescent="0.25">
      <c r="N39" s="181" t="str">
        <f>ANALISIS!O37</f>
        <v>Mateo Lopez</v>
      </c>
      <c r="O39" s="181">
        <f>COUNTIFS('DATOS-MODIFICADOS'!$B:$B,'DASHBOARD-COMPRADORES-DIAS'!$N39,'DATOS-MODIFICADOS'!$N:$N,'DASHBOARD-COMPRADORES-DIAS'!$O$6)</f>
        <v>23</v>
      </c>
      <c r="P39" s="181">
        <f>COUNTIFS('DATOS-MODIFICADOS'!$B:$B,'DASHBOARD-COMPRADORES-DIAS'!$N39,'DATOS-MODIFICADOS'!$N:$N,$P$6)</f>
        <v>16</v>
      </c>
      <c r="Q39" s="181">
        <f t="shared" si="0"/>
        <v>39</v>
      </c>
    </row>
    <row r="40" spans="7:17" x14ac:dyDescent="0.25">
      <c r="N40" t="str">
        <f>ANALISIS!O38</f>
        <v>Marta Fernandez</v>
      </c>
      <c r="O40">
        <f>COUNTIFS('DATOS-MODIFICADOS'!$B:$B,'DASHBOARD-COMPRADORES-DIAS'!$N40,'DATOS-MODIFICADOS'!$N:$N,'DASHBOARD-COMPRADORES-DIAS'!$O$6)</f>
        <v>19</v>
      </c>
      <c r="P40">
        <f>COUNTIFS('DATOS-MODIFICADOS'!$B:$B,'DASHBOARD-COMPRADORES-DIAS'!$N40,'DATOS-MODIFICADOS'!$N:$N,$P$6)</f>
        <v>17</v>
      </c>
      <c r="Q40">
        <f t="shared" si="0"/>
        <v>36</v>
      </c>
    </row>
    <row r="41" spans="7:17" x14ac:dyDescent="0.25">
      <c r="N41" s="181" t="str">
        <f>ANALISIS!O39</f>
        <v>Mariano Lopez</v>
      </c>
      <c r="O41" s="181">
        <f>COUNTIFS('DATOS-MODIFICADOS'!$B:$B,'DASHBOARD-COMPRADORES-DIAS'!$N41,'DATOS-MODIFICADOS'!$N:$N,'DASHBOARD-COMPRADORES-DIAS'!$O$6)</f>
        <v>30</v>
      </c>
      <c r="P41" s="181">
        <f>COUNTIFS('DATOS-MODIFICADOS'!$B:$B,'DASHBOARD-COMPRADORES-DIAS'!$N41,'DATOS-MODIFICADOS'!$N:$N,$P$6)</f>
        <v>17</v>
      </c>
      <c r="Q41" s="181">
        <f t="shared" si="0"/>
        <v>47</v>
      </c>
    </row>
    <row r="42" spans="7:17" x14ac:dyDescent="0.25">
      <c r="N42" t="str">
        <f>ANALISIS!O40</f>
        <v>Martina Rodriguez</v>
      </c>
      <c r="O42">
        <f>COUNTIFS('DATOS-MODIFICADOS'!$B:$B,'DASHBOARD-COMPRADORES-DIAS'!$N42,'DATOS-MODIFICADOS'!$N:$N,'DASHBOARD-COMPRADORES-DIAS'!$O$6)</f>
        <v>35</v>
      </c>
      <c r="P42">
        <f>COUNTIFS('DATOS-MODIFICADOS'!$B:$B,'DASHBOARD-COMPRADORES-DIAS'!$N42,'DATOS-MODIFICADOS'!$N:$N,$P$6)</f>
        <v>9</v>
      </c>
      <c r="Q42">
        <f t="shared" si="0"/>
        <v>44</v>
      </c>
    </row>
    <row r="43" spans="7:17" x14ac:dyDescent="0.25">
      <c r="N43" s="181" t="str">
        <f>ANALISIS!O41</f>
        <v>Abril Martinez</v>
      </c>
      <c r="O43" s="181">
        <f>COUNTIFS('DATOS-MODIFICADOS'!$B:$B,'DASHBOARD-COMPRADORES-DIAS'!$N43,'DATOS-MODIFICADOS'!$N:$N,'DASHBOARD-COMPRADORES-DIAS'!$O$6)</f>
        <v>23</v>
      </c>
      <c r="P43" s="181">
        <f>COUNTIFS('DATOS-MODIFICADOS'!$B:$B,'DASHBOARD-COMPRADORES-DIAS'!$N43,'DATOS-MODIFICADOS'!$N:$N,$P$6)</f>
        <v>21</v>
      </c>
      <c r="Q43" s="181">
        <f t="shared" si="0"/>
        <v>44</v>
      </c>
    </row>
    <row r="44" spans="7:17" x14ac:dyDescent="0.25">
      <c r="N44" t="str">
        <f>ANALISIS!O42</f>
        <v>Melina Torres</v>
      </c>
      <c r="O44">
        <f>COUNTIFS('DATOS-MODIFICADOS'!$B:$B,'DASHBOARD-COMPRADORES-DIAS'!$N44,'DATOS-MODIFICADOS'!$N:$N,'DASHBOARD-COMPRADORES-DIAS'!$O$6)</f>
        <v>22</v>
      </c>
      <c r="P44">
        <f>COUNTIFS('DATOS-MODIFICADOS'!$B:$B,'DASHBOARD-COMPRADORES-DIAS'!$N44,'DATOS-MODIFICADOS'!$N:$N,$P$6)</f>
        <v>21</v>
      </c>
      <c r="Q44">
        <f t="shared" si="0"/>
        <v>43</v>
      </c>
    </row>
    <row r="45" spans="7:17" x14ac:dyDescent="0.25">
      <c r="N45" s="181" t="str">
        <f>ANALISIS!O43</f>
        <v>Lucas Perez</v>
      </c>
      <c r="O45" s="181">
        <f>COUNTIFS('DATOS-MODIFICADOS'!$B:$B,'DASHBOARD-COMPRADORES-DIAS'!$N45,'DATOS-MODIFICADOS'!$N:$N,'DASHBOARD-COMPRADORES-DIAS'!$O$6)</f>
        <v>24</v>
      </c>
      <c r="P45" s="181">
        <f>COUNTIFS('DATOS-MODIFICADOS'!$B:$B,'DASHBOARD-COMPRADORES-DIAS'!$N45,'DATOS-MODIFICADOS'!$N:$N,$P$6)</f>
        <v>17</v>
      </c>
      <c r="Q45" s="181">
        <f t="shared" si="0"/>
        <v>41</v>
      </c>
    </row>
    <row r="46" spans="7:17" x14ac:dyDescent="0.25">
      <c r="N46" t="str">
        <f>ANALISIS!O44</f>
        <v>Fernando Gomez</v>
      </c>
      <c r="O46">
        <f>COUNTIFS('DATOS-MODIFICADOS'!$B:$B,'DASHBOARD-COMPRADORES-DIAS'!$N46,'DATOS-MODIFICADOS'!$N:$N,'DASHBOARD-COMPRADORES-DIAS'!$O$6)</f>
        <v>33</v>
      </c>
      <c r="P46">
        <f>COUNTIFS('DATOS-MODIFICADOS'!$B:$B,'DASHBOARD-COMPRADORES-DIAS'!$N46,'DATOS-MODIFICADOS'!$N:$N,$P$6)</f>
        <v>8</v>
      </c>
      <c r="Q46">
        <f t="shared" si="0"/>
        <v>41</v>
      </c>
    </row>
    <row r="47" spans="7:17" x14ac:dyDescent="0.25">
      <c r="N47" s="184" t="s">
        <v>908</v>
      </c>
      <c r="O47" s="184">
        <f>SUM(O7:O46)</f>
        <v>1032</v>
      </c>
      <c r="P47" s="184">
        <f t="shared" ref="P47:Q47" si="1">SUM(P7:P46)</f>
        <v>825</v>
      </c>
      <c r="Q47" s="184">
        <f t="shared" si="1"/>
        <v>1857</v>
      </c>
    </row>
  </sheetData>
  <mergeCells count="6">
    <mergeCell ref="I32:L33"/>
    <mergeCell ref="A2:B2"/>
    <mergeCell ref="N4:AA5"/>
    <mergeCell ref="B4:G5"/>
    <mergeCell ref="B19:G20"/>
    <mergeCell ref="I4:L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6908-6119-4480-8A63-8C0B9368A633}">
  <sheetPr>
    <tabColor theme="4" tint="0.39997558519241921"/>
  </sheetPr>
  <dimension ref="A1:AI119"/>
  <sheetViews>
    <sheetView topLeftCell="O1" zoomScaleNormal="100" workbookViewId="0">
      <selection activeCell="AD28" sqref="AD28"/>
    </sheetView>
  </sheetViews>
  <sheetFormatPr baseColWidth="10" defaultRowHeight="15" x14ac:dyDescent="0.25"/>
  <cols>
    <col min="2" max="2" width="27.7109375" customWidth="1"/>
    <col min="3" max="3" width="11.42578125" style="2"/>
    <col min="5" max="5" width="17.28515625" style="2" bestFit="1" customWidth="1"/>
    <col min="6" max="6" width="20.42578125" style="2" bestFit="1" customWidth="1"/>
    <col min="7" max="7" width="19.85546875" style="2" bestFit="1" customWidth="1"/>
    <col min="8" max="8" width="17.140625" bestFit="1" customWidth="1"/>
    <col min="9" max="9" width="2.7109375" customWidth="1"/>
    <col min="10" max="10" width="15" customWidth="1"/>
    <col min="12" max="12" width="19.85546875" style="2" bestFit="1" customWidth="1"/>
    <col min="13" max="13" width="9" style="138" bestFit="1" customWidth="1"/>
    <col min="15" max="15" width="17.28515625" style="4" bestFit="1" customWidth="1"/>
    <col min="16" max="16" width="26.85546875" style="2" bestFit="1" customWidth="1"/>
    <col min="17" max="17" width="11.7109375" style="2" bestFit="1" customWidth="1"/>
    <col min="18" max="18" width="9.140625" style="2" bestFit="1" customWidth="1"/>
    <col min="19" max="19" width="11.7109375" style="2" bestFit="1" customWidth="1"/>
    <col min="20" max="20" width="10.5703125" style="2" bestFit="1" customWidth="1"/>
    <col min="21" max="21" width="3.5703125" customWidth="1"/>
    <col min="24" max="24" width="3.42578125" customWidth="1"/>
    <col min="25" max="25" width="22.5703125" customWidth="1"/>
    <col min="26" max="26" width="16.5703125" bestFit="1" customWidth="1"/>
    <col min="28" max="28" width="19.140625" bestFit="1" customWidth="1"/>
    <col min="29" max="29" width="1" customWidth="1"/>
    <col min="30" max="30" width="17.28515625" bestFit="1" customWidth="1"/>
    <col min="32" max="32" width="16.5703125" bestFit="1" customWidth="1"/>
    <col min="33" max="33" width="21.7109375" style="2" customWidth="1"/>
    <col min="34" max="34" width="16.5703125" bestFit="1" customWidth="1"/>
  </cols>
  <sheetData>
    <row r="1" spans="2:35" ht="36" customHeight="1" x14ac:dyDescent="0.25"/>
    <row r="2" spans="2:35" ht="19.5" customHeight="1" x14ac:dyDescent="0.25">
      <c r="B2" s="61" t="s">
        <v>791</v>
      </c>
      <c r="C2" s="127"/>
      <c r="E2" s="228" t="s">
        <v>864</v>
      </c>
      <c r="F2" s="228"/>
      <c r="G2" s="228" t="s">
        <v>865</v>
      </c>
      <c r="H2" s="228"/>
      <c r="J2" s="228" t="s">
        <v>861</v>
      </c>
      <c r="K2" s="228"/>
      <c r="L2" s="228"/>
      <c r="M2" s="228"/>
      <c r="O2" s="225" t="s">
        <v>876</v>
      </c>
      <c r="P2" s="226"/>
      <c r="Q2" s="226"/>
      <c r="R2" s="226"/>
      <c r="S2" s="226"/>
      <c r="T2" s="226"/>
      <c r="V2" s="203" t="s">
        <v>909</v>
      </c>
      <c r="W2" s="203"/>
      <c r="Y2" s="225" t="s">
        <v>1196</v>
      </c>
      <c r="Z2" s="226"/>
      <c r="AA2" s="226"/>
      <c r="AB2" s="226"/>
      <c r="AC2" s="226"/>
      <c r="AD2" s="226"/>
      <c r="AE2" s="226"/>
    </row>
    <row r="3" spans="2:35" x14ac:dyDescent="0.25">
      <c r="B3" s="62" t="s">
        <v>781</v>
      </c>
      <c r="C3" s="134">
        <f>IF(C6&gt;40,40,MIN(C6/40,1)*100)-C4</f>
        <v>41</v>
      </c>
      <c r="V3" s="203"/>
      <c r="W3" s="203"/>
      <c r="AH3" s="133"/>
      <c r="AI3" s="160"/>
    </row>
    <row r="4" spans="2:35" x14ac:dyDescent="0.25">
      <c r="B4" s="63" t="s">
        <v>793</v>
      </c>
      <c r="C4" s="14">
        <v>4</v>
      </c>
      <c r="E4" s="81" t="s">
        <v>787</v>
      </c>
      <c r="F4" s="82" t="s">
        <v>788</v>
      </c>
      <c r="G4" s="81" t="s">
        <v>794</v>
      </c>
      <c r="H4" s="81" t="s">
        <v>867</v>
      </c>
      <c r="J4" s="240" t="s">
        <v>862</v>
      </c>
      <c r="K4" s="240"/>
      <c r="L4" s="81" t="s">
        <v>794</v>
      </c>
      <c r="M4" s="139" t="s">
        <v>866</v>
      </c>
      <c r="O4" s="81" t="s">
        <v>877</v>
      </c>
      <c r="P4" s="82" t="s">
        <v>878</v>
      </c>
      <c r="Q4" s="82" t="s">
        <v>879</v>
      </c>
      <c r="R4" s="82" t="s">
        <v>880</v>
      </c>
      <c r="S4" s="82" t="s">
        <v>881</v>
      </c>
      <c r="T4" s="82" t="s">
        <v>882</v>
      </c>
      <c r="V4" s="222" t="str">
        <f>INDEX(_xlfn.ANCHORARRAY(O5), MATCH(MAX(P5:P44),P5:P44, 0))</f>
        <v>Laura Martinez</v>
      </c>
      <c r="W4" s="222"/>
      <c r="Y4" s="156" t="str" cm="1">
        <f t="array" ref="Y4:Y10">_xlfn.UNIQUE('DATOS-MODIFICADOS'!M:M)</f>
        <v>Supervisor</v>
      </c>
      <c r="Z4" s="156" t="s">
        <v>899</v>
      </c>
      <c r="AA4" s="162" t="s">
        <v>1204</v>
      </c>
      <c r="AB4" s="162" t="s">
        <v>1205</v>
      </c>
      <c r="AC4" s="7"/>
      <c r="AD4" s="203" t="s">
        <v>1206</v>
      </c>
      <c r="AE4" s="203"/>
      <c r="AF4" s="7"/>
      <c r="AH4" s="133"/>
      <c r="AI4" s="160"/>
    </row>
    <row r="5" spans="2:35" x14ac:dyDescent="0.25">
      <c r="B5" s="62" t="s">
        <v>780</v>
      </c>
      <c r="C5" s="134">
        <f>200-C3-C4</f>
        <v>155</v>
      </c>
      <c r="E5" s="42" t="str" cm="1">
        <f t="array" ref="E5:E8">_xlfn.UNIQUE('DATOS-MODIFICADOS'!Q2:Q845)</f>
        <v>septiembre</v>
      </c>
      <c r="F5" s="42" t="str" cm="1">
        <f t="array" ref="F5:F24">_xlfn.UNIQUE('DATOS-MODIFICADOS'!J2:J845)</f>
        <v>Monica Patel</v>
      </c>
      <c r="G5" s="42" t="s">
        <v>713</v>
      </c>
      <c r="H5" s="237">
        <v>171</v>
      </c>
      <c r="J5" s="238" cm="1">
        <f t="array" ref="J5:K5">SUMIF('DATOS-MODIFICADOS'!J:J,'DASHBOARD-EMPLEADOS'!B8:C8,'DATOS-MODIFICADOS'!P:P)</f>
        <v>3581</v>
      </c>
      <c r="K5" s="239">
        <v>0</v>
      </c>
      <c r="L5" s="42" t="s">
        <v>713</v>
      </c>
      <c r="M5" s="40">
        <v>95470</v>
      </c>
      <c r="O5" s="54" t="str" cm="1">
        <f t="array" ref="O5:O44">_xlfn.UNIQUE('DATOS-MODIFICADOS'!B2:B845)</f>
        <v>Ana Sanchez</v>
      </c>
      <c r="P5" s="83">
        <f>COUNTIF('DATOS-MODIFICADOS'!B:B,ANALISIS!O5)</f>
        <v>41</v>
      </c>
      <c r="Q5" s="54">
        <f>COUNTIFS('DATOS-MODIFICADOS'!$Q:$Q,ANALISIS!$Q$4,'DATOS-MODIFICADOS'!B:B,ANALISIS!$O5)</f>
        <v>13</v>
      </c>
      <c r="R5" s="83">
        <f>COUNTIFS('DATOS-MODIFICADOS'!B:B,ANALISIS!$O5,'DATOS-MODIFICADOS'!Q:Q,ANALISIS!$R$4)</f>
        <v>11</v>
      </c>
      <c r="S5" s="54">
        <f>COUNTIFS('DATOS-MODIFICADOS'!B:B,ANALISIS!O5,'DATOS-MODIFICADOS'!Q:Q,ANALISIS!$S$4)</f>
        <v>11</v>
      </c>
      <c r="T5" s="83">
        <f>COUNTIFS('DATOS-MODIFICADOS'!B:B,ANALISIS!$O5,'DATOS-MODIFICADOS'!Q:Q,ANALISIS!$T$4)</f>
        <v>6</v>
      </c>
      <c r="V5" s="222"/>
      <c r="W5" s="222"/>
      <c r="Y5" s="63" t="str">
        <v>María</v>
      </c>
      <c r="Z5" s="164">
        <f>AB5*0.1/100</f>
        <v>0.41800000000000004</v>
      </c>
      <c r="AA5" s="164">
        <v>1</v>
      </c>
      <c r="AB5" s="63">
        <f>COUNTIF('DATOS-MODIFICADOS'!M:M,ANALISIS!Y5)</f>
        <v>418</v>
      </c>
      <c r="AD5" s="203"/>
      <c r="AE5" s="203"/>
      <c r="AF5" s="7"/>
      <c r="AH5" s="133"/>
      <c r="AI5" s="160"/>
    </row>
    <row r="6" spans="2:35" x14ac:dyDescent="0.25">
      <c r="B6" s="63" t="s">
        <v>789</v>
      </c>
      <c r="C6" s="14">
        <f>COUNTIFS(DATOS[EmpleadoVenta],'DASHBOARD-EMPLEADOS'!B8,DATOS[Mes Compra],'DASHBOARD-EMPLEADOS'!E8)</f>
        <v>18</v>
      </c>
      <c r="E6" s="14" t="str">
        <v>octubre</v>
      </c>
      <c r="F6" s="14" t="str">
        <v>Anna Petrov</v>
      </c>
      <c r="G6" s="14" t="s">
        <v>687</v>
      </c>
      <c r="H6" s="65">
        <v>69</v>
      </c>
      <c r="J6" s="66" cm="1">
        <f t="array" ref="J6:K6">SUMIFS(DATOS[comision empleado],DATOS[EmpleadoVenta],'DASHBOARD-EMPLEADOS'!B8,DATOS[Mes Compra],'DASHBOARD-EMPLEADOS'!E8:F8)</f>
        <v>956</v>
      </c>
      <c r="K6" s="67">
        <v>0</v>
      </c>
      <c r="L6" s="14" t="s">
        <v>687</v>
      </c>
      <c r="M6" s="17">
        <v>39030</v>
      </c>
      <c r="O6" s="14" t="str">
        <v>Carlos Rodriguez</v>
      </c>
      <c r="P6" s="84">
        <f>COUNTIF('DATOS-MODIFICADOS'!B:B,ANALISIS!O6)</f>
        <v>45</v>
      </c>
      <c r="Q6" s="14">
        <f>COUNTIFS('DATOS-MODIFICADOS'!$Q:$Q,ANALISIS!$Q$4,'DATOS-MODIFICADOS'!B:B,ANALISIS!$O6)</f>
        <v>25</v>
      </c>
      <c r="R6" s="84">
        <f>COUNTIFS('DATOS-MODIFICADOS'!B:B,ANALISIS!$O6,'DATOS-MODIFICADOS'!Q:Q,ANALISIS!$R$4)</f>
        <v>11</v>
      </c>
      <c r="S6" s="14">
        <f>COUNTIFS('DATOS-MODIFICADOS'!B:B,ANALISIS!O6,'DATOS-MODIFICADOS'!Q:Q,ANALISIS!$S$4)</f>
        <v>9</v>
      </c>
      <c r="T6" s="84">
        <f>COUNTIFS('DATOS-MODIFICADOS'!B:B,ANALISIS!$O6,'DATOS-MODIFICADOS'!Q:Q,ANALISIS!$T$4)</f>
        <v>0</v>
      </c>
      <c r="V6" s="245">
        <f>COUNTIF('DATOS-MODIFICADOS'!B:B,V4)</f>
        <v>77</v>
      </c>
      <c r="W6" s="246"/>
      <c r="Y6" s="62" t="str">
        <v>Juan</v>
      </c>
      <c r="Z6" s="165">
        <f t="shared" ref="Z6:Z9" si="0">AB6*0.1/100</f>
        <v>0.48</v>
      </c>
      <c r="AA6" s="165">
        <v>1</v>
      </c>
      <c r="AB6" s="62">
        <f>COUNTIF('DATOS-MODIFICADOS'!M:M,ANALISIS!Y6)</f>
        <v>480</v>
      </c>
      <c r="AD6" s="222" t="str">
        <f>INDEX(Y5:Y9, MATCH(MAX(AB5:AB9),AB5:AB9, 0))</f>
        <v>Juan</v>
      </c>
      <c r="AE6" s="222"/>
      <c r="AF6" s="7"/>
      <c r="AH6" s="133"/>
      <c r="AI6" s="160"/>
    </row>
    <row r="7" spans="2:35" x14ac:dyDescent="0.25">
      <c r="B7" s="43"/>
      <c r="C7" s="135"/>
      <c r="E7" s="54" t="str">
        <v>noviembre</v>
      </c>
      <c r="F7" s="54" t="str">
        <v>Fatima Al-Farsi</v>
      </c>
      <c r="G7" s="54" t="s">
        <v>682</v>
      </c>
      <c r="H7" s="64">
        <v>69</v>
      </c>
      <c r="L7" s="185" t="s">
        <v>682</v>
      </c>
      <c r="M7" s="186">
        <v>37210</v>
      </c>
      <c r="O7" s="54" t="str">
        <v>Javier Gohan</v>
      </c>
      <c r="P7" s="83">
        <f>COUNTIF('DATOS-MODIFICADOS'!B:B,ANALISIS!O7)</f>
        <v>46</v>
      </c>
      <c r="Q7" s="54">
        <f>COUNTIFS('DATOS-MODIFICADOS'!$Q:$Q,ANALISIS!$Q$4,'DATOS-MODIFICADOS'!B:B,ANALISIS!$O7)</f>
        <v>24</v>
      </c>
      <c r="R7" s="83">
        <f>COUNTIFS('DATOS-MODIFICADOS'!B:B,ANALISIS!$O7,'DATOS-MODIFICADOS'!Q:Q,ANALISIS!$R$4)</f>
        <v>11</v>
      </c>
      <c r="S7" s="54">
        <f>COUNTIFS('DATOS-MODIFICADOS'!B:B,ANALISIS!O7,'DATOS-MODIFICADOS'!Q:Q,ANALISIS!$S$4)</f>
        <v>8</v>
      </c>
      <c r="T7" s="83">
        <f>COUNTIFS('DATOS-MODIFICADOS'!B:B,ANALISIS!$O7,'DATOS-MODIFICADOS'!Q:Q,ANALISIS!$T$4)</f>
        <v>3</v>
      </c>
      <c r="Y7" s="63" t="str">
        <v>Pablo</v>
      </c>
      <c r="Z7" s="164">
        <f t="shared" si="0"/>
        <v>0.223</v>
      </c>
      <c r="AA7" s="164">
        <v>1</v>
      </c>
      <c r="AB7" s="63">
        <f>COUNTIF('DATOS-MODIFICADOS'!M:M,ANALISIS!Y7)</f>
        <v>223</v>
      </c>
      <c r="AD7" s="222"/>
      <c r="AE7" s="222"/>
      <c r="AF7" s="6"/>
      <c r="AH7" s="133"/>
      <c r="AI7" s="160"/>
    </row>
    <row r="8" spans="2:35" x14ac:dyDescent="0.25">
      <c r="B8" s="61" t="s">
        <v>792</v>
      </c>
      <c r="C8" s="127"/>
      <c r="E8" s="14" t="str">
        <v>diciembre</v>
      </c>
      <c r="F8" s="14" t="str">
        <v>Juan Carlos Silva</v>
      </c>
      <c r="G8" s="14" t="s">
        <v>686</v>
      </c>
      <c r="H8" s="65">
        <v>171</v>
      </c>
      <c r="J8" s="229" t="s">
        <v>797</v>
      </c>
      <c r="K8" s="230"/>
      <c r="L8" s="14" t="s">
        <v>686</v>
      </c>
      <c r="M8" s="17">
        <v>93710</v>
      </c>
      <c r="O8" s="14" t="str">
        <v>Laura Martinez</v>
      </c>
      <c r="P8" s="84">
        <f>COUNTIF('DATOS-MODIFICADOS'!B:B,ANALISIS!O8)</f>
        <v>77</v>
      </c>
      <c r="Q8" s="14">
        <f>COUNTIFS('DATOS-MODIFICADOS'!$Q:$Q,ANALISIS!$Q$4,'DATOS-MODIFICADOS'!B:B,ANALISIS!$O8)</f>
        <v>22</v>
      </c>
      <c r="R8" s="84">
        <f>COUNTIFS('DATOS-MODIFICADOS'!B:B,ANALISIS!$O8,'DATOS-MODIFICADOS'!Q:Q,ANALISIS!$R$4)</f>
        <v>22</v>
      </c>
      <c r="S8" s="14">
        <f>COUNTIFS('DATOS-MODIFICADOS'!B:B,ANALISIS!O8,'DATOS-MODIFICADOS'!Q:Q,ANALISIS!$S$4)</f>
        <v>7</v>
      </c>
      <c r="T8" s="84">
        <f>COUNTIFS('DATOS-MODIFICADOS'!B:B,ANALISIS!$O8,'DATOS-MODIFICADOS'!Q:Q,ANALISIS!$T$4)</f>
        <v>26</v>
      </c>
      <c r="V8" s="203" t="s">
        <v>910</v>
      </c>
      <c r="W8" s="203"/>
      <c r="Y8" s="62" t="str">
        <v>Mariano</v>
      </c>
      <c r="Z8" s="165">
        <f t="shared" si="0"/>
        <v>0.44700000000000001</v>
      </c>
      <c r="AA8" s="165">
        <v>1</v>
      </c>
      <c r="AB8" s="62">
        <f>COUNTIF('DATOS-MODIFICADOS'!M:M,ANALISIS!Y8)</f>
        <v>447</v>
      </c>
      <c r="AE8" s="7"/>
      <c r="AF8" s="6"/>
      <c r="AH8" s="133"/>
      <c r="AI8" s="160"/>
    </row>
    <row r="9" spans="2:35" x14ac:dyDescent="0.25">
      <c r="B9" s="62" t="s">
        <v>781</v>
      </c>
      <c r="C9" s="134">
        <f>IF(C12&gt;160,100,MIN(C12/160,1)*100)-C10</f>
        <v>39.125</v>
      </c>
      <c r="E9" s="54"/>
      <c r="F9" s="54" t="str">
        <v>Carla Costa</v>
      </c>
      <c r="G9" s="54" t="s">
        <v>716</v>
      </c>
      <c r="H9" s="64">
        <v>55</v>
      </c>
      <c r="J9" s="62" t="s">
        <v>798</v>
      </c>
      <c r="K9" s="68">
        <v>0</v>
      </c>
      <c r="L9" s="185" t="s">
        <v>716</v>
      </c>
      <c r="M9" s="186">
        <v>27530</v>
      </c>
      <c r="O9" s="54" t="str">
        <v>Leonardo Silva</v>
      </c>
      <c r="P9" s="83">
        <f>COUNTIF('DATOS-MODIFICADOS'!B:B,ANALISIS!O9)</f>
        <v>51</v>
      </c>
      <c r="Q9" s="54">
        <f>COUNTIFS('DATOS-MODIFICADOS'!$Q:$Q,ANALISIS!$Q$4,'DATOS-MODIFICADOS'!B:B,ANALISIS!$O9)</f>
        <v>18</v>
      </c>
      <c r="R9" s="83">
        <f>COUNTIFS('DATOS-MODIFICADOS'!B:B,ANALISIS!$O9,'DATOS-MODIFICADOS'!Q:Q,ANALISIS!$R$4)</f>
        <v>6</v>
      </c>
      <c r="S9" s="54">
        <f>COUNTIFS('DATOS-MODIFICADOS'!B:B,ANALISIS!O9,'DATOS-MODIFICADOS'!Q:Q,ANALISIS!$S$4)</f>
        <v>18</v>
      </c>
      <c r="T9" s="83">
        <f>COUNTIFS('DATOS-MODIFICADOS'!B:B,ANALISIS!$O9,'DATOS-MODIFICADOS'!Q:Q,ANALISIS!$T$4)</f>
        <v>9</v>
      </c>
      <c r="V9" s="203"/>
      <c r="W9" s="203"/>
      <c r="X9" s="43"/>
      <c r="Y9" s="63" t="str">
        <v>Carlos</v>
      </c>
      <c r="Z9" s="164">
        <f t="shared" si="0"/>
        <v>0.28900000000000003</v>
      </c>
      <c r="AA9" s="164">
        <v>1</v>
      </c>
      <c r="AB9" s="63">
        <f>COUNTIF('DATOS-MODIFICADOS'!M:M,ANALISIS!Y9)</f>
        <v>289</v>
      </c>
      <c r="AE9" s="7"/>
      <c r="AF9" s="6"/>
      <c r="AH9" s="133"/>
      <c r="AI9" s="160"/>
    </row>
    <row r="10" spans="2:35" x14ac:dyDescent="0.25">
      <c r="B10" s="63" t="s">
        <v>793</v>
      </c>
      <c r="C10" s="14">
        <v>4</v>
      </c>
      <c r="E10" s="14"/>
      <c r="F10" s="14" t="str">
        <v>Carlos Rodriguez</v>
      </c>
      <c r="G10" s="14" t="s">
        <v>689</v>
      </c>
      <c r="H10" s="65">
        <v>55</v>
      </c>
      <c r="J10" s="63" t="s">
        <v>799</v>
      </c>
      <c r="K10" s="69">
        <v>300</v>
      </c>
      <c r="L10" s="14" t="s">
        <v>689</v>
      </c>
      <c r="M10" s="17">
        <v>28860</v>
      </c>
      <c r="O10" s="14" t="str">
        <v>Valentina Gomez</v>
      </c>
      <c r="P10" s="84">
        <f>COUNTIF('DATOS-MODIFICADOS'!B:B,ANALISIS!O10)</f>
        <v>41</v>
      </c>
      <c r="Q10" s="14">
        <f>COUNTIFS('DATOS-MODIFICADOS'!$Q:$Q,ANALISIS!$Q$4,'DATOS-MODIFICADOS'!B:B,ANALISIS!$O10)</f>
        <v>1</v>
      </c>
      <c r="R10" s="84">
        <f>COUNTIFS('DATOS-MODIFICADOS'!B:B,ANALISIS!$O10,'DATOS-MODIFICADOS'!Q:Q,ANALISIS!$R$4)</f>
        <v>13</v>
      </c>
      <c r="S10" s="14">
        <f>COUNTIFS('DATOS-MODIFICADOS'!B:B,ANALISIS!O10,'DATOS-MODIFICADOS'!Q:Q,ANALISIS!$S$4)</f>
        <v>20</v>
      </c>
      <c r="T10" s="84">
        <f>COUNTIFS('DATOS-MODIFICADOS'!B:B,ANALISIS!$O10,'DATOS-MODIFICADOS'!Q:Q,ANALISIS!$T$4)</f>
        <v>7</v>
      </c>
      <c r="V10" s="222" t="str">
        <f>INDEX(_xlfn.ANCHORARRAY(O5), MATCH(MIN(P5:P44),P5:P44, 0))</f>
        <v>Antonia Torres</v>
      </c>
      <c r="W10" s="222"/>
      <c r="X10" s="131"/>
      <c r="Y10" s="132">
        <v>0</v>
      </c>
      <c r="Z10" s="132"/>
      <c r="AA10" s="163"/>
      <c r="AE10" s="7"/>
      <c r="AF10" s="6"/>
      <c r="AH10" s="133"/>
      <c r="AI10" s="160"/>
    </row>
    <row r="11" spans="2:35" x14ac:dyDescent="0.25">
      <c r="B11" s="62" t="s">
        <v>780</v>
      </c>
      <c r="C11" s="136">
        <f>200-C9-C10</f>
        <v>156.875</v>
      </c>
      <c r="E11" s="54"/>
      <c r="F11" s="54" t="str">
        <v>Daniel Kim</v>
      </c>
      <c r="G11" s="14" t="s">
        <v>783</v>
      </c>
      <c r="H11" s="65">
        <v>55</v>
      </c>
      <c r="J11" s="62" t="s">
        <v>800</v>
      </c>
      <c r="K11" s="62">
        <v>500</v>
      </c>
      <c r="L11" s="54" t="s">
        <v>783</v>
      </c>
      <c r="M11" s="18">
        <v>31170</v>
      </c>
      <c r="O11" s="54" t="str">
        <v>Nicolas Torres</v>
      </c>
      <c r="P11" s="83">
        <f>COUNTIF('DATOS-MODIFICADOS'!B:B,ANALISIS!O11)</f>
        <v>40</v>
      </c>
      <c r="Q11" s="54">
        <f>COUNTIFS('DATOS-MODIFICADOS'!$Q:$Q,ANALISIS!$Q$4,'DATOS-MODIFICADOS'!B:B,ANALISIS!$O11)</f>
        <v>4</v>
      </c>
      <c r="R11" s="83">
        <f>COUNTIFS('DATOS-MODIFICADOS'!B:B,ANALISIS!$O11,'DATOS-MODIFICADOS'!Q:Q,ANALISIS!$R$4)</f>
        <v>13</v>
      </c>
      <c r="S11" s="54">
        <f>COUNTIFS('DATOS-MODIFICADOS'!B:B,ANALISIS!O11,'DATOS-MODIFICADOS'!Q:Q,ANALISIS!$S$4)</f>
        <v>18</v>
      </c>
      <c r="T11" s="83">
        <f>COUNTIFS('DATOS-MODIFICADOS'!B:B,ANALISIS!$O11,'DATOS-MODIFICADOS'!Q:Q,ANALISIS!$T$4)</f>
        <v>5</v>
      </c>
      <c r="V11" s="222"/>
      <c r="W11" s="222"/>
      <c r="X11" s="43"/>
      <c r="Y11" s="133"/>
      <c r="Z11" s="133"/>
      <c r="AA11" s="133"/>
      <c r="AE11" s="7"/>
      <c r="AF11" s="6"/>
      <c r="AH11" s="133"/>
      <c r="AI11" s="160"/>
    </row>
    <row r="12" spans="2:35" x14ac:dyDescent="0.25">
      <c r="B12" s="63" t="s">
        <v>790</v>
      </c>
      <c r="C12" s="14">
        <f>COUNTIFS(DATOS[EmpleadoVenta],'DASHBOARD-EMPLEADOS'!B8)</f>
        <v>69</v>
      </c>
      <c r="D12" t="str">
        <f>IF(C12&gt;160,"+","")</f>
        <v/>
      </c>
      <c r="E12" s="14"/>
      <c r="F12" s="14" t="str">
        <v>Esteban Lorson</v>
      </c>
      <c r="G12" s="54" t="s">
        <v>692</v>
      </c>
      <c r="H12" s="64">
        <v>58</v>
      </c>
      <c r="L12" s="54" t="s">
        <v>692</v>
      </c>
      <c r="M12" s="18">
        <v>30470</v>
      </c>
      <c r="O12" s="14" t="str">
        <v>Daniela Rodriguez</v>
      </c>
      <c r="P12" s="84">
        <f>COUNTIF('DATOS-MODIFICADOS'!B:B,ANALISIS!O12)</f>
        <v>42</v>
      </c>
      <c r="Q12" s="14">
        <f>COUNTIFS('DATOS-MODIFICADOS'!$Q:$Q,ANALISIS!$Q$4,'DATOS-MODIFICADOS'!B:B,ANALISIS!$O12)</f>
        <v>4</v>
      </c>
      <c r="R12" s="84">
        <f>COUNTIFS('DATOS-MODIFICADOS'!B:B,ANALISIS!$O12,'DATOS-MODIFICADOS'!Q:Q,ANALISIS!$R$4)</f>
        <v>15</v>
      </c>
      <c r="S12" s="14">
        <f>COUNTIFS('DATOS-MODIFICADOS'!B:B,ANALISIS!O12,'DATOS-MODIFICADOS'!Q:Q,ANALISIS!$S$4)</f>
        <v>16</v>
      </c>
      <c r="T12" s="84">
        <f>COUNTIFS('DATOS-MODIFICADOS'!B:B,ANALISIS!$O12,'DATOS-MODIFICADOS'!Q:Q,ANALISIS!$T$4)</f>
        <v>7</v>
      </c>
      <c r="V12" s="245">
        <f>COUNTIF('DATOS-MODIFICADOS'!B:B,V10)</f>
        <v>30</v>
      </c>
      <c r="W12" s="246"/>
      <c r="X12" s="43"/>
      <c r="Y12" s="133"/>
      <c r="Z12" s="133"/>
      <c r="AA12" s="133"/>
      <c r="AE12" s="7"/>
      <c r="AF12" s="6"/>
      <c r="AH12" s="133"/>
      <c r="AI12" s="160"/>
    </row>
    <row r="13" spans="2:35" x14ac:dyDescent="0.25">
      <c r="E13" s="54"/>
      <c r="F13" s="54" t="str">
        <v>Javier Diaz</v>
      </c>
      <c r="G13" s="54" t="s">
        <v>683</v>
      </c>
      <c r="H13" s="64">
        <v>110</v>
      </c>
      <c r="J13" s="229" t="s">
        <v>801</v>
      </c>
      <c r="K13" s="230"/>
      <c r="L13" s="54" t="s">
        <v>683</v>
      </c>
      <c r="M13" s="18">
        <v>57640</v>
      </c>
      <c r="O13" s="54" t="str">
        <v>Santiago Perez</v>
      </c>
      <c r="P13" s="83">
        <f>COUNTIF('DATOS-MODIFICADOS'!B:B,ANALISIS!O13)</f>
        <v>42</v>
      </c>
      <c r="Q13" s="54">
        <f>COUNTIFS('DATOS-MODIFICADOS'!$Q:$Q,ANALISIS!$Q$4,'DATOS-MODIFICADOS'!B:B,ANALISIS!$O13)</f>
        <v>4</v>
      </c>
      <c r="R13" s="83">
        <f>COUNTIFS('DATOS-MODIFICADOS'!B:B,ANALISIS!$O13,'DATOS-MODIFICADOS'!Q:Q,ANALISIS!$R$4)</f>
        <v>15</v>
      </c>
      <c r="S13" s="54">
        <f>COUNTIFS('DATOS-MODIFICADOS'!B:B,ANALISIS!O13,'DATOS-MODIFICADOS'!Q:Q,ANALISIS!$S$4)</f>
        <v>16</v>
      </c>
      <c r="T13" s="83">
        <f>COUNTIFS('DATOS-MODIFICADOS'!B:B,ANALISIS!$O13,'DATOS-MODIFICADOS'!Q:Q,ANALISIS!$T$4)</f>
        <v>7</v>
      </c>
      <c r="W13" s="43"/>
      <c r="X13" s="43"/>
      <c r="Y13" s="133"/>
      <c r="Z13" s="133"/>
      <c r="AA13" s="133"/>
      <c r="AE13" s="7"/>
      <c r="AF13" s="6"/>
      <c r="AH13" s="133"/>
      <c r="AI13" s="160"/>
    </row>
    <row r="14" spans="2:35" x14ac:dyDescent="0.25">
      <c r="B14" s="201" t="s">
        <v>911</v>
      </c>
      <c r="C14" s="201"/>
      <c r="E14" s="14"/>
      <c r="F14" s="14" t="str">
        <v>Maria Costa</v>
      </c>
      <c r="G14" s="54" t="s">
        <v>717</v>
      </c>
      <c r="H14" s="64">
        <v>55</v>
      </c>
      <c r="J14" s="223">
        <f>IF(J6&lt;100,J6,IF(J6&lt;200,J6+K10,IF(J6&gt;200,J6+K11,"-")))</f>
        <v>1456</v>
      </c>
      <c r="K14" s="224"/>
      <c r="L14" s="54" t="s">
        <v>717</v>
      </c>
      <c r="M14" s="18">
        <v>31180</v>
      </c>
      <c r="O14" s="14" t="str">
        <v>Agustin Diaz</v>
      </c>
      <c r="P14" s="84">
        <f>COUNTIF('DATOS-MODIFICADOS'!B:B,ANALISIS!O14)</f>
        <v>45</v>
      </c>
      <c r="Q14" s="14">
        <f>COUNTIFS('DATOS-MODIFICADOS'!$Q:$Q,ANALISIS!$Q$4,'DATOS-MODIFICADOS'!B:B,ANALISIS!$O14)</f>
        <v>13</v>
      </c>
      <c r="R14" s="84">
        <f>COUNTIFS('DATOS-MODIFICADOS'!B:B,ANALISIS!$O14,'DATOS-MODIFICADOS'!Q:Q,ANALISIS!$R$4)</f>
        <v>8</v>
      </c>
      <c r="S14" s="14">
        <f>COUNTIFS('DATOS-MODIFICADOS'!B:B,ANALISIS!O14,'DATOS-MODIFICADOS'!Q:Q,ANALISIS!$S$4)</f>
        <v>20</v>
      </c>
      <c r="T14" s="84">
        <f>COUNTIFS('DATOS-MODIFICADOS'!B:B,ANALISIS!$O14,'DATOS-MODIFICADOS'!Q:Q,ANALISIS!$T$4)</f>
        <v>4</v>
      </c>
      <c r="V14" s="227" t="s">
        <v>951</v>
      </c>
      <c r="W14" s="227"/>
      <c r="X14" s="43"/>
      <c r="Y14" s="225" t="s">
        <v>1214</v>
      </c>
      <c r="Z14" s="226"/>
      <c r="AA14" s="226"/>
      <c r="AB14" s="226"/>
      <c r="AC14" s="226"/>
      <c r="AD14" s="180"/>
      <c r="AE14" s="180"/>
      <c r="AF14" s="6"/>
      <c r="AH14" s="133"/>
      <c r="AI14" s="160"/>
    </row>
    <row r="15" spans="2:35" x14ac:dyDescent="0.25">
      <c r="B15" s="62" t="s">
        <v>45</v>
      </c>
      <c r="C15" s="137" cm="1">
        <f t="array" ref="C15:D15">COUNTIFS('DATOS-MODIFICADOS'!N:N,ANALISIS!B15,'DATOS-MODIFICADOS'!J:J,'DASHBOARD-EMPLEADOS'!$B$8:$C$8)</f>
        <v>30</v>
      </c>
      <c r="D15" s="58">
        <v>0</v>
      </c>
      <c r="E15" s="54"/>
      <c r="F15" s="54" t="str">
        <v>Luis Perez</v>
      </c>
      <c r="G15" s="14" t="s">
        <v>688</v>
      </c>
      <c r="H15" s="65">
        <v>69</v>
      </c>
      <c r="L15" s="14" t="s">
        <v>688</v>
      </c>
      <c r="M15" s="17">
        <v>35810</v>
      </c>
      <c r="O15" s="54" t="str">
        <v>Esteban Silva</v>
      </c>
      <c r="P15" s="83">
        <f>COUNTIF('DATOS-MODIFICADOS'!B:B,ANALISIS!O15)</f>
        <v>41</v>
      </c>
      <c r="Q15" s="54">
        <f>COUNTIFS('DATOS-MODIFICADOS'!$Q:$Q,ANALISIS!$Q$4,'DATOS-MODIFICADOS'!B:B,ANALISIS!$O15)</f>
        <v>15</v>
      </c>
      <c r="R15" s="83">
        <f>COUNTIFS('DATOS-MODIFICADOS'!B:B,ANALISIS!$O15,'DATOS-MODIFICADOS'!Q:Q,ANALISIS!$R$4)</f>
        <v>6</v>
      </c>
      <c r="S15" s="54">
        <f>COUNTIFS('DATOS-MODIFICADOS'!B:B,ANALISIS!O15,'DATOS-MODIFICADOS'!Q:Q,ANALISIS!$S$4)</f>
        <v>20</v>
      </c>
      <c r="T15" s="83">
        <f>COUNTIFS('DATOS-MODIFICADOS'!B:B,ANALISIS!$O15,'DATOS-MODIFICADOS'!Q:Q,ANALISIS!$T$4)</f>
        <v>0</v>
      </c>
      <c r="V15" s="63" t="s">
        <v>873</v>
      </c>
      <c r="W15" s="63">
        <f>Q45</f>
        <v>525</v>
      </c>
      <c r="X15" s="43"/>
      <c r="Y15" s="133"/>
      <c r="Z15" s="133"/>
      <c r="AA15" s="133"/>
      <c r="AE15" s="7"/>
      <c r="AF15" s="6"/>
      <c r="AH15" s="133"/>
      <c r="AI15" s="160"/>
    </row>
    <row r="16" spans="2:35" x14ac:dyDescent="0.25">
      <c r="B16" s="147" t="s">
        <v>47</v>
      </c>
      <c r="C16" s="150" cm="1">
        <f t="array" ref="C16:D16">COUNTIFS('DATOS-MODIFICADOS'!N:N,ANALISIS!B16,'DATOS-MODIFICADOS'!J:J,'DASHBOARD-EMPLEADOS'!$B$8:$C$8)</f>
        <v>39</v>
      </c>
      <c r="D16" s="58">
        <v>0</v>
      </c>
      <c r="E16" s="14"/>
      <c r="F16" s="14" t="str">
        <v>Natalia Volpini</v>
      </c>
      <c r="G16" s="54" t="s">
        <v>685</v>
      </c>
      <c r="H16" s="64">
        <v>55</v>
      </c>
      <c r="L16" s="54" t="s">
        <v>685</v>
      </c>
      <c r="M16" s="18">
        <v>29050</v>
      </c>
      <c r="O16" s="14" t="str">
        <v>Mariana Silva</v>
      </c>
      <c r="P16" s="84">
        <f>COUNTIF('DATOS-MODIFICADOS'!B:B,ANALISIS!O16)</f>
        <v>41</v>
      </c>
      <c r="Q16" s="14">
        <f>COUNTIFS('DATOS-MODIFICADOS'!$Q:$Q,ANALISIS!$Q$4,'DATOS-MODIFICADOS'!B:B,ANALISIS!$O16)</f>
        <v>15</v>
      </c>
      <c r="R16" s="84">
        <f>COUNTIFS('DATOS-MODIFICADOS'!B:B,ANALISIS!$O16,'DATOS-MODIFICADOS'!Q:Q,ANALISIS!$R$4)</f>
        <v>8</v>
      </c>
      <c r="S16" s="14">
        <f>COUNTIFS('DATOS-MODIFICADOS'!B:B,ANALISIS!O16,'DATOS-MODIFICADOS'!Q:Q,ANALISIS!$S$4)</f>
        <v>16</v>
      </c>
      <c r="T16" s="84">
        <f>COUNTIFS('DATOS-MODIFICADOS'!B:B,ANALISIS!$O16,'DATOS-MODIFICADOS'!Q:Q,ANALISIS!$T$4)</f>
        <v>2</v>
      </c>
      <c r="V16" s="62" t="s">
        <v>874</v>
      </c>
      <c r="W16" s="62">
        <f>R45</f>
        <v>415</v>
      </c>
      <c r="X16" s="43"/>
      <c r="Y16" s="159" t="s">
        <v>1207</v>
      </c>
      <c r="Z16" s="159" t="s">
        <v>899</v>
      </c>
      <c r="AA16" s="133"/>
      <c r="AB16" s="203" t="s">
        <v>1224</v>
      </c>
      <c r="AC16" s="203"/>
      <c r="AE16" s="7"/>
      <c r="AF16" s="6"/>
      <c r="AH16" s="133"/>
      <c r="AI16" s="160"/>
    </row>
    <row r="17" spans="1:35" x14ac:dyDescent="0.25">
      <c r="B17" s="43"/>
      <c r="C17" s="151"/>
      <c r="D17" s="152"/>
      <c r="E17" s="148"/>
      <c r="F17" s="54" t="str">
        <v>Isabella Costa</v>
      </c>
      <c r="G17" s="14" t="s">
        <v>784</v>
      </c>
      <c r="H17" s="65">
        <v>55</v>
      </c>
      <c r="L17" s="14" t="s">
        <v>784</v>
      </c>
      <c r="M17" s="17">
        <v>27920</v>
      </c>
      <c r="O17" s="54" t="str">
        <v>perla Silva</v>
      </c>
      <c r="P17" s="83">
        <f>COUNTIF('DATOS-MODIFICADOS'!B:B,ANALISIS!O17)</f>
        <v>39</v>
      </c>
      <c r="Q17" s="54">
        <f>COUNTIFS('DATOS-MODIFICADOS'!$Q:$Q,ANALISIS!$Q$4,'DATOS-MODIFICADOS'!B:B,ANALISIS!$O17)</f>
        <v>7</v>
      </c>
      <c r="R17" s="83">
        <f>COUNTIFS('DATOS-MODIFICADOS'!B:B,ANALISIS!$O17,'DATOS-MODIFICADOS'!Q:Q,ANALISIS!$R$4)</f>
        <v>7</v>
      </c>
      <c r="S17" s="54">
        <f>COUNTIFS('DATOS-MODIFICADOS'!B:B,ANALISIS!O17,'DATOS-MODIFICADOS'!Q:Q,ANALISIS!$S$4)</f>
        <v>7</v>
      </c>
      <c r="T17" s="83">
        <f>COUNTIFS('DATOS-MODIFICADOS'!B:B,ANALISIS!$O17,'DATOS-MODIFICADOS'!Q:Q,ANALISIS!$T$4)</f>
        <v>18</v>
      </c>
      <c r="V17" s="63" t="s">
        <v>907</v>
      </c>
      <c r="W17" s="63">
        <f>S45</f>
        <v>475</v>
      </c>
      <c r="X17" s="43"/>
      <c r="Y17" s="14" t="s">
        <v>888</v>
      </c>
      <c r="Z17" s="14">
        <f>COUNTIF('DATOS-MODIFICADOS'!S:S,ANALISIS!Y17)</f>
        <v>0</v>
      </c>
      <c r="AA17" s="133"/>
      <c r="AB17" s="203"/>
      <c r="AC17" s="203"/>
      <c r="AE17" s="7"/>
      <c r="AF17" s="6"/>
      <c r="AH17" s="133"/>
      <c r="AI17" s="160"/>
    </row>
    <row r="18" spans="1:35" x14ac:dyDescent="0.25">
      <c r="B18" s="227" t="s">
        <v>912</v>
      </c>
      <c r="C18" s="227"/>
      <c r="D18" s="152"/>
      <c r="E18" s="149"/>
      <c r="F18" s="14" t="str">
        <v>Ana Gomez</v>
      </c>
      <c r="G18" s="14" t="s">
        <v>691</v>
      </c>
      <c r="H18" s="65">
        <v>110</v>
      </c>
      <c r="K18" t="s">
        <v>796</v>
      </c>
      <c r="L18" s="14" t="s">
        <v>691</v>
      </c>
      <c r="M18" s="17">
        <v>57700</v>
      </c>
      <c r="O18" s="14" t="str">
        <v>Luna Diaz</v>
      </c>
      <c r="P18" s="84">
        <f>COUNTIF('DATOS-MODIFICADOS'!B:B,ANALISIS!O18)</f>
        <v>43</v>
      </c>
      <c r="Q18" s="14">
        <f>COUNTIFS('DATOS-MODIFICADOS'!$Q:$Q,ANALISIS!$Q$4,'DATOS-MODIFICADOS'!B:B,ANALISIS!$O18)</f>
        <v>9</v>
      </c>
      <c r="R18" s="84">
        <f>COUNTIFS('DATOS-MODIFICADOS'!B:B,ANALISIS!$O18,'DATOS-MODIFICADOS'!Q:Q,ANALISIS!$R$4)</f>
        <v>6</v>
      </c>
      <c r="S18" s="14">
        <f>COUNTIFS('DATOS-MODIFICADOS'!B:B,ANALISIS!O18,'DATOS-MODIFICADOS'!Q:Q,ANALISIS!$S$4)</f>
        <v>8</v>
      </c>
      <c r="T18" s="84">
        <f>COUNTIFS('DATOS-MODIFICADOS'!B:B,ANALISIS!$O18,'DATOS-MODIFICADOS'!Q:Q,ANALISIS!$T$4)</f>
        <v>20</v>
      </c>
      <c r="V18" s="62" t="s">
        <v>870</v>
      </c>
      <c r="W18" s="62">
        <f>T45</f>
        <v>442</v>
      </c>
      <c r="X18" s="43"/>
      <c r="Y18" s="54" t="s">
        <v>889</v>
      </c>
      <c r="Z18" s="54">
        <f>COUNTIF('DATOS-MODIFICADOS'!S:S,ANALISIS!Y18)</f>
        <v>246</v>
      </c>
      <c r="AA18" s="133"/>
      <c r="AB18" s="222" t="str">
        <f>INDEX(Y17:Y23, MATCH(MAX(Z17:Z23),Z17:Z23, 0))</f>
        <v>sabado</v>
      </c>
      <c r="AC18" s="222"/>
      <c r="AE18" s="7"/>
      <c r="AF18" s="6"/>
      <c r="AH18" s="133"/>
      <c r="AI18" s="160"/>
    </row>
    <row r="19" spans="1:35" x14ac:dyDescent="0.25">
      <c r="B19" s="62" t="s">
        <v>45</v>
      </c>
      <c r="C19" s="54">
        <f>COUNTIF('DATOS-MODIFICADOS'!N:N,ANALISIS!B19)</f>
        <v>1032</v>
      </c>
      <c r="D19" s="152"/>
      <c r="E19" s="148"/>
      <c r="F19" s="54" t="str">
        <v>Javier Hernandez</v>
      </c>
      <c r="G19" s="54" t="s">
        <v>782</v>
      </c>
      <c r="H19" s="64">
        <v>110</v>
      </c>
      <c r="L19" s="54" t="s">
        <v>782</v>
      </c>
      <c r="M19" s="18">
        <v>56820</v>
      </c>
      <c r="O19" s="54" t="str">
        <v>Agustin Torres</v>
      </c>
      <c r="P19" s="83">
        <f>COUNTIF('DATOS-MODIFICADOS'!B:B,ANALISIS!O19)</f>
        <v>42</v>
      </c>
      <c r="Q19" s="54">
        <f>COUNTIFS('DATOS-MODIFICADOS'!$Q:$Q,ANALISIS!$Q$4,'DATOS-MODIFICADOS'!B:B,ANALISIS!$O19)</f>
        <v>6</v>
      </c>
      <c r="R19" s="83">
        <f>COUNTIFS('DATOS-MODIFICADOS'!B:B,ANALISIS!$O19,'DATOS-MODIFICADOS'!Q:Q,ANALISIS!$R$4)</f>
        <v>7</v>
      </c>
      <c r="S19" s="54">
        <f>COUNTIFS('DATOS-MODIFICADOS'!B:B,ANALISIS!O19,'DATOS-MODIFICADOS'!Q:Q,ANALISIS!$S$4)</f>
        <v>10</v>
      </c>
      <c r="T19" s="83">
        <f>COUNTIFS('DATOS-MODIFICADOS'!B:B,ANALISIS!$O19,'DATOS-MODIFICADOS'!Q:Q,ANALISIS!$T$4)</f>
        <v>19</v>
      </c>
      <c r="W19" s="43"/>
      <c r="X19" s="43"/>
      <c r="Y19" s="14" t="s">
        <v>903</v>
      </c>
      <c r="Z19" s="14">
        <f>COUNTIF('DATOS-MODIFICADOS'!S:S,ANALISIS!Y19)</f>
        <v>254</v>
      </c>
      <c r="AA19" s="133"/>
      <c r="AB19" s="222"/>
      <c r="AC19" s="222"/>
      <c r="AE19" s="7"/>
      <c r="AF19" s="6"/>
      <c r="AH19" s="133"/>
      <c r="AI19" s="160"/>
    </row>
    <row r="20" spans="1:35" x14ac:dyDescent="0.25">
      <c r="B20" s="147" t="s">
        <v>47</v>
      </c>
      <c r="C20" s="144">
        <f>COUNTIF('DATOS-MODIFICADOS'!N:N,ANALISIS!B20)</f>
        <v>825</v>
      </c>
      <c r="D20" s="152"/>
      <c r="E20" s="149"/>
      <c r="F20" s="14" t="str">
        <v>Maria Gonzalez</v>
      </c>
      <c r="G20" s="14" t="s">
        <v>714</v>
      </c>
      <c r="H20" s="65">
        <v>172</v>
      </c>
      <c r="L20" s="14" t="s">
        <v>714</v>
      </c>
      <c r="M20" s="17">
        <v>93960</v>
      </c>
      <c r="O20" s="14" t="str">
        <v>Delfina Diaz</v>
      </c>
      <c r="P20" s="84">
        <f>COUNTIF('DATOS-MODIFICADOS'!B:B,ANALISIS!O20)</f>
        <v>44</v>
      </c>
      <c r="Q20" s="14">
        <f>COUNTIFS('DATOS-MODIFICADOS'!$Q:$Q,ANALISIS!$Q$4,'DATOS-MODIFICADOS'!B:B,ANALISIS!$O20)</f>
        <v>1</v>
      </c>
      <c r="R20" s="84">
        <f>COUNTIFS('DATOS-MODIFICADOS'!B:B,ANALISIS!$O20,'DATOS-MODIFICADOS'!Q:Q,ANALISIS!$R$4)</f>
        <v>12</v>
      </c>
      <c r="S20" s="14">
        <f>COUNTIFS('DATOS-MODIFICADOS'!B:B,ANALISIS!O20,'DATOS-MODIFICADOS'!Q:Q,ANALISIS!$S$4)</f>
        <v>10</v>
      </c>
      <c r="T20" s="84">
        <f>COUNTIFS('DATOS-MODIFICADOS'!B:B,ANALISIS!$O20,'DATOS-MODIFICADOS'!Q:Q,ANALISIS!$T$4)</f>
        <v>21</v>
      </c>
      <c r="V20" s="203" t="s">
        <v>952</v>
      </c>
      <c r="W20" s="203"/>
      <c r="X20" s="43"/>
      <c r="Y20" s="54" t="s">
        <v>891</v>
      </c>
      <c r="Z20" s="54">
        <f>COUNTIF('DATOS-MODIFICADOS'!S:S,ANALISIS!Y20)</f>
        <v>225</v>
      </c>
      <c r="AA20" s="133"/>
      <c r="AB20" s="247">
        <f>MAX(Z17:Z23)</f>
        <v>444</v>
      </c>
      <c r="AC20" s="248"/>
      <c r="AE20" s="7"/>
      <c r="AF20" s="6"/>
      <c r="AH20" s="133"/>
      <c r="AI20" s="160"/>
    </row>
    <row r="21" spans="1:35" x14ac:dyDescent="0.25">
      <c r="B21" s="43"/>
      <c r="C21" s="151"/>
      <c r="D21" s="152"/>
      <c r="E21" s="148"/>
      <c r="F21" s="54" t="str">
        <v>Jose Loral</v>
      </c>
      <c r="G21" s="54" t="s">
        <v>690</v>
      </c>
      <c r="H21" s="64">
        <v>110</v>
      </c>
      <c r="L21" s="54" t="s">
        <v>690</v>
      </c>
      <c r="M21" s="18">
        <v>58730</v>
      </c>
      <c r="O21" s="54" t="str">
        <v>Ignacio Lopez</v>
      </c>
      <c r="P21" s="83">
        <f>COUNTIF('DATOS-MODIFICADOS'!B:B,ANALISIS!O21)</f>
        <v>48</v>
      </c>
      <c r="Q21" s="54">
        <f>COUNTIFS('DATOS-MODIFICADOS'!$Q:$Q,ANALISIS!$Q$4,'DATOS-MODIFICADOS'!B:B,ANALISIS!$O21)</f>
        <v>3</v>
      </c>
      <c r="R21" s="83">
        <f>COUNTIFS('DATOS-MODIFICADOS'!B:B,ANALISIS!$O21,'DATOS-MODIFICADOS'!Q:Q,ANALISIS!$R$4)</f>
        <v>10</v>
      </c>
      <c r="S21" s="54">
        <f>COUNTIFS('DATOS-MODIFICADOS'!B:B,ANALISIS!O21,'DATOS-MODIFICADOS'!Q:Q,ANALISIS!$S$4)</f>
        <v>15</v>
      </c>
      <c r="T21" s="83">
        <f>COUNTIFS('DATOS-MODIFICADOS'!B:B,ANALISIS!$O21,'DATOS-MODIFICADOS'!Q:Q,ANALISIS!$T$4)</f>
        <v>20</v>
      </c>
      <c r="V21" s="203"/>
      <c r="W21" s="203"/>
      <c r="X21" s="43"/>
      <c r="Y21" s="14" t="s">
        <v>885</v>
      </c>
      <c r="Z21" s="14">
        <f>COUNTIF('DATOS-MODIFICADOS'!S:S,ANALISIS!Y21)</f>
        <v>280</v>
      </c>
      <c r="AA21" s="133"/>
      <c r="AB21" s="232" t="s">
        <v>1224</v>
      </c>
      <c r="AC21" s="203"/>
      <c r="AE21" s="7"/>
      <c r="AF21" s="6"/>
      <c r="AH21" s="133"/>
      <c r="AI21" s="160"/>
    </row>
    <row r="22" spans="1:35" x14ac:dyDescent="0.25">
      <c r="B22" s="228" t="s">
        <v>1193</v>
      </c>
      <c r="C22" s="228"/>
      <c r="E22" s="14"/>
      <c r="F22" s="14" t="str">
        <v>Juan Sanchez</v>
      </c>
      <c r="G22" s="14" t="s">
        <v>684</v>
      </c>
      <c r="H22" s="65">
        <v>69</v>
      </c>
      <c r="L22" s="14" t="s">
        <v>684</v>
      </c>
      <c r="M22" s="17">
        <v>35780</v>
      </c>
      <c r="O22" s="14" t="str">
        <v>Catalina Silva</v>
      </c>
      <c r="P22" s="84">
        <f>COUNTIF('DATOS-MODIFICADOS'!B:B,ANALISIS!O22)</f>
        <v>51</v>
      </c>
      <c r="Q22" s="14">
        <f>COUNTIFS('DATOS-MODIFICADOS'!$Q:$Q,ANALISIS!$Q$4,'DATOS-MODIFICADOS'!B:B,ANALISIS!$O22)</f>
        <v>3</v>
      </c>
      <c r="R22" s="84">
        <f>COUNTIFS('DATOS-MODIFICADOS'!B:B,ANALISIS!$O22,'DATOS-MODIFICADOS'!Q:Q,ANALISIS!$R$4)</f>
        <v>12</v>
      </c>
      <c r="S22" s="14">
        <f>COUNTIFS('DATOS-MODIFICADOS'!B:B,ANALISIS!O22,'DATOS-MODIFICADOS'!Q:Q,ANALISIS!$S$4)</f>
        <v>16</v>
      </c>
      <c r="T22" s="84">
        <f>COUNTIFS('DATOS-MODIFICADOS'!B:B,ANALISIS!$O22,'DATOS-MODIFICADOS'!Q:Q,ANALISIS!$T$4)</f>
        <v>20</v>
      </c>
      <c r="V22" s="222" t="str">
        <f>INDEX(V15:V18, MATCH(MAX(W15:W18),W15:W18, 0))</f>
        <v>septiembre</v>
      </c>
      <c r="W22" s="222"/>
      <c r="X22" s="43"/>
      <c r="Y22" s="54" t="s">
        <v>886</v>
      </c>
      <c r="Z22" s="54">
        <f>COUNTIF('DATOS-MODIFICADOS'!S:S,ANALISIS!Y22)</f>
        <v>444</v>
      </c>
      <c r="AA22" s="133"/>
      <c r="AB22" s="203"/>
      <c r="AC22" s="203"/>
      <c r="AE22" s="7"/>
      <c r="AF22" s="6"/>
      <c r="AH22" s="133"/>
      <c r="AI22" s="160"/>
    </row>
    <row r="23" spans="1:35" x14ac:dyDescent="0.25">
      <c r="B23" s="231" t="str">
        <f>INDEX(L5:L24, MATCH(MAX(H5:H24),H5:H24, 0))</f>
        <v>Luis Perez</v>
      </c>
      <c r="C23" s="231"/>
      <c r="E23" s="54"/>
      <c r="F23" s="54" t="str">
        <v>Ana Rodriguez</v>
      </c>
      <c r="G23" s="14" t="s">
        <v>785</v>
      </c>
      <c r="H23" s="65">
        <v>69</v>
      </c>
      <c r="K23" t="s">
        <v>796</v>
      </c>
      <c r="L23" s="14" t="s">
        <v>785</v>
      </c>
      <c r="M23" s="17">
        <v>38260</v>
      </c>
      <c r="O23" s="54" t="str">
        <v>Luis Soles</v>
      </c>
      <c r="P23" s="83">
        <f>COUNTIF('DATOS-MODIFICADOS'!B:B,ANALISIS!O23)</f>
        <v>35</v>
      </c>
      <c r="Q23" s="54">
        <f>COUNTIFS('DATOS-MODIFICADOS'!$Q:$Q,ANALISIS!$Q$4,'DATOS-MODIFICADOS'!B:B,ANALISIS!$O23)</f>
        <v>9</v>
      </c>
      <c r="R23" s="83">
        <f>COUNTIFS('DATOS-MODIFICADOS'!B:B,ANALISIS!$O23,'DATOS-MODIFICADOS'!Q:Q,ANALISIS!$R$4)</f>
        <v>11</v>
      </c>
      <c r="S23" s="54">
        <f>COUNTIFS('DATOS-MODIFICADOS'!B:B,ANALISIS!O23,'DATOS-MODIFICADOS'!Q:Q,ANALISIS!$S$4)</f>
        <v>13</v>
      </c>
      <c r="T23" s="83">
        <f>COUNTIFS('DATOS-MODIFICADOS'!B:B,ANALISIS!$O23,'DATOS-MODIFICADOS'!Q:Q,ANALISIS!$T$4)</f>
        <v>2</v>
      </c>
      <c r="V23" s="222"/>
      <c r="W23" s="222"/>
      <c r="X23" s="43"/>
      <c r="Y23" s="14" t="s">
        <v>887</v>
      </c>
      <c r="Z23" s="14">
        <f>COUNTIF('DATOS-MODIFICADOS'!S:S,ANALISIS!Y23)</f>
        <v>408</v>
      </c>
      <c r="AA23" s="133"/>
      <c r="AB23" s="222" t="str">
        <f>INDEX(Y18:Y23, MATCH(MIN(Z18:Z23),Z18:Z23, 0))</f>
        <v>jueves</v>
      </c>
      <c r="AC23" s="222"/>
      <c r="AD23" s="43"/>
      <c r="AE23" s="7"/>
      <c r="AF23" s="6"/>
      <c r="AH23" s="133"/>
      <c r="AI23" s="160"/>
    </row>
    <row r="24" spans="1:35" x14ac:dyDescent="0.25">
      <c r="B24" s="231"/>
      <c r="C24" s="231"/>
      <c r="D24" s="158"/>
      <c r="E24" s="157"/>
      <c r="F24" s="144" t="str">
        <v>Jose Garcia</v>
      </c>
      <c r="G24" s="54" t="s">
        <v>786</v>
      </c>
      <c r="H24" s="64">
        <v>170</v>
      </c>
      <c r="L24" s="241" t="s">
        <v>786</v>
      </c>
      <c r="M24" s="242">
        <v>91150</v>
      </c>
      <c r="O24" s="14" t="str">
        <v>Lucia Diaz</v>
      </c>
      <c r="P24" s="84">
        <f>COUNTIF('DATOS-MODIFICADOS'!B:B,ANALISIS!O24)</f>
        <v>53</v>
      </c>
      <c r="Q24" s="14">
        <f>COUNTIFS('DATOS-MODIFICADOS'!$Q:$Q,ANALISIS!$Q$4,'DATOS-MODIFICADOS'!B:B,ANALISIS!$O24)</f>
        <v>11</v>
      </c>
      <c r="R24" s="84">
        <f>COUNTIFS('DATOS-MODIFICADOS'!B:B,ANALISIS!$O24,'DATOS-MODIFICADOS'!Q:Q,ANALISIS!$R$4)</f>
        <v>12</v>
      </c>
      <c r="S24" s="14">
        <f>COUNTIFS('DATOS-MODIFICADOS'!B:B,ANALISIS!O24,'DATOS-MODIFICADOS'!Q:Q,ANALISIS!$S$4)</f>
        <v>12</v>
      </c>
      <c r="T24" s="84">
        <f>COUNTIFS('DATOS-MODIFICADOS'!B:B,ANALISIS!$O24,'DATOS-MODIFICADOS'!Q:Q,ANALISIS!$T$4)</f>
        <v>18</v>
      </c>
      <c r="V24" s="244">
        <f>COUNTIF('DATOS-MODIFICADOS'!Q:Q,ANALISIS!V22)</f>
        <v>525</v>
      </c>
      <c r="W24" s="244"/>
      <c r="X24" s="43"/>
      <c r="Y24" s="133"/>
      <c r="Z24" s="133"/>
      <c r="AA24" s="133"/>
      <c r="AB24" s="222"/>
      <c r="AC24" s="222"/>
      <c r="AD24" s="43" t="s">
        <v>796</v>
      </c>
      <c r="AE24" s="7"/>
      <c r="AF24" s="6"/>
      <c r="AH24" s="133"/>
      <c r="AI24" s="161"/>
    </row>
    <row r="25" spans="1:35" x14ac:dyDescent="0.25">
      <c r="D25" s="43"/>
      <c r="E25" s="133"/>
      <c r="F25" s="133"/>
      <c r="G25" s="43"/>
      <c r="H25" s="43"/>
      <c r="L25" s="82" t="s">
        <v>863</v>
      </c>
      <c r="M25" s="243">
        <v>997450</v>
      </c>
      <c r="O25" s="54" t="str">
        <v>Martin Silva</v>
      </c>
      <c r="P25" s="83">
        <f>COUNTIF('DATOS-MODIFICADOS'!B:B,ANALISIS!O25)</f>
        <v>33</v>
      </c>
      <c r="Q25" s="54">
        <f>COUNTIFS('DATOS-MODIFICADOS'!$Q:$Q,ANALISIS!$Q$4,'DATOS-MODIFICADOS'!B:B,ANALISIS!$O25)</f>
        <v>9</v>
      </c>
      <c r="R25" s="83">
        <f>COUNTIFS('DATOS-MODIFICADOS'!B:B,ANALISIS!$O25,'DATOS-MODIFICADOS'!Q:Q,ANALISIS!$R$4)</f>
        <v>4</v>
      </c>
      <c r="S25" s="54">
        <f>COUNTIFS('DATOS-MODIFICADOS'!B:B,ANALISIS!O25,'DATOS-MODIFICADOS'!Q:Q,ANALISIS!$S$4)</f>
        <v>9</v>
      </c>
      <c r="T25" s="83">
        <f>COUNTIFS('DATOS-MODIFICADOS'!B:B,ANALISIS!$O25,'DATOS-MODIFICADOS'!Q:Q,ANALISIS!$T$4)</f>
        <v>11</v>
      </c>
      <c r="W25" s="43"/>
      <c r="X25" s="43"/>
      <c r="Y25" s="133"/>
      <c r="Z25" s="133"/>
      <c r="AA25" s="133"/>
      <c r="AB25" s="245">
        <f>MIN(Z18:Z23)</f>
        <v>225</v>
      </c>
      <c r="AC25" s="246"/>
      <c r="AD25" s="43"/>
      <c r="AE25" s="7"/>
      <c r="AF25" s="6"/>
      <c r="AH25" s="133"/>
      <c r="AI25" s="161"/>
    </row>
    <row r="26" spans="1:35" x14ac:dyDescent="0.25">
      <c r="A26" s="43"/>
      <c r="B26" s="228" t="s">
        <v>1227</v>
      </c>
      <c r="C26" s="228"/>
      <c r="D26" s="43"/>
      <c r="E26" s="133"/>
      <c r="F26" s="133"/>
      <c r="G26" s="43"/>
      <c r="H26" s="43"/>
      <c r="L26"/>
      <c r="M26" s="76"/>
      <c r="O26" s="14" t="str">
        <v>Antonia Torres</v>
      </c>
      <c r="P26" s="84">
        <f>COUNTIF('DATOS-MODIFICADOS'!B:B,ANALISIS!O26)</f>
        <v>30</v>
      </c>
      <c r="Q26" s="14">
        <f>COUNTIFS('DATOS-MODIFICADOS'!$Q:$Q,ANALISIS!$Q$4,'DATOS-MODIFICADOS'!B:B,ANALISIS!$O26)</f>
        <v>7</v>
      </c>
      <c r="R26" s="84">
        <f>COUNTIFS('DATOS-MODIFICADOS'!B:B,ANALISIS!$O26,'DATOS-MODIFICADOS'!Q:Q,ANALISIS!$R$4)</f>
        <v>6</v>
      </c>
      <c r="S26" s="14">
        <f>COUNTIFS('DATOS-MODIFICADOS'!B:B,ANALISIS!O26,'DATOS-MODIFICADOS'!Q:Q,ANALISIS!$S$4)</f>
        <v>8</v>
      </c>
      <c r="T26" s="84">
        <f>COUNTIFS('DATOS-MODIFICADOS'!B:B,ANALISIS!$O26,'DATOS-MODIFICADOS'!Q:Q,ANALISIS!$T$4)</f>
        <v>9</v>
      </c>
      <c r="W26" s="43"/>
      <c r="X26" s="43"/>
      <c r="Y26" s="225" t="s">
        <v>1215</v>
      </c>
      <c r="Z26" s="226"/>
      <c r="AA26" s="226"/>
      <c r="AB26" s="226"/>
      <c r="AC26" s="226"/>
      <c r="AD26" s="180"/>
      <c r="AE26" s="180"/>
      <c r="AF26" s="6"/>
      <c r="AH26" s="133"/>
      <c r="AI26" s="161"/>
    </row>
    <row r="27" spans="1:35" x14ac:dyDescent="0.25">
      <c r="A27" s="43"/>
      <c r="B27" s="231" t="str">
        <f>INDEX(L5:L24, MATCH(MAX(M5:M24),M5:M24, 0))</f>
        <v>Ana Gomez</v>
      </c>
      <c r="C27" s="231"/>
      <c r="D27" s="43"/>
      <c r="E27" s="133"/>
      <c r="F27" s="133"/>
      <c r="G27" s="43"/>
      <c r="H27" s="43"/>
      <c r="L27"/>
      <c r="M27" s="76"/>
      <c r="O27" s="54" t="str">
        <v>Sofia Gonzalez</v>
      </c>
      <c r="P27" s="83">
        <f>COUNTIF('DATOS-MODIFICADOS'!B:B,ANALISIS!O27)</f>
        <v>66</v>
      </c>
      <c r="Q27" s="54">
        <f>COUNTIFS('DATOS-MODIFICADOS'!$Q:$Q,ANALISIS!$Q$4,'DATOS-MODIFICADOS'!B:B,ANALISIS!$O27)</f>
        <v>27</v>
      </c>
      <c r="R27" s="83">
        <f>COUNTIFS('DATOS-MODIFICADOS'!B:B,ANALISIS!$O27,'DATOS-MODIFICADOS'!Q:Q,ANALISIS!$R$4)</f>
        <v>15</v>
      </c>
      <c r="S27" s="54">
        <f>COUNTIFS('DATOS-MODIFICADOS'!B:B,ANALISIS!O27,'DATOS-MODIFICADOS'!Q:Q,ANALISIS!$S$4)</f>
        <v>0</v>
      </c>
      <c r="T27" s="83">
        <f>COUNTIFS('DATOS-MODIFICADOS'!B:B,ANALISIS!$O27,'DATOS-MODIFICADOS'!Q:Q,ANALISIS!$T$4)</f>
        <v>24</v>
      </c>
      <c r="W27" s="43"/>
      <c r="X27" s="43"/>
      <c r="Y27" s="133"/>
      <c r="Z27" s="133"/>
      <c r="AA27" s="133"/>
      <c r="AB27" s="133"/>
      <c r="AC27" s="133"/>
      <c r="AD27" s="43"/>
      <c r="AE27" s="7"/>
      <c r="AF27" s="6"/>
      <c r="AH27" s="133"/>
      <c r="AI27" s="161"/>
    </row>
    <row r="28" spans="1:35" x14ac:dyDescent="0.25">
      <c r="A28" s="43"/>
      <c r="B28" s="231"/>
      <c r="C28" s="231"/>
      <c r="D28" s="43"/>
      <c r="E28" s="133"/>
      <c r="F28" s="133"/>
      <c r="G28" s="43"/>
      <c r="H28" s="43"/>
      <c r="L28"/>
      <c r="M28" s="76"/>
      <c r="O28" s="14" t="str">
        <v>Mariana Torres</v>
      </c>
      <c r="P28" s="84">
        <f>COUNTIF('DATOS-MODIFICADOS'!B:B,ANALISIS!O28)</f>
        <v>43</v>
      </c>
      <c r="Q28" s="14">
        <f>COUNTIFS('DATOS-MODIFICADOS'!$Q:$Q,ANALISIS!$Q$4,'DATOS-MODIFICADOS'!B:B,ANALISIS!$O28)</f>
        <v>10</v>
      </c>
      <c r="R28" s="84">
        <f>COUNTIFS('DATOS-MODIFICADOS'!B:B,ANALISIS!$O28,'DATOS-MODIFICADOS'!Q:Q,ANALISIS!$R$4)</f>
        <v>6</v>
      </c>
      <c r="S28" s="14">
        <f>COUNTIFS('DATOS-MODIFICADOS'!B:B,ANALISIS!O28,'DATOS-MODIFICADOS'!Q:Q,ANALISIS!$S$4)</f>
        <v>18</v>
      </c>
      <c r="T28" s="84">
        <f>COUNTIFS('DATOS-MODIFICADOS'!B:B,ANALISIS!$O28,'DATOS-MODIFICADOS'!Q:Q,ANALISIS!$T$4)</f>
        <v>9</v>
      </c>
      <c r="W28" s="43"/>
      <c r="X28" s="43"/>
      <c r="Y28" s="177" t="s">
        <v>1216</v>
      </c>
      <c r="Z28" s="177" t="s">
        <v>899</v>
      </c>
      <c r="AA28" s="133"/>
      <c r="AB28" s="133"/>
      <c r="AC28" s="133"/>
      <c r="AD28" s="43"/>
      <c r="AE28" s="7"/>
      <c r="AF28" s="6"/>
      <c r="AH28" s="133"/>
      <c r="AI28" s="161"/>
    </row>
    <row r="29" spans="1:35" x14ac:dyDescent="0.25">
      <c r="A29" s="43"/>
      <c r="B29" s="43"/>
      <c r="C29" s="133"/>
      <c r="D29" s="43"/>
      <c r="E29" s="133"/>
      <c r="F29" s="133"/>
      <c r="G29" s="43"/>
      <c r="H29" s="43"/>
      <c r="L29"/>
      <c r="M29" s="76"/>
      <c r="O29" s="54" t="str">
        <v>Matias Lopez</v>
      </c>
      <c r="P29" s="83">
        <f>COUNTIF('DATOS-MODIFICADOS'!B:B,ANALISIS!O29)</f>
        <v>45</v>
      </c>
      <c r="Q29" s="54">
        <f>COUNTIFS('DATOS-MODIFICADOS'!$Q:$Q,ANALISIS!$Q$4,'DATOS-MODIFICADOS'!B:B,ANALISIS!$O29)</f>
        <v>10</v>
      </c>
      <c r="R29" s="83">
        <f>COUNTIFS('DATOS-MODIFICADOS'!B:B,ANALISIS!$O29,'DATOS-MODIFICADOS'!Q:Q,ANALISIS!$R$4)</f>
        <v>7</v>
      </c>
      <c r="S29" s="54">
        <f>COUNTIFS('DATOS-MODIFICADOS'!B:B,ANALISIS!O29,'DATOS-MODIFICADOS'!Q:Q,ANALISIS!$S$4)</f>
        <v>21</v>
      </c>
      <c r="T29" s="83">
        <f>COUNTIFS('DATOS-MODIFICADOS'!B:B,ANALISIS!$O29,'DATOS-MODIFICADOS'!Q:Q,ANALISIS!$T$4)</f>
        <v>7</v>
      </c>
      <c r="W29" s="43"/>
      <c r="X29" s="43"/>
      <c r="Y29" s="178" t="str" cm="1">
        <f t="array" ref="Y29:Y34">_xlfn.UNIQUE(DATOS[Juego])</f>
        <v>Autos chocadores</v>
      </c>
      <c r="Z29" s="178">
        <f>COUNTIF('DATOS-MODIFICADOS'!K:K,ANALISIS!Y29)</f>
        <v>357</v>
      </c>
      <c r="AA29" s="133"/>
      <c r="AB29" s="203" t="s">
        <v>1223</v>
      </c>
      <c r="AC29" s="203"/>
      <c r="AD29" s="43"/>
      <c r="AE29" s="7"/>
      <c r="AF29" s="6"/>
      <c r="AH29" s="133"/>
      <c r="AI29" s="161"/>
    </row>
    <row r="30" spans="1:35" x14ac:dyDescent="0.25">
      <c r="A30" s="43"/>
      <c r="B30" s="43"/>
      <c r="C30" s="133"/>
      <c r="D30" s="43"/>
      <c r="E30" s="133"/>
      <c r="F30" s="133"/>
      <c r="G30" s="43"/>
      <c r="H30" s="43"/>
      <c r="L30"/>
      <c r="M30" s="76"/>
      <c r="O30" s="14" t="str">
        <v>Marcos Torres</v>
      </c>
      <c r="P30" s="84">
        <f>COUNTIF('DATOS-MODIFICADOS'!B:B,ANALISIS!O30)</f>
        <v>55</v>
      </c>
      <c r="Q30" s="14">
        <f>COUNTIFS('DATOS-MODIFICADOS'!$Q:$Q,ANALISIS!$Q$4,'DATOS-MODIFICADOS'!B:B,ANALISIS!$O30)</f>
        <v>15</v>
      </c>
      <c r="R30" s="84">
        <f>COUNTIFS('DATOS-MODIFICADOS'!B:B,ANALISIS!$O30,'DATOS-MODIFICADOS'!Q:Q,ANALISIS!$R$4)</f>
        <v>12</v>
      </c>
      <c r="S30" s="14">
        <f>COUNTIFS('DATOS-MODIFICADOS'!B:B,ANALISIS!O30,'DATOS-MODIFICADOS'!Q:Q,ANALISIS!$S$4)</f>
        <v>10</v>
      </c>
      <c r="T30" s="84">
        <f>COUNTIFS('DATOS-MODIFICADOS'!B:B,ANALISIS!$O30,'DATOS-MODIFICADOS'!Q:Q,ANALISIS!$T$4)</f>
        <v>18</v>
      </c>
      <c r="W30" s="43"/>
      <c r="X30" s="43"/>
      <c r="Y30" s="179" t="str">
        <v>Campo de Golf</v>
      </c>
      <c r="Z30" s="179">
        <f>COUNTIF('DATOS-MODIFICADOS'!K:K,ANALISIS!Y30)</f>
        <v>323</v>
      </c>
      <c r="AA30" s="133"/>
      <c r="AB30" s="203"/>
      <c r="AC30" s="203"/>
      <c r="AD30" s="43"/>
      <c r="AE30" s="7"/>
      <c r="AF30" s="6"/>
      <c r="AH30" s="133"/>
      <c r="AI30" s="161"/>
    </row>
    <row r="31" spans="1:35" x14ac:dyDescent="0.25">
      <c r="A31" s="43"/>
      <c r="B31" s="43"/>
      <c r="C31" s="133"/>
      <c r="D31" s="43"/>
      <c r="E31" s="133"/>
      <c r="F31" s="133"/>
      <c r="G31" s="43"/>
      <c r="H31" s="43"/>
      <c r="L31"/>
      <c r="M31" s="76"/>
      <c r="O31" s="54" t="str">
        <v>Lucas Garcia</v>
      </c>
      <c r="P31" s="83">
        <f>COUNTIF('DATOS-MODIFICADOS'!B:B,ANALISIS!O31)</f>
        <v>66</v>
      </c>
      <c r="Q31" s="54">
        <f>COUNTIFS('DATOS-MODIFICADOS'!$Q:$Q,ANALISIS!$Q$4,'DATOS-MODIFICADOS'!B:B,ANALISIS!$O31)</f>
        <v>29</v>
      </c>
      <c r="R31" s="83">
        <f>COUNTIFS('DATOS-MODIFICADOS'!B:B,ANALISIS!$O31,'DATOS-MODIFICADOS'!Q:Q,ANALISIS!$R$4)</f>
        <v>13</v>
      </c>
      <c r="S31" s="54">
        <f>COUNTIFS('DATOS-MODIFICADOS'!B:B,ANALISIS!O31,'DATOS-MODIFICADOS'!Q:Q,ANALISIS!$S$4)</f>
        <v>2</v>
      </c>
      <c r="T31" s="83">
        <f>COUNTIFS('DATOS-MODIFICADOS'!B:B,ANALISIS!$O31,'DATOS-MODIFICADOS'!Q:Q,ANALISIS!$T$4)</f>
        <v>22</v>
      </c>
      <c r="W31" s="43"/>
      <c r="X31" s="43"/>
      <c r="Y31" s="178" t="str">
        <v>Espejos Magicos</v>
      </c>
      <c r="Z31" s="178">
        <f>COUNTIF('DATOS-MODIFICADOS'!K:K,ANALISIS!Y31)</f>
        <v>217</v>
      </c>
      <c r="AA31" s="133"/>
      <c r="AB31" s="222" t="str">
        <f>INDEX(_xlfn.ANCHORARRAY(Y29), MATCH(MAX(Z29:Z34),Z29:Z34, 0))</f>
        <v>Tren fantasma</v>
      </c>
      <c r="AC31" s="222"/>
      <c r="AD31" s="43"/>
      <c r="AE31" s="7"/>
      <c r="AF31" s="6"/>
      <c r="AH31" s="133"/>
      <c r="AI31" s="161"/>
    </row>
    <row r="32" spans="1:35" x14ac:dyDescent="0.25">
      <c r="A32" s="7"/>
      <c r="B32" s="43"/>
      <c r="C32" s="133"/>
      <c r="D32" s="43"/>
      <c r="E32" s="133"/>
      <c r="F32" s="133"/>
      <c r="G32" s="43"/>
      <c r="H32" s="43"/>
      <c r="L32"/>
      <c r="M32" s="76"/>
      <c r="O32" s="14" t="str">
        <v>Carlos Diaz</v>
      </c>
      <c r="P32" s="84">
        <f>COUNTIF('DATOS-MODIFICADOS'!B:B,ANALISIS!O32)</f>
        <v>66</v>
      </c>
      <c r="Q32" s="14">
        <f>COUNTIFS('DATOS-MODIFICADOS'!$Q:$Q,ANALISIS!$Q$4,'DATOS-MODIFICADOS'!B:B,ANALISIS!$O32)</f>
        <v>27</v>
      </c>
      <c r="R32" s="84">
        <f>COUNTIFS('DATOS-MODIFICADOS'!B:B,ANALISIS!$O32,'DATOS-MODIFICADOS'!Q:Q,ANALISIS!$R$4)</f>
        <v>15</v>
      </c>
      <c r="S32" s="14">
        <f>COUNTIFS('DATOS-MODIFICADOS'!B:B,ANALISIS!O32,'DATOS-MODIFICADOS'!Q:Q,ANALISIS!$S$4)</f>
        <v>0</v>
      </c>
      <c r="T32" s="84">
        <f>COUNTIFS('DATOS-MODIFICADOS'!B:B,ANALISIS!$O32,'DATOS-MODIFICADOS'!Q:Q,ANALISIS!$T$4)</f>
        <v>24</v>
      </c>
      <c r="W32" s="43"/>
      <c r="X32" s="43"/>
      <c r="Y32" s="179" t="str">
        <v>Martillo</v>
      </c>
      <c r="Z32" s="179">
        <f>COUNTIF('DATOS-MODIFICADOS'!K:K,ANALISIS!Y32)</f>
        <v>285</v>
      </c>
      <c r="AA32" s="133"/>
      <c r="AB32" s="222"/>
      <c r="AC32" s="222"/>
      <c r="AD32" s="43"/>
      <c r="AE32" s="7"/>
      <c r="AF32" s="6"/>
      <c r="AH32" s="133"/>
      <c r="AI32" s="161"/>
    </row>
    <row r="33" spans="1:35" x14ac:dyDescent="0.25">
      <c r="A33" s="7"/>
      <c r="B33" s="43"/>
      <c r="C33" s="151"/>
      <c r="D33" s="152"/>
      <c r="E33" s="133"/>
      <c r="F33" s="133"/>
      <c r="G33" s="43"/>
      <c r="H33" s="43"/>
      <c r="L33"/>
      <c r="M33" s="76"/>
      <c r="O33" s="54" t="str">
        <v>Andres Sanchez</v>
      </c>
      <c r="P33" s="83">
        <f>COUNTIF('DATOS-MODIFICADOS'!B:B,ANALISIS!O33)</f>
        <v>74</v>
      </c>
      <c r="Q33" s="54">
        <f>COUNTIFS('DATOS-MODIFICADOS'!$Q:$Q,ANALISIS!$Q$4,'DATOS-MODIFICADOS'!B:B,ANALISIS!$O33)</f>
        <v>21</v>
      </c>
      <c r="R33" s="83">
        <f>COUNTIFS('DATOS-MODIFICADOS'!B:B,ANALISIS!$O33,'DATOS-MODIFICADOS'!Q:Q,ANALISIS!$R$4)</f>
        <v>25</v>
      </c>
      <c r="S33" s="54">
        <f>COUNTIFS('DATOS-MODIFICADOS'!B:B,ANALISIS!O33,'DATOS-MODIFICADOS'!Q:Q,ANALISIS!$S$4)</f>
        <v>4</v>
      </c>
      <c r="T33" s="83">
        <f>COUNTIFS('DATOS-MODIFICADOS'!B:B,ANALISIS!$O33,'DATOS-MODIFICADOS'!Q:Q,ANALISIS!$T$4)</f>
        <v>24</v>
      </c>
      <c r="W33" s="43"/>
      <c r="X33" s="43"/>
      <c r="Y33" s="178" t="str">
        <v>Montaña rusa</v>
      </c>
      <c r="Z33" s="178">
        <f>COUNTIF('DATOS-MODIFICADOS'!K:K,ANALISIS!Y33)</f>
        <v>315</v>
      </c>
      <c r="AA33" s="133"/>
      <c r="AB33" s="244">
        <f>MAX(Z29:Z34)</f>
        <v>360</v>
      </c>
      <c r="AC33" s="244"/>
      <c r="AD33" s="43"/>
      <c r="AE33" s="7"/>
      <c r="AF33" s="6"/>
      <c r="AH33" s="133"/>
      <c r="AI33" s="161"/>
    </row>
    <row r="34" spans="1:35" x14ac:dyDescent="0.25">
      <c r="A34" s="7"/>
      <c r="B34" s="43"/>
      <c r="C34" s="151"/>
      <c r="D34" s="152"/>
      <c r="E34" s="133"/>
      <c r="F34" s="133"/>
      <c r="G34" s="43"/>
      <c r="H34" s="43"/>
      <c r="L34"/>
      <c r="M34" s="76"/>
      <c r="O34" s="14" t="str">
        <v>Andrea Ramirez</v>
      </c>
      <c r="P34" s="84">
        <f>COUNTIF('DATOS-MODIFICADOS'!B:B,ANALISIS!O34)</f>
        <v>53</v>
      </c>
      <c r="Q34" s="14">
        <f>COUNTIFS('DATOS-MODIFICADOS'!$Q:$Q,ANALISIS!$Q$4,'DATOS-MODIFICADOS'!B:B,ANALISIS!$O34)</f>
        <v>18</v>
      </c>
      <c r="R34" s="84">
        <f>COUNTIFS('DATOS-MODIFICADOS'!B:B,ANALISIS!$O34,'DATOS-MODIFICADOS'!Q:Q,ANALISIS!$R$4)</f>
        <v>6</v>
      </c>
      <c r="S34" s="14">
        <f>COUNTIFS('DATOS-MODIFICADOS'!B:B,ANALISIS!O34,'DATOS-MODIFICADOS'!Q:Q,ANALISIS!$S$4)</f>
        <v>18</v>
      </c>
      <c r="T34" s="84">
        <f>COUNTIFS('DATOS-MODIFICADOS'!B:B,ANALISIS!$O34,'DATOS-MODIFICADOS'!Q:Q,ANALISIS!$T$4)</f>
        <v>11</v>
      </c>
      <c r="W34" s="43"/>
      <c r="X34" s="43"/>
      <c r="Y34" s="179" t="str">
        <v>Tren fantasma</v>
      </c>
      <c r="Z34" s="179">
        <f>COUNTIF('DATOS-MODIFICADOS'!K:K,ANALISIS!Y34)</f>
        <v>360</v>
      </c>
      <c r="AA34" s="133"/>
      <c r="AB34" s="133"/>
      <c r="AC34" s="133"/>
      <c r="AD34" s="43"/>
      <c r="AE34" s="7"/>
      <c r="AF34" s="6"/>
      <c r="AH34" s="133"/>
      <c r="AI34" s="161"/>
    </row>
    <row r="35" spans="1:35" x14ac:dyDescent="0.25">
      <c r="A35" s="7"/>
      <c r="B35" s="7"/>
      <c r="C35" s="6"/>
      <c r="D35" s="43"/>
      <c r="E35" s="133"/>
      <c r="F35" s="133"/>
      <c r="G35" s="43"/>
      <c r="H35" s="43"/>
      <c r="L35"/>
      <c r="M35" s="76"/>
      <c r="O35" s="54" t="str">
        <v>Valeria Martinez</v>
      </c>
      <c r="P35" s="83">
        <f>COUNTIF('DATOS-MODIFICADOS'!B:B,ANALISIS!O35)</f>
        <v>41</v>
      </c>
      <c r="Q35" s="54">
        <f>COUNTIFS('DATOS-MODIFICADOS'!$Q:$Q,ANALISIS!$Q$4,'DATOS-MODIFICADOS'!B:B,ANALISIS!$O35)</f>
        <v>9</v>
      </c>
      <c r="R35" s="83">
        <f>COUNTIFS('DATOS-MODIFICADOS'!B:B,ANALISIS!$O35,'DATOS-MODIFICADOS'!Q:Q,ANALISIS!$R$4)</f>
        <v>12</v>
      </c>
      <c r="S35" s="54">
        <f>COUNTIFS('DATOS-MODIFICADOS'!B:B,ANALISIS!O35,'DATOS-MODIFICADOS'!Q:Q,ANALISIS!$S$4)</f>
        <v>4</v>
      </c>
      <c r="T35" s="83">
        <f>COUNTIFS('DATOS-MODIFICADOS'!B:B,ANALISIS!$O35,'DATOS-MODIFICADOS'!Q:Q,ANALISIS!$T$4)</f>
        <v>16</v>
      </c>
      <c r="W35" s="43"/>
      <c r="X35" s="43"/>
      <c r="Y35" s="133"/>
      <c r="Z35" s="133"/>
      <c r="AA35" s="133"/>
      <c r="AB35" s="203" t="s">
        <v>1225</v>
      </c>
      <c r="AC35" s="203"/>
      <c r="AD35" s="43"/>
      <c r="AE35" s="7"/>
      <c r="AF35" s="6"/>
      <c r="AH35" s="133"/>
      <c r="AI35" s="161"/>
    </row>
    <row r="36" spans="1:35" x14ac:dyDescent="0.25">
      <c r="A36" s="7"/>
      <c r="B36" s="7"/>
      <c r="C36" s="6"/>
      <c r="D36" s="43"/>
      <c r="E36" s="133"/>
      <c r="F36" s="133"/>
      <c r="G36" s="43"/>
      <c r="H36" s="43"/>
      <c r="L36"/>
      <c r="M36" s="76"/>
      <c r="O36" s="14" t="str">
        <v>Emilio Perez</v>
      </c>
      <c r="P36" s="84">
        <f>COUNTIF('DATOS-MODIFICADOS'!B:B,ANALISIS!O36)</f>
        <v>43</v>
      </c>
      <c r="Q36" s="14">
        <f>COUNTIFS('DATOS-MODIFICADOS'!$Q:$Q,ANALISIS!$Q$4,'DATOS-MODIFICADOS'!B:B,ANALISIS!$O36)</f>
        <v>11</v>
      </c>
      <c r="R36" s="84">
        <f>COUNTIFS('DATOS-MODIFICADOS'!B:B,ANALISIS!$O36,'DATOS-MODIFICADOS'!Q:Q,ANALISIS!$R$4)</f>
        <v>7</v>
      </c>
      <c r="S36" s="14">
        <f>COUNTIFS('DATOS-MODIFICADOS'!B:B,ANALISIS!O36,'DATOS-MODIFICADOS'!Q:Q,ANALISIS!$S$4)</f>
        <v>7</v>
      </c>
      <c r="T36" s="84">
        <f>COUNTIFS('DATOS-MODIFICADOS'!B:B,ANALISIS!$O36,'DATOS-MODIFICADOS'!Q:Q,ANALISIS!$T$4)</f>
        <v>18</v>
      </c>
      <c r="W36" s="43"/>
      <c r="X36" s="43"/>
      <c r="Y36" s="133"/>
      <c r="Z36" s="133"/>
      <c r="AA36" s="133"/>
      <c r="AB36" s="203"/>
      <c r="AC36" s="203"/>
      <c r="AD36" s="43"/>
      <c r="AE36" s="7"/>
      <c r="AF36" s="6"/>
      <c r="AH36" s="133"/>
      <c r="AI36" s="161"/>
    </row>
    <row r="37" spans="1:35" x14ac:dyDescent="0.25">
      <c r="D37" s="43"/>
      <c r="E37" s="133"/>
      <c r="F37" s="133"/>
      <c r="G37" s="43"/>
      <c r="H37" s="43"/>
      <c r="L37"/>
      <c r="M37" s="76"/>
      <c r="O37" s="54" t="str">
        <v>Mateo Lopez</v>
      </c>
      <c r="P37" s="83">
        <f>COUNTIF('DATOS-MODIFICADOS'!B:B,ANALISIS!O37)</f>
        <v>39</v>
      </c>
      <c r="Q37" s="54">
        <f>COUNTIFS('DATOS-MODIFICADOS'!$Q:$Q,ANALISIS!$Q$4,'DATOS-MODIFICADOS'!B:B,ANALISIS!$O37)</f>
        <v>7</v>
      </c>
      <c r="R37" s="83">
        <f>COUNTIFS('DATOS-MODIFICADOS'!B:B,ANALISIS!$O37,'DATOS-MODIFICADOS'!Q:Q,ANALISIS!$R$4)</f>
        <v>11</v>
      </c>
      <c r="S37" s="54">
        <f>COUNTIFS('DATOS-MODIFICADOS'!B:B,ANALISIS!O37,'DATOS-MODIFICADOS'!Q:Q,ANALISIS!$S$4)</f>
        <v>5</v>
      </c>
      <c r="T37" s="83">
        <f>COUNTIFS('DATOS-MODIFICADOS'!B:B,ANALISIS!$O37,'DATOS-MODIFICADOS'!Q:Q,ANALISIS!$T$4)</f>
        <v>16</v>
      </c>
      <c r="W37" s="43"/>
      <c r="X37" s="43"/>
      <c r="Y37" s="133"/>
      <c r="Z37" s="133"/>
      <c r="AA37" s="133"/>
      <c r="AB37" s="222" t="str">
        <f>INDEX(_xlfn.ANCHORARRAY(Y29), MATCH(MIN(Z29:Z34),Z29:Z34, 0))</f>
        <v>Espejos Magicos</v>
      </c>
      <c r="AC37" s="222"/>
      <c r="AD37" s="43"/>
      <c r="AE37" s="7"/>
      <c r="AF37" s="6"/>
      <c r="AH37" s="133"/>
      <c r="AI37" s="161"/>
    </row>
    <row r="38" spans="1:35" x14ac:dyDescent="0.25">
      <c r="D38" s="43"/>
      <c r="E38" s="133"/>
      <c r="F38" s="133"/>
      <c r="G38" s="43"/>
      <c r="H38" s="43"/>
      <c r="L38"/>
      <c r="M38" s="76"/>
      <c r="O38" s="14" t="str">
        <v>Marta Fernandez</v>
      </c>
      <c r="P38" s="84">
        <f>COUNTIF('DATOS-MODIFICADOS'!B:B,ANALISIS!O38)</f>
        <v>36</v>
      </c>
      <c r="Q38" s="14">
        <f>COUNTIFS('DATOS-MODIFICADOS'!$Q:$Q,ANALISIS!$Q$4,'DATOS-MODIFICADOS'!B:B,ANALISIS!$O38)</f>
        <v>14</v>
      </c>
      <c r="R38" s="84">
        <f>COUNTIFS('DATOS-MODIFICADOS'!B:B,ANALISIS!$O38,'DATOS-MODIFICADOS'!Q:Q,ANALISIS!$R$4)</f>
        <v>11</v>
      </c>
      <c r="S38" s="14">
        <f>COUNTIFS('DATOS-MODIFICADOS'!B:B,ANALISIS!O38,'DATOS-MODIFICADOS'!Q:Q,ANALISIS!$S$4)</f>
        <v>9</v>
      </c>
      <c r="T38" s="84">
        <f>COUNTIFS('DATOS-MODIFICADOS'!B:B,ANALISIS!$O38,'DATOS-MODIFICADOS'!Q:Q,ANALISIS!$T$4)</f>
        <v>2</v>
      </c>
      <c r="W38" s="43"/>
      <c r="X38" s="43"/>
      <c r="Y38" s="133"/>
      <c r="Z38" s="133"/>
      <c r="AA38" s="133"/>
      <c r="AB38" s="222"/>
      <c r="AC38" s="222"/>
      <c r="AD38" s="43"/>
      <c r="AE38" s="7"/>
      <c r="AF38" s="6"/>
      <c r="AH38" s="133"/>
      <c r="AI38" s="161"/>
    </row>
    <row r="39" spans="1:35" x14ac:dyDescent="0.25">
      <c r="D39" s="43"/>
      <c r="E39" s="133"/>
      <c r="F39" s="133"/>
      <c r="G39" s="43"/>
      <c r="H39" s="43"/>
      <c r="L39"/>
      <c r="M39" s="76"/>
      <c r="O39" s="54" t="str">
        <v>Mariano Lopez</v>
      </c>
      <c r="P39" s="83">
        <f>COUNTIF('DATOS-MODIFICADOS'!B:B,ANALISIS!O39)</f>
        <v>47</v>
      </c>
      <c r="Q39" s="54">
        <f>COUNTIFS('DATOS-MODIFICADOS'!$Q:$Q,ANALISIS!$Q$4,'DATOS-MODIFICADOS'!B:B,ANALISIS!$O39)</f>
        <v>25</v>
      </c>
      <c r="R39" s="83">
        <f>COUNTIFS('DATOS-MODIFICADOS'!B:B,ANALISIS!$O39,'DATOS-MODIFICADOS'!Q:Q,ANALISIS!$R$4)</f>
        <v>11</v>
      </c>
      <c r="S39" s="54">
        <f>COUNTIFS('DATOS-MODIFICADOS'!B:B,ANALISIS!O39,'DATOS-MODIFICADOS'!Q:Q,ANALISIS!$S$4)</f>
        <v>11</v>
      </c>
      <c r="T39" s="83">
        <f>COUNTIFS('DATOS-MODIFICADOS'!B:B,ANALISIS!$O39,'DATOS-MODIFICADOS'!Q:Q,ANALISIS!$T$4)</f>
        <v>0</v>
      </c>
      <c r="W39" s="43"/>
      <c r="X39" s="43"/>
      <c r="Y39" s="133"/>
      <c r="Z39" s="133"/>
      <c r="AA39" s="133"/>
      <c r="AB39" s="244">
        <f>MIN(Z29:Z34)</f>
        <v>217</v>
      </c>
      <c r="AC39" s="244"/>
      <c r="AD39" s="43"/>
      <c r="AE39" s="7"/>
      <c r="AF39" s="6"/>
      <c r="AH39" s="133"/>
      <c r="AI39" s="161"/>
    </row>
    <row r="40" spans="1:35" x14ac:dyDescent="0.25">
      <c r="D40" s="43"/>
      <c r="E40" s="133"/>
      <c r="F40" s="133"/>
      <c r="G40" s="133"/>
      <c r="H40" s="43"/>
      <c r="L40"/>
      <c r="M40" s="76"/>
      <c r="O40" s="14" t="str">
        <v>Martina Rodriguez</v>
      </c>
      <c r="P40" s="84">
        <f>COUNTIF('DATOS-MODIFICADOS'!B:B,ANALISIS!O40)</f>
        <v>44</v>
      </c>
      <c r="Q40" s="14">
        <f>COUNTIFS('DATOS-MODIFICADOS'!$Q:$Q,ANALISIS!$Q$4,'DATOS-MODIFICADOS'!B:B,ANALISIS!$O40)</f>
        <v>24</v>
      </c>
      <c r="R40" s="84">
        <f>COUNTIFS('DATOS-MODIFICADOS'!B:B,ANALISIS!$O40,'DATOS-MODIFICADOS'!Q:Q,ANALISIS!$R$4)</f>
        <v>11</v>
      </c>
      <c r="S40" s="14">
        <f>COUNTIFS('DATOS-MODIFICADOS'!B:B,ANALISIS!O40,'DATOS-MODIFICADOS'!Q:Q,ANALISIS!$S$4)</f>
        <v>2</v>
      </c>
      <c r="T40" s="84">
        <f>COUNTIFS('DATOS-MODIFICADOS'!B:B,ANALISIS!$O40,'DATOS-MODIFICADOS'!Q:Q,ANALISIS!$T$4)</f>
        <v>7</v>
      </c>
      <c r="W40" s="43"/>
      <c r="X40" s="43"/>
      <c r="Y40" s="133"/>
      <c r="Z40" s="133"/>
      <c r="AA40" s="133"/>
      <c r="AB40" s="133"/>
      <c r="AC40" s="133"/>
      <c r="AD40" s="43"/>
      <c r="AE40" s="7"/>
      <c r="AF40" s="6"/>
      <c r="AH40" s="133"/>
      <c r="AI40" s="161"/>
    </row>
    <row r="41" spans="1:35" x14ac:dyDescent="0.25">
      <c r="O41" s="54" t="str">
        <v>Abril Martinez</v>
      </c>
      <c r="P41" s="83">
        <f>COUNTIF('DATOS-MODIFICADOS'!B:B,ANALISIS!O41)</f>
        <v>44</v>
      </c>
      <c r="Q41" s="54">
        <f>COUNTIFS('DATOS-MODIFICADOS'!$Q:$Q,ANALISIS!$Q$4,'DATOS-MODIFICADOS'!B:B,ANALISIS!$O41)</f>
        <v>10</v>
      </c>
      <c r="R41" s="83">
        <f>COUNTIFS('DATOS-MODIFICADOS'!B:B,ANALISIS!$O41,'DATOS-MODIFICADOS'!Q:Q,ANALISIS!$R$4)</f>
        <v>7</v>
      </c>
      <c r="S41" s="54">
        <f>COUNTIFS('DATOS-MODIFICADOS'!B:B,ANALISIS!O41,'DATOS-MODIFICADOS'!Q:Q,ANALISIS!$S$4)</f>
        <v>20</v>
      </c>
      <c r="T41" s="83">
        <f>COUNTIFS('DATOS-MODIFICADOS'!B:B,ANALISIS!$O41,'DATOS-MODIFICADOS'!Q:Q,ANALISIS!$T$4)</f>
        <v>7</v>
      </c>
      <c r="W41" s="43"/>
      <c r="X41" s="43"/>
      <c r="Y41" s="133"/>
      <c r="Z41" s="133"/>
      <c r="AA41" s="133"/>
      <c r="AB41" s="133"/>
      <c r="AC41" s="133"/>
      <c r="AD41" s="43"/>
      <c r="AE41" s="7"/>
      <c r="AF41" s="6"/>
      <c r="AH41" s="133"/>
      <c r="AI41" s="161"/>
    </row>
    <row r="42" spans="1:35" x14ac:dyDescent="0.25">
      <c r="O42" s="14" t="str">
        <v>Melina Torres</v>
      </c>
      <c r="P42" s="84">
        <f>COUNTIF('DATOS-MODIFICADOS'!B:B,ANALISIS!O42)</f>
        <v>43</v>
      </c>
      <c r="Q42" s="14">
        <f>COUNTIFS('DATOS-MODIFICADOS'!$Q:$Q,ANALISIS!$Q$4,'DATOS-MODIFICADOS'!B:B,ANALISIS!$O42)</f>
        <v>15</v>
      </c>
      <c r="R42" s="84">
        <f>COUNTIFS('DATOS-MODIFICADOS'!B:B,ANALISIS!$O42,'DATOS-MODIFICADOS'!Q:Q,ANALISIS!$R$4)</f>
        <v>6</v>
      </c>
      <c r="S42" s="14">
        <f>COUNTIFS('DATOS-MODIFICADOS'!B:B,ANALISIS!O42,'DATOS-MODIFICADOS'!Q:Q,ANALISIS!$S$4)</f>
        <v>22</v>
      </c>
      <c r="T42" s="84">
        <f>COUNTIFS('DATOS-MODIFICADOS'!B:B,ANALISIS!$O42,'DATOS-MODIFICADOS'!Q:Q,ANALISIS!$T$4)</f>
        <v>0</v>
      </c>
      <c r="W42" s="43"/>
      <c r="X42" s="43"/>
      <c r="Y42" s="133"/>
      <c r="Z42" s="133"/>
      <c r="AA42" s="133"/>
      <c r="AB42" s="133"/>
      <c r="AC42" s="133"/>
      <c r="AD42" s="43"/>
      <c r="AE42" s="7"/>
      <c r="AF42" s="7"/>
      <c r="AH42" s="133"/>
      <c r="AI42" s="161"/>
    </row>
    <row r="43" spans="1:35" x14ac:dyDescent="0.25">
      <c r="O43" s="54" t="str">
        <v>Lucas Perez</v>
      </c>
      <c r="P43" s="83">
        <f>COUNTIF('DATOS-MODIFICADOS'!B:B,ANALISIS!O43)</f>
        <v>41</v>
      </c>
      <c r="Q43" s="54">
        <f>COUNTIFS('DATOS-MODIFICADOS'!$Q:$Q,ANALISIS!$Q$4,'DATOS-MODIFICADOS'!B:B,ANALISIS!$O43)</f>
        <v>15</v>
      </c>
      <c r="R43" s="83">
        <f>COUNTIFS('DATOS-MODIFICADOS'!B:B,ANALISIS!$O43,'DATOS-MODIFICADOS'!Q:Q,ANALISIS!$R$4)</f>
        <v>6</v>
      </c>
      <c r="S43" s="54">
        <f>COUNTIFS('DATOS-MODIFICADOS'!B:B,ANALISIS!O43,'DATOS-MODIFICADOS'!Q:Q,ANALISIS!$S$4)</f>
        <v>20</v>
      </c>
      <c r="T43" s="83">
        <f>COUNTIFS('DATOS-MODIFICADOS'!B:B,ANALISIS!$O43,'DATOS-MODIFICADOS'!Q:Q,ANALISIS!$T$4)</f>
        <v>0</v>
      </c>
      <c r="W43" s="43"/>
      <c r="X43" s="43"/>
      <c r="Y43" s="133"/>
      <c r="Z43" s="133"/>
      <c r="AA43" s="133"/>
      <c r="AB43" s="133"/>
      <c r="AC43" s="133"/>
      <c r="AD43" s="43"/>
      <c r="AE43" s="7"/>
      <c r="AF43" s="7"/>
      <c r="AH43" s="133"/>
      <c r="AI43" s="161"/>
    </row>
    <row r="44" spans="1:35" x14ac:dyDescent="0.25">
      <c r="O44" s="14" t="str">
        <v>Fernando Gomez</v>
      </c>
      <c r="P44" s="84">
        <f>COUNTIF('DATOS-MODIFICADOS'!B:B,ANALISIS!O44)</f>
        <v>41</v>
      </c>
      <c r="Q44" s="14">
        <f>COUNTIFS('DATOS-MODIFICADOS'!$Q:$Q,ANALISIS!$Q$4,'DATOS-MODIFICADOS'!B:B,ANALISIS!$O44)</f>
        <v>15</v>
      </c>
      <c r="R44" s="84">
        <f>COUNTIFS('DATOS-MODIFICADOS'!B:B,ANALISIS!$O44,'DATOS-MODIFICADOS'!Q:Q,ANALISIS!$R$4)</f>
        <v>8</v>
      </c>
      <c r="S44" s="14">
        <f>COUNTIFS('DATOS-MODIFICADOS'!B:B,ANALISIS!O44,'DATOS-MODIFICADOS'!Q:Q,ANALISIS!$S$4)</f>
        <v>15</v>
      </c>
      <c r="T44" s="84">
        <f>COUNTIFS('DATOS-MODIFICADOS'!B:B,ANALISIS!$O44,'DATOS-MODIFICADOS'!Q:Q,ANALISIS!$T$4)</f>
        <v>3</v>
      </c>
      <c r="W44" s="43"/>
      <c r="X44" s="43"/>
      <c r="Y44" s="133"/>
      <c r="Z44" s="133"/>
      <c r="AA44" s="133"/>
      <c r="AB44" s="133"/>
      <c r="AC44" s="133"/>
      <c r="AD44" s="43"/>
      <c r="AE44" s="7"/>
      <c r="AF44" s="7"/>
      <c r="AH44" s="133"/>
      <c r="AI44" s="161"/>
    </row>
    <row r="45" spans="1:35" x14ac:dyDescent="0.25">
      <c r="O45" s="4" t="s">
        <v>908</v>
      </c>
      <c r="P45" s="2">
        <f>SUM(P5:P44)</f>
        <v>1857</v>
      </c>
      <c r="Q45" s="2">
        <f t="shared" ref="Q45:S45" si="1">SUM(Q5:Q44)</f>
        <v>525</v>
      </c>
      <c r="R45" s="2">
        <f t="shared" si="1"/>
        <v>415</v>
      </c>
      <c r="S45" s="2">
        <f t="shared" si="1"/>
        <v>475</v>
      </c>
      <c r="T45" s="2">
        <f>SUM(T5:T44)</f>
        <v>442</v>
      </c>
      <c r="W45" s="43"/>
      <c r="X45" s="43"/>
      <c r="Y45" s="133"/>
      <c r="Z45" s="133"/>
      <c r="AA45" s="133"/>
      <c r="AB45" s="133"/>
      <c r="AC45" s="133"/>
      <c r="AD45" s="43"/>
      <c r="AE45" s="7"/>
      <c r="AF45" s="7"/>
      <c r="AH45" s="133"/>
      <c r="AI45" s="161"/>
    </row>
    <row r="46" spans="1:35" x14ac:dyDescent="0.25">
      <c r="W46" s="43"/>
      <c r="X46" s="43"/>
      <c r="Y46" s="133"/>
      <c r="Z46" s="133"/>
      <c r="AA46" s="133"/>
      <c r="AB46" s="133"/>
      <c r="AC46" s="133"/>
      <c r="AD46" s="43"/>
      <c r="AE46" s="7"/>
      <c r="AF46" s="7"/>
      <c r="AH46" s="133"/>
      <c r="AI46" s="161"/>
    </row>
    <row r="47" spans="1:35" x14ac:dyDescent="0.25">
      <c r="W47" s="43"/>
      <c r="X47" s="43"/>
      <c r="Y47" s="133"/>
      <c r="Z47" s="133"/>
      <c r="AA47" s="133"/>
      <c r="AB47" s="133"/>
      <c r="AC47" s="133"/>
      <c r="AD47" s="43"/>
      <c r="AE47" s="7"/>
      <c r="AF47" s="7"/>
      <c r="AH47" s="133"/>
      <c r="AI47" s="161"/>
    </row>
    <row r="48" spans="1:35" x14ac:dyDescent="0.25">
      <c r="W48" s="43"/>
      <c r="X48" s="43"/>
      <c r="Y48" s="133"/>
      <c r="Z48" s="133"/>
      <c r="AA48" s="133"/>
      <c r="AB48" s="133"/>
      <c r="AC48" s="133"/>
      <c r="AD48" s="43"/>
      <c r="AE48" s="7"/>
      <c r="AF48" s="7"/>
      <c r="AH48" s="133"/>
      <c r="AI48" s="161"/>
    </row>
    <row r="49" spans="23:35" x14ac:dyDescent="0.25">
      <c r="W49" s="43"/>
      <c r="X49" s="43"/>
      <c r="Y49" s="133"/>
      <c r="Z49" s="133"/>
      <c r="AA49" s="133"/>
      <c r="AB49" s="133"/>
      <c r="AC49" s="133"/>
      <c r="AD49" s="43"/>
      <c r="AE49" s="7"/>
      <c r="AF49" s="7"/>
      <c r="AH49" s="133"/>
      <c r="AI49" s="161"/>
    </row>
    <row r="50" spans="23:35" x14ac:dyDescent="0.25">
      <c r="W50" s="43"/>
      <c r="X50" s="43"/>
      <c r="Y50" s="133"/>
      <c r="Z50" s="133"/>
      <c r="AA50" s="133"/>
      <c r="AB50" s="133"/>
      <c r="AC50" s="133"/>
      <c r="AD50" s="43"/>
      <c r="AH50" s="133"/>
      <c r="AI50" s="161"/>
    </row>
    <row r="51" spans="23:35" x14ac:dyDescent="0.25">
      <c r="W51" s="43"/>
      <c r="X51" s="43"/>
      <c r="Y51" s="43"/>
      <c r="Z51" s="43"/>
      <c r="AA51" s="43"/>
      <c r="AB51" s="43"/>
      <c r="AC51" s="43"/>
      <c r="AD51" s="43"/>
      <c r="AH51" s="133"/>
      <c r="AI51" s="161"/>
    </row>
    <row r="52" spans="23:35" x14ac:dyDescent="0.25">
      <c r="AH52" s="133"/>
      <c r="AI52" s="161"/>
    </row>
    <row r="53" spans="23:35" x14ac:dyDescent="0.25">
      <c r="AH53" s="133"/>
      <c r="AI53" s="161"/>
    </row>
    <row r="54" spans="23:35" x14ac:dyDescent="0.25">
      <c r="AH54" s="133"/>
      <c r="AI54" s="161"/>
    </row>
    <row r="55" spans="23:35" x14ac:dyDescent="0.25">
      <c r="AH55" s="133"/>
      <c r="AI55" s="161"/>
    </row>
    <row r="56" spans="23:35" x14ac:dyDescent="0.25">
      <c r="AH56" s="133"/>
      <c r="AI56" s="161"/>
    </row>
    <row r="57" spans="23:35" x14ac:dyDescent="0.25">
      <c r="AH57" s="133"/>
      <c r="AI57" s="161"/>
    </row>
    <row r="58" spans="23:35" x14ac:dyDescent="0.25">
      <c r="AH58" s="133"/>
      <c r="AI58" s="161"/>
    </row>
    <row r="59" spans="23:35" x14ac:dyDescent="0.25">
      <c r="AH59" s="133"/>
      <c r="AI59" s="161"/>
    </row>
    <row r="60" spans="23:35" x14ac:dyDescent="0.25">
      <c r="AH60" s="133"/>
      <c r="AI60" s="161"/>
    </row>
    <row r="61" spans="23:35" x14ac:dyDescent="0.25">
      <c r="AH61" s="133"/>
      <c r="AI61" s="161"/>
    </row>
    <row r="62" spans="23:35" x14ac:dyDescent="0.25">
      <c r="AH62" s="133"/>
      <c r="AI62" s="161"/>
    </row>
    <row r="63" spans="23:35" x14ac:dyDescent="0.25">
      <c r="AH63" s="133"/>
      <c r="AI63" s="161"/>
    </row>
    <row r="64" spans="23:35" x14ac:dyDescent="0.25">
      <c r="AH64" s="133"/>
      <c r="AI64" s="161"/>
    </row>
    <row r="65" spans="34:35" x14ac:dyDescent="0.25">
      <c r="AH65" s="133"/>
      <c r="AI65" s="161"/>
    </row>
    <row r="66" spans="34:35" x14ac:dyDescent="0.25">
      <c r="AH66" s="133"/>
      <c r="AI66" s="161"/>
    </row>
    <row r="67" spans="34:35" x14ac:dyDescent="0.25">
      <c r="AH67" s="133"/>
      <c r="AI67" s="161"/>
    </row>
    <row r="68" spans="34:35" x14ac:dyDescent="0.25">
      <c r="AH68" s="133"/>
      <c r="AI68" s="161"/>
    </row>
    <row r="69" spans="34:35" x14ac:dyDescent="0.25">
      <c r="AH69" s="133"/>
      <c r="AI69" s="161"/>
    </row>
    <row r="70" spans="34:35" x14ac:dyDescent="0.25">
      <c r="AH70" s="133"/>
      <c r="AI70" s="161"/>
    </row>
    <row r="71" spans="34:35" x14ac:dyDescent="0.25">
      <c r="AH71" s="133"/>
      <c r="AI71" s="161"/>
    </row>
    <row r="72" spans="34:35" x14ac:dyDescent="0.25">
      <c r="AH72" s="133"/>
      <c r="AI72" s="161"/>
    </row>
    <row r="73" spans="34:35" x14ac:dyDescent="0.25">
      <c r="AH73" s="133"/>
      <c r="AI73" s="161"/>
    </row>
    <row r="74" spans="34:35" x14ac:dyDescent="0.25">
      <c r="AH74" s="133"/>
      <c r="AI74" s="161"/>
    </row>
    <row r="75" spans="34:35" x14ac:dyDescent="0.25">
      <c r="AH75" s="133"/>
      <c r="AI75" s="161"/>
    </row>
    <row r="76" spans="34:35" x14ac:dyDescent="0.25">
      <c r="AH76" s="133"/>
      <c r="AI76" s="161"/>
    </row>
    <row r="77" spans="34:35" x14ac:dyDescent="0.25">
      <c r="AH77" s="133"/>
      <c r="AI77" s="161"/>
    </row>
    <row r="78" spans="34:35" x14ac:dyDescent="0.25">
      <c r="AH78" s="133"/>
      <c r="AI78" s="161"/>
    </row>
    <row r="79" spans="34:35" x14ac:dyDescent="0.25">
      <c r="AH79" s="133"/>
      <c r="AI79" s="161"/>
    </row>
    <row r="80" spans="34:35" x14ac:dyDescent="0.25">
      <c r="AH80" s="133"/>
      <c r="AI80" s="161"/>
    </row>
    <row r="81" spans="34:35" x14ac:dyDescent="0.25">
      <c r="AH81" s="133"/>
      <c r="AI81" s="161"/>
    </row>
    <row r="82" spans="34:35" x14ac:dyDescent="0.25">
      <c r="AH82" s="133"/>
      <c r="AI82" s="161"/>
    </row>
    <row r="83" spans="34:35" x14ac:dyDescent="0.25">
      <c r="AH83" s="133"/>
      <c r="AI83" s="161"/>
    </row>
    <row r="84" spans="34:35" x14ac:dyDescent="0.25">
      <c r="AH84" s="133"/>
      <c r="AI84" s="161"/>
    </row>
    <row r="85" spans="34:35" x14ac:dyDescent="0.25">
      <c r="AH85" s="133"/>
      <c r="AI85" s="161"/>
    </row>
    <row r="86" spans="34:35" x14ac:dyDescent="0.25">
      <c r="AH86" s="133"/>
      <c r="AI86" s="161"/>
    </row>
    <row r="87" spans="34:35" x14ac:dyDescent="0.25">
      <c r="AH87" s="133"/>
      <c r="AI87" s="161"/>
    </row>
    <row r="88" spans="34:35" x14ac:dyDescent="0.25">
      <c r="AH88" s="133"/>
      <c r="AI88" s="161"/>
    </row>
    <row r="89" spans="34:35" x14ac:dyDescent="0.25">
      <c r="AH89" s="133"/>
      <c r="AI89" s="161"/>
    </row>
    <row r="90" spans="34:35" x14ac:dyDescent="0.25">
      <c r="AH90" s="133"/>
      <c r="AI90" s="161"/>
    </row>
    <row r="91" spans="34:35" x14ac:dyDescent="0.25">
      <c r="AH91" s="133"/>
      <c r="AI91" s="161"/>
    </row>
    <row r="92" spans="34:35" x14ac:dyDescent="0.25">
      <c r="AH92" s="133"/>
      <c r="AI92" s="161"/>
    </row>
    <row r="93" spans="34:35" x14ac:dyDescent="0.25">
      <c r="AH93" s="133"/>
      <c r="AI93" s="161"/>
    </row>
    <row r="94" spans="34:35" x14ac:dyDescent="0.25">
      <c r="AH94" s="133"/>
      <c r="AI94" s="161"/>
    </row>
    <row r="95" spans="34:35" x14ac:dyDescent="0.25">
      <c r="AH95" s="133"/>
      <c r="AI95" s="161"/>
    </row>
    <row r="96" spans="34:35" x14ac:dyDescent="0.25">
      <c r="AH96" s="133"/>
      <c r="AI96" s="161"/>
    </row>
    <row r="97" spans="34:35" x14ac:dyDescent="0.25">
      <c r="AH97" s="133"/>
      <c r="AI97" s="161"/>
    </row>
    <row r="98" spans="34:35" x14ac:dyDescent="0.25">
      <c r="AH98" s="133"/>
      <c r="AI98" s="161"/>
    </row>
    <row r="99" spans="34:35" x14ac:dyDescent="0.25">
      <c r="AH99" s="133"/>
      <c r="AI99" s="161"/>
    </row>
    <row r="100" spans="34:35" x14ac:dyDescent="0.25">
      <c r="AH100" s="133"/>
      <c r="AI100" s="161"/>
    </row>
    <row r="101" spans="34:35" x14ac:dyDescent="0.25">
      <c r="AH101" s="133"/>
      <c r="AI101" s="161"/>
    </row>
    <row r="102" spans="34:35" x14ac:dyDescent="0.25">
      <c r="AH102" s="133"/>
      <c r="AI102" s="161"/>
    </row>
    <row r="103" spans="34:35" x14ac:dyDescent="0.25">
      <c r="AH103" s="133"/>
      <c r="AI103" s="161"/>
    </row>
    <row r="104" spans="34:35" x14ac:dyDescent="0.25">
      <c r="AH104" s="133"/>
      <c r="AI104" s="161"/>
    </row>
    <row r="105" spans="34:35" x14ac:dyDescent="0.25">
      <c r="AH105" s="133"/>
      <c r="AI105" s="161"/>
    </row>
    <row r="106" spans="34:35" x14ac:dyDescent="0.25">
      <c r="AH106" s="133"/>
      <c r="AI106" s="161"/>
    </row>
    <row r="107" spans="34:35" x14ac:dyDescent="0.25">
      <c r="AH107" s="133"/>
      <c r="AI107" s="161"/>
    </row>
    <row r="108" spans="34:35" x14ac:dyDescent="0.25">
      <c r="AH108" s="133"/>
      <c r="AI108" s="161"/>
    </row>
    <row r="109" spans="34:35" x14ac:dyDescent="0.25">
      <c r="AH109" s="133"/>
      <c r="AI109" s="161"/>
    </row>
    <row r="110" spans="34:35" x14ac:dyDescent="0.25">
      <c r="AH110" s="133"/>
      <c r="AI110" s="161"/>
    </row>
    <row r="111" spans="34:35" x14ac:dyDescent="0.25">
      <c r="AH111" s="133"/>
      <c r="AI111" s="161"/>
    </row>
    <row r="112" spans="34:35" x14ac:dyDescent="0.25">
      <c r="AH112" s="133"/>
      <c r="AI112" s="161"/>
    </row>
    <row r="113" spans="34:35" x14ac:dyDescent="0.25">
      <c r="AH113" s="133"/>
      <c r="AI113" s="161"/>
    </row>
    <row r="114" spans="34:35" x14ac:dyDescent="0.25">
      <c r="AH114" s="133"/>
      <c r="AI114" s="161"/>
    </row>
    <row r="115" spans="34:35" x14ac:dyDescent="0.25">
      <c r="AH115" s="133"/>
      <c r="AI115" s="161"/>
    </row>
    <row r="116" spans="34:35" x14ac:dyDescent="0.25">
      <c r="AH116" s="133"/>
      <c r="AI116" s="161"/>
    </row>
    <row r="117" spans="34:35" x14ac:dyDescent="0.25">
      <c r="AH117" s="133"/>
      <c r="AI117" s="161"/>
    </row>
    <row r="118" spans="34:35" x14ac:dyDescent="0.25">
      <c r="AH118" s="133"/>
      <c r="AI118" s="161"/>
    </row>
    <row r="119" spans="34:35" x14ac:dyDescent="0.25">
      <c r="AH119" s="133"/>
      <c r="AI119" s="161"/>
    </row>
  </sheetData>
  <mergeCells count="41">
    <mergeCell ref="AB39:AC39"/>
    <mergeCell ref="AB35:AC36"/>
    <mergeCell ref="AB37:AC38"/>
    <mergeCell ref="AB21:AC22"/>
    <mergeCell ref="AB23:AC24"/>
    <mergeCell ref="O2:T2"/>
    <mergeCell ref="AB29:AC30"/>
    <mergeCell ref="AB31:AC32"/>
    <mergeCell ref="Y2:AE2"/>
    <mergeCell ref="Y26:AC26"/>
    <mergeCell ref="V2:W3"/>
    <mergeCell ref="V6:W6"/>
    <mergeCell ref="V12:W12"/>
    <mergeCell ref="V24:W24"/>
    <mergeCell ref="AB20:AC20"/>
    <mergeCell ref="AB25:AC25"/>
    <mergeCell ref="AB33:AC33"/>
    <mergeCell ref="B27:C28"/>
    <mergeCell ref="V20:W21"/>
    <mergeCell ref="B22:C22"/>
    <mergeCell ref="V22:W23"/>
    <mergeCell ref="B18:C18"/>
    <mergeCell ref="B26:C26"/>
    <mergeCell ref="B23:C24"/>
    <mergeCell ref="J2:M2"/>
    <mergeCell ref="B14:C14"/>
    <mergeCell ref="E2:F2"/>
    <mergeCell ref="G2:H2"/>
    <mergeCell ref="J4:K4"/>
    <mergeCell ref="J8:K8"/>
    <mergeCell ref="J13:K13"/>
    <mergeCell ref="AD4:AE5"/>
    <mergeCell ref="AD6:AE7"/>
    <mergeCell ref="AB16:AC17"/>
    <mergeCell ref="AB18:AC19"/>
    <mergeCell ref="J14:K14"/>
    <mergeCell ref="Y14:AC14"/>
    <mergeCell ref="V4:W5"/>
    <mergeCell ref="V8:W9"/>
    <mergeCell ref="V10:W11"/>
    <mergeCell ref="V14:W14"/>
  </mergeCells>
  <phoneticPr fontId="37" type="noConversion"/>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5FFC-F43E-4300-B340-8B560DD98F9C}">
  <sheetPr>
    <tabColor theme="4" tint="0.79998168889431442"/>
  </sheetPr>
  <dimension ref="A1:F37"/>
  <sheetViews>
    <sheetView workbookViewId="0">
      <selection activeCell="C32" sqref="C32"/>
    </sheetView>
  </sheetViews>
  <sheetFormatPr baseColWidth="10" defaultRowHeight="15" x14ac:dyDescent="0.25"/>
  <cols>
    <col min="2" max="2" width="16.5703125" bestFit="1" customWidth="1"/>
    <col min="3" max="6" width="11.42578125" style="76"/>
  </cols>
  <sheetData>
    <row r="1" spans="1:6" x14ac:dyDescent="0.25">
      <c r="A1" s="50" t="s">
        <v>894</v>
      </c>
      <c r="B1" s="94" t="s">
        <v>872</v>
      </c>
      <c r="C1" s="80" t="s">
        <v>873</v>
      </c>
      <c r="D1" s="80" t="s">
        <v>874</v>
      </c>
      <c r="E1" s="80" t="s">
        <v>875</v>
      </c>
      <c r="F1" s="80" t="s">
        <v>870</v>
      </c>
    </row>
    <row r="2" spans="1:6" x14ac:dyDescent="0.25">
      <c r="A2" s="95" t="s">
        <v>895</v>
      </c>
      <c r="B2" s="89" t="str" cm="1">
        <f t="array" ref="B2:B21">_xlfn.UNIQUE('DATOS-MODIFICADOS'!J2:J845)</f>
        <v>Monica Patel</v>
      </c>
      <c r="C2" s="79">
        <v>0</v>
      </c>
      <c r="D2" s="79">
        <v>1</v>
      </c>
      <c r="E2" s="79">
        <v>1</v>
      </c>
      <c r="F2" s="79">
        <v>0</v>
      </c>
    </row>
    <row r="3" spans="1:6" x14ac:dyDescent="0.25">
      <c r="A3" s="93" t="s">
        <v>895</v>
      </c>
      <c r="B3" s="90" t="str">
        <v>Anna Petrov</v>
      </c>
      <c r="C3" s="78">
        <v>1</v>
      </c>
      <c r="D3" s="78">
        <v>0</v>
      </c>
      <c r="E3" s="78">
        <v>0</v>
      </c>
      <c r="F3" s="78">
        <v>0</v>
      </c>
    </row>
    <row r="4" spans="1:6" x14ac:dyDescent="0.25">
      <c r="A4" s="92" t="s">
        <v>895</v>
      </c>
      <c r="B4" s="91" t="str">
        <v>Fatima Al-Farsi</v>
      </c>
      <c r="C4" s="77">
        <v>2</v>
      </c>
      <c r="D4" s="77">
        <v>0</v>
      </c>
      <c r="E4" s="77">
        <v>1</v>
      </c>
      <c r="F4" s="77">
        <v>1</v>
      </c>
    </row>
    <row r="5" spans="1:6" x14ac:dyDescent="0.25">
      <c r="A5" s="93" t="s">
        <v>895</v>
      </c>
      <c r="B5" s="90" t="str">
        <v>Juan Carlos Silva</v>
      </c>
      <c r="C5" s="78">
        <v>0</v>
      </c>
      <c r="D5" s="78">
        <v>0</v>
      </c>
      <c r="E5" s="78">
        <v>0</v>
      </c>
      <c r="F5" s="78">
        <v>1</v>
      </c>
    </row>
    <row r="6" spans="1:6" x14ac:dyDescent="0.25">
      <c r="A6" s="92" t="s">
        <v>895</v>
      </c>
      <c r="B6" s="91" t="str">
        <v>Carla Costa</v>
      </c>
      <c r="C6" s="77">
        <v>2</v>
      </c>
      <c r="D6" s="77">
        <v>0</v>
      </c>
      <c r="E6" s="77">
        <v>1</v>
      </c>
      <c r="F6" s="77">
        <v>0</v>
      </c>
    </row>
    <row r="7" spans="1:6" x14ac:dyDescent="0.25">
      <c r="A7" s="93" t="s">
        <v>895</v>
      </c>
      <c r="B7" s="90" t="str">
        <v>Carlos Rodriguez</v>
      </c>
      <c r="C7" s="78">
        <v>0</v>
      </c>
      <c r="D7" s="78">
        <v>1</v>
      </c>
      <c r="E7" s="78">
        <v>1</v>
      </c>
      <c r="F7" s="78">
        <v>0</v>
      </c>
    </row>
    <row r="8" spans="1:6" x14ac:dyDescent="0.25">
      <c r="A8" s="92" t="s">
        <v>895</v>
      </c>
      <c r="B8" s="91" t="str">
        <v>Daniel Kim</v>
      </c>
      <c r="C8" s="77">
        <v>1</v>
      </c>
      <c r="D8" s="77">
        <v>0</v>
      </c>
      <c r="E8" s="77">
        <v>0</v>
      </c>
      <c r="F8" s="77">
        <v>0</v>
      </c>
    </row>
    <row r="9" spans="1:6" x14ac:dyDescent="0.25">
      <c r="A9" s="93" t="s">
        <v>895</v>
      </c>
      <c r="B9" s="90" t="str">
        <v>Esteban Lorson</v>
      </c>
      <c r="C9" s="78">
        <v>2</v>
      </c>
      <c r="D9" s="78">
        <v>0</v>
      </c>
      <c r="E9" s="78">
        <v>1</v>
      </c>
      <c r="F9" s="78">
        <v>1</v>
      </c>
    </row>
    <row r="10" spans="1:6" x14ac:dyDescent="0.25">
      <c r="A10" s="92" t="s">
        <v>895</v>
      </c>
      <c r="B10" s="91" t="str">
        <v>Javier Diaz</v>
      </c>
      <c r="C10" s="77">
        <v>0</v>
      </c>
      <c r="D10" s="77">
        <v>0</v>
      </c>
      <c r="E10" s="77">
        <v>0</v>
      </c>
      <c r="F10" s="77">
        <v>1</v>
      </c>
    </row>
    <row r="11" spans="1:6" x14ac:dyDescent="0.25">
      <c r="A11" s="93" t="s">
        <v>895</v>
      </c>
      <c r="B11" s="90" t="str">
        <v>Maria Costa</v>
      </c>
      <c r="C11" s="78">
        <v>2</v>
      </c>
      <c r="D11" s="78">
        <v>0</v>
      </c>
      <c r="E11" s="78">
        <v>1</v>
      </c>
      <c r="F11" s="78">
        <v>0</v>
      </c>
    </row>
    <row r="12" spans="1:6" x14ac:dyDescent="0.25">
      <c r="A12" s="92" t="s">
        <v>895</v>
      </c>
      <c r="B12" s="91" t="str">
        <v>Luis Perez</v>
      </c>
      <c r="C12" s="77">
        <v>0</v>
      </c>
      <c r="D12" s="77">
        <v>1</v>
      </c>
      <c r="E12" s="77">
        <v>1</v>
      </c>
      <c r="F12" s="77">
        <v>0</v>
      </c>
    </row>
    <row r="13" spans="1:6" x14ac:dyDescent="0.25">
      <c r="A13" s="93" t="s">
        <v>895</v>
      </c>
      <c r="B13" s="90" t="str">
        <v>Natalia Volpini</v>
      </c>
      <c r="C13" s="78">
        <v>1</v>
      </c>
      <c r="D13" s="78">
        <v>0</v>
      </c>
      <c r="E13" s="78">
        <v>0</v>
      </c>
      <c r="F13" s="78">
        <v>0</v>
      </c>
    </row>
    <row r="14" spans="1:6" x14ac:dyDescent="0.25">
      <c r="A14" s="92" t="s">
        <v>895</v>
      </c>
      <c r="B14" s="91" t="str">
        <v>Isabella Costa</v>
      </c>
      <c r="C14" s="77">
        <v>2</v>
      </c>
      <c r="D14" s="77">
        <v>0</v>
      </c>
      <c r="E14" s="77">
        <v>1</v>
      </c>
      <c r="F14" s="77">
        <v>1</v>
      </c>
    </row>
    <row r="15" spans="1:6" x14ac:dyDescent="0.25">
      <c r="A15" s="93" t="s">
        <v>895</v>
      </c>
      <c r="B15" s="90" t="str">
        <v>Ana Gomez</v>
      </c>
      <c r="C15" s="78">
        <v>0</v>
      </c>
      <c r="D15" s="78">
        <v>0</v>
      </c>
      <c r="E15" s="78">
        <v>0</v>
      </c>
      <c r="F15" s="78">
        <v>1</v>
      </c>
    </row>
    <row r="16" spans="1:6" x14ac:dyDescent="0.25">
      <c r="A16" s="92" t="s">
        <v>895</v>
      </c>
      <c r="B16" s="91" t="str">
        <v>Javier Hernandez</v>
      </c>
      <c r="C16" s="77">
        <v>2</v>
      </c>
      <c r="D16" s="77">
        <v>0</v>
      </c>
      <c r="E16" s="77">
        <v>1</v>
      </c>
      <c r="F16" s="77">
        <v>0</v>
      </c>
    </row>
    <row r="17" spans="1:6" x14ac:dyDescent="0.25">
      <c r="A17" s="93" t="s">
        <v>895</v>
      </c>
      <c r="B17" s="90" t="str">
        <v>Maria Gonzalez</v>
      </c>
      <c r="C17" s="78">
        <v>0</v>
      </c>
      <c r="D17" s="78">
        <v>1</v>
      </c>
      <c r="E17" s="78">
        <v>1</v>
      </c>
      <c r="F17" s="78">
        <v>0</v>
      </c>
    </row>
    <row r="18" spans="1:6" x14ac:dyDescent="0.25">
      <c r="A18" s="92" t="s">
        <v>895</v>
      </c>
      <c r="B18" s="91" t="str">
        <v>Jose Loral</v>
      </c>
      <c r="C18" s="77">
        <v>1</v>
      </c>
      <c r="D18" s="77">
        <v>0</v>
      </c>
      <c r="E18" s="77">
        <v>0</v>
      </c>
      <c r="F18" s="77">
        <v>0</v>
      </c>
    </row>
    <row r="19" spans="1:6" x14ac:dyDescent="0.25">
      <c r="A19" s="93" t="s">
        <v>895</v>
      </c>
      <c r="B19" s="90" t="str">
        <v>Juan Sanchez</v>
      </c>
      <c r="C19" s="78">
        <v>2</v>
      </c>
      <c r="D19" s="78">
        <v>0</v>
      </c>
      <c r="E19" s="78">
        <v>1</v>
      </c>
      <c r="F19" s="78">
        <v>1</v>
      </c>
    </row>
    <row r="20" spans="1:6" x14ac:dyDescent="0.25">
      <c r="A20" s="92" t="s">
        <v>895</v>
      </c>
      <c r="B20" s="91" t="str">
        <v>Ana Rodriguez</v>
      </c>
      <c r="C20" s="77">
        <v>0</v>
      </c>
      <c r="D20" s="77">
        <v>0</v>
      </c>
      <c r="E20" s="77">
        <v>0</v>
      </c>
      <c r="F20" s="77">
        <v>1</v>
      </c>
    </row>
    <row r="21" spans="1:6" x14ac:dyDescent="0.25">
      <c r="A21" s="140" t="s">
        <v>895</v>
      </c>
      <c r="B21" s="141" t="str">
        <v>Jose Garcia</v>
      </c>
      <c r="C21" s="142">
        <v>2</v>
      </c>
      <c r="D21" s="142">
        <v>0</v>
      </c>
      <c r="E21" s="142">
        <v>1</v>
      </c>
      <c r="F21" s="142">
        <v>0</v>
      </c>
    </row>
    <row r="22" spans="1:6" x14ac:dyDescent="0.25">
      <c r="A22" s="133"/>
      <c r="B22" s="43"/>
      <c r="C22" s="143"/>
      <c r="D22" s="143"/>
      <c r="E22" s="143"/>
      <c r="F22" s="143"/>
    </row>
    <row r="23" spans="1:6" x14ac:dyDescent="0.25">
      <c r="A23" s="133"/>
      <c r="B23" s="43"/>
      <c r="C23" s="143"/>
      <c r="D23" s="143"/>
      <c r="E23" s="143"/>
      <c r="F23" s="143"/>
    </row>
    <row r="24" spans="1:6" x14ac:dyDescent="0.25">
      <c r="A24" s="133"/>
      <c r="B24" s="43"/>
      <c r="C24" s="143"/>
      <c r="D24" s="143"/>
      <c r="E24" s="143"/>
      <c r="F24" s="143"/>
    </row>
    <row r="25" spans="1:6" x14ac:dyDescent="0.25">
      <c r="A25" s="133"/>
      <c r="B25" s="43"/>
      <c r="C25" s="143"/>
      <c r="D25" s="143"/>
      <c r="E25" s="143"/>
      <c r="F25" s="143"/>
    </row>
    <row r="26" spans="1:6" x14ac:dyDescent="0.25">
      <c r="A26" s="133"/>
      <c r="B26" s="43"/>
      <c r="C26" s="143"/>
      <c r="D26" s="143"/>
      <c r="E26" s="143"/>
      <c r="F26" s="143"/>
    </row>
    <row r="27" spans="1:6" x14ac:dyDescent="0.25">
      <c r="A27" s="133"/>
      <c r="B27" s="43"/>
      <c r="C27" s="143"/>
      <c r="D27" s="143"/>
      <c r="E27" s="143"/>
      <c r="F27" s="143"/>
    </row>
    <row r="28" spans="1:6" x14ac:dyDescent="0.25">
      <c r="A28" s="133"/>
      <c r="B28" s="43"/>
      <c r="C28" s="143"/>
      <c r="D28" s="143"/>
      <c r="E28" s="143"/>
      <c r="F28" s="143"/>
    </row>
    <row r="29" spans="1:6" x14ac:dyDescent="0.25">
      <c r="A29" s="133"/>
      <c r="B29" s="43"/>
      <c r="C29" s="143"/>
      <c r="D29" s="143"/>
      <c r="E29" s="143"/>
      <c r="F29" s="143"/>
    </row>
    <row r="30" spans="1:6" x14ac:dyDescent="0.25">
      <c r="A30" s="133"/>
      <c r="B30" s="43"/>
      <c r="C30" s="143"/>
      <c r="D30" s="143"/>
      <c r="E30" s="143"/>
      <c r="F30" s="143"/>
    </row>
    <row r="31" spans="1:6" x14ac:dyDescent="0.25">
      <c r="A31" s="133"/>
      <c r="B31" s="43"/>
      <c r="C31" s="143"/>
      <c r="D31" s="143"/>
      <c r="E31" s="143"/>
      <c r="F31" s="143"/>
    </row>
    <row r="32" spans="1:6" x14ac:dyDescent="0.25">
      <c r="A32" s="133"/>
      <c r="B32" s="43"/>
      <c r="C32" s="143"/>
      <c r="D32" s="143"/>
      <c r="E32" s="143"/>
      <c r="F32" s="143"/>
    </row>
    <row r="33" spans="1:6" x14ac:dyDescent="0.25">
      <c r="A33" s="133"/>
      <c r="B33" s="43"/>
      <c r="C33" s="143"/>
      <c r="D33" s="143"/>
      <c r="E33" s="143"/>
      <c r="F33" s="143"/>
    </row>
    <row r="34" spans="1:6" x14ac:dyDescent="0.25">
      <c r="A34" s="133"/>
      <c r="B34" s="43"/>
      <c r="C34" s="143"/>
      <c r="D34" s="143"/>
      <c r="E34" s="143"/>
      <c r="F34" s="143"/>
    </row>
    <row r="35" spans="1:6" x14ac:dyDescent="0.25">
      <c r="A35" s="133"/>
      <c r="B35" s="43"/>
      <c r="C35" s="143"/>
      <c r="D35" s="143"/>
      <c r="E35" s="143"/>
      <c r="F35" s="143"/>
    </row>
    <row r="36" spans="1:6" x14ac:dyDescent="0.25">
      <c r="A36" s="133"/>
      <c r="B36" s="43"/>
      <c r="C36" s="143"/>
      <c r="D36" s="143"/>
      <c r="E36" s="143"/>
      <c r="F36" s="143"/>
    </row>
    <row r="37" spans="1:6" x14ac:dyDescent="0.25">
      <c r="A37" s="43"/>
      <c r="B37" s="43"/>
      <c r="C37" s="143"/>
      <c r="D37" s="143"/>
      <c r="E37" s="143"/>
      <c r="F37" s="143"/>
    </row>
  </sheetData>
  <pageMargins left="0.7" right="0.7" top="0.75" bottom="0.75" header="0.3" footer="0.3"/>
  <pageSetup paperSize="9" orientation="portrait" horizontalDpi="360" verticalDpi="360"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3C3CC-3286-4761-9034-C6932E3A01F9}">
  <sheetPr>
    <tabColor theme="4" tint="0.39997558519241921"/>
  </sheetPr>
  <dimension ref="B1:AL26"/>
  <sheetViews>
    <sheetView workbookViewId="0">
      <selection activeCell="G32" sqref="G32"/>
    </sheetView>
  </sheetViews>
  <sheetFormatPr baseColWidth="10" defaultRowHeight="15" x14ac:dyDescent="0.25"/>
  <cols>
    <col min="2" max="2" width="16.5703125" bestFit="1" customWidth="1"/>
    <col min="34" max="34" width="14.7109375" bestFit="1" customWidth="1"/>
    <col min="36" max="36" width="14.7109375" style="97" bestFit="1" customWidth="1"/>
    <col min="37" max="37" width="11.42578125" style="2"/>
    <col min="38" max="38" width="18.85546875" style="99" bestFit="1" customWidth="1"/>
  </cols>
  <sheetData>
    <row r="1" spans="2:38" x14ac:dyDescent="0.25">
      <c r="AL1" s="155">
        <v>1</v>
      </c>
    </row>
    <row r="2" spans="2:38" x14ac:dyDescent="0.25">
      <c r="B2" s="228" t="s">
        <v>879</v>
      </c>
      <c r="C2" s="101" t="s">
        <v>807</v>
      </c>
      <c r="D2" s="118" t="s">
        <v>885</v>
      </c>
      <c r="E2" s="118" t="s">
        <v>886</v>
      </c>
      <c r="F2" s="118" t="s">
        <v>887</v>
      </c>
      <c r="G2" s="120" t="s">
        <v>888</v>
      </c>
      <c r="H2" s="118" t="s">
        <v>889</v>
      </c>
      <c r="I2" s="118" t="s">
        <v>890</v>
      </c>
      <c r="J2" s="118" t="s">
        <v>891</v>
      </c>
      <c r="K2" s="118" t="s">
        <v>885</v>
      </c>
      <c r="L2" s="118" t="s">
        <v>892</v>
      </c>
      <c r="M2" s="118" t="s">
        <v>887</v>
      </c>
      <c r="N2" s="120" t="s">
        <v>888</v>
      </c>
      <c r="O2" s="118" t="s">
        <v>889</v>
      </c>
      <c r="P2" s="118" t="s">
        <v>890</v>
      </c>
      <c r="Q2" s="118" t="s">
        <v>891</v>
      </c>
      <c r="R2" s="118" t="s">
        <v>885</v>
      </c>
      <c r="S2" s="118" t="s">
        <v>892</v>
      </c>
      <c r="T2" s="118" t="s">
        <v>887</v>
      </c>
      <c r="U2" s="120" t="s">
        <v>888</v>
      </c>
      <c r="V2" s="118" t="s">
        <v>889</v>
      </c>
      <c r="W2" s="118" t="s">
        <v>890</v>
      </c>
      <c r="X2" s="118" t="s">
        <v>891</v>
      </c>
      <c r="Y2" s="118" t="s">
        <v>885</v>
      </c>
      <c r="Z2" s="118" t="s">
        <v>892</v>
      </c>
      <c r="AA2" s="118" t="s">
        <v>887</v>
      </c>
      <c r="AB2" s="120" t="s">
        <v>888</v>
      </c>
      <c r="AC2" s="118" t="s">
        <v>889</v>
      </c>
      <c r="AD2" s="118" t="s">
        <v>890</v>
      </c>
      <c r="AE2" s="118" t="s">
        <v>891</v>
      </c>
      <c r="AF2" s="118" t="s">
        <v>885</v>
      </c>
      <c r="AG2" s="118" t="s">
        <v>892</v>
      </c>
      <c r="AH2" s="233"/>
      <c r="AI2" s="234"/>
      <c r="AJ2" s="235"/>
      <c r="AK2" s="235"/>
      <c r="AL2" s="235"/>
    </row>
    <row r="3" spans="2:38" x14ac:dyDescent="0.25">
      <c r="B3" s="228"/>
      <c r="C3" s="101" t="s">
        <v>884</v>
      </c>
      <c r="D3" s="112">
        <f>IF(D2="lunes",0,1)</f>
        <v>1</v>
      </c>
      <c r="E3" s="112">
        <f t="shared" ref="E3:AF3" si="0">IF(E2="lunes",0,1)</f>
        <v>1</v>
      </c>
      <c r="F3" s="112">
        <f t="shared" si="0"/>
        <v>1</v>
      </c>
      <c r="G3" s="121">
        <f t="shared" si="0"/>
        <v>0</v>
      </c>
      <c r="H3" s="112">
        <f t="shared" si="0"/>
        <v>1</v>
      </c>
      <c r="I3" s="112">
        <f t="shared" si="0"/>
        <v>1</v>
      </c>
      <c r="J3" s="112">
        <f t="shared" si="0"/>
        <v>1</v>
      </c>
      <c r="K3" s="112">
        <f t="shared" si="0"/>
        <v>1</v>
      </c>
      <c r="L3" s="112">
        <f t="shared" si="0"/>
        <v>1</v>
      </c>
      <c r="M3" s="112">
        <f t="shared" si="0"/>
        <v>1</v>
      </c>
      <c r="N3" s="121">
        <f t="shared" si="0"/>
        <v>0</v>
      </c>
      <c r="O3" s="112">
        <f t="shared" si="0"/>
        <v>1</v>
      </c>
      <c r="P3" s="112">
        <f t="shared" si="0"/>
        <v>1</v>
      </c>
      <c r="Q3" s="112">
        <f t="shared" si="0"/>
        <v>1</v>
      </c>
      <c r="R3" s="112">
        <f t="shared" si="0"/>
        <v>1</v>
      </c>
      <c r="S3" s="112">
        <f t="shared" si="0"/>
        <v>1</v>
      </c>
      <c r="T3" s="112">
        <f t="shared" si="0"/>
        <v>1</v>
      </c>
      <c r="U3" s="121">
        <f t="shared" si="0"/>
        <v>0</v>
      </c>
      <c r="V3" s="112">
        <f t="shared" si="0"/>
        <v>1</v>
      </c>
      <c r="W3" s="112">
        <f t="shared" si="0"/>
        <v>1</v>
      </c>
      <c r="X3" s="112">
        <f t="shared" si="0"/>
        <v>1</v>
      </c>
      <c r="Y3" s="112">
        <f t="shared" si="0"/>
        <v>1</v>
      </c>
      <c r="Z3" s="112">
        <f t="shared" si="0"/>
        <v>1</v>
      </c>
      <c r="AA3" s="112">
        <f t="shared" si="0"/>
        <v>1</v>
      </c>
      <c r="AB3" s="121">
        <f t="shared" si="0"/>
        <v>0</v>
      </c>
      <c r="AC3" s="112">
        <f t="shared" si="0"/>
        <v>1</v>
      </c>
      <c r="AD3" s="112">
        <f t="shared" si="0"/>
        <v>1</v>
      </c>
      <c r="AE3" s="112">
        <f t="shared" si="0"/>
        <v>1</v>
      </c>
      <c r="AF3" s="112">
        <f t="shared" si="0"/>
        <v>1</v>
      </c>
      <c r="AG3" s="112">
        <f>IF(AG2="lunes",0,1)</f>
        <v>1</v>
      </c>
      <c r="AH3" s="125">
        <f>SUM(D3:AG3)</f>
        <v>26</v>
      </c>
      <c r="AI3" s="96"/>
      <c r="AJ3" s="235"/>
      <c r="AK3" s="235"/>
      <c r="AL3" s="235"/>
    </row>
    <row r="4" spans="2:38" x14ac:dyDescent="0.25">
      <c r="B4" s="228"/>
      <c r="C4" s="116" t="s">
        <v>806</v>
      </c>
      <c r="D4" s="112">
        <v>1</v>
      </c>
      <c r="E4" s="112">
        <v>2</v>
      </c>
      <c r="F4" s="112">
        <v>3</v>
      </c>
      <c r="G4" s="121">
        <v>4</v>
      </c>
      <c r="H4" s="112">
        <v>5</v>
      </c>
      <c r="I4" s="112">
        <v>6</v>
      </c>
      <c r="J4" s="112">
        <v>7</v>
      </c>
      <c r="K4" s="112">
        <v>8</v>
      </c>
      <c r="L4" s="112">
        <v>9</v>
      </c>
      <c r="M4" s="112">
        <v>10</v>
      </c>
      <c r="N4" s="121">
        <v>11</v>
      </c>
      <c r="O4" s="112">
        <v>12</v>
      </c>
      <c r="P4" s="112">
        <v>13</v>
      </c>
      <c r="Q4" s="112">
        <v>14</v>
      </c>
      <c r="R4" s="112">
        <v>15</v>
      </c>
      <c r="S4" s="112">
        <v>16</v>
      </c>
      <c r="T4" s="112">
        <v>17</v>
      </c>
      <c r="U4" s="121">
        <v>18</v>
      </c>
      <c r="V4" s="112">
        <v>19</v>
      </c>
      <c r="W4" s="112">
        <v>20</v>
      </c>
      <c r="X4" s="112">
        <v>21</v>
      </c>
      <c r="Y4" s="112">
        <v>22</v>
      </c>
      <c r="Z4" s="112">
        <v>23</v>
      </c>
      <c r="AA4" s="112">
        <v>24</v>
      </c>
      <c r="AB4" s="121">
        <v>25</v>
      </c>
      <c r="AC4" s="112">
        <v>26</v>
      </c>
      <c r="AD4" s="112">
        <v>27</v>
      </c>
      <c r="AE4" s="112">
        <v>28</v>
      </c>
      <c r="AF4" s="112">
        <v>29</v>
      </c>
      <c r="AG4" s="112">
        <v>30</v>
      </c>
      <c r="AH4" s="114"/>
      <c r="AI4" s="114"/>
      <c r="AJ4" s="236"/>
      <c r="AK4" s="236"/>
      <c r="AL4" s="236"/>
    </row>
    <row r="5" spans="2:38"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4" t="s">
        <v>898</v>
      </c>
      <c r="AI5" s="104" t="s">
        <v>871</v>
      </c>
      <c r="AJ5" s="108" t="s">
        <v>897</v>
      </c>
      <c r="AK5" s="104" t="s">
        <v>899</v>
      </c>
      <c r="AL5" s="107" t="s">
        <v>900</v>
      </c>
    </row>
    <row r="6" spans="2:38" x14ac:dyDescent="0.25">
      <c r="B6" s="105" t="str">
        <f>ANALISIS!F5</f>
        <v>Monica Patel</v>
      </c>
      <c r="C6" s="105" t="s">
        <v>895</v>
      </c>
      <c r="D6" s="128">
        <f>COUNTIFS('DATOS-MODIFICADOS'!$J:$J,SEPTIEMBRE!$B6,'DATOS-MODIFICADOS'!$Q:$Q,"septiembre",'DATOS-MODIFICADOS'!$T:$T,SEPTIEMBRE!D$4)</f>
        <v>0</v>
      </c>
      <c r="E6" s="128">
        <f>COUNTIFS('DATOS-MODIFICADOS'!$J:$J,SEPTIEMBRE!$B6,'DATOS-MODIFICADOS'!$Q:$Q,"septiembre",'DATOS-MODIFICADOS'!$T:$T,SEPTIEMBRE!E$4)</f>
        <v>0</v>
      </c>
      <c r="F6" s="128">
        <f>COUNTIFS('DATOS-MODIFICADOS'!$J:$J,SEPTIEMBRE!$B6,'DATOS-MODIFICADOS'!$Q:$Q,"septiembre",'DATOS-MODIFICADOS'!$T:$T,SEPTIEMBRE!F$4)</f>
        <v>0</v>
      </c>
      <c r="G6" s="129">
        <f>COUNTIFS('DATOS-MODIFICADOS'!$J:$J,SEPTIEMBRE!$B6,'DATOS-MODIFICADOS'!$Q:$Q,"septiembre",'DATOS-MODIFICADOS'!$T:$T,SEPTIEMBRE!G$4)</f>
        <v>0</v>
      </c>
      <c r="H6" s="128">
        <f>COUNTIFS('DATOS-MODIFICADOS'!$J:$J,SEPTIEMBRE!$B6,'DATOS-MODIFICADOS'!$Q:$Q,"septiembre",'DATOS-MODIFICADOS'!$T:$T,SEPTIEMBRE!H$4)</f>
        <v>5</v>
      </c>
      <c r="I6" s="128">
        <f>COUNTIFS('DATOS-MODIFICADOS'!$J:$J,SEPTIEMBRE!$B6,'DATOS-MODIFICADOS'!$Q:$Q,"septiembre",'DATOS-MODIFICADOS'!$T:$T,SEPTIEMBRE!I$4)</f>
        <v>0</v>
      </c>
      <c r="J6" s="128">
        <f>COUNTIFS('DATOS-MODIFICADOS'!$J:$J,SEPTIEMBRE!$B6,'DATOS-MODIFICADOS'!$Q:$Q,"septiembre",'DATOS-MODIFICADOS'!$T:$T,SEPTIEMBRE!J$4)</f>
        <v>0</v>
      </c>
      <c r="K6" s="128">
        <f>COUNTIFS('DATOS-MODIFICADOS'!$J:$J,SEPTIEMBRE!$B6,'DATOS-MODIFICADOS'!$Q:$Q,"septiembre",'DATOS-MODIFICADOS'!$T:$T,SEPTIEMBRE!K$4)</f>
        <v>0</v>
      </c>
      <c r="L6" s="128">
        <f>COUNTIFS('DATOS-MODIFICADOS'!$J:$J,SEPTIEMBRE!$B6,'DATOS-MODIFICADOS'!$Q:$Q,"septiembre",'DATOS-MODIFICADOS'!$T:$T,SEPTIEMBRE!L$4)</f>
        <v>0</v>
      </c>
      <c r="M6" s="128">
        <f>COUNTIFS('DATOS-MODIFICADOS'!$J:$J,SEPTIEMBRE!$B6,'DATOS-MODIFICADOS'!$Q:$Q,"septiembre",'DATOS-MODIFICADOS'!$T:$T,SEPTIEMBRE!M$4)</f>
        <v>0</v>
      </c>
      <c r="N6" s="129">
        <f>COUNTIFS('DATOS-MODIFICADOS'!$J:$J,SEPTIEMBRE!$B6,'DATOS-MODIFICADOS'!$Q:$Q,"septiembre",'DATOS-MODIFICADOS'!$T:$T,SEPTIEMBRE!N$4)</f>
        <v>0</v>
      </c>
      <c r="O6" s="128">
        <f>COUNTIFS('DATOS-MODIFICADOS'!$J:$J,SEPTIEMBRE!$B6,'DATOS-MODIFICADOS'!$Q:$Q,"septiembre",'DATOS-MODIFICADOS'!$T:$T,SEPTIEMBRE!O$4)</f>
        <v>2</v>
      </c>
      <c r="P6" s="128">
        <f>COUNTIFS('DATOS-MODIFICADOS'!$J:$J,SEPTIEMBRE!$B6,'DATOS-MODIFICADOS'!$Q:$Q,"septiembre",'DATOS-MODIFICADOS'!$T:$T,SEPTIEMBRE!P$4)</f>
        <v>0</v>
      </c>
      <c r="Q6" s="128">
        <f>COUNTIFS('DATOS-MODIFICADOS'!$J:$J,SEPTIEMBRE!$B6,'DATOS-MODIFICADOS'!$Q:$Q,"septiembre",'DATOS-MODIFICADOS'!$T:$T,SEPTIEMBRE!Q$4)</f>
        <v>0</v>
      </c>
      <c r="R6" s="128">
        <f>COUNTIFS('DATOS-MODIFICADOS'!$J:$J,SEPTIEMBRE!$B6,'DATOS-MODIFICADOS'!$Q:$Q,"septiembre",'DATOS-MODIFICADOS'!$T:$T,SEPTIEMBRE!R$4)</f>
        <v>0</v>
      </c>
      <c r="S6" s="128">
        <f>COUNTIFS('DATOS-MODIFICADOS'!$J:$J,SEPTIEMBRE!$B6,'DATOS-MODIFICADOS'!$Q:$Q,"septiembre",'DATOS-MODIFICADOS'!$T:$T,SEPTIEMBRE!S$4)</f>
        <v>2</v>
      </c>
      <c r="T6" s="128">
        <f>COUNTIFS('DATOS-MODIFICADOS'!$J:$J,SEPTIEMBRE!$B6,'DATOS-MODIFICADOS'!$Q:$Q,"septiembre",'DATOS-MODIFICADOS'!$T:$T,SEPTIEMBRE!T$4)</f>
        <v>0</v>
      </c>
      <c r="U6" s="129">
        <f>COUNTIFS('DATOS-MODIFICADOS'!$J:$J,SEPTIEMBRE!$B6,'DATOS-MODIFICADOS'!$Q:$Q,"septiembre",'DATOS-MODIFICADOS'!$T:$T,SEPTIEMBRE!U$4)</f>
        <v>0</v>
      </c>
      <c r="V6" s="128">
        <f>COUNTIFS('DATOS-MODIFICADOS'!$J:$J,SEPTIEMBRE!$B6,'DATOS-MODIFICADOS'!$Q:$Q,"septiembre",'DATOS-MODIFICADOS'!$T:$T,SEPTIEMBRE!V$4)</f>
        <v>0</v>
      </c>
      <c r="W6" s="128">
        <f>COUNTIFS('DATOS-MODIFICADOS'!$J:$J,SEPTIEMBRE!$B6,'DATOS-MODIFICADOS'!$Q:$Q,"septiembre",'DATOS-MODIFICADOS'!$T:$T,SEPTIEMBRE!W$4)</f>
        <v>0</v>
      </c>
      <c r="X6" s="128">
        <f>COUNTIFS('DATOS-MODIFICADOS'!$J:$J,SEPTIEMBRE!$B6,'DATOS-MODIFICADOS'!$Q:$Q,"septiembre",'DATOS-MODIFICADOS'!$T:$T,SEPTIEMBRE!X$4)</f>
        <v>0</v>
      </c>
      <c r="Y6" s="128">
        <f>COUNTIFS('DATOS-MODIFICADOS'!$J:$J,SEPTIEMBRE!$B6,'DATOS-MODIFICADOS'!$Q:$Q,"septiembre",'DATOS-MODIFICADOS'!$T:$T,SEPTIEMBRE!Y$4)</f>
        <v>0</v>
      </c>
      <c r="Z6" s="128">
        <f>COUNTIFS('DATOS-MODIFICADOS'!$J:$J,SEPTIEMBRE!$B6,'DATOS-MODIFICADOS'!$Q:$Q,"septiembre",'DATOS-MODIFICADOS'!$T:$T,SEPTIEMBRE!Z$4)</f>
        <v>0</v>
      </c>
      <c r="AA6" s="128">
        <f>COUNTIFS('DATOS-MODIFICADOS'!$J:$J,SEPTIEMBRE!$B6,'DATOS-MODIFICADOS'!$Q:$Q,"septiembre",'DATOS-MODIFICADOS'!$T:$T,SEPTIEMBRE!AA$4)</f>
        <v>0</v>
      </c>
      <c r="AB6" s="129">
        <f>COUNTIFS('DATOS-MODIFICADOS'!$J:$J,SEPTIEMBRE!$B6,'DATOS-MODIFICADOS'!$Q:$Q,"septiembre",'DATOS-MODIFICADOS'!$T:$T,SEPTIEMBRE!AB$4)</f>
        <v>0</v>
      </c>
      <c r="AC6" s="128">
        <f>COUNTIFS('DATOS-MODIFICADOS'!$J:$J,SEPTIEMBRE!$B6,'DATOS-MODIFICADOS'!$Q:$Q,"septiembre",'DATOS-MODIFICADOS'!$T:$T,SEPTIEMBRE!AC$4)</f>
        <v>1</v>
      </c>
      <c r="AD6" s="128">
        <f>COUNTIFS('DATOS-MODIFICADOS'!$J:$J,SEPTIEMBRE!$B6,'DATOS-MODIFICADOS'!$Q:$Q,"septiembre",'DATOS-MODIFICADOS'!$T:$T,SEPTIEMBRE!AD$4)</f>
        <v>0</v>
      </c>
      <c r="AE6" s="128">
        <f>COUNTIFS('DATOS-MODIFICADOS'!$J:$J,SEPTIEMBRE!$B6,'DATOS-MODIFICADOS'!$Q:$Q,"septiembre",'DATOS-MODIFICADOS'!$T:$T,SEPTIEMBRE!AE$4)</f>
        <v>0</v>
      </c>
      <c r="AF6" s="128">
        <f>COUNTIFS('DATOS-MODIFICADOS'!$J:$J,SEPTIEMBRE!$B6,'DATOS-MODIFICADOS'!$Q:$Q,"septiembre",'DATOS-MODIFICADOS'!$T:$T,SEPTIEMBRE!AF$4)</f>
        <v>0</v>
      </c>
      <c r="AG6" s="128">
        <f>COUNTIFS('DATOS-MODIFICADOS'!$J:$J,SEPTIEMBRE!$B6,'DATOS-MODIFICADOS'!$Q:$Q,"septiembre",'DATOS-MODIFICADOS'!$T:$T,SEPTIEMBRE!AG$4)</f>
        <v>2</v>
      </c>
      <c r="AH6" s="109">
        <f>$AH$3</f>
        <v>26</v>
      </c>
      <c r="AI6" s="110">
        <f>AUSENTISMO!C2</f>
        <v>0</v>
      </c>
      <c r="AJ6" s="109">
        <f>AH6-AI6</f>
        <v>26</v>
      </c>
      <c r="AK6" s="110">
        <f>SUM(D6:AG6)</f>
        <v>12</v>
      </c>
      <c r="AL6" s="119">
        <f>IF(AK6/AJ6&gt;1,1,AK6/AJ6)</f>
        <v>0.46153846153846156</v>
      </c>
    </row>
    <row r="7" spans="2:38" x14ac:dyDescent="0.25">
      <c r="B7" s="106" t="str">
        <f>ANALISIS!F6</f>
        <v>Anna Petrov</v>
      </c>
      <c r="C7" s="106" t="s">
        <v>895</v>
      </c>
      <c r="D7" s="2">
        <f>COUNTIFS('DATOS-MODIFICADOS'!$J:$J,SEPTIEMBRE!$B7,'DATOS-MODIFICADOS'!$Q:$Q,"septiembre",'DATOS-MODIFICADOS'!$T:$T,SEPTIEMBRE!D$4)</f>
        <v>0</v>
      </c>
      <c r="E7" s="2">
        <f>COUNTIFS('DATOS-MODIFICADOS'!$J:$J,SEPTIEMBRE!$B7,'DATOS-MODIFICADOS'!$Q:$Q,"septiembre",'DATOS-MODIFICADOS'!$T:$T,SEPTIEMBRE!E$4)</f>
        <v>2</v>
      </c>
      <c r="F7" s="2">
        <f>COUNTIFS('DATOS-MODIFICADOS'!$J:$J,SEPTIEMBRE!$B7,'DATOS-MODIFICADOS'!$Q:$Q,"septiembre",'DATOS-MODIFICADOS'!$T:$T,SEPTIEMBRE!F$4)</f>
        <v>3</v>
      </c>
      <c r="G7" s="129">
        <f>COUNTIFS('DATOS-MODIFICADOS'!$J:$J,SEPTIEMBRE!$B7,'DATOS-MODIFICADOS'!$Q:$Q,"septiembre",'DATOS-MODIFICADOS'!$T:$T,SEPTIEMBRE!G$4)</f>
        <v>0</v>
      </c>
      <c r="H7" s="2">
        <f>COUNTIFS('DATOS-MODIFICADOS'!$J:$J,SEPTIEMBRE!$B7,'DATOS-MODIFICADOS'!$Q:$Q,"septiembre",'DATOS-MODIFICADOS'!$T:$T,SEPTIEMBRE!H$4)</f>
        <v>0</v>
      </c>
      <c r="I7" s="2">
        <f>COUNTIFS('DATOS-MODIFICADOS'!$J:$J,SEPTIEMBRE!$B7,'DATOS-MODIFICADOS'!$Q:$Q,"septiembre",'DATOS-MODIFICADOS'!$T:$T,SEPTIEMBRE!I$4)</f>
        <v>0</v>
      </c>
      <c r="J7" s="2">
        <f>COUNTIFS('DATOS-MODIFICADOS'!$J:$J,SEPTIEMBRE!$B7,'DATOS-MODIFICADOS'!$Q:$Q,"septiembre",'DATOS-MODIFICADOS'!$T:$T,SEPTIEMBRE!J$4)</f>
        <v>0</v>
      </c>
      <c r="K7" s="2">
        <f>COUNTIFS('DATOS-MODIFICADOS'!$J:$J,SEPTIEMBRE!$B7,'DATOS-MODIFICADOS'!$Q:$Q,"septiembre",'DATOS-MODIFICADOS'!$T:$T,SEPTIEMBRE!K$4)</f>
        <v>0</v>
      </c>
      <c r="L7" s="2">
        <f>COUNTIFS('DATOS-MODIFICADOS'!$J:$J,SEPTIEMBRE!$B7,'DATOS-MODIFICADOS'!$Q:$Q,"septiembre",'DATOS-MODIFICADOS'!$T:$T,SEPTIEMBRE!L$4)</f>
        <v>0</v>
      </c>
      <c r="M7" s="2">
        <f>COUNTIFS('DATOS-MODIFICADOS'!$J:$J,SEPTIEMBRE!$B7,'DATOS-MODIFICADOS'!$Q:$Q,"septiembre",'DATOS-MODIFICADOS'!$T:$T,SEPTIEMBRE!M$4)</f>
        <v>0</v>
      </c>
      <c r="N7" s="129">
        <f>COUNTIFS('DATOS-MODIFICADOS'!$J:$J,SEPTIEMBRE!$B7,'DATOS-MODIFICADOS'!$Q:$Q,"septiembre",'DATOS-MODIFICADOS'!$T:$T,SEPTIEMBRE!N$4)</f>
        <v>0</v>
      </c>
      <c r="O7" s="2">
        <f>COUNTIFS('DATOS-MODIFICADOS'!$J:$J,SEPTIEMBRE!$B7,'DATOS-MODIFICADOS'!$Q:$Q,"septiembre",'DATOS-MODIFICADOS'!$T:$T,SEPTIEMBRE!O$4)</f>
        <v>2</v>
      </c>
      <c r="P7" s="2">
        <f>COUNTIFS('DATOS-MODIFICADOS'!$J:$J,SEPTIEMBRE!$B7,'DATOS-MODIFICADOS'!$Q:$Q,"septiembre",'DATOS-MODIFICADOS'!$T:$T,SEPTIEMBRE!P$4)</f>
        <v>0</v>
      </c>
      <c r="Q7" s="2">
        <f>COUNTIFS('DATOS-MODIFICADOS'!$J:$J,SEPTIEMBRE!$B7,'DATOS-MODIFICADOS'!$Q:$Q,"septiembre",'DATOS-MODIFICADOS'!$T:$T,SEPTIEMBRE!Q$4)</f>
        <v>0</v>
      </c>
      <c r="R7" s="2">
        <f>COUNTIFS('DATOS-MODIFICADOS'!$J:$J,SEPTIEMBRE!$B7,'DATOS-MODIFICADOS'!$Q:$Q,"septiembre",'DATOS-MODIFICADOS'!$T:$T,SEPTIEMBRE!R$4)</f>
        <v>0</v>
      </c>
      <c r="S7" s="2">
        <f>COUNTIFS('DATOS-MODIFICADOS'!$J:$J,SEPTIEMBRE!$B7,'DATOS-MODIFICADOS'!$Q:$Q,"septiembre",'DATOS-MODIFICADOS'!$T:$T,SEPTIEMBRE!S$4)</f>
        <v>2</v>
      </c>
      <c r="T7" s="2">
        <f>COUNTIFS('DATOS-MODIFICADOS'!$J:$J,SEPTIEMBRE!$B7,'DATOS-MODIFICADOS'!$Q:$Q,"septiembre",'DATOS-MODIFICADOS'!$T:$T,SEPTIEMBRE!T$4)</f>
        <v>0</v>
      </c>
      <c r="U7" s="129">
        <f>COUNTIFS('DATOS-MODIFICADOS'!$J:$J,SEPTIEMBRE!$B7,'DATOS-MODIFICADOS'!$Q:$Q,"septiembre",'DATOS-MODIFICADOS'!$T:$T,SEPTIEMBRE!U$4)</f>
        <v>0</v>
      </c>
      <c r="V7" s="2">
        <f>COUNTIFS('DATOS-MODIFICADOS'!$J:$J,SEPTIEMBRE!$B7,'DATOS-MODIFICADOS'!$Q:$Q,"septiembre",'DATOS-MODIFICADOS'!$T:$T,SEPTIEMBRE!V$4)</f>
        <v>0</v>
      </c>
      <c r="W7" s="2">
        <f>COUNTIFS('DATOS-MODIFICADOS'!$J:$J,SEPTIEMBRE!$B7,'DATOS-MODIFICADOS'!$Q:$Q,"septiembre",'DATOS-MODIFICADOS'!$T:$T,SEPTIEMBRE!W$4)</f>
        <v>2</v>
      </c>
      <c r="X7" s="2">
        <f>COUNTIFS('DATOS-MODIFICADOS'!$J:$J,SEPTIEMBRE!$B7,'DATOS-MODIFICADOS'!$Q:$Q,"septiembre",'DATOS-MODIFICADOS'!$T:$T,SEPTIEMBRE!X$4)</f>
        <v>0</v>
      </c>
      <c r="Y7" s="2">
        <f>COUNTIFS('DATOS-MODIFICADOS'!$J:$J,SEPTIEMBRE!$B7,'DATOS-MODIFICADOS'!$Q:$Q,"septiembre",'DATOS-MODIFICADOS'!$T:$T,SEPTIEMBRE!Y$4)</f>
        <v>0</v>
      </c>
      <c r="Z7" s="2">
        <f>COUNTIFS('DATOS-MODIFICADOS'!$J:$J,SEPTIEMBRE!$B7,'DATOS-MODIFICADOS'!$Q:$Q,"septiembre",'DATOS-MODIFICADOS'!$T:$T,SEPTIEMBRE!Z$4)</f>
        <v>0</v>
      </c>
      <c r="AA7" s="2">
        <f>COUNTIFS('DATOS-MODIFICADOS'!$J:$J,SEPTIEMBRE!$B7,'DATOS-MODIFICADOS'!$Q:$Q,"septiembre",'DATOS-MODIFICADOS'!$T:$T,SEPTIEMBRE!AA$4)</f>
        <v>0</v>
      </c>
      <c r="AB7" s="129">
        <f>COUNTIFS('DATOS-MODIFICADOS'!$J:$J,SEPTIEMBRE!$B7,'DATOS-MODIFICADOS'!$Q:$Q,"septiembre",'DATOS-MODIFICADOS'!$T:$T,SEPTIEMBRE!AB$4)</f>
        <v>0</v>
      </c>
      <c r="AC7" s="2">
        <f>COUNTIFS('DATOS-MODIFICADOS'!$J:$J,SEPTIEMBRE!$B7,'DATOS-MODIFICADOS'!$Q:$Q,"septiembre",'DATOS-MODIFICADOS'!$T:$T,SEPTIEMBRE!AC$4)</f>
        <v>0</v>
      </c>
      <c r="AD7" s="2">
        <f>COUNTIFS('DATOS-MODIFICADOS'!$J:$J,SEPTIEMBRE!$B7,'DATOS-MODIFICADOS'!$Q:$Q,"septiembre",'DATOS-MODIFICADOS'!$T:$T,SEPTIEMBRE!AD$4)</f>
        <v>0</v>
      </c>
      <c r="AE7" s="2">
        <f>COUNTIFS('DATOS-MODIFICADOS'!$J:$J,SEPTIEMBRE!$B7,'DATOS-MODIFICADOS'!$Q:$Q,"septiembre",'DATOS-MODIFICADOS'!$T:$T,SEPTIEMBRE!AE$4)</f>
        <v>0</v>
      </c>
      <c r="AF7" s="2">
        <f>COUNTIFS('DATOS-MODIFICADOS'!$J:$J,SEPTIEMBRE!$B7,'DATOS-MODIFICADOS'!$Q:$Q,"septiembre",'DATOS-MODIFICADOS'!$T:$T,SEPTIEMBRE!AF$4)</f>
        <v>0</v>
      </c>
      <c r="AG7" s="2">
        <f>COUNTIFS('DATOS-MODIFICADOS'!$J:$J,SEPTIEMBRE!$B7,'DATOS-MODIFICADOS'!$Q:$Q,"septiembre",'DATOS-MODIFICADOS'!$T:$T,SEPTIEMBRE!AG$4)</f>
        <v>1</v>
      </c>
      <c r="AH7" s="109">
        <f t="shared" ref="AH7:AH25" si="1">$AH$3</f>
        <v>26</v>
      </c>
      <c r="AI7" s="110">
        <f>AUSENTISMO!C3</f>
        <v>1</v>
      </c>
      <c r="AJ7" s="109">
        <f>AH7-AI7</f>
        <v>25</v>
      </c>
      <c r="AK7" s="110">
        <f t="shared" ref="AK7:AK25" si="2">SUM(D7:AG7)</f>
        <v>12</v>
      </c>
      <c r="AL7" s="119">
        <f t="shared" ref="AL7:AL25" si="3">IF(AK7/AJ7&gt;1,1,AK7/AJ7)</f>
        <v>0.48</v>
      </c>
    </row>
    <row r="8" spans="2:38" x14ac:dyDescent="0.25">
      <c r="B8" s="105" t="str">
        <f>ANALISIS!F7</f>
        <v>Fatima Al-Farsi</v>
      </c>
      <c r="C8" s="105" t="s">
        <v>895</v>
      </c>
      <c r="D8" s="128">
        <f>COUNTIFS('DATOS-MODIFICADOS'!$J:$J,SEPTIEMBRE!$B8,'DATOS-MODIFICADOS'!$Q:$Q,"septiembre",'DATOS-MODIFICADOS'!$T:$T,SEPTIEMBRE!D$4)</f>
        <v>0</v>
      </c>
      <c r="E8" s="128">
        <f>COUNTIFS('DATOS-MODIFICADOS'!$J:$J,SEPTIEMBRE!$B8,'DATOS-MODIFICADOS'!$Q:$Q,"septiembre",'DATOS-MODIFICADOS'!$T:$T,SEPTIEMBRE!E$4)</f>
        <v>1</v>
      </c>
      <c r="F8" s="128">
        <f>COUNTIFS('DATOS-MODIFICADOS'!$J:$J,SEPTIEMBRE!$B8,'DATOS-MODIFICADOS'!$Q:$Q,"septiembre",'DATOS-MODIFICADOS'!$T:$T,SEPTIEMBRE!F$4)</f>
        <v>4</v>
      </c>
      <c r="G8" s="129">
        <f>COUNTIFS('DATOS-MODIFICADOS'!$J:$J,SEPTIEMBRE!$B8,'DATOS-MODIFICADOS'!$Q:$Q,"septiembre",'DATOS-MODIFICADOS'!$T:$T,SEPTIEMBRE!G$4)</f>
        <v>0</v>
      </c>
      <c r="H8" s="128">
        <f>COUNTIFS('DATOS-MODIFICADOS'!$J:$J,SEPTIEMBRE!$B8,'DATOS-MODIFICADOS'!$Q:$Q,"septiembre",'DATOS-MODIFICADOS'!$T:$T,SEPTIEMBRE!H$4)</f>
        <v>0</v>
      </c>
      <c r="I8" s="128">
        <f>COUNTIFS('DATOS-MODIFICADOS'!$J:$J,SEPTIEMBRE!$B8,'DATOS-MODIFICADOS'!$Q:$Q,"septiembre",'DATOS-MODIFICADOS'!$T:$T,SEPTIEMBRE!I$4)</f>
        <v>2</v>
      </c>
      <c r="J8" s="128">
        <f>COUNTIFS('DATOS-MODIFICADOS'!$J:$J,SEPTIEMBRE!$B8,'DATOS-MODIFICADOS'!$Q:$Q,"septiembre",'DATOS-MODIFICADOS'!$T:$T,SEPTIEMBRE!J$4)</f>
        <v>0</v>
      </c>
      <c r="K8" s="128">
        <f>COUNTIFS('DATOS-MODIFICADOS'!$J:$J,SEPTIEMBRE!$B8,'DATOS-MODIFICADOS'!$Q:$Q,"septiembre",'DATOS-MODIFICADOS'!$T:$T,SEPTIEMBRE!K$4)</f>
        <v>0</v>
      </c>
      <c r="L8" s="128">
        <f>COUNTIFS('DATOS-MODIFICADOS'!$J:$J,SEPTIEMBRE!$B8,'DATOS-MODIFICADOS'!$Q:$Q,"septiembre",'DATOS-MODIFICADOS'!$T:$T,SEPTIEMBRE!L$4)</f>
        <v>0</v>
      </c>
      <c r="M8" s="128">
        <f>COUNTIFS('DATOS-MODIFICADOS'!$J:$J,SEPTIEMBRE!$B8,'DATOS-MODIFICADOS'!$Q:$Q,"septiembre",'DATOS-MODIFICADOS'!$T:$T,SEPTIEMBRE!M$4)</f>
        <v>0</v>
      </c>
      <c r="N8" s="129">
        <f>COUNTIFS('DATOS-MODIFICADOS'!$J:$J,SEPTIEMBRE!$B8,'DATOS-MODIFICADOS'!$Q:$Q,"septiembre",'DATOS-MODIFICADOS'!$T:$T,SEPTIEMBRE!N$4)</f>
        <v>0</v>
      </c>
      <c r="O8" s="128">
        <f>COUNTIFS('DATOS-MODIFICADOS'!$J:$J,SEPTIEMBRE!$B8,'DATOS-MODIFICADOS'!$Q:$Q,"septiembre",'DATOS-MODIFICADOS'!$T:$T,SEPTIEMBRE!O$4)</f>
        <v>0</v>
      </c>
      <c r="P8" s="128">
        <f>COUNTIFS('DATOS-MODIFICADOS'!$J:$J,SEPTIEMBRE!$B8,'DATOS-MODIFICADOS'!$Q:$Q,"septiembre",'DATOS-MODIFICADOS'!$T:$T,SEPTIEMBRE!P$4)</f>
        <v>0</v>
      </c>
      <c r="Q8" s="128">
        <f>COUNTIFS('DATOS-MODIFICADOS'!$J:$J,SEPTIEMBRE!$B8,'DATOS-MODIFICADOS'!$Q:$Q,"septiembre",'DATOS-MODIFICADOS'!$T:$T,SEPTIEMBRE!Q$4)</f>
        <v>0</v>
      </c>
      <c r="R8" s="128">
        <f>COUNTIFS('DATOS-MODIFICADOS'!$J:$J,SEPTIEMBRE!$B8,'DATOS-MODIFICADOS'!$Q:$Q,"septiembre",'DATOS-MODIFICADOS'!$T:$T,SEPTIEMBRE!R$4)</f>
        <v>0</v>
      </c>
      <c r="S8" s="128">
        <f>COUNTIFS('DATOS-MODIFICADOS'!$J:$J,SEPTIEMBRE!$B8,'DATOS-MODIFICADOS'!$Q:$Q,"septiembre",'DATOS-MODIFICADOS'!$T:$T,SEPTIEMBRE!S$4)</f>
        <v>0</v>
      </c>
      <c r="T8" s="128">
        <f>COUNTIFS('DATOS-MODIFICADOS'!$J:$J,SEPTIEMBRE!$B8,'DATOS-MODIFICADOS'!$Q:$Q,"septiembre",'DATOS-MODIFICADOS'!$T:$T,SEPTIEMBRE!T$4)</f>
        <v>0</v>
      </c>
      <c r="U8" s="129">
        <f>COUNTIFS('DATOS-MODIFICADOS'!$J:$J,SEPTIEMBRE!$B8,'DATOS-MODIFICADOS'!$Q:$Q,"septiembre",'DATOS-MODIFICADOS'!$T:$T,SEPTIEMBRE!U$4)</f>
        <v>0</v>
      </c>
      <c r="V8" s="128">
        <f>COUNTIFS('DATOS-MODIFICADOS'!$J:$J,SEPTIEMBRE!$B8,'DATOS-MODIFICADOS'!$Q:$Q,"septiembre",'DATOS-MODIFICADOS'!$T:$T,SEPTIEMBRE!V$4)</f>
        <v>0</v>
      </c>
      <c r="W8" s="128">
        <f>COUNTIFS('DATOS-MODIFICADOS'!$J:$J,SEPTIEMBRE!$B8,'DATOS-MODIFICADOS'!$Q:$Q,"septiembre",'DATOS-MODIFICADOS'!$T:$T,SEPTIEMBRE!W$4)</f>
        <v>2</v>
      </c>
      <c r="X8" s="128">
        <f>COUNTIFS('DATOS-MODIFICADOS'!$J:$J,SEPTIEMBRE!$B8,'DATOS-MODIFICADOS'!$Q:$Q,"septiembre",'DATOS-MODIFICADOS'!$T:$T,SEPTIEMBRE!X$4)</f>
        <v>0</v>
      </c>
      <c r="Y8" s="128">
        <f>COUNTIFS('DATOS-MODIFICADOS'!$J:$J,SEPTIEMBRE!$B8,'DATOS-MODIFICADOS'!$Q:$Q,"septiembre",'DATOS-MODIFICADOS'!$T:$T,SEPTIEMBRE!Y$4)</f>
        <v>0</v>
      </c>
      <c r="Z8" s="128">
        <f>COUNTIFS('DATOS-MODIFICADOS'!$J:$J,SEPTIEMBRE!$B8,'DATOS-MODIFICADOS'!$Q:$Q,"septiembre",'DATOS-MODIFICADOS'!$T:$T,SEPTIEMBRE!Z$4)</f>
        <v>0</v>
      </c>
      <c r="AA8" s="128">
        <f>COUNTIFS('DATOS-MODIFICADOS'!$J:$J,SEPTIEMBRE!$B8,'DATOS-MODIFICADOS'!$Q:$Q,"septiembre",'DATOS-MODIFICADOS'!$T:$T,SEPTIEMBRE!AA$4)</f>
        <v>2</v>
      </c>
      <c r="AB8" s="129">
        <f>COUNTIFS('DATOS-MODIFICADOS'!$J:$J,SEPTIEMBRE!$B8,'DATOS-MODIFICADOS'!$Q:$Q,"septiembre",'DATOS-MODIFICADOS'!$T:$T,SEPTIEMBRE!AB$4)</f>
        <v>0</v>
      </c>
      <c r="AC8" s="128">
        <f>COUNTIFS('DATOS-MODIFICADOS'!$J:$J,SEPTIEMBRE!$B8,'DATOS-MODIFICADOS'!$Q:$Q,"septiembre",'DATOS-MODIFICADOS'!$T:$T,SEPTIEMBRE!AC$4)</f>
        <v>0</v>
      </c>
      <c r="AD8" s="128">
        <f>COUNTIFS('DATOS-MODIFICADOS'!$J:$J,SEPTIEMBRE!$B8,'DATOS-MODIFICADOS'!$Q:$Q,"septiembre",'DATOS-MODIFICADOS'!$T:$T,SEPTIEMBRE!AD$4)</f>
        <v>0</v>
      </c>
      <c r="AE8" s="128">
        <f>COUNTIFS('DATOS-MODIFICADOS'!$J:$J,SEPTIEMBRE!$B8,'DATOS-MODIFICADOS'!$Q:$Q,"septiembre",'DATOS-MODIFICADOS'!$T:$T,SEPTIEMBRE!AE$4)</f>
        <v>0</v>
      </c>
      <c r="AF8" s="128">
        <f>COUNTIFS('DATOS-MODIFICADOS'!$J:$J,SEPTIEMBRE!$B8,'DATOS-MODIFICADOS'!$Q:$Q,"septiembre",'DATOS-MODIFICADOS'!$T:$T,SEPTIEMBRE!AF$4)</f>
        <v>0</v>
      </c>
      <c r="AG8" s="128">
        <f>COUNTIFS('DATOS-MODIFICADOS'!$J:$J,SEPTIEMBRE!$B8,'DATOS-MODIFICADOS'!$Q:$Q,"septiembre",'DATOS-MODIFICADOS'!$T:$T,SEPTIEMBRE!AG$4)</f>
        <v>0</v>
      </c>
      <c r="AH8" s="109">
        <f t="shared" si="1"/>
        <v>26</v>
      </c>
      <c r="AI8" s="110">
        <f>AUSENTISMO!C4</f>
        <v>2</v>
      </c>
      <c r="AJ8" s="109">
        <f t="shared" ref="AJ8:AJ25" si="4">AH8-AI8</f>
        <v>24</v>
      </c>
      <c r="AK8" s="110">
        <f t="shared" si="2"/>
        <v>11</v>
      </c>
      <c r="AL8" s="119">
        <f t="shared" si="3"/>
        <v>0.45833333333333331</v>
      </c>
    </row>
    <row r="9" spans="2:38" x14ac:dyDescent="0.25">
      <c r="B9" s="106" t="str">
        <f>ANALISIS!F8</f>
        <v>Juan Carlos Silva</v>
      </c>
      <c r="C9" s="106" t="s">
        <v>895</v>
      </c>
      <c r="D9" s="2">
        <f>COUNTIFS('DATOS-MODIFICADOS'!$J:$J,SEPTIEMBRE!$B9,'DATOS-MODIFICADOS'!$Q:$Q,"septiembre",'DATOS-MODIFICADOS'!$T:$T,SEPTIEMBRE!D$4)</f>
        <v>0</v>
      </c>
      <c r="E9" s="2">
        <f>COUNTIFS('DATOS-MODIFICADOS'!$J:$J,SEPTIEMBRE!$B9,'DATOS-MODIFICADOS'!$Q:$Q,"septiembre",'DATOS-MODIFICADOS'!$T:$T,SEPTIEMBRE!E$4)</f>
        <v>0</v>
      </c>
      <c r="F9" s="2">
        <f>COUNTIFS('DATOS-MODIFICADOS'!$J:$J,SEPTIEMBRE!$B9,'DATOS-MODIFICADOS'!$Q:$Q,"septiembre",'DATOS-MODIFICADOS'!$T:$T,SEPTIEMBRE!F$4)</f>
        <v>4</v>
      </c>
      <c r="G9" s="129">
        <f>COUNTIFS('DATOS-MODIFICADOS'!$J:$J,SEPTIEMBRE!$B9,'DATOS-MODIFICADOS'!$Q:$Q,"septiembre",'DATOS-MODIFICADOS'!$T:$T,SEPTIEMBRE!G$4)</f>
        <v>0</v>
      </c>
      <c r="H9" s="2">
        <f>COUNTIFS('DATOS-MODIFICADOS'!$J:$J,SEPTIEMBRE!$B9,'DATOS-MODIFICADOS'!$Q:$Q,"septiembre",'DATOS-MODIFICADOS'!$T:$T,SEPTIEMBRE!H$4)</f>
        <v>0</v>
      </c>
      <c r="I9" s="2">
        <f>COUNTIFS('DATOS-MODIFICADOS'!$J:$J,SEPTIEMBRE!$B9,'DATOS-MODIFICADOS'!$Q:$Q,"septiembre",'DATOS-MODIFICADOS'!$T:$T,SEPTIEMBRE!I$4)</f>
        <v>10</v>
      </c>
      <c r="J9" s="2">
        <f>COUNTIFS('DATOS-MODIFICADOS'!$J:$J,SEPTIEMBRE!$B9,'DATOS-MODIFICADOS'!$Q:$Q,"septiembre",'DATOS-MODIFICADOS'!$T:$T,SEPTIEMBRE!J$4)</f>
        <v>0</v>
      </c>
      <c r="K9" s="2">
        <f>COUNTIFS('DATOS-MODIFICADOS'!$J:$J,SEPTIEMBRE!$B9,'DATOS-MODIFICADOS'!$Q:$Q,"septiembre",'DATOS-MODIFICADOS'!$T:$T,SEPTIEMBRE!K$4)</f>
        <v>2</v>
      </c>
      <c r="L9" s="2">
        <f>COUNTIFS('DATOS-MODIFICADOS'!$J:$J,SEPTIEMBRE!$B9,'DATOS-MODIFICADOS'!$Q:$Q,"septiembre",'DATOS-MODIFICADOS'!$T:$T,SEPTIEMBRE!L$4)</f>
        <v>4</v>
      </c>
      <c r="M9" s="2">
        <f>COUNTIFS('DATOS-MODIFICADOS'!$J:$J,SEPTIEMBRE!$B9,'DATOS-MODIFICADOS'!$Q:$Q,"septiembre",'DATOS-MODIFICADOS'!$T:$T,SEPTIEMBRE!M$4)</f>
        <v>4</v>
      </c>
      <c r="N9" s="129">
        <f>COUNTIFS('DATOS-MODIFICADOS'!$J:$J,SEPTIEMBRE!$B9,'DATOS-MODIFICADOS'!$Q:$Q,"septiembre",'DATOS-MODIFICADOS'!$T:$T,SEPTIEMBRE!N$4)</f>
        <v>0</v>
      </c>
      <c r="O9" s="2">
        <f>COUNTIFS('DATOS-MODIFICADOS'!$J:$J,SEPTIEMBRE!$B9,'DATOS-MODIFICADOS'!$Q:$Q,"septiembre",'DATOS-MODIFICADOS'!$T:$T,SEPTIEMBRE!O$4)</f>
        <v>1</v>
      </c>
      <c r="P9" s="2">
        <f>COUNTIFS('DATOS-MODIFICADOS'!$J:$J,SEPTIEMBRE!$B9,'DATOS-MODIFICADOS'!$Q:$Q,"septiembre",'DATOS-MODIFICADOS'!$T:$T,SEPTIEMBRE!P$4)</f>
        <v>0</v>
      </c>
      <c r="Q9" s="2">
        <f>COUNTIFS('DATOS-MODIFICADOS'!$J:$J,SEPTIEMBRE!$B9,'DATOS-MODIFICADOS'!$Q:$Q,"septiembre",'DATOS-MODIFICADOS'!$T:$T,SEPTIEMBRE!Q$4)</f>
        <v>0</v>
      </c>
      <c r="R9" s="2">
        <f>COUNTIFS('DATOS-MODIFICADOS'!$J:$J,SEPTIEMBRE!$B9,'DATOS-MODIFICADOS'!$Q:$Q,"septiembre",'DATOS-MODIFICADOS'!$T:$T,SEPTIEMBRE!R$4)</f>
        <v>0</v>
      </c>
      <c r="S9" s="2">
        <f>COUNTIFS('DATOS-MODIFICADOS'!$J:$J,SEPTIEMBRE!$B9,'DATOS-MODIFICADOS'!$Q:$Q,"septiembre",'DATOS-MODIFICADOS'!$T:$T,SEPTIEMBRE!S$4)</f>
        <v>2</v>
      </c>
      <c r="T9" s="2">
        <f>COUNTIFS('DATOS-MODIFICADOS'!$J:$J,SEPTIEMBRE!$B9,'DATOS-MODIFICADOS'!$Q:$Q,"septiembre",'DATOS-MODIFICADOS'!$T:$T,SEPTIEMBRE!T$4)</f>
        <v>0</v>
      </c>
      <c r="U9" s="129">
        <f>COUNTIFS('DATOS-MODIFICADOS'!$J:$J,SEPTIEMBRE!$B9,'DATOS-MODIFICADOS'!$Q:$Q,"septiembre",'DATOS-MODIFICADOS'!$T:$T,SEPTIEMBRE!U$4)</f>
        <v>0</v>
      </c>
      <c r="V9" s="2">
        <f>COUNTIFS('DATOS-MODIFICADOS'!$J:$J,SEPTIEMBRE!$B9,'DATOS-MODIFICADOS'!$Q:$Q,"septiembre",'DATOS-MODIFICADOS'!$T:$T,SEPTIEMBRE!V$4)</f>
        <v>0</v>
      </c>
      <c r="W9" s="2">
        <f>COUNTIFS('DATOS-MODIFICADOS'!$J:$J,SEPTIEMBRE!$B9,'DATOS-MODIFICADOS'!$Q:$Q,"septiembre",'DATOS-MODIFICADOS'!$T:$T,SEPTIEMBRE!W$4)</f>
        <v>0</v>
      </c>
      <c r="X9" s="2">
        <f>COUNTIFS('DATOS-MODIFICADOS'!$J:$J,SEPTIEMBRE!$B9,'DATOS-MODIFICADOS'!$Q:$Q,"septiembre",'DATOS-MODIFICADOS'!$T:$T,SEPTIEMBRE!X$4)</f>
        <v>0</v>
      </c>
      <c r="Y9" s="2">
        <f>COUNTIFS('DATOS-MODIFICADOS'!$J:$J,SEPTIEMBRE!$B9,'DATOS-MODIFICADOS'!$Q:$Q,"septiembre",'DATOS-MODIFICADOS'!$T:$T,SEPTIEMBRE!Y$4)</f>
        <v>3</v>
      </c>
      <c r="Z9" s="2">
        <f>COUNTIFS('DATOS-MODIFICADOS'!$J:$J,SEPTIEMBRE!$B9,'DATOS-MODIFICADOS'!$Q:$Q,"septiembre",'DATOS-MODIFICADOS'!$T:$T,SEPTIEMBRE!Z$4)</f>
        <v>0</v>
      </c>
      <c r="AA9" s="2">
        <f>COUNTIFS('DATOS-MODIFICADOS'!$J:$J,SEPTIEMBRE!$B9,'DATOS-MODIFICADOS'!$Q:$Q,"septiembre",'DATOS-MODIFICADOS'!$T:$T,SEPTIEMBRE!AA$4)</f>
        <v>0</v>
      </c>
      <c r="AB9" s="129">
        <f>COUNTIFS('DATOS-MODIFICADOS'!$J:$J,SEPTIEMBRE!$B9,'DATOS-MODIFICADOS'!$Q:$Q,"septiembre",'DATOS-MODIFICADOS'!$T:$T,SEPTIEMBRE!AB$4)</f>
        <v>0</v>
      </c>
      <c r="AC9" s="2">
        <f>COUNTIFS('DATOS-MODIFICADOS'!$J:$J,SEPTIEMBRE!$B9,'DATOS-MODIFICADOS'!$Q:$Q,"septiembre",'DATOS-MODIFICADOS'!$T:$T,SEPTIEMBRE!AC$4)</f>
        <v>2</v>
      </c>
      <c r="AD9" s="2">
        <f>COUNTIFS('DATOS-MODIFICADOS'!$J:$J,SEPTIEMBRE!$B9,'DATOS-MODIFICADOS'!$Q:$Q,"septiembre",'DATOS-MODIFICADOS'!$T:$T,SEPTIEMBRE!AD$4)</f>
        <v>0</v>
      </c>
      <c r="AE9" s="2">
        <f>COUNTIFS('DATOS-MODIFICADOS'!$J:$J,SEPTIEMBRE!$B9,'DATOS-MODIFICADOS'!$Q:$Q,"septiembre",'DATOS-MODIFICADOS'!$T:$T,SEPTIEMBRE!AE$4)</f>
        <v>0</v>
      </c>
      <c r="AF9" s="2">
        <f>COUNTIFS('DATOS-MODIFICADOS'!$J:$J,SEPTIEMBRE!$B9,'DATOS-MODIFICADOS'!$Q:$Q,"septiembre",'DATOS-MODIFICADOS'!$T:$T,SEPTIEMBRE!AF$4)</f>
        <v>0</v>
      </c>
      <c r="AG9" s="2">
        <f>COUNTIFS('DATOS-MODIFICADOS'!$J:$J,SEPTIEMBRE!$B9,'DATOS-MODIFICADOS'!$Q:$Q,"septiembre",'DATOS-MODIFICADOS'!$T:$T,SEPTIEMBRE!AG$4)</f>
        <v>0</v>
      </c>
      <c r="AH9" s="109">
        <f t="shared" si="1"/>
        <v>26</v>
      </c>
      <c r="AI9" s="110">
        <f>AUSENTISMO!C5</f>
        <v>0</v>
      </c>
      <c r="AJ9" s="109">
        <f t="shared" si="4"/>
        <v>26</v>
      </c>
      <c r="AK9" s="110">
        <f t="shared" si="2"/>
        <v>32</v>
      </c>
      <c r="AL9" s="119">
        <f t="shared" si="3"/>
        <v>1</v>
      </c>
    </row>
    <row r="10" spans="2:38" x14ac:dyDescent="0.25">
      <c r="B10" s="105" t="str">
        <f>ANALISIS!F9</f>
        <v>Carla Costa</v>
      </c>
      <c r="C10" s="105" t="s">
        <v>895</v>
      </c>
      <c r="D10" s="128">
        <f>COUNTIFS('DATOS-MODIFICADOS'!$J:$J,SEPTIEMBRE!$B10,'DATOS-MODIFICADOS'!$Q:$Q,"septiembre",'DATOS-MODIFICADOS'!$T:$T,SEPTIEMBRE!D$4)</f>
        <v>0</v>
      </c>
      <c r="E10" s="128">
        <f>COUNTIFS('DATOS-MODIFICADOS'!$J:$J,SEPTIEMBRE!$B10,'DATOS-MODIFICADOS'!$Q:$Q,"septiembre",'DATOS-MODIFICADOS'!$T:$T,SEPTIEMBRE!E$4)</f>
        <v>1</v>
      </c>
      <c r="F10" s="128">
        <f>COUNTIFS('DATOS-MODIFICADOS'!$J:$J,SEPTIEMBRE!$B10,'DATOS-MODIFICADOS'!$Q:$Q,"septiembre",'DATOS-MODIFICADOS'!$T:$T,SEPTIEMBRE!F$4)</f>
        <v>4</v>
      </c>
      <c r="G10" s="129">
        <f>COUNTIFS('DATOS-MODIFICADOS'!$J:$J,SEPTIEMBRE!$B10,'DATOS-MODIFICADOS'!$Q:$Q,"septiembre",'DATOS-MODIFICADOS'!$T:$T,SEPTIEMBRE!G$4)</f>
        <v>0</v>
      </c>
      <c r="H10" s="128">
        <f>COUNTIFS('DATOS-MODIFICADOS'!$J:$J,SEPTIEMBRE!$B10,'DATOS-MODIFICADOS'!$Q:$Q,"septiembre",'DATOS-MODIFICADOS'!$T:$T,SEPTIEMBRE!H$4)</f>
        <v>0</v>
      </c>
      <c r="I10" s="128">
        <f>COUNTIFS('DATOS-MODIFICADOS'!$J:$J,SEPTIEMBRE!$B10,'DATOS-MODIFICADOS'!$Q:$Q,"septiembre",'DATOS-MODIFICADOS'!$T:$T,SEPTIEMBRE!I$4)</f>
        <v>0</v>
      </c>
      <c r="J10" s="128">
        <f>COUNTIFS('DATOS-MODIFICADOS'!$J:$J,SEPTIEMBRE!$B10,'DATOS-MODIFICADOS'!$Q:$Q,"septiembre",'DATOS-MODIFICADOS'!$T:$T,SEPTIEMBRE!J$4)</f>
        <v>0</v>
      </c>
      <c r="K10" s="128">
        <f>COUNTIFS('DATOS-MODIFICADOS'!$J:$J,SEPTIEMBRE!$B10,'DATOS-MODIFICADOS'!$Q:$Q,"septiembre",'DATOS-MODIFICADOS'!$T:$T,SEPTIEMBRE!K$4)</f>
        <v>4</v>
      </c>
      <c r="L10" s="128">
        <f>COUNTIFS('DATOS-MODIFICADOS'!$J:$J,SEPTIEMBRE!$B10,'DATOS-MODIFICADOS'!$Q:$Q,"septiembre",'DATOS-MODIFICADOS'!$T:$T,SEPTIEMBRE!L$4)</f>
        <v>0</v>
      </c>
      <c r="M10" s="128">
        <f>COUNTIFS('DATOS-MODIFICADOS'!$J:$J,SEPTIEMBRE!$B10,'DATOS-MODIFICADOS'!$Q:$Q,"septiembre",'DATOS-MODIFICADOS'!$T:$T,SEPTIEMBRE!M$4)</f>
        <v>13</v>
      </c>
      <c r="N10" s="129">
        <f>COUNTIFS('DATOS-MODIFICADOS'!$J:$J,SEPTIEMBRE!$B10,'DATOS-MODIFICADOS'!$Q:$Q,"septiembre",'DATOS-MODIFICADOS'!$T:$T,SEPTIEMBRE!N$4)</f>
        <v>0</v>
      </c>
      <c r="O10" s="128">
        <f>COUNTIFS('DATOS-MODIFICADOS'!$J:$J,SEPTIEMBRE!$B10,'DATOS-MODIFICADOS'!$Q:$Q,"septiembre",'DATOS-MODIFICADOS'!$T:$T,SEPTIEMBRE!O$4)</f>
        <v>0</v>
      </c>
      <c r="P10" s="128">
        <f>COUNTIFS('DATOS-MODIFICADOS'!$J:$J,SEPTIEMBRE!$B10,'DATOS-MODIFICADOS'!$Q:$Q,"septiembre",'DATOS-MODIFICADOS'!$T:$T,SEPTIEMBRE!P$4)</f>
        <v>0</v>
      </c>
      <c r="Q10" s="128">
        <f>COUNTIFS('DATOS-MODIFICADOS'!$J:$J,SEPTIEMBRE!$B10,'DATOS-MODIFICADOS'!$Q:$Q,"septiembre",'DATOS-MODIFICADOS'!$T:$T,SEPTIEMBRE!Q$4)</f>
        <v>6</v>
      </c>
      <c r="R10" s="128">
        <f>COUNTIFS('DATOS-MODIFICADOS'!$J:$J,SEPTIEMBRE!$B10,'DATOS-MODIFICADOS'!$Q:$Q,"septiembre",'DATOS-MODIFICADOS'!$T:$T,SEPTIEMBRE!R$4)</f>
        <v>0</v>
      </c>
      <c r="S10" s="128">
        <f>COUNTIFS('DATOS-MODIFICADOS'!$J:$J,SEPTIEMBRE!$B10,'DATOS-MODIFICADOS'!$Q:$Q,"septiembre",'DATOS-MODIFICADOS'!$T:$T,SEPTIEMBRE!S$4)</f>
        <v>5</v>
      </c>
      <c r="T10" s="128">
        <f>COUNTIFS('DATOS-MODIFICADOS'!$J:$J,SEPTIEMBRE!$B10,'DATOS-MODIFICADOS'!$Q:$Q,"septiembre",'DATOS-MODIFICADOS'!$T:$T,SEPTIEMBRE!T$4)</f>
        <v>2</v>
      </c>
      <c r="U10" s="129">
        <f>COUNTIFS('DATOS-MODIFICADOS'!$J:$J,SEPTIEMBRE!$B10,'DATOS-MODIFICADOS'!$Q:$Q,"septiembre",'DATOS-MODIFICADOS'!$T:$T,SEPTIEMBRE!U$4)</f>
        <v>0</v>
      </c>
      <c r="V10" s="128">
        <f>COUNTIFS('DATOS-MODIFICADOS'!$J:$J,SEPTIEMBRE!$B10,'DATOS-MODIFICADOS'!$Q:$Q,"septiembre",'DATOS-MODIFICADOS'!$T:$T,SEPTIEMBRE!V$4)</f>
        <v>0</v>
      </c>
      <c r="W10" s="128">
        <f>COUNTIFS('DATOS-MODIFICADOS'!$J:$J,SEPTIEMBRE!$B10,'DATOS-MODIFICADOS'!$Q:$Q,"septiembre",'DATOS-MODIFICADOS'!$T:$T,SEPTIEMBRE!W$4)</f>
        <v>2</v>
      </c>
      <c r="X10" s="128">
        <f>COUNTIFS('DATOS-MODIFICADOS'!$J:$J,SEPTIEMBRE!$B10,'DATOS-MODIFICADOS'!$Q:$Q,"septiembre",'DATOS-MODIFICADOS'!$T:$T,SEPTIEMBRE!X$4)</f>
        <v>0</v>
      </c>
      <c r="Y10" s="128">
        <f>COUNTIFS('DATOS-MODIFICADOS'!$J:$J,SEPTIEMBRE!$B10,'DATOS-MODIFICADOS'!$Q:$Q,"septiembre",'DATOS-MODIFICADOS'!$T:$T,SEPTIEMBRE!Y$4)</f>
        <v>2</v>
      </c>
      <c r="Z10" s="128">
        <f>COUNTIFS('DATOS-MODIFICADOS'!$J:$J,SEPTIEMBRE!$B10,'DATOS-MODIFICADOS'!$Q:$Q,"septiembre",'DATOS-MODIFICADOS'!$T:$T,SEPTIEMBRE!Z$4)</f>
        <v>2</v>
      </c>
      <c r="AA10" s="128">
        <f>COUNTIFS('DATOS-MODIFICADOS'!$J:$J,SEPTIEMBRE!$B10,'DATOS-MODIFICADOS'!$Q:$Q,"septiembre",'DATOS-MODIFICADOS'!$T:$T,SEPTIEMBRE!AA$4)</f>
        <v>5</v>
      </c>
      <c r="AB10" s="129">
        <f>COUNTIFS('DATOS-MODIFICADOS'!$J:$J,SEPTIEMBRE!$B10,'DATOS-MODIFICADOS'!$Q:$Q,"septiembre",'DATOS-MODIFICADOS'!$T:$T,SEPTIEMBRE!AB$4)</f>
        <v>0</v>
      </c>
      <c r="AC10" s="128">
        <f>COUNTIFS('DATOS-MODIFICADOS'!$J:$J,SEPTIEMBRE!$B10,'DATOS-MODIFICADOS'!$Q:$Q,"septiembre",'DATOS-MODIFICADOS'!$T:$T,SEPTIEMBRE!AC$4)</f>
        <v>3</v>
      </c>
      <c r="AD10" s="128">
        <f>COUNTIFS('DATOS-MODIFICADOS'!$J:$J,SEPTIEMBRE!$B10,'DATOS-MODIFICADOS'!$Q:$Q,"septiembre",'DATOS-MODIFICADOS'!$T:$T,SEPTIEMBRE!AD$4)</f>
        <v>0</v>
      </c>
      <c r="AE10" s="128">
        <f>COUNTIFS('DATOS-MODIFICADOS'!$J:$J,SEPTIEMBRE!$B10,'DATOS-MODIFICADOS'!$Q:$Q,"septiembre",'DATOS-MODIFICADOS'!$T:$T,SEPTIEMBRE!AE$4)</f>
        <v>0</v>
      </c>
      <c r="AF10" s="128">
        <f>COUNTIFS('DATOS-MODIFICADOS'!$J:$J,SEPTIEMBRE!$B10,'DATOS-MODIFICADOS'!$Q:$Q,"septiembre",'DATOS-MODIFICADOS'!$T:$T,SEPTIEMBRE!AF$4)</f>
        <v>0</v>
      </c>
      <c r="AG10" s="128">
        <f>COUNTIFS('DATOS-MODIFICADOS'!$J:$J,SEPTIEMBRE!$B10,'DATOS-MODIFICADOS'!$Q:$Q,"septiembre",'DATOS-MODIFICADOS'!$T:$T,SEPTIEMBRE!AG$4)</f>
        <v>2</v>
      </c>
      <c r="AH10" s="109">
        <f t="shared" si="1"/>
        <v>26</v>
      </c>
      <c r="AI10" s="110">
        <f>AUSENTISMO!C6</f>
        <v>2</v>
      </c>
      <c r="AJ10" s="109">
        <f t="shared" si="4"/>
        <v>24</v>
      </c>
      <c r="AK10" s="110">
        <f t="shared" si="2"/>
        <v>51</v>
      </c>
      <c r="AL10" s="119">
        <f t="shared" si="3"/>
        <v>1</v>
      </c>
    </row>
    <row r="11" spans="2:38" x14ac:dyDescent="0.25">
      <c r="B11" s="106" t="str">
        <f>ANALISIS!F10</f>
        <v>Carlos Rodriguez</v>
      </c>
      <c r="C11" s="106" t="s">
        <v>895</v>
      </c>
      <c r="D11" s="2">
        <f>COUNTIFS('DATOS-MODIFICADOS'!$J:$J,SEPTIEMBRE!$B11,'DATOS-MODIFICADOS'!$Q:$Q,"septiembre",'DATOS-MODIFICADOS'!$T:$T,SEPTIEMBRE!D$4)</f>
        <v>0</v>
      </c>
      <c r="E11" s="2">
        <f>COUNTIFS('DATOS-MODIFICADOS'!$J:$J,SEPTIEMBRE!$B11,'DATOS-MODIFICADOS'!$Q:$Q,"septiembre",'DATOS-MODIFICADOS'!$T:$T,SEPTIEMBRE!E$4)</f>
        <v>2</v>
      </c>
      <c r="F11" s="2">
        <f>COUNTIFS('DATOS-MODIFICADOS'!$J:$J,SEPTIEMBRE!$B11,'DATOS-MODIFICADOS'!$Q:$Q,"septiembre",'DATOS-MODIFICADOS'!$T:$T,SEPTIEMBRE!F$4)</f>
        <v>0</v>
      </c>
      <c r="G11" s="129">
        <f>COUNTIFS('DATOS-MODIFICADOS'!$J:$J,SEPTIEMBRE!$B11,'DATOS-MODIFICADOS'!$Q:$Q,"septiembre",'DATOS-MODIFICADOS'!$T:$T,SEPTIEMBRE!G$4)</f>
        <v>0</v>
      </c>
      <c r="H11" s="2">
        <f>COUNTIFS('DATOS-MODIFICADOS'!$J:$J,SEPTIEMBRE!$B11,'DATOS-MODIFICADOS'!$Q:$Q,"septiembre",'DATOS-MODIFICADOS'!$T:$T,SEPTIEMBRE!H$4)</f>
        <v>0</v>
      </c>
      <c r="I11" s="2">
        <f>COUNTIFS('DATOS-MODIFICADOS'!$J:$J,SEPTIEMBRE!$B11,'DATOS-MODIFICADOS'!$Q:$Q,"septiembre",'DATOS-MODIFICADOS'!$T:$T,SEPTIEMBRE!I$4)</f>
        <v>2</v>
      </c>
      <c r="J11" s="2">
        <f>COUNTIFS('DATOS-MODIFICADOS'!$J:$J,SEPTIEMBRE!$B11,'DATOS-MODIFICADOS'!$Q:$Q,"septiembre",'DATOS-MODIFICADOS'!$T:$T,SEPTIEMBRE!J$4)</f>
        <v>0</v>
      </c>
      <c r="K11" s="2">
        <f>COUNTIFS('DATOS-MODIFICADOS'!$J:$J,SEPTIEMBRE!$B11,'DATOS-MODIFICADOS'!$Q:$Q,"septiembre",'DATOS-MODIFICADOS'!$T:$T,SEPTIEMBRE!K$4)</f>
        <v>0</v>
      </c>
      <c r="L11" s="2">
        <f>COUNTIFS('DATOS-MODIFICADOS'!$J:$J,SEPTIEMBRE!$B11,'DATOS-MODIFICADOS'!$Q:$Q,"septiembre",'DATOS-MODIFICADOS'!$T:$T,SEPTIEMBRE!L$4)</f>
        <v>0</v>
      </c>
      <c r="M11" s="2">
        <f>COUNTIFS('DATOS-MODIFICADOS'!$J:$J,SEPTIEMBRE!$B11,'DATOS-MODIFICADOS'!$Q:$Q,"septiembre",'DATOS-MODIFICADOS'!$T:$T,SEPTIEMBRE!M$4)</f>
        <v>0</v>
      </c>
      <c r="N11" s="129">
        <f>COUNTIFS('DATOS-MODIFICADOS'!$J:$J,SEPTIEMBRE!$B11,'DATOS-MODIFICADOS'!$Q:$Q,"septiembre",'DATOS-MODIFICADOS'!$T:$T,SEPTIEMBRE!N$4)</f>
        <v>0</v>
      </c>
      <c r="O11" s="2">
        <f>COUNTIFS('DATOS-MODIFICADOS'!$J:$J,SEPTIEMBRE!$B11,'DATOS-MODIFICADOS'!$Q:$Q,"septiembre",'DATOS-MODIFICADOS'!$T:$T,SEPTIEMBRE!O$4)</f>
        <v>0</v>
      </c>
      <c r="P11" s="2">
        <f>COUNTIFS('DATOS-MODIFICADOS'!$J:$J,SEPTIEMBRE!$B11,'DATOS-MODIFICADOS'!$Q:$Q,"septiembre",'DATOS-MODIFICADOS'!$T:$T,SEPTIEMBRE!P$4)</f>
        <v>0</v>
      </c>
      <c r="Q11" s="2">
        <f>COUNTIFS('DATOS-MODIFICADOS'!$J:$J,SEPTIEMBRE!$B11,'DATOS-MODIFICADOS'!$Q:$Q,"septiembre",'DATOS-MODIFICADOS'!$T:$T,SEPTIEMBRE!Q$4)</f>
        <v>0</v>
      </c>
      <c r="R11" s="2">
        <f>COUNTIFS('DATOS-MODIFICADOS'!$J:$J,SEPTIEMBRE!$B11,'DATOS-MODIFICADOS'!$Q:$Q,"septiembre",'DATOS-MODIFICADOS'!$T:$T,SEPTIEMBRE!R$4)</f>
        <v>0</v>
      </c>
      <c r="S11" s="2">
        <f>COUNTIFS('DATOS-MODIFICADOS'!$J:$J,SEPTIEMBRE!$B11,'DATOS-MODIFICADOS'!$Q:$Q,"septiembre",'DATOS-MODIFICADOS'!$T:$T,SEPTIEMBRE!S$4)</f>
        <v>9</v>
      </c>
      <c r="T11" s="2">
        <f>COUNTIFS('DATOS-MODIFICADOS'!$J:$J,SEPTIEMBRE!$B11,'DATOS-MODIFICADOS'!$Q:$Q,"septiembre",'DATOS-MODIFICADOS'!$T:$T,SEPTIEMBRE!T$4)</f>
        <v>0</v>
      </c>
      <c r="U11" s="129">
        <f>COUNTIFS('DATOS-MODIFICADOS'!$J:$J,SEPTIEMBRE!$B11,'DATOS-MODIFICADOS'!$Q:$Q,"septiembre",'DATOS-MODIFICADOS'!$T:$T,SEPTIEMBRE!U$4)</f>
        <v>0</v>
      </c>
      <c r="V11" s="2">
        <f>COUNTIFS('DATOS-MODIFICADOS'!$J:$J,SEPTIEMBRE!$B11,'DATOS-MODIFICADOS'!$Q:$Q,"septiembre",'DATOS-MODIFICADOS'!$T:$T,SEPTIEMBRE!V$4)</f>
        <v>0</v>
      </c>
      <c r="W11" s="2">
        <f>COUNTIFS('DATOS-MODIFICADOS'!$J:$J,SEPTIEMBRE!$B11,'DATOS-MODIFICADOS'!$Q:$Q,"septiembre",'DATOS-MODIFICADOS'!$T:$T,SEPTIEMBRE!W$4)</f>
        <v>2</v>
      </c>
      <c r="X11" s="2">
        <f>COUNTIFS('DATOS-MODIFICADOS'!$J:$J,SEPTIEMBRE!$B11,'DATOS-MODIFICADOS'!$Q:$Q,"septiembre",'DATOS-MODIFICADOS'!$T:$T,SEPTIEMBRE!X$4)</f>
        <v>0</v>
      </c>
      <c r="Y11" s="2">
        <f>COUNTIFS('DATOS-MODIFICADOS'!$J:$J,SEPTIEMBRE!$B11,'DATOS-MODIFICADOS'!$Q:$Q,"septiembre",'DATOS-MODIFICADOS'!$T:$T,SEPTIEMBRE!Y$4)</f>
        <v>0</v>
      </c>
      <c r="Z11" s="2">
        <f>COUNTIFS('DATOS-MODIFICADOS'!$J:$J,SEPTIEMBRE!$B11,'DATOS-MODIFICADOS'!$Q:$Q,"septiembre",'DATOS-MODIFICADOS'!$T:$T,SEPTIEMBRE!Z$4)</f>
        <v>0</v>
      </c>
      <c r="AA11" s="2">
        <f>COUNTIFS('DATOS-MODIFICADOS'!$J:$J,SEPTIEMBRE!$B11,'DATOS-MODIFICADOS'!$Q:$Q,"septiembre",'DATOS-MODIFICADOS'!$T:$T,SEPTIEMBRE!AA$4)</f>
        <v>0</v>
      </c>
      <c r="AB11" s="129">
        <f>COUNTIFS('DATOS-MODIFICADOS'!$J:$J,SEPTIEMBRE!$B11,'DATOS-MODIFICADOS'!$Q:$Q,"septiembre",'DATOS-MODIFICADOS'!$T:$T,SEPTIEMBRE!AB$4)</f>
        <v>0</v>
      </c>
      <c r="AC11" s="2">
        <f>COUNTIFS('DATOS-MODIFICADOS'!$J:$J,SEPTIEMBRE!$B11,'DATOS-MODIFICADOS'!$Q:$Q,"septiembre",'DATOS-MODIFICADOS'!$T:$T,SEPTIEMBRE!AC$4)</f>
        <v>0</v>
      </c>
      <c r="AD11" s="2">
        <f>COUNTIFS('DATOS-MODIFICADOS'!$J:$J,SEPTIEMBRE!$B11,'DATOS-MODIFICADOS'!$Q:$Q,"septiembre",'DATOS-MODIFICADOS'!$T:$T,SEPTIEMBRE!AD$4)</f>
        <v>2</v>
      </c>
      <c r="AE11" s="2">
        <f>COUNTIFS('DATOS-MODIFICADOS'!$J:$J,SEPTIEMBRE!$B11,'DATOS-MODIFICADOS'!$Q:$Q,"septiembre",'DATOS-MODIFICADOS'!$T:$T,SEPTIEMBRE!AE$4)</f>
        <v>2</v>
      </c>
      <c r="AF11" s="2">
        <f>COUNTIFS('DATOS-MODIFICADOS'!$J:$J,SEPTIEMBRE!$B11,'DATOS-MODIFICADOS'!$Q:$Q,"septiembre",'DATOS-MODIFICADOS'!$T:$T,SEPTIEMBRE!AF$4)</f>
        <v>0</v>
      </c>
      <c r="AG11" s="2">
        <f>COUNTIFS('DATOS-MODIFICADOS'!$J:$J,SEPTIEMBRE!$B11,'DATOS-MODIFICADOS'!$Q:$Q,"septiembre",'DATOS-MODIFICADOS'!$T:$T,SEPTIEMBRE!AG$4)</f>
        <v>0</v>
      </c>
      <c r="AH11" s="109">
        <f t="shared" si="1"/>
        <v>26</v>
      </c>
      <c r="AI11" s="110">
        <f>AUSENTISMO!C7</f>
        <v>0</v>
      </c>
      <c r="AJ11" s="109">
        <f t="shared" si="4"/>
        <v>26</v>
      </c>
      <c r="AK11" s="110">
        <f t="shared" si="2"/>
        <v>19</v>
      </c>
      <c r="AL11" s="119">
        <f t="shared" si="3"/>
        <v>0.73076923076923073</v>
      </c>
    </row>
    <row r="12" spans="2:38" x14ac:dyDescent="0.25">
      <c r="B12" s="105" t="str">
        <f>ANALISIS!F11</f>
        <v>Daniel Kim</v>
      </c>
      <c r="C12" s="105" t="s">
        <v>895</v>
      </c>
      <c r="D12" s="128">
        <f>COUNTIFS('DATOS-MODIFICADOS'!$J:$J,SEPTIEMBRE!$B12,'DATOS-MODIFICADOS'!$Q:$Q,"septiembre",'DATOS-MODIFICADOS'!$T:$T,SEPTIEMBRE!D$4)</f>
        <v>0</v>
      </c>
      <c r="E12" s="128">
        <f>COUNTIFS('DATOS-MODIFICADOS'!$J:$J,SEPTIEMBRE!$B12,'DATOS-MODIFICADOS'!$Q:$Q,"septiembre",'DATOS-MODIFICADOS'!$T:$T,SEPTIEMBRE!E$4)</f>
        <v>0</v>
      </c>
      <c r="F12" s="128">
        <f>COUNTIFS('DATOS-MODIFICADOS'!$J:$J,SEPTIEMBRE!$B12,'DATOS-MODIFICADOS'!$Q:$Q,"septiembre",'DATOS-MODIFICADOS'!$T:$T,SEPTIEMBRE!F$4)</f>
        <v>0</v>
      </c>
      <c r="G12" s="129">
        <f>COUNTIFS('DATOS-MODIFICADOS'!$J:$J,SEPTIEMBRE!$B12,'DATOS-MODIFICADOS'!$Q:$Q,"septiembre",'DATOS-MODIFICADOS'!$T:$T,SEPTIEMBRE!G$4)</f>
        <v>0</v>
      </c>
      <c r="H12" s="128">
        <f>COUNTIFS('DATOS-MODIFICADOS'!$J:$J,SEPTIEMBRE!$B12,'DATOS-MODIFICADOS'!$Q:$Q,"septiembre",'DATOS-MODIFICADOS'!$T:$T,SEPTIEMBRE!H$4)</f>
        <v>0</v>
      </c>
      <c r="I12" s="128">
        <f>COUNTIFS('DATOS-MODIFICADOS'!$J:$J,SEPTIEMBRE!$B12,'DATOS-MODIFICADOS'!$Q:$Q,"septiembre",'DATOS-MODIFICADOS'!$T:$T,SEPTIEMBRE!I$4)</f>
        <v>0</v>
      </c>
      <c r="J12" s="128">
        <f>COUNTIFS('DATOS-MODIFICADOS'!$J:$J,SEPTIEMBRE!$B12,'DATOS-MODIFICADOS'!$Q:$Q,"septiembre",'DATOS-MODIFICADOS'!$T:$T,SEPTIEMBRE!J$4)</f>
        <v>0</v>
      </c>
      <c r="K12" s="128">
        <f>COUNTIFS('DATOS-MODIFICADOS'!$J:$J,SEPTIEMBRE!$B12,'DATOS-MODIFICADOS'!$Q:$Q,"septiembre",'DATOS-MODIFICADOS'!$T:$T,SEPTIEMBRE!K$4)</f>
        <v>2</v>
      </c>
      <c r="L12" s="128">
        <f>COUNTIFS('DATOS-MODIFICADOS'!$J:$J,SEPTIEMBRE!$B12,'DATOS-MODIFICADOS'!$Q:$Q,"septiembre",'DATOS-MODIFICADOS'!$T:$T,SEPTIEMBRE!L$4)</f>
        <v>0</v>
      </c>
      <c r="M12" s="128">
        <f>COUNTIFS('DATOS-MODIFICADOS'!$J:$J,SEPTIEMBRE!$B12,'DATOS-MODIFICADOS'!$Q:$Q,"septiembre",'DATOS-MODIFICADOS'!$T:$T,SEPTIEMBRE!M$4)</f>
        <v>11</v>
      </c>
      <c r="N12" s="129">
        <f>COUNTIFS('DATOS-MODIFICADOS'!$J:$J,SEPTIEMBRE!$B12,'DATOS-MODIFICADOS'!$Q:$Q,"septiembre",'DATOS-MODIFICADOS'!$T:$T,SEPTIEMBRE!N$4)</f>
        <v>0</v>
      </c>
      <c r="O12" s="128">
        <f>COUNTIFS('DATOS-MODIFICADOS'!$J:$J,SEPTIEMBRE!$B12,'DATOS-MODIFICADOS'!$Q:$Q,"septiembre",'DATOS-MODIFICADOS'!$T:$T,SEPTIEMBRE!O$4)</f>
        <v>0</v>
      </c>
      <c r="P12" s="128">
        <f>COUNTIFS('DATOS-MODIFICADOS'!$J:$J,SEPTIEMBRE!$B12,'DATOS-MODIFICADOS'!$Q:$Q,"septiembre",'DATOS-MODIFICADOS'!$T:$T,SEPTIEMBRE!P$4)</f>
        <v>0</v>
      </c>
      <c r="Q12" s="128">
        <f>COUNTIFS('DATOS-MODIFICADOS'!$J:$J,SEPTIEMBRE!$B12,'DATOS-MODIFICADOS'!$Q:$Q,"septiembre",'DATOS-MODIFICADOS'!$T:$T,SEPTIEMBRE!Q$4)</f>
        <v>0</v>
      </c>
      <c r="R12" s="128">
        <f>COUNTIFS('DATOS-MODIFICADOS'!$J:$J,SEPTIEMBRE!$B12,'DATOS-MODIFICADOS'!$Q:$Q,"septiembre",'DATOS-MODIFICADOS'!$T:$T,SEPTIEMBRE!R$4)</f>
        <v>0</v>
      </c>
      <c r="S12" s="128">
        <f>COUNTIFS('DATOS-MODIFICADOS'!$J:$J,SEPTIEMBRE!$B12,'DATOS-MODIFICADOS'!$Q:$Q,"septiembre",'DATOS-MODIFICADOS'!$T:$T,SEPTIEMBRE!S$4)</f>
        <v>0</v>
      </c>
      <c r="T12" s="128">
        <f>COUNTIFS('DATOS-MODIFICADOS'!$J:$J,SEPTIEMBRE!$B12,'DATOS-MODIFICADOS'!$Q:$Q,"septiembre",'DATOS-MODIFICADOS'!$T:$T,SEPTIEMBRE!T$4)</f>
        <v>0</v>
      </c>
      <c r="U12" s="129">
        <f>COUNTIFS('DATOS-MODIFICADOS'!$J:$J,SEPTIEMBRE!$B12,'DATOS-MODIFICADOS'!$Q:$Q,"septiembre",'DATOS-MODIFICADOS'!$T:$T,SEPTIEMBRE!U$4)</f>
        <v>0</v>
      </c>
      <c r="V12" s="128">
        <f>COUNTIFS('DATOS-MODIFICADOS'!$J:$J,SEPTIEMBRE!$B12,'DATOS-MODIFICADOS'!$Q:$Q,"septiembre",'DATOS-MODIFICADOS'!$T:$T,SEPTIEMBRE!V$4)</f>
        <v>0</v>
      </c>
      <c r="W12" s="128">
        <f>COUNTIFS('DATOS-MODIFICADOS'!$J:$J,SEPTIEMBRE!$B12,'DATOS-MODIFICADOS'!$Q:$Q,"septiembre",'DATOS-MODIFICADOS'!$T:$T,SEPTIEMBRE!W$4)</f>
        <v>0</v>
      </c>
      <c r="X12" s="128">
        <f>COUNTIFS('DATOS-MODIFICADOS'!$J:$J,SEPTIEMBRE!$B12,'DATOS-MODIFICADOS'!$Q:$Q,"septiembre",'DATOS-MODIFICADOS'!$T:$T,SEPTIEMBRE!X$4)</f>
        <v>0</v>
      </c>
      <c r="Y12" s="128">
        <f>COUNTIFS('DATOS-MODIFICADOS'!$J:$J,SEPTIEMBRE!$B12,'DATOS-MODIFICADOS'!$Q:$Q,"septiembre",'DATOS-MODIFICADOS'!$T:$T,SEPTIEMBRE!Y$4)</f>
        <v>2</v>
      </c>
      <c r="Z12" s="128">
        <f>COUNTIFS('DATOS-MODIFICADOS'!$J:$J,SEPTIEMBRE!$B12,'DATOS-MODIFICADOS'!$Q:$Q,"septiembre",'DATOS-MODIFICADOS'!$T:$T,SEPTIEMBRE!Z$4)</f>
        <v>0</v>
      </c>
      <c r="AA12" s="128">
        <f>COUNTIFS('DATOS-MODIFICADOS'!$J:$J,SEPTIEMBRE!$B12,'DATOS-MODIFICADOS'!$Q:$Q,"septiembre",'DATOS-MODIFICADOS'!$T:$T,SEPTIEMBRE!AA$4)</f>
        <v>0</v>
      </c>
      <c r="AB12" s="129">
        <f>COUNTIFS('DATOS-MODIFICADOS'!$J:$J,SEPTIEMBRE!$B12,'DATOS-MODIFICADOS'!$Q:$Q,"septiembre",'DATOS-MODIFICADOS'!$T:$T,SEPTIEMBRE!AB$4)</f>
        <v>0</v>
      </c>
      <c r="AC12" s="128">
        <f>COUNTIFS('DATOS-MODIFICADOS'!$J:$J,SEPTIEMBRE!$B12,'DATOS-MODIFICADOS'!$Q:$Q,"septiembre",'DATOS-MODIFICADOS'!$T:$T,SEPTIEMBRE!AC$4)</f>
        <v>0</v>
      </c>
      <c r="AD12" s="128">
        <f>COUNTIFS('DATOS-MODIFICADOS'!$J:$J,SEPTIEMBRE!$B12,'DATOS-MODIFICADOS'!$Q:$Q,"septiembre",'DATOS-MODIFICADOS'!$T:$T,SEPTIEMBRE!AD$4)</f>
        <v>0</v>
      </c>
      <c r="AE12" s="128">
        <f>COUNTIFS('DATOS-MODIFICADOS'!$J:$J,SEPTIEMBRE!$B12,'DATOS-MODIFICADOS'!$Q:$Q,"septiembre",'DATOS-MODIFICADOS'!$T:$T,SEPTIEMBRE!AE$4)</f>
        <v>0</v>
      </c>
      <c r="AF12" s="128">
        <f>COUNTIFS('DATOS-MODIFICADOS'!$J:$J,SEPTIEMBRE!$B12,'DATOS-MODIFICADOS'!$Q:$Q,"septiembre",'DATOS-MODIFICADOS'!$T:$T,SEPTIEMBRE!AF$4)</f>
        <v>0</v>
      </c>
      <c r="AG12" s="128">
        <f>COUNTIFS('DATOS-MODIFICADOS'!$J:$J,SEPTIEMBRE!$B12,'DATOS-MODIFICADOS'!$Q:$Q,"septiembre",'DATOS-MODIFICADOS'!$T:$T,SEPTIEMBRE!AG$4)</f>
        <v>4</v>
      </c>
      <c r="AH12" s="109">
        <f t="shared" si="1"/>
        <v>26</v>
      </c>
      <c r="AI12" s="110">
        <f>AUSENTISMO!C8</f>
        <v>1</v>
      </c>
      <c r="AJ12" s="109">
        <f t="shared" si="4"/>
        <v>25</v>
      </c>
      <c r="AK12" s="110">
        <f t="shared" si="2"/>
        <v>19</v>
      </c>
      <c r="AL12" s="119">
        <f t="shared" si="3"/>
        <v>0.76</v>
      </c>
    </row>
    <row r="13" spans="2:38" x14ac:dyDescent="0.25">
      <c r="B13" s="106" t="str">
        <f>ANALISIS!F12</f>
        <v>Esteban Lorson</v>
      </c>
      <c r="C13" s="106" t="s">
        <v>895</v>
      </c>
      <c r="D13" s="2">
        <f>COUNTIFS('DATOS-MODIFICADOS'!$J:$J,SEPTIEMBRE!$B13,'DATOS-MODIFICADOS'!$Q:$Q,"septiembre",'DATOS-MODIFICADOS'!$T:$T,SEPTIEMBRE!D$4)</f>
        <v>0</v>
      </c>
      <c r="E13" s="2">
        <f>COUNTIFS('DATOS-MODIFICADOS'!$J:$J,SEPTIEMBRE!$B13,'DATOS-MODIFICADOS'!$Q:$Q,"septiembre",'DATOS-MODIFICADOS'!$T:$T,SEPTIEMBRE!E$4)</f>
        <v>0</v>
      </c>
      <c r="F13" s="2">
        <f>COUNTIFS('DATOS-MODIFICADOS'!$J:$J,SEPTIEMBRE!$B13,'DATOS-MODIFICADOS'!$Q:$Q,"septiembre",'DATOS-MODIFICADOS'!$T:$T,SEPTIEMBRE!F$4)</f>
        <v>0</v>
      </c>
      <c r="G13" s="129">
        <f>COUNTIFS('DATOS-MODIFICADOS'!$J:$J,SEPTIEMBRE!$B13,'DATOS-MODIFICADOS'!$Q:$Q,"septiembre",'DATOS-MODIFICADOS'!$T:$T,SEPTIEMBRE!G$4)</f>
        <v>0</v>
      </c>
      <c r="H13" s="2">
        <f>COUNTIFS('DATOS-MODIFICADOS'!$J:$J,SEPTIEMBRE!$B13,'DATOS-MODIFICADOS'!$Q:$Q,"septiembre",'DATOS-MODIFICADOS'!$T:$T,SEPTIEMBRE!H$4)</f>
        <v>0</v>
      </c>
      <c r="I13" s="2">
        <f>COUNTIFS('DATOS-MODIFICADOS'!$J:$J,SEPTIEMBRE!$B13,'DATOS-MODIFICADOS'!$Q:$Q,"septiembre",'DATOS-MODIFICADOS'!$T:$T,SEPTIEMBRE!I$4)</f>
        <v>2</v>
      </c>
      <c r="J13" s="2">
        <f>COUNTIFS('DATOS-MODIFICADOS'!$J:$J,SEPTIEMBRE!$B13,'DATOS-MODIFICADOS'!$Q:$Q,"septiembre",'DATOS-MODIFICADOS'!$T:$T,SEPTIEMBRE!J$4)</f>
        <v>0</v>
      </c>
      <c r="K13" s="2">
        <f>COUNTIFS('DATOS-MODIFICADOS'!$J:$J,SEPTIEMBRE!$B13,'DATOS-MODIFICADOS'!$Q:$Q,"septiembre",'DATOS-MODIFICADOS'!$T:$T,SEPTIEMBRE!K$4)</f>
        <v>0</v>
      </c>
      <c r="L13" s="2">
        <f>COUNTIFS('DATOS-MODIFICADOS'!$J:$J,SEPTIEMBRE!$B13,'DATOS-MODIFICADOS'!$Q:$Q,"septiembre",'DATOS-MODIFICADOS'!$T:$T,SEPTIEMBRE!L$4)</f>
        <v>0</v>
      </c>
      <c r="M13" s="2">
        <f>COUNTIFS('DATOS-MODIFICADOS'!$J:$J,SEPTIEMBRE!$B13,'DATOS-MODIFICADOS'!$Q:$Q,"septiembre",'DATOS-MODIFICADOS'!$T:$T,SEPTIEMBRE!M$4)</f>
        <v>2</v>
      </c>
      <c r="N13" s="129">
        <f>COUNTIFS('DATOS-MODIFICADOS'!$J:$J,SEPTIEMBRE!$B13,'DATOS-MODIFICADOS'!$Q:$Q,"septiembre",'DATOS-MODIFICADOS'!$T:$T,SEPTIEMBRE!N$4)</f>
        <v>0</v>
      </c>
      <c r="O13" s="2">
        <f>COUNTIFS('DATOS-MODIFICADOS'!$J:$J,SEPTIEMBRE!$B13,'DATOS-MODIFICADOS'!$Q:$Q,"septiembre",'DATOS-MODIFICADOS'!$T:$T,SEPTIEMBRE!O$4)</f>
        <v>0</v>
      </c>
      <c r="P13" s="2">
        <f>COUNTIFS('DATOS-MODIFICADOS'!$J:$J,SEPTIEMBRE!$B13,'DATOS-MODIFICADOS'!$Q:$Q,"septiembre",'DATOS-MODIFICADOS'!$T:$T,SEPTIEMBRE!P$4)</f>
        <v>0</v>
      </c>
      <c r="Q13" s="2">
        <f>COUNTIFS('DATOS-MODIFICADOS'!$J:$J,SEPTIEMBRE!$B13,'DATOS-MODIFICADOS'!$Q:$Q,"septiembre",'DATOS-MODIFICADOS'!$T:$T,SEPTIEMBRE!Q$4)</f>
        <v>0</v>
      </c>
      <c r="R13" s="2">
        <f>COUNTIFS('DATOS-MODIFICADOS'!$J:$J,SEPTIEMBRE!$B13,'DATOS-MODIFICADOS'!$Q:$Q,"septiembre",'DATOS-MODIFICADOS'!$T:$T,SEPTIEMBRE!R$4)</f>
        <v>0</v>
      </c>
      <c r="S13" s="2">
        <f>COUNTIFS('DATOS-MODIFICADOS'!$J:$J,SEPTIEMBRE!$B13,'DATOS-MODIFICADOS'!$Q:$Q,"septiembre",'DATOS-MODIFICADOS'!$T:$T,SEPTIEMBRE!S$4)</f>
        <v>0</v>
      </c>
      <c r="T13" s="2">
        <f>COUNTIFS('DATOS-MODIFICADOS'!$J:$J,SEPTIEMBRE!$B13,'DATOS-MODIFICADOS'!$Q:$Q,"septiembre",'DATOS-MODIFICADOS'!$T:$T,SEPTIEMBRE!T$4)</f>
        <v>0</v>
      </c>
      <c r="U13" s="129">
        <f>COUNTIFS('DATOS-MODIFICADOS'!$J:$J,SEPTIEMBRE!$B13,'DATOS-MODIFICADOS'!$Q:$Q,"septiembre",'DATOS-MODIFICADOS'!$T:$T,SEPTIEMBRE!U$4)</f>
        <v>0</v>
      </c>
      <c r="V13" s="2">
        <f>COUNTIFS('DATOS-MODIFICADOS'!$J:$J,SEPTIEMBRE!$B13,'DATOS-MODIFICADOS'!$Q:$Q,"septiembre",'DATOS-MODIFICADOS'!$T:$T,SEPTIEMBRE!V$4)</f>
        <v>0</v>
      </c>
      <c r="W13" s="2">
        <f>COUNTIFS('DATOS-MODIFICADOS'!$J:$J,SEPTIEMBRE!$B13,'DATOS-MODIFICADOS'!$Q:$Q,"septiembre",'DATOS-MODIFICADOS'!$T:$T,SEPTIEMBRE!W$4)</f>
        <v>9</v>
      </c>
      <c r="X13" s="2">
        <f>COUNTIFS('DATOS-MODIFICADOS'!$J:$J,SEPTIEMBRE!$B13,'DATOS-MODIFICADOS'!$Q:$Q,"septiembre",'DATOS-MODIFICADOS'!$T:$T,SEPTIEMBRE!X$4)</f>
        <v>0</v>
      </c>
      <c r="Y13" s="2">
        <f>COUNTIFS('DATOS-MODIFICADOS'!$J:$J,SEPTIEMBRE!$B13,'DATOS-MODIFICADOS'!$Q:$Q,"septiembre",'DATOS-MODIFICADOS'!$T:$T,SEPTIEMBRE!Y$4)</f>
        <v>0</v>
      </c>
      <c r="Z13" s="2">
        <f>COUNTIFS('DATOS-MODIFICADOS'!$J:$J,SEPTIEMBRE!$B13,'DATOS-MODIFICADOS'!$Q:$Q,"septiembre",'DATOS-MODIFICADOS'!$T:$T,SEPTIEMBRE!Z$4)</f>
        <v>0</v>
      </c>
      <c r="AA13" s="2">
        <f>COUNTIFS('DATOS-MODIFICADOS'!$J:$J,SEPTIEMBRE!$B13,'DATOS-MODIFICADOS'!$Q:$Q,"septiembre",'DATOS-MODIFICADOS'!$T:$T,SEPTIEMBRE!AA$4)</f>
        <v>2</v>
      </c>
      <c r="AB13" s="129">
        <f>COUNTIFS('DATOS-MODIFICADOS'!$J:$J,SEPTIEMBRE!$B13,'DATOS-MODIFICADOS'!$Q:$Q,"septiembre",'DATOS-MODIFICADOS'!$T:$T,SEPTIEMBRE!AB$4)</f>
        <v>0</v>
      </c>
      <c r="AC13" s="2">
        <f>COUNTIFS('DATOS-MODIFICADOS'!$J:$J,SEPTIEMBRE!$B13,'DATOS-MODIFICADOS'!$Q:$Q,"septiembre",'DATOS-MODIFICADOS'!$T:$T,SEPTIEMBRE!AC$4)</f>
        <v>0</v>
      </c>
      <c r="AD13" s="2">
        <f>COUNTIFS('DATOS-MODIFICADOS'!$J:$J,SEPTIEMBRE!$B13,'DATOS-MODIFICADOS'!$Q:$Q,"septiembre",'DATOS-MODIFICADOS'!$T:$T,SEPTIEMBRE!AD$4)</f>
        <v>0</v>
      </c>
      <c r="AE13" s="2">
        <f>COUNTIFS('DATOS-MODIFICADOS'!$J:$J,SEPTIEMBRE!$B13,'DATOS-MODIFICADOS'!$Q:$Q,"septiembre",'DATOS-MODIFICADOS'!$T:$T,SEPTIEMBRE!AE$4)</f>
        <v>0</v>
      </c>
      <c r="AF13" s="2">
        <f>COUNTIFS('DATOS-MODIFICADOS'!$J:$J,SEPTIEMBRE!$B13,'DATOS-MODIFICADOS'!$Q:$Q,"septiembre",'DATOS-MODIFICADOS'!$T:$T,SEPTIEMBRE!AF$4)</f>
        <v>0</v>
      </c>
      <c r="AG13" s="2">
        <f>COUNTIFS('DATOS-MODIFICADOS'!$J:$J,SEPTIEMBRE!$B13,'DATOS-MODIFICADOS'!$Q:$Q,"septiembre",'DATOS-MODIFICADOS'!$T:$T,SEPTIEMBRE!AG$4)</f>
        <v>0</v>
      </c>
      <c r="AH13" s="109">
        <f t="shared" si="1"/>
        <v>26</v>
      </c>
      <c r="AI13" s="110">
        <f>AUSENTISMO!C9</f>
        <v>2</v>
      </c>
      <c r="AJ13" s="109">
        <f t="shared" si="4"/>
        <v>24</v>
      </c>
      <c r="AK13" s="110">
        <f t="shared" si="2"/>
        <v>15</v>
      </c>
      <c r="AL13" s="119">
        <f t="shared" si="3"/>
        <v>0.625</v>
      </c>
    </row>
    <row r="14" spans="2:38" x14ac:dyDescent="0.25">
      <c r="B14" s="105" t="str">
        <f>ANALISIS!F13</f>
        <v>Javier Diaz</v>
      </c>
      <c r="C14" s="105" t="s">
        <v>895</v>
      </c>
      <c r="D14" s="128">
        <f>COUNTIFS('DATOS-MODIFICADOS'!$J:$J,SEPTIEMBRE!$B14,'DATOS-MODIFICADOS'!$Q:$Q,"septiembre",'DATOS-MODIFICADOS'!$T:$T,SEPTIEMBRE!D$4)</f>
        <v>0</v>
      </c>
      <c r="E14" s="128">
        <f>COUNTIFS('DATOS-MODIFICADOS'!$J:$J,SEPTIEMBRE!$B14,'DATOS-MODIFICADOS'!$Q:$Q,"septiembre",'DATOS-MODIFICADOS'!$T:$T,SEPTIEMBRE!E$4)</f>
        <v>0</v>
      </c>
      <c r="F14" s="128">
        <f>COUNTIFS('DATOS-MODIFICADOS'!$J:$J,SEPTIEMBRE!$B14,'DATOS-MODIFICADOS'!$Q:$Q,"septiembre",'DATOS-MODIFICADOS'!$T:$T,SEPTIEMBRE!F$4)</f>
        <v>0</v>
      </c>
      <c r="G14" s="129">
        <f>COUNTIFS('DATOS-MODIFICADOS'!$J:$J,SEPTIEMBRE!$B14,'DATOS-MODIFICADOS'!$Q:$Q,"septiembre",'DATOS-MODIFICADOS'!$T:$T,SEPTIEMBRE!G$4)</f>
        <v>0</v>
      </c>
      <c r="H14" s="128">
        <f>COUNTIFS('DATOS-MODIFICADOS'!$J:$J,SEPTIEMBRE!$B14,'DATOS-MODIFICADOS'!$Q:$Q,"septiembre",'DATOS-MODIFICADOS'!$T:$T,SEPTIEMBRE!H$4)</f>
        <v>0</v>
      </c>
      <c r="I14" s="128">
        <f>COUNTIFS('DATOS-MODIFICADOS'!$J:$J,SEPTIEMBRE!$B14,'DATOS-MODIFICADOS'!$Q:$Q,"septiembre",'DATOS-MODIFICADOS'!$T:$T,SEPTIEMBRE!I$4)</f>
        <v>0</v>
      </c>
      <c r="J14" s="128">
        <f>COUNTIFS('DATOS-MODIFICADOS'!$J:$J,SEPTIEMBRE!$B14,'DATOS-MODIFICADOS'!$Q:$Q,"septiembre",'DATOS-MODIFICADOS'!$T:$T,SEPTIEMBRE!J$4)</f>
        <v>0</v>
      </c>
      <c r="K14" s="128">
        <f>COUNTIFS('DATOS-MODIFICADOS'!$J:$J,SEPTIEMBRE!$B14,'DATOS-MODIFICADOS'!$Q:$Q,"septiembre",'DATOS-MODIFICADOS'!$T:$T,SEPTIEMBRE!K$4)</f>
        <v>2</v>
      </c>
      <c r="L14" s="128">
        <f>COUNTIFS('DATOS-MODIFICADOS'!$J:$J,SEPTIEMBRE!$B14,'DATOS-MODIFICADOS'!$Q:$Q,"septiembre",'DATOS-MODIFICADOS'!$T:$T,SEPTIEMBRE!L$4)</f>
        <v>0</v>
      </c>
      <c r="M14" s="128">
        <f>COUNTIFS('DATOS-MODIFICADOS'!$J:$J,SEPTIEMBRE!$B14,'DATOS-MODIFICADOS'!$Q:$Q,"septiembre",'DATOS-MODIFICADOS'!$T:$T,SEPTIEMBRE!M$4)</f>
        <v>0</v>
      </c>
      <c r="N14" s="129">
        <f>COUNTIFS('DATOS-MODIFICADOS'!$J:$J,SEPTIEMBRE!$B14,'DATOS-MODIFICADOS'!$Q:$Q,"septiembre",'DATOS-MODIFICADOS'!$T:$T,SEPTIEMBRE!N$4)</f>
        <v>0</v>
      </c>
      <c r="O14" s="128">
        <f>COUNTIFS('DATOS-MODIFICADOS'!$J:$J,SEPTIEMBRE!$B14,'DATOS-MODIFICADOS'!$Q:$Q,"septiembre",'DATOS-MODIFICADOS'!$T:$T,SEPTIEMBRE!O$4)</f>
        <v>2</v>
      </c>
      <c r="P14" s="128">
        <f>COUNTIFS('DATOS-MODIFICADOS'!$J:$J,SEPTIEMBRE!$B14,'DATOS-MODIFICADOS'!$Q:$Q,"septiembre",'DATOS-MODIFICADOS'!$T:$T,SEPTIEMBRE!P$4)</f>
        <v>0</v>
      </c>
      <c r="Q14" s="128">
        <f>COUNTIFS('DATOS-MODIFICADOS'!$J:$J,SEPTIEMBRE!$B14,'DATOS-MODIFICADOS'!$Q:$Q,"septiembre",'DATOS-MODIFICADOS'!$T:$T,SEPTIEMBRE!Q$4)</f>
        <v>0</v>
      </c>
      <c r="R14" s="128">
        <f>COUNTIFS('DATOS-MODIFICADOS'!$J:$J,SEPTIEMBRE!$B14,'DATOS-MODIFICADOS'!$Q:$Q,"septiembre",'DATOS-MODIFICADOS'!$T:$T,SEPTIEMBRE!R$4)</f>
        <v>0</v>
      </c>
      <c r="S14" s="128">
        <f>COUNTIFS('DATOS-MODIFICADOS'!$J:$J,SEPTIEMBRE!$B14,'DATOS-MODIFICADOS'!$Q:$Q,"septiembre",'DATOS-MODIFICADOS'!$T:$T,SEPTIEMBRE!S$4)</f>
        <v>0</v>
      </c>
      <c r="T14" s="128">
        <f>COUNTIFS('DATOS-MODIFICADOS'!$J:$J,SEPTIEMBRE!$B14,'DATOS-MODIFICADOS'!$Q:$Q,"septiembre",'DATOS-MODIFICADOS'!$T:$T,SEPTIEMBRE!T$4)</f>
        <v>0</v>
      </c>
      <c r="U14" s="129">
        <f>COUNTIFS('DATOS-MODIFICADOS'!$J:$J,SEPTIEMBRE!$B14,'DATOS-MODIFICADOS'!$Q:$Q,"septiembre",'DATOS-MODIFICADOS'!$T:$T,SEPTIEMBRE!U$4)</f>
        <v>0</v>
      </c>
      <c r="V14" s="128">
        <f>COUNTIFS('DATOS-MODIFICADOS'!$J:$J,SEPTIEMBRE!$B14,'DATOS-MODIFICADOS'!$Q:$Q,"septiembre",'DATOS-MODIFICADOS'!$T:$T,SEPTIEMBRE!V$4)</f>
        <v>0</v>
      </c>
      <c r="W14" s="128">
        <f>COUNTIFS('DATOS-MODIFICADOS'!$J:$J,SEPTIEMBRE!$B14,'DATOS-MODIFICADOS'!$Q:$Q,"septiembre",'DATOS-MODIFICADOS'!$T:$T,SEPTIEMBRE!W$4)</f>
        <v>0</v>
      </c>
      <c r="X14" s="128">
        <f>COUNTIFS('DATOS-MODIFICADOS'!$J:$J,SEPTIEMBRE!$B14,'DATOS-MODIFICADOS'!$Q:$Q,"septiembre",'DATOS-MODIFICADOS'!$T:$T,SEPTIEMBRE!X$4)</f>
        <v>0</v>
      </c>
      <c r="Y14" s="128">
        <f>COUNTIFS('DATOS-MODIFICADOS'!$J:$J,SEPTIEMBRE!$B14,'DATOS-MODIFICADOS'!$Q:$Q,"septiembre",'DATOS-MODIFICADOS'!$T:$T,SEPTIEMBRE!Y$4)</f>
        <v>9</v>
      </c>
      <c r="Z14" s="128">
        <f>COUNTIFS('DATOS-MODIFICADOS'!$J:$J,SEPTIEMBRE!$B14,'DATOS-MODIFICADOS'!$Q:$Q,"septiembre",'DATOS-MODIFICADOS'!$T:$T,SEPTIEMBRE!Z$4)</f>
        <v>0</v>
      </c>
      <c r="AA14" s="128">
        <f>COUNTIFS('DATOS-MODIFICADOS'!$J:$J,SEPTIEMBRE!$B14,'DATOS-MODIFICADOS'!$Q:$Q,"septiembre",'DATOS-MODIFICADOS'!$T:$T,SEPTIEMBRE!AA$4)</f>
        <v>0</v>
      </c>
      <c r="AB14" s="129">
        <f>COUNTIFS('DATOS-MODIFICADOS'!$J:$J,SEPTIEMBRE!$B14,'DATOS-MODIFICADOS'!$Q:$Q,"septiembre",'DATOS-MODIFICADOS'!$T:$T,SEPTIEMBRE!AB$4)</f>
        <v>0</v>
      </c>
      <c r="AC14" s="128">
        <f>COUNTIFS('DATOS-MODIFICADOS'!$J:$J,SEPTIEMBRE!$B14,'DATOS-MODIFICADOS'!$Q:$Q,"septiembre",'DATOS-MODIFICADOS'!$T:$T,SEPTIEMBRE!AC$4)</f>
        <v>2</v>
      </c>
      <c r="AD14" s="128">
        <f>COUNTIFS('DATOS-MODIFICADOS'!$J:$J,SEPTIEMBRE!$B14,'DATOS-MODIFICADOS'!$Q:$Q,"septiembre",'DATOS-MODIFICADOS'!$T:$T,SEPTIEMBRE!AD$4)</f>
        <v>0</v>
      </c>
      <c r="AE14" s="128">
        <f>COUNTIFS('DATOS-MODIFICADOS'!$J:$J,SEPTIEMBRE!$B14,'DATOS-MODIFICADOS'!$Q:$Q,"septiembre",'DATOS-MODIFICADOS'!$T:$T,SEPTIEMBRE!AE$4)</f>
        <v>0</v>
      </c>
      <c r="AF14" s="128">
        <f>COUNTIFS('DATOS-MODIFICADOS'!$J:$J,SEPTIEMBRE!$B14,'DATOS-MODIFICADOS'!$Q:$Q,"septiembre",'DATOS-MODIFICADOS'!$T:$T,SEPTIEMBRE!AF$4)</f>
        <v>0</v>
      </c>
      <c r="AG14" s="128">
        <f>COUNTIFS('DATOS-MODIFICADOS'!$J:$J,SEPTIEMBRE!$B14,'DATOS-MODIFICADOS'!$Q:$Q,"septiembre",'DATOS-MODIFICADOS'!$T:$T,SEPTIEMBRE!AG$4)</f>
        <v>0</v>
      </c>
      <c r="AH14" s="109">
        <f t="shared" si="1"/>
        <v>26</v>
      </c>
      <c r="AI14" s="110">
        <f>AUSENTISMO!C10</f>
        <v>0</v>
      </c>
      <c r="AJ14" s="109">
        <f t="shared" si="4"/>
        <v>26</v>
      </c>
      <c r="AK14" s="110">
        <f t="shared" si="2"/>
        <v>15</v>
      </c>
      <c r="AL14" s="119">
        <f>IF(AK14/AJ14&gt;1,1,AK14/AJ14)</f>
        <v>0.57692307692307687</v>
      </c>
    </row>
    <row r="15" spans="2:38" x14ac:dyDescent="0.25">
      <c r="B15" s="106" t="str">
        <f>ANALISIS!F14</f>
        <v>Maria Costa</v>
      </c>
      <c r="C15" s="106" t="s">
        <v>895</v>
      </c>
      <c r="D15" s="2">
        <f>COUNTIFS('DATOS-MODIFICADOS'!$J:$J,SEPTIEMBRE!$B15,'DATOS-MODIFICADOS'!$Q:$Q,"septiembre",'DATOS-MODIFICADOS'!$T:$T,SEPTIEMBRE!D$4)</f>
        <v>2</v>
      </c>
      <c r="E15" s="2">
        <f>COUNTIFS('DATOS-MODIFICADOS'!$J:$J,SEPTIEMBRE!$B15,'DATOS-MODIFICADOS'!$Q:$Q,"septiembre",'DATOS-MODIFICADOS'!$T:$T,SEPTIEMBRE!E$4)</f>
        <v>0</v>
      </c>
      <c r="F15" s="2">
        <f>COUNTIFS('DATOS-MODIFICADOS'!$J:$J,SEPTIEMBRE!$B15,'DATOS-MODIFICADOS'!$Q:$Q,"septiembre",'DATOS-MODIFICADOS'!$T:$T,SEPTIEMBRE!F$4)</f>
        <v>4</v>
      </c>
      <c r="G15" s="129">
        <f>COUNTIFS('DATOS-MODIFICADOS'!$J:$J,SEPTIEMBRE!$B15,'DATOS-MODIFICADOS'!$Q:$Q,"septiembre",'DATOS-MODIFICADOS'!$T:$T,SEPTIEMBRE!G$4)</f>
        <v>0</v>
      </c>
      <c r="H15" s="2">
        <f>COUNTIFS('DATOS-MODIFICADOS'!$J:$J,SEPTIEMBRE!$B15,'DATOS-MODIFICADOS'!$Q:$Q,"septiembre",'DATOS-MODIFICADOS'!$T:$T,SEPTIEMBRE!H$4)</f>
        <v>2</v>
      </c>
      <c r="I15" s="2">
        <f>COUNTIFS('DATOS-MODIFICADOS'!$J:$J,SEPTIEMBRE!$B15,'DATOS-MODIFICADOS'!$Q:$Q,"septiembre",'DATOS-MODIFICADOS'!$T:$T,SEPTIEMBRE!I$4)</f>
        <v>1</v>
      </c>
      <c r="J15" s="2">
        <f>COUNTIFS('DATOS-MODIFICADOS'!$J:$J,SEPTIEMBRE!$B15,'DATOS-MODIFICADOS'!$Q:$Q,"septiembre",'DATOS-MODIFICADOS'!$T:$T,SEPTIEMBRE!J$4)</f>
        <v>0</v>
      </c>
      <c r="K15" s="2">
        <f>COUNTIFS('DATOS-MODIFICADOS'!$J:$J,SEPTIEMBRE!$B15,'DATOS-MODIFICADOS'!$Q:$Q,"septiembre",'DATOS-MODIFICADOS'!$T:$T,SEPTIEMBRE!K$4)</f>
        <v>0</v>
      </c>
      <c r="L15" s="2">
        <f>COUNTIFS('DATOS-MODIFICADOS'!$J:$J,SEPTIEMBRE!$B15,'DATOS-MODIFICADOS'!$Q:$Q,"septiembre",'DATOS-MODIFICADOS'!$T:$T,SEPTIEMBRE!L$4)</f>
        <v>2</v>
      </c>
      <c r="M15" s="2">
        <f>COUNTIFS('DATOS-MODIFICADOS'!$J:$J,SEPTIEMBRE!$B15,'DATOS-MODIFICADOS'!$Q:$Q,"septiembre",'DATOS-MODIFICADOS'!$T:$T,SEPTIEMBRE!M$4)</f>
        <v>4</v>
      </c>
      <c r="N15" s="129">
        <f>COUNTIFS('DATOS-MODIFICADOS'!$J:$J,SEPTIEMBRE!$B15,'DATOS-MODIFICADOS'!$Q:$Q,"septiembre",'DATOS-MODIFICADOS'!$T:$T,SEPTIEMBRE!N$4)</f>
        <v>0</v>
      </c>
      <c r="O15" s="2">
        <f>COUNTIFS('DATOS-MODIFICADOS'!$J:$J,SEPTIEMBRE!$B15,'DATOS-MODIFICADOS'!$Q:$Q,"septiembre",'DATOS-MODIFICADOS'!$T:$T,SEPTIEMBRE!O$4)</f>
        <v>2</v>
      </c>
      <c r="P15" s="2">
        <f>COUNTIFS('DATOS-MODIFICADOS'!$J:$J,SEPTIEMBRE!$B15,'DATOS-MODIFICADOS'!$Q:$Q,"septiembre",'DATOS-MODIFICADOS'!$T:$T,SEPTIEMBRE!P$4)</f>
        <v>0</v>
      </c>
      <c r="Q15" s="2">
        <f>COUNTIFS('DATOS-MODIFICADOS'!$J:$J,SEPTIEMBRE!$B15,'DATOS-MODIFICADOS'!$Q:$Q,"septiembre",'DATOS-MODIFICADOS'!$T:$T,SEPTIEMBRE!Q$4)</f>
        <v>0</v>
      </c>
      <c r="R15" s="2">
        <f>COUNTIFS('DATOS-MODIFICADOS'!$J:$J,SEPTIEMBRE!$B15,'DATOS-MODIFICADOS'!$Q:$Q,"septiembre",'DATOS-MODIFICADOS'!$T:$T,SEPTIEMBRE!R$4)</f>
        <v>0</v>
      </c>
      <c r="S15" s="2">
        <f>COUNTIFS('DATOS-MODIFICADOS'!$J:$J,SEPTIEMBRE!$B15,'DATOS-MODIFICADOS'!$Q:$Q,"septiembre",'DATOS-MODIFICADOS'!$T:$T,SEPTIEMBRE!S$4)</f>
        <v>3</v>
      </c>
      <c r="T15" s="2">
        <f>COUNTIFS('DATOS-MODIFICADOS'!$J:$J,SEPTIEMBRE!$B15,'DATOS-MODIFICADOS'!$Q:$Q,"septiembre",'DATOS-MODIFICADOS'!$T:$T,SEPTIEMBRE!T$4)</f>
        <v>0</v>
      </c>
      <c r="U15" s="129">
        <f>COUNTIFS('DATOS-MODIFICADOS'!$J:$J,SEPTIEMBRE!$B15,'DATOS-MODIFICADOS'!$Q:$Q,"septiembre",'DATOS-MODIFICADOS'!$T:$T,SEPTIEMBRE!U$4)</f>
        <v>0</v>
      </c>
      <c r="V15" s="2">
        <f>COUNTIFS('DATOS-MODIFICADOS'!$J:$J,SEPTIEMBRE!$B15,'DATOS-MODIFICADOS'!$Q:$Q,"septiembre",'DATOS-MODIFICADOS'!$T:$T,SEPTIEMBRE!V$4)</f>
        <v>0</v>
      </c>
      <c r="W15" s="2">
        <f>COUNTIFS('DATOS-MODIFICADOS'!$J:$J,SEPTIEMBRE!$B15,'DATOS-MODIFICADOS'!$Q:$Q,"septiembre",'DATOS-MODIFICADOS'!$T:$T,SEPTIEMBRE!W$4)</f>
        <v>2</v>
      </c>
      <c r="X15" s="2">
        <f>COUNTIFS('DATOS-MODIFICADOS'!$J:$J,SEPTIEMBRE!$B15,'DATOS-MODIFICADOS'!$Q:$Q,"septiembre",'DATOS-MODIFICADOS'!$T:$T,SEPTIEMBRE!X$4)</f>
        <v>0</v>
      </c>
      <c r="Y15" s="2">
        <f>COUNTIFS('DATOS-MODIFICADOS'!$J:$J,SEPTIEMBRE!$B15,'DATOS-MODIFICADOS'!$Q:$Q,"septiembre",'DATOS-MODIFICADOS'!$T:$T,SEPTIEMBRE!Y$4)</f>
        <v>0</v>
      </c>
      <c r="Z15" s="2">
        <f>COUNTIFS('DATOS-MODIFICADOS'!$J:$J,SEPTIEMBRE!$B15,'DATOS-MODIFICADOS'!$Q:$Q,"septiembre",'DATOS-MODIFICADOS'!$T:$T,SEPTIEMBRE!Z$4)</f>
        <v>0</v>
      </c>
      <c r="AA15" s="2">
        <f>COUNTIFS('DATOS-MODIFICADOS'!$J:$J,SEPTIEMBRE!$B15,'DATOS-MODIFICADOS'!$Q:$Q,"septiembre",'DATOS-MODIFICADOS'!$T:$T,SEPTIEMBRE!AA$4)</f>
        <v>2</v>
      </c>
      <c r="AB15" s="129">
        <f>COUNTIFS('DATOS-MODIFICADOS'!$J:$J,SEPTIEMBRE!$B15,'DATOS-MODIFICADOS'!$Q:$Q,"septiembre",'DATOS-MODIFICADOS'!$T:$T,SEPTIEMBRE!AB$4)</f>
        <v>0</v>
      </c>
      <c r="AC15" s="2">
        <f>COUNTIFS('DATOS-MODIFICADOS'!$J:$J,SEPTIEMBRE!$B15,'DATOS-MODIFICADOS'!$Q:$Q,"septiembre",'DATOS-MODIFICADOS'!$T:$T,SEPTIEMBRE!AC$4)</f>
        <v>4</v>
      </c>
      <c r="AD15" s="2">
        <f>COUNTIFS('DATOS-MODIFICADOS'!$J:$J,SEPTIEMBRE!$B15,'DATOS-MODIFICADOS'!$Q:$Q,"septiembre",'DATOS-MODIFICADOS'!$T:$T,SEPTIEMBRE!AD$4)</f>
        <v>0</v>
      </c>
      <c r="AE15" s="2">
        <f>COUNTIFS('DATOS-MODIFICADOS'!$J:$J,SEPTIEMBRE!$B15,'DATOS-MODIFICADOS'!$Q:$Q,"septiembre",'DATOS-MODIFICADOS'!$T:$T,SEPTIEMBRE!AE$4)</f>
        <v>2</v>
      </c>
      <c r="AF15" s="2">
        <f>COUNTIFS('DATOS-MODIFICADOS'!$J:$J,SEPTIEMBRE!$B15,'DATOS-MODIFICADOS'!$Q:$Q,"septiembre",'DATOS-MODIFICADOS'!$T:$T,SEPTIEMBRE!AF$4)</f>
        <v>0</v>
      </c>
      <c r="AG15" s="2">
        <f>COUNTIFS('DATOS-MODIFICADOS'!$J:$J,SEPTIEMBRE!$B15,'DATOS-MODIFICADOS'!$Q:$Q,"septiembre",'DATOS-MODIFICADOS'!$T:$T,SEPTIEMBRE!AG$4)</f>
        <v>2</v>
      </c>
      <c r="AH15" s="109">
        <f t="shared" si="1"/>
        <v>26</v>
      </c>
      <c r="AI15" s="110">
        <f>AUSENTISMO!C11</f>
        <v>2</v>
      </c>
      <c r="AJ15" s="109">
        <f t="shared" si="4"/>
        <v>24</v>
      </c>
      <c r="AK15" s="110">
        <f t="shared" si="2"/>
        <v>32</v>
      </c>
      <c r="AL15" s="119">
        <f t="shared" si="3"/>
        <v>1</v>
      </c>
    </row>
    <row r="16" spans="2:38" x14ac:dyDescent="0.25">
      <c r="B16" s="105" t="str">
        <f>ANALISIS!F15</f>
        <v>Luis Perez</v>
      </c>
      <c r="C16" s="105" t="s">
        <v>895</v>
      </c>
      <c r="D16" s="128">
        <f>COUNTIFS('DATOS-MODIFICADOS'!$J:$J,SEPTIEMBRE!$B16,'DATOS-MODIFICADOS'!$Q:$Q,"septiembre",'DATOS-MODIFICADOS'!$T:$T,SEPTIEMBRE!D$4)</f>
        <v>1</v>
      </c>
      <c r="E16" s="128">
        <f>COUNTIFS('DATOS-MODIFICADOS'!$J:$J,SEPTIEMBRE!$B16,'DATOS-MODIFICADOS'!$Q:$Q,"septiembre",'DATOS-MODIFICADOS'!$T:$T,SEPTIEMBRE!E$4)</f>
        <v>5</v>
      </c>
      <c r="F16" s="128">
        <f>COUNTIFS('DATOS-MODIFICADOS'!$J:$J,SEPTIEMBRE!$B16,'DATOS-MODIFICADOS'!$Q:$Q,"septiembre",'DATOS-MODIFICADOS'!$T:$T,SEPTIEMBRE!F$4)</f>
        <v>6</v>
      </c>
      <c r="G16" s="129">
        <f>COUNTIFS('DATOS-MODIFICADOS'!$J:$J,SEPTIEMBRE!$B16,'DATOS-MODIFICADOS'!$Q:$Q,"septiembre",'DATOS-MODIFICADOS'!$T:$T,SEPTIEMBRE!G$4)</f>
        <v>0</v>
      </c>
      <c r="H16" s="128">
        <f>COUNTIFS('DATOS-MODIFICADOS'!$J:$J,SEPTIEMBRE!$B16,'DATOS-MODIFICADOS'!$Q:$Q,"septiembre",'DATOS-MODIFICADOS'!$T:$T,SEPTIEMBRE!H$4)</f>
        <v>0</v>
      </c>
      <c r="I16" s="128">
        <f>COUNTIFS('DATOS-MODIFICADOS'!$J:$J,SEPTIEMBRE!$B16,'DATOS-MODIFICADOS'!$Q:$Q,"septiembre",'DATOS-MODIFICADOS'!$T:$T,SEPTIEMBRE!I$4)</f>
        <v>2</v>
      </c>
      <c r="J16" s="128">
        <f>COUNTIFS('DATOS-MODIFICADOS'!$J:$J,SEPTIEMBRE!$B16,'DATOS-MODIFICADOS'!$Q:$Q,"septiembre",'DATOS-MODIFICADOS'!$T:$T,SEPTIEMBRE!J$4)</f>
        <v>0</v>
      </c>
      <c r="K16" s="128">
        <f>COUNTIFS('DATOS-MODIFICADOS'!$J:$J,SEPTIEMBRE!$B16,'DATOS-MODIFICADOS'!$Q:$Q,"septiembre",'DATOS-MODIFICADOS'!$T:$T,SEPTIEMBRE!K$4)</f>
        <v>0</v>
      </c>
      <c r="L16" s="128">
        <f>COUNTIFS('DATOS-MODIFICADOS'!$J:$J,SEPTIEMBRE!$B16,'DATOS-MODIFICADOS'!$Q:$Q,"septiembre",'DATOS-MODIFICADOS'!$T:$T,SEPTIEMBRE!L$4)</f>
        <v>4</v>
      </c>
      <c r="M16" s="128">
        <f>COUNTIFS('DATOS-MODIFICADOS'!$J:$J,SEPTIEMBRE!$B16,'DATOS-MODIFICADOS'!$Q:$Q,"septiembre",'DATOS-MODIFICADOS'!$T:$T,SEPTIEMBRE!M$4)</f>
        <v>6</v>
      </c>
      <c r="N16" s="129">
        <f>COUNTIFS('DATOS-MODIFICADOS'!$J:$J,SEPTIEMBRE!$B16,'DATOS-MODIFICADOS'!$Q:$Q,"septiembre",'DATOS-MODIFICADOS'!$T:$T,SEPTIEMBRE!N$4)</f>
        <v>0</v>
      </c>
      <c r="O16" s="128">
        <f>COUNTIFS('DATOS-MODIFICADOS'!$J:$J,SEPTIEMBRE!$B16,'DATOS-MODIFICADOS'!$Q:$Q,"septiembre",'DATOS-MODIFICADOS'!$T:$T,SEPTIEMBRE!O$4)</f>
        <v>10</v>
      </c>
      <c r="P16" s="128">
        <f>COUNTIFS('DATOS-MODIFICADOS'!$J:$J,SEPTIEMBRE!$B16,'DATOS-MODIFICADOS'!$Q:$Q,"septiembre",'DATOS-MODIFICADOS'!$T:$T,SEPTIEMBRE!P$4)</f>
        <v>0</v>
      </c>
      <c r="Q16" s="128">
        <f>COUNTIFS('DATOS-MODIFICADOS'!$J:$J,SEPTIEMBRE!$B16,'DATOS-MODIFICADOS'!$Q:$Q,"septiembre",'DATOS-MODIFICADOS'!$T:$T,SEPTIEMBRE!Q$4)</f>
        <v>0</v>
      </c>
      <c r="R16" s="128">
        <f>COUNTIFS('DATOS-MODIFICADOS'!$J:$J,SEPTIEMBRE!$B16,'DATOS-MODIFICADOS'!$Q:$Q,"septiembre",'DATOS-MODIFICADOS'!$T:$T,SEPTIEMBRE!R$4)</f>
        <v>0</v>
      </c>
      <c r="S16" s="128">
        <f>COUNTIFS('DATOS-MODIFICADOS'!$J:$J,SEPTIEMBRE!$B16,'DATOS-MODIFICADOS'!$Q:$Q,"septiembre",'DATOS-MODIFICADOS'!$T:$T,SEPTIEMBRE!S$4)</f>
        <v>4</v>
      </c>
      <c r="T16" s="128">
        <f>COUNTIFS('DATOS-MODIFICADOS'!$J:$J,SEPTIEMBRE!$B16,'DATOS-MODIFICADOS'!$Q:$Q,"septiembre",'DATOS-MODIFICADOS'!$T:$T,SEPTIEMBRE!T$4)</f>
        <v>2</v>
      </c>
      <c r="U16" s="129">
        <f>COUNTIFS('DATOS-MODIFICADOS'!$J:$J,SEPTIEMBRE!$B16,'DATOS-MODIFICADOS'!$Q:$Q,"septiembre",'DATOS-MODIFICADOS'!$T:$T,SEPTIEMBRE!U$4)</f>
        <v>0</v>
      </c>
      <c r="V16" s="128">
        <f>COUNTIFS('DATOS-MODIFICADOS'!$J:$J,SEPTIEMBRE!$B16,'DATOS-MODIFICADOS'!$Q:$Q,"septiembre",'DATOS-MODIFICADOS'!$T:$T,SEPTIEMBRE!V$4)</f>
        <v>0</v>
      </c>
      <c r="W16" s="128">
        <f>COUNTIFS('DATOS-MODIFICADOS'!$J:$J,SEPTIEMBRE!$B16,'DATOS-MODIFICADOS'!$Q:$Q,"septiembre",'DATOS-MODIFICADOS'!$T:$T,SEPTIEMBRE!W$4)</f>
        <v>0</v>
      </c>
      <c r="X16" s="128">
        <f>COUNTIFS('DATOS-MODIFICADOS'!$J:$J,SEPTIEMBRE!$B16,'DATOS-MODIFICADOS'!$Q:$Q,"septiembre",'DATOS-MODIFICADOS'!$T:$T,SEPTIEMBRE!X$4)</f>
        <v>2</v>
      </c>
      <c r="Y16" s="128">
        <f>COUNTIFS('DATOS-MODIFICADOS'!$J:$J,SEPTIEMBRE!$B16,'DATOS-MODIFICADOS'!$Q:$Q,"septiembre",'DATOS-MODIFICADOS'!$T:$T,SEPTIEMBRE!Y$4)</f>
        <v>2</v>
      </c>
      <c r="Z16" s="128">
        <f>COUNTIFS('DATOS-MODIFICADOS'!$J:$J,SEPTIEMBRE!$B16,'DATOS-MODIFICADOS'!$Q:$Q,"septiembre",'DATOS-MODIFICADOS'!$T:$T,SEPTIEMBRE!Z$4)</f>
        <v>0</v>
      </c>
      <c r="AA16" s="128">
        <f>COUNTIFS('DATOS-MODIFICADOS'!$J:$J,SEPTIEMBRE!$B16,'DATOS-MODIFICADOS'!$Q:$Q,"septiembre",'DATOS-MODIFICADOS'!$T:$T,SEPTIEMBRE!AA$4)</f>
        <v>4</v>
      </c>
      <c r="AB16" s="129">
        <f>COUNTIFS('DATOS-MODIFICADOS'!$J:$J,SEPTIEMBRE!$B16,'DATOS-MODIFICADOS'!$Q:$Q,"septiembre",'DATOS-MODIFICADOS'!$T:$T,SEPTIEMBRE!AB$4)</f>
        <v>0</v>
      </c>
      <c r="AC16" s="128">
        <f>COUNTIFS('DATOS-MODIFICADOS'!$J:$J,SEPTIEMBRE!$B16,'DATOS-MODIFICADOS'!$Q:$Q,"septiembre",'DATOS-MODIFICADOS'!$T:$T,SEPTIEMBRE!AC$4)</f>
        <v>3</v>
      </c>
      <c r="AD16" s="128">
        <f>COUNTIFS('DATOS-MODIFICADOS'!$J:$J,SEPTIEMBRE!$B16,'DATOS-MODIFICADOS'!$Q:$Q,"septiembre",'DATOS-MODIFICADOS'!$T:$T,SEPTIEMBRE!AD$4)</f>
        <v>2</v>
      </c>
      <c r="AE16" s="128">
        <f>COUNTIFS('DATOS-MODIFICADOS'!$J:$J,SEPTIEMBRE!$B16,'DATOS-MODIFICADOS'!$Q:$Q,"septiembre",'DATOS-MODIFICADOS'!$T:$T,SEPTIEMBRE!AE$4)</f>
        <v>3</v>
      </c>
      <c r="AF16" s="128">
        <f>COUNTIFS('DATOS-MODIFICADOS'!$J:$J,SEPTIEMBRE!$B16,'DATOS-MODIFICADOS'!$Q:$Q,"septiembre",'DATOS-MODIFICADOS'!$T:$T,SEPTIEMBRE!AF$4)</f>
        <v>0</v>
      </c>
      <c r="AG16" s="128">
        <f>COUNTIFS('DATOS-MODIFICADOS'!$J:$J,SEPTIEMBRE!$B16,'DATOS-MODIFICADOS'!$Q:$Q,"septiembre",'DATOS-MODIFICADOS'!$T:$T,SEPTIEMBRE!AG$4)</f>
        <v>0</v>
      </c>
      <c r="AH16" s="109">
        <f t="shared" si="1"/>
        <v>26</v>
      </c>
      <c r="AI16" s="110">
        <f>AUSENTISMO!C12</f>
        <v>0</v>
      </c>
      <c r="AJ16" s="109">
        <f t="shared" si="4"/>
        <v>26</v>
      </c>
      <c r="AK16" s="110">
        <f t="shared" si="2"/>
        <v>56</v>
      </c>
      <c r="AL16" s="119">
        <f t="shared" si="3"/>
        <v>1</v>
      </c>
    </row>
    <row r="17" spans="2:38" x14ac:dyDescent="0.25">
      <c r="B17" s="106" t="str">
        <f>ANALISIS!F16</f>
        <v>Natalia Volpini</v>
      </c>
      <c r="C17" s="106" t="s">
        <v>895</v>
      </c>
      <c r="D17" s="2">
        <f>COUNTIFS('DATOS-MODIFICADOS'!$J:$J,SEPTIEMBRE!$B17,'DATOS-MODIFICADOS'!$Q:$Q,"septiembre",'DATOS-MODIFICADOS'!$T:$T,SEPTIEMBRE!D$4)</f>
        <v>0</v>
      </c>
      <c r="E17" s="2">
        <f>COUNTIFS('DATOS-MODIFICADOS'!$J:$J,SEPTIEMBRE!$B17,'DATOS-MODIFICADOS'!$Q:$Q,"septiembre",'DATOS-MODIFICADOS'!$T:$T,SEPTIEMBRE!E$4)</f>
        <v>2</v>
      </c>
      <c r="F17" s="2">
        <f>COUNTIFS('DATOS-MODIFICADOS'!$J:$J,SEPTIEMBRE!$B17,'DATOS-MODIFICADOS'!$Q:$Q,"septiembre",'DATOS-MODIFICADOS'!$T:$T,SEPTIEMBRE!F$4)</f>
        <v>8</v>
      </c>
      <c r="G17" s="129">
        <f>COUNTIFS('DATOS-MODIFICADOS'!$J:$J,SEPTIEMBRE!$B17,'DATOS-MODIFICADOS'!$Q:$Q,"septiembre",'DATOS-MODIFICADOS'!$T:$T,SEPTIEMBRE!G$4)</f>
        <v>0</v>
      </c>
      <c r="H17" s="2">
        <f>COUNTIFS('DATOS-MODIFICADOS'!$J:$J,SEPTIEMBRE!$B17,'DATOS-MODIFICADOS'!$Q:$Q,"septiembre",'DATOS-MODIFICADOS'!$T:$T,SEPTIEMBRE!H$4)</f>
        <v>0</v>
      </c>
      <c r="I17" s="2">
        <f>COUNTIFS('DATOS-MODIFICADOS'!$J:$J,SEPTIEMBRE!$B17,'DATOS-MODIFICADOS'!$Q:$Q,"septiembre",'DATOS-MODIFICADOS'!$T:$T,SEPTIEMBRE!I$4)</f>
        <v>4</v>
      </c>
      <c r="J17" s="2">
        <f>COUNTIFS('DATOS-MODIFICADOS'!$J:$J,SEPTIEMBRE!$B17,'DATOS-MODIFICADOS'!$Q:$Q,"septiembre",'DATOS-MODIFICADOS'!$T:$T,SEPTIEMBRE!J$4)</f>
        <v>0</v>
      </c>
      <c r="K17" s="2">
        <f>COUNTIFS('DATOS-MODIFICADOS'!$J:$J,SEPTIEMBRE!$B17,'DATOS-MODIFICADOS'!$Q:$Q,"septiembre",'DATOS-MODIFICADOS'!$T:$T,SEPTIEMBRE!K$4)</f>
        <v>10</v>
      </c>
      <c r="L17" s="2">
        <f>COUNTIFS('DATOS-MODIFICADOS'!$J:$J,SEPTIEMBRE!$B17,'DATOS-MODIFICADOS'!$Q:$Q,"septiembre",'DATOS-MODIFICADOS'!$T:$T,SEPTIEMBRE!L$4)</f>
        <v>2</v>
      </c>
      <c r="M17" s="2">
        <f>COUNTIFS('DATOS-MODIFICADOS'!$J:$J,SEPTIEMBRE!$B17,'DATOS-MODIFICADOS'!$Q:$Q,"septiembre",'DATOS-MODIFICADOS'!$T:$T,SEPTIEMBRE!M$4)</f>
        <v>2</v>
      </c>
      <c r="N17" s="129">
        <f>COUNTIFS('DATOS-MODIFICADOS'!$J:$J,SEPTIEMBRE!$B17,'DATOS-MODIFICADOS'!$Q:$Q,"septiembre",'DATOS-MODIFICADOS'!$T:$T,SEPTIEMBRE!N$4)</f>
        <v>0</v>
      </c>
      <c r="O17" s="2">
        <f>COUNTIFS('DATOS-MODIFICADOS'!$J:$J,SEPTIEMBRE!$B17,'DATOS-MODIFICADOS'!$Q:$Q,"septiembre",'DATOS-MODIFICADOS'!$T:$T,SEPTIEMBRE!O$4)</f>
        <v>4</v>
      </c>
      <c r="P17" s="2">
        <f>COUNTIFS('DATOS-MODIFICADOS'!$J:$J,SEPTIEMBRE!$B17,'DATOS-MODIFICADOS'!$Q:$Q,"septiembre",'DATOS-MODIFICADOS'!$T:$T,SEPTIEMBRE!P$4)</f>
        <v>0</v>
      </c>
      <c r="Q17" s="2">
        <f>COUNTIFS('DATOS-MODIFICADOS'!$J:$J,SEPTIEMBRE!$B17,'DATOS-MODIFICADOS'!$Q:$Q,"septiembre",'DATOS-MODIFICADOS'!$T:$T,SEPTIEMBRE!Q$4)</f>
        <v>7</v>
      </c>
      <c r="R17" s="2">
        <f>COUNTIFS('DATOS-MODIFICADOS'!$J:$J,SEPTIEMBRE!$B17,'DATOS-MODIFICADOS'!$Q:$Q,"septiembre",'DATOS-MODIFICADOS'!$T:$T,SEPTIEMBRE!R$4)</f>
        <v>0</v>
      </c>
      <c r="S17" s="2">
        <f>COUNTIFS('DATOS-MODIFICADOS'!$J:$J,SEPTIEMBRE!$B17,'DATOS-MODIFICADOS'!$Q:$Q,"septiembre",'DATOS-MODIFICADOS'!$T:$T,SEPTIEMBRE!S$4)</f>
        <v>0</v>
      </c>
      <c r="T17" s="2">
        <f>COUNTIFS('DATOS-MODIFICADOS'!$J:$J,SEPTIEMBRE!$B17,'DATOS-MODIFICADOS'!$Q:$Q,"septiembre",'DATOS-MODIFICADOS'!$T:$T,SEPTIEMBRE!T$4)</f>
        <v>0</v>
      </c>
      <c r="U17" s="129">
        <f>COUNTIFS('DATOS-MODIFICADOS'!$J:$J,SEPTIEMBRE!$B17,'DATOS-MODIFICADOS'!$Q:$Q,"septiembre",'DATOS-MODIFICADOS'!$T:$T,SEPTIEMBRE!U$4)</f>
        <v>0</v>
      </c>
      <c r="V17" s="2">
        <f>COUNTIFS('DATOS-MODIFICADOS'!$J:$J,SEPTIEMBRE!$B17,'DATOS-MODIFICADOS'!$Q:$Q,"septiembre",'DATOS-MODIFICADOS'!$T:$T,SEPTIEMBRE!V$4)</f>
        <v>0</v>
      </c>
      <c r="W17" s="2">
        <f>COUNTIFS('DATOS-MODIFICADOS'!$J:$J,SEPTIEMBRE!$B17,'DATOS-MODIFICADOS'!$Q:$Q,"septiembre",'DATOS-MODIFICADOS'!$T:$T,SEPTIEMBRE!W$4)</f>
        <v>4</v>
      </c>
      <c r="X17" s="2">
        <f>COUNTIFS('DATOS-MODIFICADOS'!$J:$J,SEPTIEMBRE!$B17,'DATOS-MODIFICADOS'!$Q:$Q,"septiembre",'DATOS-MODIFICADOS'!$T:$T,SEPTIEMBRE!X$4)</f>
        <v>2</v>
      </c>
      <c r="Y17" s="2">
        <f>COUNTIFS('DATOS-MODIFICADOS'!$J:$J,SEPTIEMBRE!$B17,'DATOS-MODIFICADOS'!$Q:$Q,"septiembre",'DATOS-MODIFICADOS'!$T:$T,SEPTIEMBRE!Y$4)</f>
        <v>3</v>
      </c>
      <c r="Z17" s="2">
        <f>COUNTIFS('DATOS-MODIFICADOS'!$J:$J,SEPTIEMBRE!$B17,'DATOS-MODIFICADOS'!$Q:$Q,"septiembre",'DATOS-MODIFICADOS'!$T:$T,SEPTIEMBRE!Z$4)</f>
        <v>0</v>
      </c>
      <c r="AA17" s="2">
        <f>COUNTIFS('DATOS-MODIFICADOS'!$J:$J,SEPTIEMBRE!$B17,'DATOS-MODIFICADOS'!$Q:$Q,"septiembre",'DATOS-MODIFICADOS'!$T:$T,SEPTIEMBRE!AA$4)</f>
        <v>3</v>
      </c>
      <c r="AB17" s="129">
        <f>COUNTIFS('DATOS-MODIFICADOS'!$J:$J,SEPTIEMBRE!$B17,'DATOS-MODIFICADOS'!$Q:$Q,"septiembre",'DATOS-MODIFICADOS'!$T:$T,SEPTIEMBRE!AB$4)</f>
        <v>0</v>
      </c>
      <c r="AC17" s="2">
        <f>COUNTIFS('DATOS-MODIFICADOS'!$J:$J,SEPTIEMBRE!$B17,'DATOS-MODIFICADOS'!$Q:$Q,"septiembre",'DATOS-MODIFICADOS'!$T:$T,SEPTIEMBRE!AC$4)</f>
        <v>0</v>
      </c>
      <c r="AD17" s="2">
        <f>COUNTIFS('DATOS-MODIFICADOS'!$J:$J,SEPTIEMBRE!$B17,'DATOS-MODIFICADOS'!$Q:$Q,"septiembre",'DATOS-MODIFICADOS'!$T:$T,SEPTIEMBRE!AD$4)</f>
        <v>0</v>
      </c>
      <c r="AE17" s="2">
        <f>COUNTIFS('DATOS-MODIFICADOS'!$J:$J,SEPTIEMBRE!$B17,'DATOS-MODIFICADOS'!$Q:$Q,"septiembre",'DATOS-MODIFICADOS'!$T:$T,SEPTIEMBRE!AE$4)</f>
        <v>2</v>
      </c>
      <c r="AF17" s="2">
        <f>COUNTIFS('DATOS-MODIFICADOS'!$J:$J,SEPTIEMBRE!$B17,'DATOS-MODIFICADOS'!$Q:$Q,"septiembre",'DATOS-MODIFICADOS'!$T:$T,SEPTIEMBRE!AF$4)</f>
        <v>0</v>
      </c>
      <c r="AG17" s="2">
        <f>COUNTIFS('DATOS-MODIFICADOS'!$J:$J,SEPTIEMBRE!$B17,'DATOS-MODIFICADOS'!$Q:$Q,"septiembre",'DATOS-MODIFICADOS'!$T:$T,SEPTIEMBRE!AG$4)</f>
        <v>1</v>
      </c>
      <c r="AH17" s="109">
        <f t="shared" si="1"/>
        <v>26</v>
      </c>
      <c r="AI17" s="110">
        <f>AUSENTISMO!C13</f>
        <v>1</v>
      </c>
      <c r="AJ17" s="109">
        <f t="shared" si="4"/>
        <v>25</v>
      </c>
      <c r="AK17" s="110">
        <f t="shared" si="2"/>
        <v>54</v>
      </c>
      <c r="AL17" s="119">
        <f t="shared" si="3"/>
        <v>1</v>
      </c>
    </row>
    <row r="18" spans="2:38" x14ac:dyDescent="0.25">
      <c r="B18" s="105" t="str">
        <f>ANALISIS!F17</f>
        <v>Isabella Costa</v>
      </c>
      <c r="C18" s="105" t="s">
        <v>895</v>
      </c>
      <c r="D18" s="128">
        <f>COUNTIFS('DATOS-MODIFICADOS'!$J:$J,SEPTIEMBRE!$B18,'DATOS-MODIFICADOS'!$Q:$Q,"septiembre",'DATOS-MODIFICADOS'!$T:$T,SEPTIEMBRE!D$4)</f>
        <v>0</v>
      </c>
      <c r="E18" s="128">
        <f>COUNTIFS('DATOS-MODIFICADOS'!$J:$J,SEPTIEMBRE!$B18,'DATOS-MODIFICADOS'!$Q:$Q,"septiembre",'DATOS-MODIFICADOS'!$T:$T,SEPTIEMBRE!E$4)</f>
        <v>2</v>
      </c>
      <c r="F18" s="128">
        <f>COUNTIFS('DATOS-MODIFICADOS'!$J:$J,SEPTIEMBRE!$B18,'DATOS-MODIFICADOS'!$Q:$Q,"septiembre",'DATOS-MODIFICADOS'!$T:$T,SEPTIEMBRE!F$4)</f>
        <v>0</v>
      </c>
      <c r="G18" s="129">
        <f>COUNTIFS('DATOS-MODIFICADOS'!$J:$J,SEPTIEMBRE!$B18,'DATOS-MODIFICADOS'!$Q:$Q,"septiembre",'DATOS-MODIFICADOS'!$T:$T,SEPTIEMBRE!G$4)</f>
        <v>0</v>
      </c>
      <c r="H18" s="128">
        <f>COUNTIFS('DATOS-MODIFICADOS'!$J:$J,SEPTIEMBRE!$B18,'DATOS-MODIFICADOS'!$Q:$Q,"septiembre",'DATOS-MODIFICADOS'!$T:$T,SEPTIEMBRE!H$4)</f>
        <v>0</v>
      </c>
      <c r="I18" s="128">
        <f>COUNTIFS('DATOS-MODIFICADOS'!$J:$J,SEPTIEMBRE!$B18,'DATOS-MODIFICADOS'!$Q:$Q,"septiembre",'DATOS-MODIFICADOS'!$T:$T,SEPTIEMBRE!I$4)</f>
        <v>0</v>
      </c>
      <c r="J18" s="128">
        <f>COUNTIFS('DATOS-MODIFICADOS'!$J:$J,SEPTIEMBRE!$B18,'DATOS-MODIFICADOS'!$Q:$Q,"septiembre",'DATOS-MODIFICADOS'!$T:$T,SEPTIEMBRE!J$4)</f>
        <v>0</v>
      </c>
      <c r="K18" s="128">
        <f>COUNTIFS('DATOS-MODIFICADOS'!$J:$J,SEPTIEMBRE!$B18,'DATOS-MODIFICADOS'!$Q:$Q,"septiembre",'DATOS-MODIFICADOS'!$T:$T,SEPTIEMBRE!K$4)</f>
        <v>6</v>
      </c>
      <c r="L18" s="128">
        <f>COUNTIFS('DATOS-MODIFICADOS'!$J:$J,SEPTIEMBRE!$B18,'DATOS-MODIFICADOS'!$Q:$Q,"septiembre",'DATOS-MODIFICADOS'!$T:$T,SEPTIEMBRE!L$4)</f>
        <v>2</v>
      </c>
      <c r="M18" s="128">
        <f>COUNTIFS('DATOS-MODIFICADOS'!$J:$J,SEPTIEMBRE!$B18,'DATOS-MODIFICADOS'!$Q:$Q,"septiembre",'DATOS-MODIFICADOS'!$T:$T,SEPTIEMBRE!M$4)</f>
        <v>11</v>
      </c>
      <c r="N18" s="129">
        <f>COUNTIFS('DATOS-MODIFICADOS'!$J:$J,SEPTIEMBRE!$B18,'DATOS-MODIFICADOS'!$Q:$Q,"septiembre",'DATOS-MODIFICADOS'!$T:$T,SEPTIEMBRE!N$4)</f>
        <v>0</v>
      </c>
      <c r="O18" s="128">
        <f>COUNTIFS('DATOS-MODIFICADOS'!$J:$J,SEPTIEMBRE!$B18,'DATOS-MODIFICADOS'!$Q:$Q,"septiembre",'DATOS-MODIFICADOS'!$T:$T,SEPTIEMBRE!O$4)</f>
        <v>2</v>
      </c>
      <c r="P18" s="128">
        <f>COUNTIFS('DATOS-MODIFICADOS'!$J:$J,SEPTIEMBRE!$B18,'DATOS-MODIFICADOS'!$Q:$Q,"septiembre",'DATOS-MODIFICADOS'!$T:$T,SEPTIEMBRE!P$4)</f>
        <v>0</v>
      </c>
      <c r="Q18" s="128">
        <f>COUNTIFS('DATOS-MODIFICADOS'!$J:$J,SEPTIEMBRE!$B18,'DATOS-MODIFICADOS'!$Q:$Q,"septiembre",'DATOS-MODIFICADOS'!$T:$T,SEPTIEMBRE!Q$4)</f>
        <v>2</v>
      </c>
      <c r="R18" s="128">
        <f>COUNTIFS('DATOS-MODIFICADOS'!$J:$J,SEPTIEMBRE!$B18,'DATOS-MODIFICADOS'!$Q:$Q,"septiembre",'DATOS-MODIFICADOS'!$T:$T,SEPTIEMBRE!R$4)</f>
        <v>0</v>
      </c>
      <c r="S18" s="128">
        <f>COUNTIFS('DATOS-MODIFICADOS'!$J:$J,SEPTIEMBRE!$B18,'DATOS-MODIFICADOS'!$Q:$Q,"septiembre",'DATOS-MODIFICADOS'!$T:$T,SEPTIEMBRE!S$4)</f>
        <v>2</v>
      </c>
      <c r="T18" s="128">
        <f>COUNTIFS('DATOS-MODIFICADOS'!$J:$J,SEPTIEMBRE!$B18,'DATOS-MODIFICADOS'!$Q:$Q,"septiembre",'DATOS-MODIFICADOS'!$T:$T,SEPTIEMBRE!T$4)</f>
        <v>0</v>
      </c>
      <c r="U18" s="129">
        <f>COUNTIFS('DATOS-MODIFICADOS'!$J:$J,SEPTIEMBRE!$B18,'DATOS-MODIFICADOS'!$Q:$Q,"septiembre",'DATOS-MODIFICADOS'!$T:$T,SEPTIEMBRE!U$4)</f>
        <v>0</v>
      </c>
      <c r="V18" s="128">
        <f>COUNTIFS('DATOS-MODIFICADOS'!$J:$J,SEPTIEMBRE!$B18,'DATOS-MODIFICADOS'!$Q:$Q,"septiembre",'DATOS-MODIFICADOS'!$T:$T,SEPTIEMBRE!V$4)</f>
        <v>0</v>
      </c>
      <c r="W18" s="128">
        <f>COUNTIFS('DATOS-MODIFICADOS'!$J:$J,SEPTIEMBRE!$B18,'DATOS-MODIFICADOS'!$Q:$Q,"septiembre",'DATOS-MODIFICADOS'!$T:$T,SEPTIEMBRE!W$4)</f>
        <v>3</v>
      </c>
      <c r="X18" s="128">
        <f>COUNTIFS('DATOS-MODIFICADOS'!$J:$J,SEPTIEMBRE!$B18,'DATOS-MODIFICADOS'!$Q:$Q,"septiembre",'DATOS-MODIFICADOS'!$T:$T,SEPTIEMBRE!X$4)</f>
        <v>0</v>
      </c>
      <c r="Y18" s="128">
        <f>COUNTIFS('DATOS-MODIFICADOS'!$J:$J,SEPTIEMBRE!$B18,'DATOS-MODIFICADOS'!$Q:$Q,"septiembre",'DATOS-MODIFICADOS'!$T:$T,SEPTIEMBRE!Y$4)</f>
        <v>0</v>
      </c>
      <c r="Z18" s="128">
        <f>COUNTIFS('DATOS-MODIFICADOS'!$J:$J,SEPTIEMBRE!$B18,'DATOS-MODIFICADOS'!$Q:$Q,"septiembre",'DATOS-MODIFICADOS'!$T:$T,SEPTIEMBRE!Z$4)</f>
        <v>0</v>
      </c>
      <c r="AA18" s="128">
        <f>COUNTIFS('DATOS-MODIFICADOS'!$J:$J,SEPTIEMBRE!$B18,'DATOS-MODIFICADOS'!$Q:$Q,"septiembre",'DATOS-MODIFICADOS'!$T:$T,SEPTIEMBRE!AA$4)</f>
        <v>2</v>
      </c>
      <c r="AB18" s="129">
        <f>COUNTIFS('DATOS-MODIFICADOS'!$J:$J,SEPTIEMBRE!$B18,'DATOS-MODIFICADOS'!$Q:$Q,"septiembre",'DATOS-MODIFICADOS'!$T:$T,SEPTIEMBRE!AB$4)</f>
        <v>0</v>
      </c>
      <c r="AC18" s="128">
        <f>COUNTIFS('DATOS-MODIFICADOS'!$J:$J,SEPTIEMBRE!$B18,'DATOS-MODIFICADOS'!$Q:$Q,"septiembre",'DATOS-MODIFICADOS'!$T:$T,SEPTIEMBRE!AC$4)</f>
        <v>0</v>
      </c>
      <c r="AD18" s="128">
        <f>COUNTIFS('DATOS-MODIFICADOS'!$J:$J,SEPTIEMBRE!$B18,'DATOS-MODIFICADOS'!$Q:$Q,"septiembre",'DATOS-MODIFICADOS'!$T:$T,SEPTIEMBRE!AD$4)</f>
        <v>0</v>
      </c>
      <c r="AE18" s="128">
        <f>COUNTIFS('DATOS-MODIFICADOS'!$J:$J,SEPTIEMBRE!$B18,'DATOS-MODIFICADOS'!$Q:$Q,"septiembre",'DATOS-MODIFICADOS'!$T:$T,SEPTIEMBRE!AE$4)</f>
        <v>0</v>
      </c>
      <c r="AF18" s="128">
        <f>COUNTIFS('DATOS-MODIFICADOS'!$J:$J,SEPTIEMBRE!$B18,'DATOS-MODIFICADOS'!$Q:$Q,"septiembre",'DATOS-MODIFICADOS'!$T:$T,SEPTIEMBRE!AF$4)</f>
        <v>0</v>
      </c>
      <c r="AG18" s="128">
        <f>COUNTIFS('DATOS-MODIFICADOS'!$J:$J,SEPTIEMBRE!$B18,'DATOS-MODIFICADOS'!$Q:$Q,"septiembre",'DATOS-MODIFICADOS'!$T:$T,SEPTIEMBRE!AG$4)</f>
        <v>6</v>
      </c>
      <c r="AH18" s="109">
        <f t="shared" si="1"/>
        <v>26</v>
      </c>
      <c r="AI18" s="110">
        <f>AUSENTISMO!C14</f>
        <v>2</v>
      </c>
      <c r="AJ18" s="109">
        <f t="shared" si="4"/>
        <v>24</v>
      </c>
      <c r="AK18" s="110">
        <f t="shared" si="2"/>
        <v>38</v>
      </c>
      <c r="AL18" s="119">
        <f t="shared" si="3"/>
        <v>1</v>
      </c>
    </row>
    <row r="19" spans="2:38" x14ac:dyDescent="0.25">
      <c r="B19" s="106" t="str">
        <f>ANALISIS!F18</f>
        <v>Ana Gomez</v>
      </c>
      <c r="C19" s="106" t="s">
        <v>895</v>
      </c>
      <c r="D19" s="2">
        <f>COUNTIFS('DATOS-MODIFICADOS'!$J:$J,SEPTIEMBRE!$B19,'DATOS-MODIFICADOS'!$Q:$Q,"septiembre",'DATOS-MODIFICADOS'!$T:$T,SEPTIEMBRE!D$4)</f>
        <v>0</v>
      </c>
      <c r="E19" s="2">
        <f>COUNTIFS('DATOS-MODIFICADOS'!$J:$J,SEPTIEMBRE!$B19,'DATOS-MODIFICADOS'!$Q:$Q,"septiembre",'DATOS-MODIFICADOS'!$T:$T,SEPTIEMBRE!E$4)</f>
        <v>2</v>
      </c>
      <c r="F19" s="2">
        <f>COUNTIFS('DATOS-MODIFICADOS'!$J:$J,SEPTIEMBRE!$B19,'DATOS-MODIFICADOS'!$Q:$Q,"septiembre",'DATOS-MODIFICADOS'!$T:$T,SEPTIEMBRE!F$4)</f>
        <v>10</v>
      </c>
      <c r="G19" s="129">
        <f>COUNTIFS('DATOS-MODIFICADOS'!$J:$J,SEPTIEMBRE!$B19,'DATOS-MODIFICADOS'!$Q:$Q,"septiembre",'DATOS-MODIFICADOS'!$T:$T,SEPTIEMBRE!G$4)</f>
        <v>0</v>
      </c>
      <c r="H19" s="2">
        <f>COUNTIFS('DATOS-MODIFICADOS'!$J:$J,SEPTIEMBRE!$B19,'DATOS-MODIFICADOS'!$Q:$Q,"septiembre",'DATOS-MODIFICADOS'!$T:$T,SEPTIEMBRE!H$4)</f>
        <v>0</v>
      </c>
      <c r="I19" s="2">
        <f>COUNTIFS('DATOS-MODIFICADOS'!$J:$J,SEPTIEMBRE!$B19,'DATOS-MODIFICADOS'!$Q:$Q,"septiembre",'DATOS-MODIFICADOS'!$T:$T,SEPTIEMBRE!I$4)</f>
        <v>0</v>
      </c>
      <c r="J19" s="2">
        <f>COUNTIFS('DATOS-MODIFICADOS'!$J:$J,SEPTIEMBRE!$B19,'DATOS-MODIFICADOS'!$Q:$Q,"septiembre",'DATOS-MODIFICADOS'!$T:$T,SEPTIEMBRE!J$4)</f>
        <v>0</v>
      </c>
      <c r="K19" s="2">
        <f>COUNTIFS('DATOS-MODIFICADOS'!$J:$J,SEPTIEMBRE!$B19,'DATOS-MODIFICADOS'!$Q:$Q,"septiembre",'DATOS-MODIFICADOS'!$T:$T,SEPTIEMBRE!K$4)</f>
        <v>2</v>
      </c>
      <c r="L19" s="2">
        <f>COUNTIFS('DATOS-MODIFICADOS'!$J:$J,SEPTIEMBRE!$B19,'DATOS-MODIFICADOS'!$Q:$Q,"septiembre",'DATOS-MODIFICADOS'!$T:$T,SEPTIEMBRE!L$4)</f>
        <v>6</v>
      </c>
      <c r="M19" s="2">
        <f>COUNTIFS('DATOS-MODIFICADOS'!$J:$J,SEPTIEMBRE!$B19,'DATOS-MODIFICADOS'!$Q:$Q,"septiembre",'DATOS-MODIFICADOS'!$T:$T,SEPTIEMBRE!M$4)</f>
        <v>3</v>
      </c>
      <c r="N19" s="129">
        <f>COUNTIFS('DATOS-MODIFICADOS'!$J:$J,SEPTIEMBRE!$B19,'DATOS-MODIFICADOS'!$Q:$Q,"septiembre",'DATOS-MODIFICADOS'!$T:$T,SEPTIEMBRE!N$4)</f>
        <v>0</v>
      </c>
      <c r="O19" s="2">
        <f>COUNTIFS('DATOS-MODIFICADOS'!$J:$J,SEPTIEMBRE!$B19,'DATOS-MODIFICADOS'!$Q:$Q,"septiembre",'DATOS-MODIFICADOS'!$T:$T,SEPTIEMBRE!O$4)</f>
        <v>4</v>
      </c>
      <c r="P19" s="2">
        <f>COUNTIFS('DATOS-MODIFICADOS'!$J:$J,SEPTIEMBRE!$B19,'DATOS-MODIFICADOS'!$Q:$Q,"septiembre",'DATOS-MODIFICADOS'!$T:$T,SEPTIEMBRE!P$4)</f>
        <v>0</v>
      </c>
      <c r="Q19" s="2">
        <f>COUNTIFS('DATOS-MODIFICADOS'!$J:$J,SEPTIEMBRE!$B19,'DATOS-MODIFICADOS'!$Q:$Q,"septiembre",'DATOS-MODIFICADOS'!$T:$T,SEPTIEMBRE!Q$4)</f>
        <v>10</v>
      </c>
      <c r="R19" s="2">
        <f>COUNTIFS('DATOS-MODIFICADOS'!$J:$J,SEPTIEMBRE!$B19,'DATOS-MODIFICADOS'!$Q:$Q,"septiembre",'DATOS-MODIFICADOS'!$T:$T,SEPTIEMBRE!R$4)</f>
        <v>0</v>
      </c>
      <c r="S19" s="2">
        <f>COUNTIFS('DATOS-MODIFICADOS'!$J:$J,SEPTIEMBRE!$B19,'DATOS-MODIFICADOS'!$Q:$Q,"septiembre",'DATOS-MODIFICADOS'!$T:$T,SEPTIEMBRE!S$4)</f>
        <v>0</v>
      </c>
      <c r="T19" s="2">
        <f>COUNTIFS('DATOS-MODIFICADOS'!$J:$J,SEPTIEMBRE!$B19,'DATOS-MODIFICADOS'!$Q:$Q,"septiembre",'DATOS-MODIFICADOS'!$T:$T,SEPTIEMBRE!T$4)</f>
        <v>2</v>
      </c>
      <c r="U19" s="129">
        <f>COUNTIFS('DATOS-MODIFICADOS'!$J:$J,SEPTIEMBRE!$B19,'DATOS-MODIFICADOS'!$Q:$Q,"septiembre",'DATOS-MODIFICADOS'!$T:$T,SEPTIEMBRE!U$4)</f>
        <v>0</v>
      </c>
      <c r="V19" s="2">
        <f>COUNTIFS('DATOS-MODIFICADOS'!$J:$J,SEPTIEMBRE!$B19,'DATOS-MODIFICADOS'!$Q:$Q,"septiembre",'DATOS-MODIFICADOS'!$T:$T,SEPTIEMBRE!V$4)</f>
        <v>0</v>
      </c>
      <c r="W19" s="2">
        <f>COUNTIFS('DATOS-MODIFICADOS'!$J:$J,SEPTIEMBRE!$B19,'DATOS-MODIFICADOS'!$Q:$Q,"septiembre",'DATOS-MODIFICADOS'!$T:$T,SEPTIEMBRE!W$4)</f>
        <v>3</v>
      </c>
      <c r="X19" s="2">
        <f>COUNTIFS('DATOS-MODIFICADOS'!$J:$J,SEPTIEMBRE!$B19,'DATOS-MODIFICADOS'!$Q:$Q,"septiembre",'DATOS-MODIFICADOS'!$T:$T,SEPTIEMBRE!X$4)</f>
        <v>2</v>
      </c>
      <c r="Y19" s="2">
        <f>COUNTIFS('DATOS-MODIFICADOS'!$J:$J,SEPTIEMBRE!$B19,'DATOS-MODIFICADOS'!$Q:$Q,"septiembre",'DATOS-MODIFICADOS'!$T:$T,SEPTIEMBRE!Y$4)</f>
        <v>0</v>
      </c>
      <c r="Z19" s="2">
        <f>COUNTIFS('DATOS-MODIFICADOS'!$J:$J,SEPTIEMBRE!$B19,'DATOS-MODIFICADOS'!$Q:$Q,"septiembre",'DATOS-MODIFICADOS'!$T:$T,SEPTIEMBRE!Z$4)</f>
        <v>0</v>
      </c>
      <c r="AA19" s="2">
        <f>COUNTIFS('DATOS-MODIFICADOS'!$J:$J,SEPTIEMBRE!$B19,'DATOS-MODIFICADOS'!$Q:$Q,"septiembre",'DATOS-MODIFICADOS'!$T:$T,SEPTIEMBRE!AA$4)</f>
        <v>4</v>
      </c>
      <c r="AB19" s="129">
        <f>COUNTIFS('DATOS-MODIFICADOS'!$J:$J,SEPTIEMBRE!$B19,'DATOS-MODIFICADOS'!$Q:$Q,"septiembre",'DATOS-MODIFICADOS'!$T:$T,SEPTIEMBRE!AB$4)</f>
        <v>0</v>
      </c>
      <c r="AC19" s="2">
        <f>COUNTIFS('DATOS-MODIFICADOS'!$J:$J,SEPTIEMBRE!$B19,'DATOS-MODIFICADOS'!$Q:$Q,"septiembre",'DATOS-MODIFICADOS'!$T:$T,SEPTIEMBRE!AC$4)</f>
        <v>2</v>
      </c>
      <c r="AD19" s="2">
        <f>COUNTIFS('DATOS-MODIFICADOS'!$J:$J,SEPTIEMBRE!$B19,'DATOS-MODIFICADOS'!$Q:$Q,"septiembre",'DATOS-MODIFICADOS'!$T:$T,SEPTIEMBRE!AD$4)</f>
        <v>0</v>
      </c>
      <c r="AE19" s="2">
        <f>COUNTIFS('DATOS-MODIFICADOS'!$J:$J,SEPTIEMBRE!$B19,'DATOS-MODIFICADOS'!$Q:$Q,"septiembre",'DATOS-MODIFICADOS'!$T:$T,SEPTIEMBRE!AE$4)</f>
        <v>3</v>
      </c>
      <c r="AF19" s="2">
        <f>COUNTIFS('DATOS-MODIFICADOS'!$J:$J,SEPTIEMBRE!$B19,'DATOS-MODIFICADOS'!$Q:$Q,"septiembre",'DATOS-MODIFICADOS'!$T:$T,SEPTIEMBRE!AF$4)</f>
        <v>0</v>
      </c>
      <c r="AG19" s="2">
        <f>COUNTIFS('DATOS-MODIFICADOS'!$J:$J,SEPTIEMBRE!$B19,'DATOS-MODIFICADOS'!$Q:$Q,"septiembre",'DATOS-MODIFICADOS'!$T:$T,SEPTIEMBRE!AG$4)</f>
        <v>5</v>
      </c>
      <c r="AH19" s="109">
        <f t="shared" si="1"/>
        <v>26</v>
      </c>
      <c r="AI19" s="110">
        <f>AUSENTISMO!C15</f>
        <v>0</v>
      </c>
      <c r="AJ19" s="109">
        <f t="shared" si="4"/>
        <v>26</v>
      </c>
      <c r="AK19" s="110">
        <f t="shared" si="2"/>
        <v>58</v>
      </c>
      <c r="AL19" s="119">
        <f t="shared" si="3"/>
        <v>1</v>
      </c>
    </row>
    <row r="20" spans="2:38" x14ac:dyDescent="0.25">
      <c r="B20" s="105" t="str">
        <f>ANALISIS!F19</f>
        <v>Javier Hernandez</v>
      </c>
      <c r="C20" s="105" t="s">
        <v>895</v>
      </c>
      <c r="D20" s="128">
        <f>COUNTIFS('DATOS-MODIFICADOS'!$J:$J,SEPTIEMBRE!$B20,'DATOS-MODIFICADOS'!$Q:$Q,"septiembre",'DATOS-MODIFICADOS'!$T:$T,SEPTIEMBRE!D$4)</f>
        <v>0</v>
      </c>
      <c r="E20" s="128">
        <f>COUNTIFS('DATOS-MODIFICADOS'!$J:$J,SEPTIEMBRE!$B20,'DATOS-MODIFICADOS'!$Q:$Q,"septiembre",'DATOS-MODIFICADOS'!$T:$T,SEPTIEMBRE!E$4)</f>
        <v>0</v>
      </c>
      <c r="F20" s="128">
        <f>COUNTIFS('DATOS-MODIFICADOS'!$J:$J,SEPTIEMBRE!$B20,'DATOS-MODIFICADOS'!$Q:$Q,"septiembre",'DATOS-MODIFICADOS'!$T:$T,SEPTIEMBRE!F$4)</f>
        <v>0</v>
      </c>
      <c r="G20" s="129">
        <f>COUNTIFS('DATOS-MODIFICADOS'!$J:$J,SEPTIEMBRE!$B20,'DATOS-MODIFICADOS'!$Q:$Q,"septiembre",'DATOS-MODIFICADOS'!$T:$T,SEPTIEMBRE!G$4)</f>
        <v>0</v>
      </c>
      <c r="H20" s="128">
        <f>COUNTIFS('DATOS-MODIFICADOS'!$J:$J,SEPTIEMBRE!$B20,'DATOS-MODIFICADOS'!$Q:$Q,"septiembre",'DATOS-MODIFICADOS'!$T:$T,SEPTIEMBRE!H$4)</f>
        <v>0</v>
      </c>
      <c r="I20" s="128">
        <f>COUNTIFS('DATOS-MODIFICADOS'!$J:$J,SEPTIEMBRE!$B20,'DATOS-MODIFICADOS'!$Q:$Q,"septiembre",'DATOS-MODIFICADOS'!$T:$T,SEPTIEMBRE!I$4)</f>
        <v>0</v>
      </c>
      <c r="J20" s="128">
        <f>COUNTIFS('DATOS-MODIFICADOS'!$J:$J,SEPTIEMBRE!$B20,'DATOS-MODIFICADOS'!$Q:$Q,"septiembre",'DATOS-MODIFICADOS'!$T:$T,SEPTIEMBRE!J$4)</f>
        <v>0</v>
      </c>
      <c r="K20" s="128">
        <f>COUNTIFS('DATOS-MODIFICADOS'!$J:$J,SEPTIEMBRE!$B20,'DATOS-MODIFICADOS'!$Q:$Q,"septiembre",'DATOS-MODIFICADOS'!$T:$T,SEPTIEMBRE!K$4)</f>
        <v>0</v>
      </c>
      <c r="L20" s="128">
        <f>COUNTIFS('DATOS-MODIFICADOS'!$J:$J,SEPTIEMBRE!$B20,'DATOS-MODIFICADOS'!$Q:$Q,"septiembre",'DATOS-MODIFICADOS'!$T:$T,SEPTIEMBRE!L$4)</f>
        <v>2</v>
      </c>
      <c r="M20" s="128">
        <f>COUNTIFS('DATOS-MODIFICADOS'!$J:$J,SEPTIEMBRE!$B20,'DATOS-MODIFICADOS'!$Q:$Q,"septiembre",'DATOS-MODIFICADOS'!$T:$T,SEPTIEMBRE!M$4)</f>
        <v>5</v>
      </c>
      <c r="N20" s="129">
        <f>COUNTIFS('DATOS-MODIFICADOS'!$J:$J,SEPTIEMBRE!$B20,'DATOS-MODIFICADOS'!$Q:$Q,"septiembre",'DATOS-MODIFICADOS'!$T:$T,SEPTIEMBRE!N$4)</f>
        <v>0</v>
      </c>
      <c r="O20" s="128">
        <f>COUNTIFS('DATOS-MODIFICADOS'!$J:$J,SEPTIEMBRE!$B20,'DATOS-MODIFICADOS'!$Q:$Q,"septiembre",'DATOS-MODIFICADOS'!$T:$T,SEPTIEMBRE!O$4)</f>
        <v>0</v>
      </c>
      <c r="P20" s="128">
        <f>COUNTIFS('DATOS-MODIFICADOS'!$J:$J,SEPTIEMBRE!$B20,'DATOS-MODIFICADOS'!$Q:$Q,"septiembre",'DATOS-MODIFICADOS'!$T:$T,SEPTIEMBRE!P$4)</f>
        <v>0</v>
      </c>
      <c r="Q20" s="128">
        <f>COUNTIFS('DATOS-MODIFICADOS'!$J:$J,SEPTIEMBRE!$B20,'DATOS-MODIFICADOS'!$Q:$Q,"septiembre",'DATOS-MODIFICADOS'!$T:$T,SEPTIEMBRE!Q$4)</f>
        <v>2</v>
      </c>
      <c r="R20" s="128">
        <f>COUNTIFS('DATOS-MODIFICADOS'!$J:$J,SEPTIEMBRE!$B20,'DATOS-MODIFICADOS'!$Q:$Q,"septiembre",'DATOS-MODIFICADOS'!$T:$T,SEPTIEMBRE!R$4)</f>
        <v>0</v>
      </c>
      <c r="S20" s="128">
        <f>COUNTIFS('DATOS-MODIFICADOS'!$J:$J,SEPTIEMBRE!$B20,'DATOS-MODIFICADOS'!$Q:$Q,"septiembre",'DATOS-MODIFICADOS'!$T:$T,SEPTIEMBRE!S$4)</f>
        <v>0</v>
      </c>
      <c r="T20" s="128">
        <f>COUNTIFS('DATOS-MODIFICADOS'!$J:$J,SEPTIEMBRE!$B20,'DATOS-MODIFICADOS'!$Q:$Q,"septiembre",'DATOS-MODIFICADOS'!$T:$T,SEPTIEMBRE!T$4)</f>
        <v>0</v>
      </c>
      <c r="U20" s="129">
        <f>COUNTIFS('DATOS-MODIFICADOS'!$J:$J,SEPTIEMBRE!$B20,'DATOS-MODIFICADOS'!$Q:$Q,"septiembre",'DATOS-MODIFICADOS'!$T:$T,SEPTIEMBRE!U$4)</f>
        <v>0</v>
      </c>
      <c r="V20" s="128">
        <f>COUNTIFS('DATOS-MODIFICADOS'!$J:$J,SEPTIEMBRE!$B20,'DATOS-MODIFICADOS'!$Q:$Q,"septiembre",'DATOS-MODIFICADOS'!$T:$T,SEPTIEMBRE!V$4)</f>
        <v>0</v>
      </c>
      <c r="W20" s="128">
        <f>COUNTIFS('DATOS-MODIFICADOS'!$J:$J,SEPTIEMBRE!$B20,'DATOS-MODIFICADOS'!$Q:$Q,"septiembre",'DATOS-MODIFICADOS'!$T:$T,SEPTIEMBRE!W$4)</f>
        <v>0</v>
      </c>
      <c r="X20" s="128">
        <f>COUNTIFS('DATOS-MODIFICADOS'!$J:$J,SEPTIEMBRE!$B20,'DATOS-MODIFICADOS'!$Q:$Q,"septiembre",'DATOS-MODIFICADOS'!$T:$T,SEPTIEMBRE!X$4)</f>
        <v>0</v>
      </c>
      <c r="Y20" s="128">
        <f>COUNTIFS('DATOS-MODIFICADOS'!$J:$J,SEPTIEMBRE!$B20,'DATOS-MODIFICADOS'!$Q:$Q,"septiembre",'DATOS-MODIFICADOS'!$T:$T,SEPTIEMBRE!Y$4)</f>
        <v>0</v>
      </c>
      <c r="Z20" s="128">
        <f>COUNTIFS('DATOS-MODIFICADOS'!$J:$J,SEPTIEMBRE!$B20,'DATOS-MODIFICADOS'!$Q:$Q,"septiembre",'DATOS-MODIFICADOS'!$T:$T,SEPTIEMBRE!Z$4)</f>
        <v>0</v>
      </c>
      <c r="AA20" s="128">
        <f>COUNTIFS('DATOS-MODIFICADOS'!$J:$J,SEPTIEMBRE!$B20,'DATOS-MODIFICADOS'!$Q:$Q,"septiembre",'DATOS-MODIFICADOS'!$T:$T,SEPTIEMBRE!AA$4)</f>
        <v>0</v>
      </c>
      <c r="AB20" s="129">
        <f>COUNTIFS('DATOS-MODIFICADOS'!$J:$J,SEPTIEMBRE!$B20,'DATOS-MODIFICADOS'!$Q:$Q,"septiembre",'DATOS-MODIFICADOS'!$T:$T,SEPTIEMBRE!AB$4)</f>
        <v>0</v>
      </c>
      <c r="AC20" s="128">
        <f>COUNTIFS('DATOS-MODIFICADOS'!$J:$J,SEPTIEMBRE!$B20,'DATOS-MODIFICADOS'!$Q:$Q,"septiembre",'DATOS-MODIFICADOS'!$T:$T,SEPTIEMBRE!AC$4)</f>
        <v>0</v>
      </c>
      <c r="AD20" s="128">
        <f>COUNTIFS('DATOS-MODIFICADOS'!$J:$J,SEPTIEMBRE!$B20,'DATOS-MODIFICADOS'!$Q:$Q,"septiembre",'DATOS-MODIFICADOS'!$T:$T,SEPTIEMBRE!AD$4)</f>
        <v>0</v>
      </c>
      <c r="AE20" s="128">
        <f>COUNTIFS('DATOS-MODIFICADOS'!$J:$J,SEPTIEMBRE!$B20,'DATOS-MODIFICADOS'!$Q:$Q,"septiembre",'DATOS-MODIFICADOS'!$T:$T,SEPTIEMBRE!AE$4)</f>
        <v>1</v>
      </c>
      <c r="AF20" s="128">
        <f>COUNTIFS('DATOS-MODIFICADOS'!$J:$J,SEPTIEMBRE!$B20,'DATOS-MODIFICADOS'!$Q:$Q,"septiembre",'DATOS-MODIFICADOS'!$T:$T,SEPTIEMBRE!AF$4)</f>
        <v>0</v>
      </c>
      <c r="AG20" s="128">
        <f>COUNTIFS('DATOS-MODIFICADOS'!$J:$J,SEPTIEMBRE!$B20,'DATOS-MODIFICADOS'!$Q:$Q,"septiembre",'DATOS-MODIFICADOS'!$T:$T,SEPTIEMBRE!AG$4)</f>
        <v>0</v>
      </c>
      <c r="AH20" s="109">
        <f t="shared" si="1"/>
        <v>26</v>
      </c>
      <c r="AI20" s="110">
        <f>AUSENTISMO!C16</f>
        <v>2</v>
      </c>
      <c r="AJ20" s="109">
        <f t="shared" si="4"/>
        <v>24</v>
      </c>
      <c r="AK20" s="110">
        <f t="shared" si="2"/>
        <v>10</v>
      </c>
      <c r="AL20" s="119">
        <f>IF(AK20/AJ20&gt;1,1,AK20/AJ20)</f>
        <v>0.41666666666666669</v>
      </c>
    </row>
    <row r="21" spans="2:38" x14ac:dyDescent="0.25">
      <c r="B21" s="106" t="str">
        <f>ANALISIS!F20</f>
        <v>Maria Gonzalez</v>
      </c>
      <c r="C21" s="106" t="s">
        <v>895</v>
      </c>
      <c r="D21" s="2">
        <f>COUNTIFS('DATOS-MODIFICADOS'!$J:$J,SEPTIEMBRE!$B21,'DATOS-MODIFICADOS'!$Q:$Q,"septiembre",'DATOS-MODIFICADOS'!$T:$T,SEPTIEMBRE!D$4)</f>
        <v>0</v>
      </c>
      <c r="E21" s="2">
        <f>COUNTIFS('DATOS-MODIFICADOS'!$J:$J,SEPTIEMBRE!$B21,'DATOS-MODIFICADOS'!$Q:$Q,"septiembre",'DATOS-MODIFICADOS'!$T:$T,SEPTIEMBRE!E$4)</f>
        <v>2</v>
      </c>
      <c r="F21" s="2">
        <f>COUNTIFS('DATOS-MODIFICADOS'!$J:$J,SEPTIEMBRE!$B21,'DATOS-MODIFICADOS'!$Q:$Q,"septiembre",'DATOS-MODIFICADOS'!$T:$T,SEPTIEMBRE!F$4)</f>
        <v>3</v>
      </c>
      <c r="G21" s="129">
        <f>COUNTIFS('DATOS-MODIFICADOS'!$J:$J,SEPTIEMBRE!$B21,'DATOS-MODIFICADOS'!$Q:$Q,"septiembre",'DATOS-MODIFICADOS'!$T:$T,SEPTIEMBRE!G$4)</f>
        <v>0</v>
      </c>
      <c r="H21" s="2">
        <f>COUNTIFS('DATOS-MODIFICADOS'!$J:$J,SEPTIEMBRE!$B21,'DATOS-MODIFICADOS'!$Q:$Q,"septiembre",'DATOS-MODIFICADOS'!$T:$T,SEPTIEMBRE!H$4)</f>
        <v>0</v>
      </c>
      <c r="I21" s="2">
        <f>COUNTIFS('DATOS-MODIFICADOS'!$J:$J,SEPTIEMBRE!$B21,'DATOS-MODIFICADOS'!$Q:$Q,"septiembre",'DATOS-MODIFICADOS'!$T:$T,SEPTIEMBRE!I$4)</f>
        <v>0</v>
      </c>
      <c r="J21" s="2">
        <f>COUNTIFS('DATOS-MODIFICADOS'!$J:$J,SEPTIEMBRE!$B21,'DATOS-MODIFICADOS'!$Q:$Q,"septiembre",'DATOS-MODIFICADOS'!$T:$T,SEPTIEMBRE!J$4)</f>
        <v>0</v>
      </c>
      <c r="K21" s="2">
        <f>COUNTIFS('DATOS-MODIFICADOS'!$J:$J,SEPTIEMBRE!$B21,'DATOS-MODIFICADOS'!$Q:$Q,"septiembre",'DATOS-MODIFICADOS'!$T:$T,SEPTIEMBRE!K$4)</f>
        <v>0</v>
      </c>
      <c r="L21" s="2">
        <f>COUNTIFS('DATOS-MODIFICADOS'!$J:$J,SEPTIEMBRE!$B21,'DATOS-MODIFICADOS'!$Q:$Q,"septiembre",'DATOS-MODIFICADOS'!$T:$T,SEPTIEMBRE!L$4)</f>
        <v>2</v>
      </c>
      <c r="M21" s="2">
        <f>COUNTIFS('DATOS-MODIFICADOS'!$J:$J,SEPTIEMBRE!$B21,'DATOS-MODIFICADOS'!$Q:$Q,"septiembre",'DATOS-MODIFICADOS'!$T:$T,SEPTIEMBRE!M$4)</f>
        <v>2</v>
      </c>
      <c r="N21" s="129">
        <f>COUNTIFS('DATOS-MODIFICADOS'!$J:$J,SEPTIEMBRE!$B21,'DATOS-MODIFICADOS'!$Q:$Q,"septiembre",'DATOS-MODIFICADOS'!$T:$T,SEPTIEMBRE!N$4)</f>
        <v>0</v>
      </c>
      <c r="O21" s="2">
        <f>COUNTIFS('DATOS-MODIFICADOS'!$J:$J,SEPTIEMBRE!$B21,'DATOS-MODIFICADOS'!$Q:$Q,"septiembre",'DATOS-MODIFICADOS'!$T:$T,SEPTIEMBRE!O$4)</f>
        <v>0</v>
      </c>
      <c r="P21" s="2">
        <f>COUNTIFS('DATOS-MODIFICADOS'!$J:$J,SEPTIEMBRE!$B21,'DATOS-MODIFICADOS'!$Q:$Q,"septiembre",'DATOS-MODIFICADOS'!$T:$T,SEPTIEMBRE!P$4)</f>
        <v>0</v>
      </c>
      <c r="Q21" s="2">
        <f>COUNTIFS('DATOS-MODIFICADOS'!$J:$J,SEPTIEMBRE!$B21,'DATOS-MODIFICADOS'!$Q:$Q,"septiembre",'DATOS-MODIFICADOS'!$T:$T,SEPTIEMBRE!Q$4)</f>
        <v>0</v>
      </c>
      <c r="R21" s="2">
        <f>COUNTIFS('DATOS-MODIFICADOS'!$J:$J,SEPTIEMBRE!$B21,'DATOS-MODIFICADOS'!$Q:$Q,"septiembre",'DATOS-MODIFICADOS'!$T:$T,SEPTIEMBRE!R$4)</f>
        <v>2</v>
      </c>
      <c r="S21" s="2">
        <f>COUNTIFS('DATOS-MODIFICADOS'!$J:$J,SEPTIEMBRE!$B21,'DATOS-MODIFICADOS'!$Q:$Q,"septiembre",'DATOS-MODIFICADOS'!$T:$T,SEPTIEMBRE!S$4)</f>
        <v>0</v>
      </c>
      <c r="T21" s="2">
        <f>COUNTIFS('DATOS-MODIFICADOS'!$J:$J,SEPTIEMBRE!$B21,'DATOS-MODIFICADOS'!$Q:$Q,"septiembre",'DATOS-MODIFICADOS'!$T:$T,SEPTIEMBRE!T$4)</f>
        <v>0</v>
      </c>
      <c r="U21" s="129">
        <f>COUNTIFS('DATOS-MODIFICADOS'!$J:$J,SEPTIEMBRE!$B21,'DATOS-MODIFICADOS'!$Q:$Q,"septiembre",'DATOS-MODIFICADOS'!$T:$T,SEPTIEMBRE!U$4)</f>
        <v>0</v>
      </c>
      <c r="V21" s="2">
        <f>COUNTIFS('DATOS-MODIFICADOS'!$J:$J,SEPTIEMBRE!$B21,'DATOS-MODIFICADOS'!$Q:$Q,"septiembre",'DATOS-MODIFICADOS'!$T:$T,SEPTIEMBRE!V$4)</f>
        <v>0</v>
      </c>
      <c r="W21" s="2">
        <f>COUNTIFS('DATOS-MODIFICADOS'!$J:$J,SEPTIEMBRE!$B21,'DATOS-MODIFICADOS'!$Q:$Q,"septiembre",'DATOS-MODIFICADOS'!$T:$T,SEPTIEMBRE!W$4)</f>
        <v>0</v>
      </c>
      <c r="X21" s="2">
        <f>COUNTIFS('DATOS-MODIFICADOS'!$J:$J,SEPTIEMBRE!$B21,'DATOS-MODIFICADOS'!$Q:$Q,"septiembre",'DATOS-MODIFICADOS'!$T:$T,SEPTIEMBRE!X$4)</f>
        <v>0</v>
      </c>
      <c r="Y21" s="2">
        <f>COUNTIFS('DATOS-MODIFICADOS'!$J:$J,SEPTIEMBRE!$B21,'DATOS-MODIFICADOS'!$Q:$Q,"septiembre",'DATOS-MODIFICADOS'!$T:$T,SEPTIEMBRE!Y$4)</f>
        <v>2</v>
      </c>
      <c r="Z21" s="2">
        <f>COUNTIFS('DATOS-MODIFICADOS'!$J:$J,SEPTIEMBRE!$B21,'DATOS-MODIFICADOS'!$Q:$Q,"septiembre",'DATOS-MODIFICADOS'!$T:$T,SEPTIEMBRE!Z$4)</f>
        <v>0</v>
      </c>
      <c r="AA21" s="2">
        <f>COUNTIFS('DATOS-MODIFICADOS'!$J:$J,SEPTIEMBRE!$B21,'DATOS-MODIFICADOS'!$Q:$Q,"septiembre",'DATOS-MODIFICADOS'!$T:$T,SEPTIEMBRE!AA$4)</f>
        <v>0</v>
      </c>
      <c r="AB21" s="129">
        <f>COUNTIFS('DATOS-MODIFICADOS'!$J:$J,SEPTIEMBRE!$B21,'DATOS-MODIFICADOS'!$Q:$Q,"septiembre",'DATOS-MODIFICADOS'!$T:$T,SEPTIEMBRE!AB$4)</f>
        <v>0</v>
      </c>
      <c r="AC21" s="2">
        <f>COUNTIFS('DATOS-MODIFICADOS'!$J:$J,SEPTIEMBRE!$B21,'DATOS-MODIFICADOS'!$Q:$Q,"septiembre",'DATOS-MODIFICADOS'!$T:$T,SEPTIEMBRE!AC$4)</f>
        <v>0</v>
      </c>
      <c r="AD21" s="2">
        <f>COUNTIFS('DATOS-MODIFICADOS'!$J:$J,SEPTIEMBRE!$B21,'DATOS-MODIFICADOS'!$Q:$Q,"septiembre",'DATOS-MODIFICADOS'!$T:$T,SEPTIEMBRE!AD$4)</f>
        <v>0</v>
      </c>
      <c r="AE21" s="2">
        <f>COUNTIFS('DATOS-MODIFICADOS'!$J:$J,SEPTIEMBRE!$B21,'DATOS-MODIFICADOS'!$Q:$Q,"septiembre",'DATOS-MODIFICADOS'!$T:$T,SEPTIEMBRE!AE$4)</f>
        <v>0</v>
      </c>
      <c r="AF21" s="2">
        <f>COUNTIFS('DATOS-MODIFICADOS'!$J:$J,SEPTIEMBRE!$B21,'DATOS-MODIFICADOS'!$Q:$Q,"septiembre",'DATOS-MODIFICADOS'!$T:$T,SEPTIEMBRE!AF$4)</f>
        <v>0</v>
      </c>
      <c r="AG21" s="2">
        <f>COUNTIFS('DATOS-MODIFICADOS'!$J:$J,SEPTIEMBRE!$B21,'DATOS-MODIFICADOS'!$Q:$Q,"septiembre",'DATOS-MODIFICADOS'!$T:$T,SEPTIEMBRE!AG$4)</f>
        <v>0</v>
      </c>
      <c r="AH21" s="109">
        <f t="shared" si="1"/>
        <v>26</v>
      </c>
      <c r="AI21" s="110">
        <f>AUSENTISMO!C17</f>
        <v>0</v>
      </c>
      <c r="AJ21" s="109">
        <f t="shared" si="4"/>
        <v>26</v>
      </c>
      <c r="AK21" s="110">
        <f t="shared" si="2"/>
        <v>13</v>
      </c>
      <c r="AL21" s="119">
        <f t="shared" si="3"/>
        <v>0.5</v>
      </c>
    </row>
    <row r="22" spans="2:38" x14ac:dyDescent="0.25">
      <c r="B22" s="105" t="str">
        <f>ANALISIS!F21</f>
        <v>Jose Loral</v>
      </c>
      <c r="C22" s="105" t="s">
        <v>895</v>
      </c>
      <c r="D22" s="128">
        <f>COUNTIFS('DATOS-MODIFICADOS'!$J:$J,SEPTIEMBRE!$B22,'DATOS-MODIFICADOS'!$Q:$Q,"septiembre",'DATOS-MODIFICADOS'!$T:$T,SEPTIEMBRE!D$4)</f>
        <v>0</v>
      </c>
      <c r="E22" s="128">
        <f>COUNTIFS('DATOS-MODIFICADOS'!$J:$J,SEPTIEMBRE!$B22,'DATOS-MODIFICADOS'!$Q:$Q,"septiembre",'DATOS-MODIFICADOS'!$T:$T,SEPTIEMBRE!E$4)</f>
        <v>2</v>
      </c>
      <c r="F22" s="128">
        <f>COUNTIFS('DATOS-MODIFICADOS'!$J:$J,SEPTIEMBRE!$B22,'DATOS-MODIFICADOS'!$Q:$Q,"septiembre",'DATOS-MODIFICADOS'!$T:$T,SEPTIEMBRE!F$4)</f>
        <v>4</v>
      </c>
      <c r="G22" s="129">
        <f>COUNTIFS('DATOS-MODIFICADOS'!$J:$J,SEPTIEMBRE!$B22,'DATOS-MODIFICADOS'!$Q:$Q,"septiembre",'DATOS-MODIFICADOS'!$T:$T,SEPTIEMBRE!G$4)</f>
        <v>0</v>
      </c>
      <c r="H22" s="128">
        <f>COUNTIFS('DATOS-MODIFICADOS'!$J:$J,SEPTIEMBRE!$B22,'DATOS-MODIFICADOS'!$Q:$Q,"septiembre",'DATOS-MODIFICADOS'!$T:$T,SEPTIEMBRE!H$4)</f>
        <v>0</v>
      </c>
      <c r="I22" s="128">
        <f>COUNTIFS('DATOS-MODIFICADOS'!$J:$J,SEPTIEMBRE!$B22,'DATOS-MODIFICADOS'!$Q:$Q,"septiembre",'DATOS-MODIFICADOS'!$T:$T,SEPTIEMBRE!I$4)</f>
        <v>0</v>
      </c>
      <c r="J22" s="128">
        <f>COUNTIFS('DATOS-MODIFICADOS'!$J:$J,SEPTIEMBRE!$B22,'DATOS-MODIFICADOS'!$Q:$Q,"septiembre",'DATOS-MODIFICADOS'!$T:$T,SEPTIEMBRE!J$4)</f>
        <v>0</v>
      </c>
      <c r="K22" s="128">
        <f>COUNTIFS('DATOS-MODIFICADOS'!$J:$J,SEPTIEMBRE!$B22,'DATOS-MODIFICADOS'!$Q:$Q,"septiembre",'DATOS-MODIFICADOS'!$T:$T,SEPTIEMBRE!K$4)</f>
        <v>0</v>
      </c>
      <c r="L22" s="128">
        <f>COUNTIFS('DATOS-MODIFICADOS'!$J:$J,SEPTIEMBRE!$B22,'DATOS-MODIFICADOS'!$Q:$Q,"septiembre",'DATOS-MODIFICADOS'!$T:$T,SEPTIEMBRE!L$4)</f>
        <v>0</v>
      </c>
      <c r="M22" s="128">
        <f>COUNTIFS('DATOS-MODIFICADOS'!$J:$J,SEPTIEMBRE!$B22,'DATOS-MODIFICADOS'!$Q:$Q,"septiembre",'DATOS-MODIFICADOS'!$T:$T,SEPTIEMBRE!M$4)</f>
        <v>2</v>
      </c>
      <c r="N22" s="129">
        <f>COUNTIFS('DATOS-MODIFICADOS'!$J:$J,SEPTIEMBRE!$B22,'DATOS-MODIFICADOS'!$Q:$Q,"septiembre",'DATOS-MODIFICADOS'!$T:$T,SEPTIEMBRE!N$4)</f>
        <v>0</v>
      </c>
      <c r="O22" s="128">
        <f>COUNTIFS('DATOS-MODIFICADOS'!$J:$J,SEPTIEMBRE!$B22,'DATOS-MODIFICADOS'!$Q:$Q,"septiembre",'DATOS-MODIFICADOS'!$T:$T,SEPTIEMBRE!O$4)</f>
        <v>0</v>
      </c>
      <c r="P22" s="128">
        <f>COUNTIFS('DATOS-MODIFICADOS'!$J:$J,SEPTIEMBRE!$B22,'DATOS-MODIFICADOS'!$Q:$Q,"septiembre",'DATOS-MODIFICADOS'!$T:$T,SEPTIEMBRE!P$4)</f>
        <v>0</v>
      </c>
      <c r="Q22" s="128">
        <f>COUNTIFS('DATOS-MODIFICADOS'!$J:$J,SEPTIEMBRE!$B22,'DATOS-MODIFICADOS'!$Q:$Q,"septiembre",'DATOS-MODIFICADOS'!$T:$T,SEPTIEMBRE!Q$4)</f>
        <v>0</v>
      </c>
      <c r="R22" s="128">
        <f>COUNTIFS('DATOS-MODIFICADOS'!$J:$J,SEPTIEMBRE!$B22,'DATOS-MODIFICADOS'!$Q:$Q,"septiembre",'DATOS-MODIFICADOS'!$T:$T,SEPTIEMBRE!R$4)</f>
        <v>0</v>
      </c>
      <c r="S22" s="128">
        <f>COUNTIFS('DATOS-MODIFICADOS'!$J:$J,SEPTIEMBRE!$B22,'DATOS-MODIFICADOS'!$Q:$Q,"septiembre",'DATOS-MODIFICADOS'!$T:$T,SEPTIEMBRE!S$4)</f>
        <v>0</v>
      </c>
      <c r="T22" s="128">
        <f>COUNTIFS('DATOS-MODIFICADOS'!$J:$J,SEPTIEMBRE!$B22,'DATOS-MODIFICADOS'!$Q:$Q,"septiembre",'DATOS-MODIFICADOS'!$T:$T,SEPTIEMBRE!T$4)</f>
        <v>0</v>
      </c>
      <c r="U22" s="129">
        <f>COUNTIFS('DATOS-MODIFICADOS'!$J:$J,SEPTIEMBRE!$B22,'DATOS-MODIFICADOS'!$Q:$Q,"septiembre",'DATOS-MODIFICADOS'!$T:$T,SEPTIEMBRE!U$4)</f>
        <v>0</v>
      </c>
      <c r="V22" s="128">
        <f>COUNTIFS('DATOS-MODIFICADOS'!$J:$J,SEPTIEMBRE!$B22,'DATOS-MODIFICADOS'!$Q:$Q,"septiembre",'DATOS-MODIFICADOS'!$T:$T,SEPTIEMBRE!V$4)</f>
        <v>0</v>
      </c>
      <c r="W22" s="128">
        <f>COUNTIFS('DATOS-MODIFICADOS'!$J:$J,SEPTIEMBRE!$B22,'DATOS-MODIFICADOS'!$Q:$Q,"septiembre",'DATOS-MODIFICADOS'!$T:$T,SEPTIEMBRE!W$4)</f>
        <v>0</v>
      </c>
      <c r="X22" s="128">
        <f>COUNTIFS('DATOS-MODIFICADOS'!$J:$J,SEPTIEMBRE!$B22,'DATOS-MODIFICADOS'!$Q:$Q,"septiembre",'DATOS-MODIFICADOS'!$T:$T,SEPTIEMBRE!X$4)</f>
        <v>0</v>
      </c>
      <c r="Y22" s="128">
        <f>COUNTIFS('DATOS-MODIFICADOS'!$J:$J,SEPTIEMBRE!$B22,'DATOS-MODIFICADOS'!$Q:$Q,"septiembre",'DATOS-MODIFICADOS'!$T:$T,SEPTIEMBRE!Y$4)</f>
        <v>0</v>
      </c>
      <c r="Z22" s="128">
        <f>COUNTIFS('DATOS-MODIFICADOS'!$J:$J,SEPTIEMBRE!$B22,'DATOS-MODIFICADOS'!$Q:$Q,"septiembre",'DATOS-MODIFICADOS'!$T:$T,SEPTIEMBRE!Z$4)</f>
        <v>0</v>
      </c>
      <c r="AA22" s="128">
        <f>COUNTIFS('DATOS-MODIFICADOS'!$J:$J,SEPTIEMBRE!$B22,'DATOS-MODIFICADOS'!$Q:$Q,"septiembre",'DATOS-MODIFICADOS'!$T:$T,SEPTIEMBRE!AA$4)</f>
        <v>2</v>
      </c>
      <c r="AB22" s="129">
        <f>COUNTIFS('DATOS-MODIFICADOS'!$J:$J,SEPTIEMBRE!$B22,'DATOS-MODIFICADOS'!$Q:$Q,"septiembre",'DATOS-MODIFICADOS'!$T:$T,SEPTIEMBRE!AB$4)</f>
        <v>0</v>
      </c>
      <c r="AC22" s="128">
        <f>COUNTIFS('DATOS-MODIFICADOS'!$J:$J,SEPTIEMBRE!$B22,'DATOS-MODIFICADOS'!$Q:$Q,"septiembre",'DATOS-MODIFICADOS'!$T:$T,SEPTIEMBRE!AC$4)</f>
        <v>0</v>
      </c>
      <c r="AD22" s="128">
        <f>COUNTIFS('DATOS-MODIFICADOS'!$J:$J,SEPTIEMBRE!$B22,'DATOS-MODIFICADOS'!$Q:$Q,"septiembre",'DATOS-MODIFICADOS'!$T:$T,SEPTIEMBRE!AD$4)</f>
        <v>0</v>
      </c>
      <c r="AE22" s="128">
        <f>COUNTIFS('DATOS-MODIFICADOS'!$J:$J,SEPTIEMBRE!$B22,'DATOS-MODIFICADOS'!$Q:$Q,"septiembre",'DATOS-MODIFICADOS'!$T:$T,SEPTIEMBRE!AE$4)</f>
        <v>2</v>
      </c>
      <c r="AF22" s="128">
        <f>COUNTIFS('DATOS-MODIFICADOS'!$J:$J,SEPTIEMBRE!$B22,'DATOS-MODIFICADOS'!$Q:$Q,"septiembre",'DATOS-MODIFICADOS'!$T:$T,SEPTIEMBRE!AF$4)</f>
        <v>0</v>
      </c>
      <c r="AG22" s="128">
        <f>COUNTIFS('DATOS-MODIFICADOS'!$J:$J,SEPTIEMBRE!$B22,'DATOS-MODIFICADOS'!$Q:$Q,"septiembre",'DATOS-MODIFICADOS'!$T:$T,SEPTIEMBRE!AG$4)</f>
        <v>0</v>
      </c>
      <c r="AH22" s="109">
        <f t="shared" si="1"/>
        <v>26</v>
      </c>
      <c r="AI22" s="110">
        <f>AUSENTISMO!C18</f>
        <v>1</v>
      </c>
      <c r="AJ22" s="109">
        <f t="shared" si="4"/>
        <v>25</v>
      </c>
      <c r="AK22" s="110">
        <f t="shared" si="2"/>
        <v>12</v>
      </c>
      <c r="AL22" s="119">
        <f t="shared" si="3"/>
        <v>0.48</v>
      </c>
    </row>
    <row r="23" spans="2:38" x14ac:dyDescent="0.25">
      <c r="B23" s="106" t="str">
        <f>ANALISIS!F22</f>
        <v>Juan Sanchez</v>
      </c>
      <c r="C23" s="106" t="s">
        <v>895</v>
      </c>
      <c r="D23" s="2">
        <f>COUNTIFS('DATOS-MODIFICADOS'!$J:$J,SEPTIEMBRE!$B23,'DATOS-MODIFICADOS'!$Q:$Q,"septiembre",'DATOS-MODIFICADOS'!$T:$T,SEPTIEMBRE!D$4)</f>
        <v>2</v>
      </c>
      <c r="E23" s="2">
        <f>COUNTIFS('DATOS-MODIFICADOS'!$J:$J,SEPTIEMBRE!$B23,'DATOS-MODIFICADOS'!$Q:$Q,"septiembre",'DATOS-MODIFICADOS'!$T:$T,SEPTIEMBRE!E$4)</f>
        <v>14</v>
      </c>
      <c r="F23" s="2">
        <f>COUNTIFS('DATOS-MODIFICADOS'!$J:$J,SEPTIEMBRE!$B23,'DATOS-MODIFICADOS'!$Q:$Q,"septiembre",'DATOS-MODIFICADOS'!$T:$T,SEPTIEMBRE!F$4)</f>
        <v>0</v>
      </c>
      <c r="G23" s="129">
        <f>COUNTIFS('DATOS-MODIFICADOS'!$J:$J,SEPTIEMBRE!$B23,'DATOS-MODIFICADOS'!$Q:$Q,"septiembre",'DATOS-MODIFICADOS'!$T:$T,SEPTIEMBRE!G$4)</f>
        <v>0</v>
      </c>
      <c r="H23" s="2">
        <f>COUNTIFS('DATOS-MODIFICADOS'!$J:$J,SEPTIEMBRE!$B23,'DATOS-MODIFICADOS'!$Q:$Q,"septiembre",'DATOS-MODIFICADOS'!$T:$T,SEPTIEMBRE!H$4)</f>
        <v>0</v>
      </c>
      <c r="I23" s="2">
        <f>COUNTIFS('DATOS-MODIFICADOS'!$J:$J,SEPTIEMBRE!$B23,'DATOS-MODIFICADOS'!$Q:$Q,"septiembre",'DATOS-MODIFICADOS'!$T:$T,SEPTIEMBRE!I$4)</f>
        <v>4</v>
      </c>
      <c r="J23" s="2">
        <f>COUNTIFS('DATOS-MODIFICADOS'!$J:$J,SEPTIEMBRE!$B23,'DATOS-MODIFICADOS'!$Q:$Q,"septiembre",'DATOS-MODIFICADOS'!$T:$T,SEPTIEMBRE!J$4)</f>
        <v>0</v>
      </c>
      <c r="K23" s="2">
        <f>COUNTIFS('DATOS-MODIFICADOS'!$J:$J,SEPTIEMBRE!$B23,'DATOS-MODIFICADOS'!$Q:$Q,"septiembre",'DATOS-MODIFICADOS'!$T:$T,SEPTIEMBRE!K$4)</f>
        <v>1</v>
      </c>
      <c r="L23" s="2">
        <f>COUNTIFS('DATOS-MODIFICADOS'!$J:$J,SEPTIEMBRE!$B23,'DATOS-MODIFICADOS'!$Q:$Q,"septiembre",'DATOS-MODIFICADOS'!$T:$T,SEPTIEMBRE!L$4)</f>
        <v>2</v>
      </c>
      <c r="M23" s="2">
        <f>COUNTIFS('DATOS-MODIFICADOS'!$J:$J,SEPTIEMBRE!$B23,'DATOS-MODIFICADOS'!$Q:$Q,"septiembre",'DATOS-MODIFICADOS'!$T:$T,SEPTIEMBRE!M$4)</f>
        <v>3</v>
      </c>
      <c r="N23" s="129">
        <f>COUNTIFS('DATOS-MODIFICADOS'!$J:$J,SEPTIEMBRE!$B23,'DATOS-MODIFICADOS'!$Q:$Q,"septiembre",'DATOS-MODIFICADOS'!$T:$T,SEPTIEMBRE!N$4)</f>
        <v>0</v>
      </c>
      <c r="O23" s="2">
        <f>COUNTIFS('DATOS-MODIFICADOS'!$J:$J,SEPTIEMBRE!$B23,'DATOS-MODIFICADOS'!$Q:$Q,"septiembre",'DATOS-MODIFICADOS'!$T:$T,SEPTIEMBRE!O$4)</f>
        <v>2</v>
      </c>
      <c r="P23" s="2">
        <f>COUNTIFS('DATOS-MODIFICADOS'!$J:$J,SEPTIEMBRE!$B23,'DATOS-MODIFICADOS'!$Q:$Q,"septiembre",'DATOS-MODIFICADOS'!$T:$T,SEPTIEMBRE!P$4)</f>
        <v>0</v>
      </c>
      <c r="Q23" s="2">
        <f>COUNTIFS('DATOS-MODIFICADOS'!$J:$J,SEPTIEMBRE!$B23,'DATOS-MODIFICADOS'!$Q:$Q,"septiembre",'DATOS-MODIFICADOS'!$T:$T,SEPTIEMBRE!Q$4)</f>
        <v>2</v>
      </c>
      <c r="R23" s="2">
        <f>COUNTIFS('DATOS-MODIFICADOS'!$J:$J,SEPTIEMBRE!$B23,'DATOS-MODIFICADOS'!$Q:$Q,"septiembre",'DATOS-MODIFICADOS'!$T:$T,SEPTIEMBRE!R$4)</f>
        <v>0</v>
      </c>
      <c r="S23" s="2">
        <f>COUNTIFS('DATOS-MODIFICADOS'!$J:$J,SEPTIEMBRE!$B23,'DATOS-MODIFICADOS'!$Q:$Q,"septiembre",'DATOS-MODIFICADOS'!$T:$T,SEPTIEMBRE!S$4)</f>
        <v>0</v>
      </c>
      <c r="T23" s="2">
        <f>COUNTIFS('DATOS-MODIFICADOS'!$J:$J,SEPTIEMBRE!$B23,'DATOS-MODIFICADOS'!$Q:$Q,"septiembre",'DATOS-MODIFICADOS'!$T:$T,SEPTIEMBRE!T$4)</f>
        <v>0</v>
      </c>
      <c r="U23" s="129">
        <f>COUNTIFS('DATOS-MODIFICADOS'!$J:$J,SEPTIEMBRE!$B23,'DATOS-MODIFICADOS'!$Q:$Q,"septiembre",'DATOS-MODIFICADOS'!$T:$T,SEPTIEMBRE!U$4)</f>
        <v>0</v>
      </c>
      <c r="V23" s="2">
        <f>COUNTIFS('DATOS-MODIFICADOS'!$J:$J,SEPTIEMBRE!$B23,'DATOS-MODIFICADOS'!$Q:$Q,"septiembre",'DATOS-MODIFICADOS'!$T:$T,SEPTIEMBRE!V$4)</f>
        <v>0</v>
      </c>
      <c r="W23" s="2">
        <f>COUNTIFS('DATOS-MODIFICADOS'!$J:$J,SEPTIEMBRE!$B23,'DATOS-MODIFICADOS'!$Q:$Q,"septiembre",'DATOS-MODIFICADOS'!$T:$T,SEPTIEMBRE!W$4)</f>
        <v>0</v>
      </c>
      <c r="X23" s="2">
        <f>COUNTIFS('DATOS-MODIFICADOS'!$J:$J,SEPTIEMBRE!$B23,'DATOS-MODIFICADOS'!$Q:$Q,"septiembre",'DATOS-MODIFICADOS'!$T:$T,SEPTIEMBRE!X$4)</f>
        <v>0</v>
      </c>
      <c r="Y23" s="2">
        <f>COUNTIFS('DATOS-MODIFICADOS'!$J:$J,SEPTIEMBRE!$B23,'DATOS-MODIFICADOS'!$Q:$Q,"septiembre",'DATOS-MODIFICADOS'!$T:$T,SEPTIEMBRE!Y$4)</f>
        <v>2</v>
      </c>
      <c r="Z23" s="2">
        <f>COUNTIFS('DATOS-MODIFICADOS'!$J:$J,SEPTIEMBRE!$B23,'DATOS-MODIFICADOS'!$Q:$Q,"septiembre",'DATOS-MODIFICADOS'!$T:$T,SEPTIEMBRE!Z$4)</f>
        <v>0</v>
      </c>
      <c r="AA23" s="2">
        <f>COUNTIFS('DATOS-MODIFICADOS'!$J:$J,SEPTIEMBRE!$B23,'DATOS-MODIFICADOS'!$Q:$Q,"septiembre",'DATOS-MODIFICADOS'!$T:$T,SEPTIEMBRE!AA$4)</f>
        <v>0</v>
      </c>
      <c r="AB23" s="129">
        <f>COUNTIFS('DATOS-MODIFICADOS'!$J:$J,SEPTIEMBRE!$B23,'DATOS-MODIFICADOS'!$Q:$Q,"septiembre",'DATOS-MODIFICADOS'!$T:$T,SEPTIEMBRE!AB$4)</f>
        <v>0</v>
      </c>
      <c r="AC23" s="2">
        <f>COUNTIFS('DATOS-MODIFICADOS'!$J:$J,SEPTIEMBRE!$B23,'DATOS-MODIFICADOS'!$Q:$Q,"septiembre",'DATOS-MODIFICADOS'!$T:$T,SEPTIEMBRE!AC$4)</f>
        <v>0</v>
      </c>
      <c r="AD23" s="2">
        <f>COUNTIFS('DATOS-MODIFICADOS'!$J:$J,SEPTIEMBRE!$B23,'DATOS-MODIFICADOS'!$Q:$Q,"septiembre",'DATOS-MODIFICADOS'!$T:$T,SEPTIEMBRE!AD$4)</f>
        <v>2</v>
      </c>
      <c r="AE23" s="2">
        <f>COUNTIFS('DATOS-MODIFICADOS'!$J:$J,SEPTIEMBRE!$B23,'DATOS-MODIFICADOS'!$Q:$Q,"septiembre",'DATOS-MODIFICADOS'!$T:$T,SEPTIEMBRE!AE$4)</f>
        <v>4</v>
      </c>
      <c r="AF23" s="2">
        <f>COUNTIFS('DATOS-MODIFICADOS'!$J:$J,SEPTIEMBRE!$B23,'DATOS-MODIFICADOS'!$Q:$Q,"septiembre",'DATOS-MODIFICADOS'!$T:$T,SEPTIEMBRE!AF$4)</f>
        <v>0</v>
      </c>
      <c r="AG23" s="2">
        <f>COUNTIFS('DATOS-MODIFICADOS'!$J:$J,SEPTIEMBRE!$B23,'DATOS-MODIFICADOS'!$Q:$Q,"septiembre",'DATOS-MODIFICADOS'!$T:$T,SEPTIEMBRE!AG$4)</f>
        <v>4</v>
      </c>
      <c r="AH23" s="109">
        <f t="shared" si="1"/>
        <v>26</v>
      </c>
      <c r="AI23" s="110">
        <f>AUSENTISMO!C19</f>
        <v>2</v>
      </c>
      <c r="AJ23" s="109">
        <f t="shared" si="4"/>
        <v>24</v>
      </c>
      <c r="AK23" s="110">
        <f t="shared" si="2"/>
        <v>42</v>
      </c>
      <c r="AL23" s="119">
        <f t="shared" si="3"/>
        <v>1</v>
      </c>
    </row>
    <row r="24" spans="2:38" x14ac:dyDescent="0.25">
      <c r="B24" s="105" t="str">
        <f>ANALISIS!F23</f>
        <v>Ana Rodriguez</v>
      </c>
      <c r="C24" s="105" t="s">
        <v>895</v>
      </c>
      <c r="D24" s="128">
        <f>COUNTIFS('DATOS-MODIFICADOS'!$J:$J,SEPTIEMBRE!$B24,'DATOS-MODIFICADOS'!$Q:$Q,"septiembre",'DATOS-MODIFICADOS'!$T:$T,SEPTIEMBRE!D$4)</f>
        <v>0</v>
      </c>
      <c r="E24" s="128">
        <f>COUNTIFS('DATOS-MODIFICADOS'!$J:$J,SEPTIEMBRE!$B24,'DATOS-MODIFICADOS'!$Q:$Q,"septiembre",'DATOS-MODIFICADOS'!$T:$T,SEPTIEMBRE!E$4)</f>
        <v>2</v>
      </c>
      <c r="F24" s="128">
        <f>COUNTIFS('DATOS-MODIFICADOS'!$J:$J,SEPTIEMBRE!$B24,'DATOS-MODIFICADOS'!$Q:$Q,"septiembre",'DATOS-MODIFICADOS'!$T:$T,SEPTIEMBRE!F$4)</f>
        <v>3</v>
      </c>
      <c r="G24" s="129">
        <f>COUNTIFS('DATOS-MODIFICADOS'!$J:$J,SEPTIEMBRE!$B24,'DATOS-MODIFICADOS'!$Q:$Q,"septiembre",'DATOS-MODIFICADOS'!$T:$T,SEPTIEMBRE!G$4)</f>
        <v>0</v>
      </c>
      <c r="H24" s="128">
        <f>COUNTIFS('DATOS-MODIFICADOS'!$J:$J,SEPTIEMBRE!$B24,'DATOS-MODIFICADOS'!$Q:$Q,"septiembre",'DATOS-MODIFICADOS'!$T:$T,SEPTIEMBRE!H$4)</f>
        <v>0</v>
      </c>
      <c r="I24" s="128">
        <f>COUNTIFS('DATOS-MODIFICADOS'!$J:$J,SEPTIEMBRE!$B24,'DATOS-MODIFICADOS'!$Q:$Q,"septiembre",'DATOS-MODIFICADOS'!$T:$T,SEPTIEMBRE!I$4)</f>
        <v>0</v>
      </c>
      <c r="J24" s="128">
        <f>COUNTIFS('DATOS-MODIFICADOS'!$J:$J,SEPTIEMBRE!$B24,'DATOS-MODIFICADOS'!$Q:$Q,"septiembre",'DATOS-MODIFICADOS'!$T:$T,SEPTIEMBRE!J$4)</f>
        <v>0</v>
      </c>
      <c r="K24" s="128">
        <f>COUNTIFS('DATOS-MODIFICADOS'!$J:$J,SEPTIEMBRE!$B24,'DATOS-MODIFICADOS'!$Q:$Q,"septiembre",'DATOS-MODIFICADOS'!$T:$T,SEPTIEMBRE!K$4)</f>
        <v>0</v>
      </c>
      <c r="L24" s="128">
        <f>COUNTIFS('DATOS-MODIFICADOS'!$J:$J,SEPTIEMBRE!$B24,'DATOS-MODIFICADOS'!$Q:$Q,"septiembre",'DATOS-MODIFICADOS'!$T:$T,SEPTIEMBRE!L$4)</f>
        <v>0</v>
      </c>
      <c r="M24" s="128">
        <f>COUNTIFS('DATOS-MODIFICADOS'!$J:$J,SEPTIEMBRE!$B24,'DATOS-MODIFICADOS'!$Q:$Q,"septiembre",'DATOS-MODIFICADOS'!$T:$T,SEPTIEMBRE!M$4)</f>
        <v>2</v>
      </c>
      <c r="N24" s="129">
        <f>COUNTIFS('DATOS-MODIFICADOS'!$J:$J,SEPTIEMBRE!$B24,'DATOS-MODIFICADOS'!$Q:$Q,"septiembre",'DATOS-MODIFICADOS'!$T:$T,SEPTIEMBRE!N$4)</f>
        <v>0</v>
      </c>
      <c r="O24" s="128">
        <f>COUNTIFS('DATOS-MODIFICADOS'!$J:$J,SEPTIEMBRE!$B24,'DATOS-MODIFICADOS'!$Q:$Q,"septiembre",'DATOS-MODIFICADOS'!$T:$T,SEPTIEMBRE!O$4)</f>
        <v>0</v>
      </c>
      <c r="P24" s="128">
        <f>COUNTIFS('DATOS-MODIFICADOS'!$J:$J,SEPTIEMBRE!$B24,'DATOS-MODIFICADOS'!$Q:$Q,"septiembre",'DATOS-MODIFICADOS'!$T:$T,SEPTIEMBRE!P$4)</f>
        <v>0</v>
      </c>
      <c r="Q24" s="128">
        <f>COUNTIFS('DATOS-MODIFICADOS'!$J:$J,SEPTIEMBRE!$B24,'DATOS-MODIFICADOS'!$Q:$Q,"septiembre",'DATOS-MODIFICADOS'!$T:$T,SEPTIEMBRE!Q$4)</f>
        <v>2</v>
      </c>
      <c r="R24" s="128">
        <f>COUNTIFS('DATOS-MODIFICADOS'!$J:$J,SEPTIEMBRE!$B24,'DATOS-MODIFICADOS'!$Q:$Q,"septiembre",'DATOS-MODIFICADOS'!$T:$T,SEPTIEMBRE!R$4)</f>
        <v>0</v>
      </c>
      <c r="S24" s="128">
        <f>COUNTIFS('DATOS-MODIFICADOS'!$J:$J,SEPTIEMBRE!$B24,'DATOS-MODIFICADOS'!$Q:$Q,"septiembre",'DATOS-MODIFICADOS'!$T:$T,SEPTIEMBRE!S$4)</f>
        <v>0</v>
      </c>
      <c r="T24" s="128">
        <f>COUNTIFS('DATOS-MODIFICADOS'!$J:$J,SEPTIEMBRE!$B24,'DATOS-MODIFICADOS'!$Q:$Q,"septiembre",'DATOS-MODIFICADOS'!$T:$T,SEPTIEMBRE!T$4)</f>
        <v>0</v>
      </c>
      <c r="U24" s="129">
        <f>COUNTIFS('DATOS-MODIFICADOS'!$J:$J,SEPTIEMBRE!$B24,'DATOS-MODIFICADOS'!$Q:$Q,"septiembre",'DATOS-MODIFICADOS'!$T:$T,SEPTIEMBRE!U$4)</f>
        <v>0</v>
      </c>
      <c r="V24" s="128">
        <f>COUNTIFS('DATOS-MODIFICADOS'!$J:$J,SEPTIEMBRE!$B24,'DATOS-MODIFICADOS'!$Q:$Q,"septiembre",'DATOS-MODIFICADOS'!$T:$T,SEPTIEMBRE!V$4)</f>
        <v>0</v>
      </c>
      <c r="W24" s="128">
        <f>COUNTIFS('DATOS-MODIFICADOS'!$J:$J,SEPTIEMBRE!$B24,'DATOS-MODIFICADOS'!$Q:$Q,"septiembre",'DATOS-MODIFICADOS'!$T:$T,SEPTIEMBRE!W$4)</f>
        <v>0</v>
      </c>
      <c r="X24" s="128">
        <f>COUNTIFS('DATOS-MODIFICADOS'!$J:$J,SEPTIEMBRE!$B24,'DATOS-MODIFICADOS'!$Q:$Q,"septiembre",'DATOS-MODIFICADOS'!$T:$T,SEPTIEMBRE!X$4)</f>
        <v>0</v>
      </c>
      <c r="Y24" s="128">
        <f>COUNTIFS('DATOS-MODIFICADOS'!$J:$J,SEPTIEMBRE!$B24,'DATOS-MODIFICADOS'!$Q:$Q,"septiembre",'DATOS-MODIFICADOS'!$T:$T,SEPTIEMBRE!Y$4)</f>
        <v>0</v>
      </c>
      <c r="Z24" s="128">
        <f>COUNTIFS('DATOS-MODIFICADOS'!$J:$J,SEPTIEMBRE!$B24,'DATOS-MODIFICADOS'!$Q:$Q,"septiembre",'DATOS-MODIFICADOS'!$T:$T,SEPTIEMBRE!Z$4)</f>
        <v>0</v>
      </c>
      <c r="AA24" s="128">
        <f>COUNTIFS('DATOS-MODIFICADOS'!$J:$J,SEPTIEMBRE!$B24,'DATOS-MODIFICADOS'!$Q:$Q,"septiembre",'DATOS-MODIFICADOS'!$T:$T,SEPTIEMBRE!AA$4)</f>
        <v>1</v>
      </c>
      <c r="AB24" s="129">
        <f>COUNTIFS('DATOS-MODIFICADOS'!$J:$J,SEPTIEMBRE!$B24,'DATOS-MODIFICADOS'!$Q:$Q,"septiembre",'DATOS-MODIFICADOS'!$T:$T,SEPTIEMBRE!AB$4)</f>
        <v>0</v>
      </c>
      <c r="AC24" s="128">
        <f>COUNTIFS('DATOS-MODIFICADOS'!$J:$J,SEPTIEMBRE!$B24,'DATOS-MODIFICADOS'!$Q:$Q,"septiembre",'DATOS-MODIFICADOS'!$T:$T,SEPTIEMBRE!AC$4)</f>
        <v>0</v>
      </c>
      <c r="AD24" s="128">
        <f>COUNTIFS('DATOS-MODIFICADOS'!$J:$J,SEPTIEMBRE!$B24,'DATOS-MODIFICADOS'!$Q:$Q,"septiembre",'DATOS-MODIFICADOS'!$T:$T,SEPTIEMBRE!AD$4)</f>
        <v>0</v>
      </c>
      <c r="AE24" s="128">
        <f>COUNTIFS('DATOS-MODIFICADOS'!$J:$J,SEPTIEMBRE!$B24,'DATOS-MODIFICADOS'!$Q:$Q,"septiembre",'DATOS-MODIFICADOS'!$T:$T,SEPTIEMBRE!AE$4)</f>
        <v>2</v>
      </c>
      <c r="AF24" s="128">
        <f>COUNTIFS('DATOS-MODIFICADOS'!$J:$J,SEPTIEMBRE!$B24,'DATOS-MODIFICADOS'!$Q:$Q,"septiembre",'DATOS-MODIFICADOS'!$T:$T,SEPTIEMBRE!AF$4)</f>
        <v>0</v>
      </c>
      <c r="AG24" s="128">
        <f>COUNTIFS('DATOS-MODIFICADOS'!$J:$J,SEPTIEMBRE!$B24,'DATOS-MODIFICADOS'!$Q:$Q,"septiembre",'DATOS-MODIFICADOS'!$T:$T,SEPTIEMBRE!AG$4)</f>
        <v>2</v>
      </c>
      <c r="AH24" s="109">
        <f t="shared" si="1"/>
        <v>26</v>
      </c>
      <c r="AI24" s="110">
        <f>AUSENTISMO!C20</f>
        <v>0</v>
      </c>
      <c r="AJ24" s="109">
        <f t="shared" si="4"/>
        <v>26</v>
      </c>
      <c r="AK24" s="110">
        <f t="shared" si="2"/>
        <v>14</v>
      </c>
      <c r="AL24" s="119">
        <f t="shared" si="3"/>
        <v>0.53846153846153844</v>
      </c>
    </row>
    <row r="25" spans="2:38" x14ac:dyDescent="0.25">
      <c r="B25" s="106" t="str">
        <f>ANALISIS!F24</f>
        <v>Jose Garcia</v>
      </c>
      <c r="C25" s="106" t="s">
        <v>895</v>
      </c>
      <c r="D25" s="2">
        <f>COUNTIFS('DATOS-MODIFICADOS'!$J:$J,SEPTIEMBRE!$B25,'DATOS-MODIFICADOS'!$Q:$Q,"septiembre",'DATOS-MODIFICADOS'!$T:$T,SEPTIEMBRE!D$4)</f>
        <v>0</v>
      </c>
      <c r="E25" s="2">
        <f>COUNTIFS('DATOS-MODIFICADOS'!$J:$J,SEPTIEMBRE!$B25,'DATOS-MODIFICADOS'!$Q:$Q,"septiembre",'DATOS-MODIFICADOS'!$T:$T,SEPTIEMBRE!E$4)</f>
        <v>0</v>
      </c>
      <c r="F25" s="2">
        <f>COUNTIFS('DATOS-MODIFICADOS'!$J:$J,SEPTIEMBRE!$B25,'DATOS-MODIFICADOS'!$Q:$Q,"septiembre",'DATOS-MODIFICADOS'!$T:$T,SEPTIEMBRE!F$4)</f>
        <v>4</v>
      </c>
      <c r="G25" s="129">
        <f>COUNTIFS('DATOS-MODIFICADOS'!$J:$J,SEPTIEMBRE!$B25,'DATOS-MODIFICADOS'!$Q:$Q,"septiembre",'DATOS-MODIFICADOS'!$T:$T,SEPTIEMBRE!G$4)</f>
        <v>0</v>
      </c>
      <c r="H25" s="2">
        <f>COUNTIFS('DATOS-MODIFICADOS'!$J:$J,SEPTIEMBRE!$B25,'DATOS-MODIFICADOS'!$Q:$Q,"septiembre",'DATOS-MODIFICADOS'!$T:$T,SEPTIEMBRE!H$4)</f>
        <v>0</v>
      </c>
      <c r="I25" s="2">
        <f>COUNTIFS('DATOS-MODIFICADOS'!$J:$J,SEPTIEMBRE!$B25,'DATOS-MODIFICADOS'!$Q:$Q,"septiembre",'DATOS-MODIFICADOS'!$T:$T,SEPTIEMBRE!I$4)</f>
        <v>0</v>
      </c>
      <c r="J25" s="2">
        <f>COUNTIFS('DATOS-MODIFICADOS'!$J:$J,SEPTIEMBRE!$B25,'DATOS-MODIFICADOS'!$Q:$Q,"septiembre",'DATOS-MODIFICADOS'!$T:$T,SEPTIEMBRE!J$4)</f>
        <v>0</v>
      </c>
      <c r="K25" s="2">
        <f>COUNTIFS('DATOS-MODIFICADOS'!$J:$J,SEPTIEMBRE!$B25,'DATOS-MODIFICADOS'!$Q:$Q,"septiembre",'DATOS-MODIFICADOS'!$T:$T,SEPTIEMBRE!K$4)</f>
        <v>2</v>
      </c>
      <c r="L25" s="2">
        <f>COUNTIFS('DATOS-MODIFICADOS'!$J:$J,SEPTIEMBRE!$B25,'DATOS-MODIFICADOS'!$Q:$Q,"septiembre",'DATOS-MODIFICADOS'!$T:$T,SEPTIEMBRE!L$4)</f>
        <v>0</v>
      </c>
      <c r="M25" s="2">
        <f>COUNTIFS('DATOS-MODIFICADOS'!$J:$J,SEPTIEMBRE!$B25,'DATOS-MODIFICADOS'!$Q:$Q,"septiembre",'DATOS-MODIFICADOS'!$T:$T,SEPTIEMBRE!M$4)</f>
        <v>0</v>
      </c>
      <c r="N25" s="129">
        <f>COUNTIFS('DATOS-MODIFICADOS'!$J:$J,SEPTIEMBRE!$B25,'DATOS-MODIFICADOS'!$Q:$Q,"septiembre",'DATOS-MODIFICADOS'!$T:$T,SEPTIEMBRE!N$4)</f>
        <v>0</v>
      </c>
      <c r="O25" s="2">
        <f>COUNTIFS('DATOS-MODIFICADOS'!$J:$J,SEPTIEMBRE!$B25,'DATOS-MODIFICADOS'!$Q:$Q,"septiembre",'DATOS-MODIFICADOS'!$T:$T,SEPTIEMBRE!O$4)</f>
        <v>0</v>
      </c>
      <c r="P25" s="2">
        <f>COUNTIFS('DATOS-MODIFICADOS'!$J:$J,SEPTIEMBRE!$B25,'DATOS-MODIFICADOS'!$Q:$Q,"septiembre",'DATOS-MODIFICADOS'!$T:$T,SEPTIEMBRE!P$4)</f>
        <v>0</v>
      </c>
      <c r="Q25" s="2">
        <f>COUNTIFS('DATOS-MODIFICADOS'!$J:$J,SEPTIEMBRE!$B25,'DATOS-MODIFICADOS'!$Q:$Q,"septiembre",'DATOS-MODIFICADOS'!$T:$T,SEPTIEMBRE!Q$4)</f>
        <v>0</v>
      </c>
      <c r="R25" s="2">
        <f>COUNTIFS('DATOS-MODIFICADOS'!$J:$J,SEPTIEMBRE!$B25,'DATOS-MODIFICADOS'!$Q:$Q,"septiembre",'DATOS-MODIFICADOS'!$T:$T,SEPTIEMBRE!R$4)</f>
        <v>0</v>
      </c>
      <c r="S25" s="2">
        <f>COUNTIFS('DATOS-MODIFICADOS'!$J:$J,SEPTIEMBRE!$B25,'DATOS-MODIFICADOS'!$Q:$Q,"septiembre",'DATOS-MODIFICADOS'!$T:$T,SEPTIEMBRE!S$4)</f>
        <v>0</v>
      </c>
      <c r="T25" s="2">
        <f>COUNTIFS('DATOS-MODIFICADOS'!$J:$J,SEPTIEMBRE!$B25,'DATOS-MODIFICADOS'!$Q:$Q,"septiembre",'DATOS-MODIFICADOS'!$T:$T,SEPTIEMBRE!T$4)</f>
        <v>0</v>
      </c>
      <c r="U25" s="129">
        <f>COUNTIFS('DATOS-MODIFICADOS'!$J:$J,SEPTIEMBRE!$B25,'DATOS-MODIFICADOS'!$Q:$Q,"septiembre",'DATOS-MODIFICADOS'!$T:$T,SEPTIEMBRE!U$4)</f>
        <v>0</v>
      </c>
      <c r="V25" s="2">
        <f>COUNTIFS('DATOS-MODIFICADOS'!$J:$J,SEPTIEMBRE!$B25,'DATOS-MODIFICADOS'!$Q:$Q,"septiembre",'DATOS-MODIFICADOS'!$T:$T,SEPTIEMBRE!V$4)</f>
        <v>0</v>
      </c>
      <c r="W25" s="2">
        <f>COUNTIFS('DATOS-MODIFICADOS'!$J:$J,SEPTIEMBRE!$B25,'DATOS-MODIFICADOS'!$Q:$Q,"septiembre",'DATOS-MODIFICADOS'!$T:$T,SEPTIEMBRE!W$4)</f>
        <v>0</v>
      </c>
      <c r="X25" s="2">
        <f>COUNTIFS('DATOS-MODIFICADOS'!$J:$J,SEPTIEMBRE!$B25,'DATOS-MODIFICADOS'!$Q:$Q,"septiembre",'DATOS-MODIFICADOS'!$T:$T,SEPTIEMBRE!X$4)</f>
        <v>0</v>
      </c>
      <c r="Y25" s="2">
        <f>COUNTIFS('DATOS-MODIFICADOS'!$J:$J,SEPTIEMBRE!$B25,'DATOS-MODIFICADOS'!$Q:$Q,"septiembre",'DATOS-MODIFICADOS'!$T:$T,SEPTIEMBRE!Y$4)</f>
        <v>2</v>
      </c>
      <c r="Z25" s="2">
        <f>COUNTIFS('DATOS-MODIFICADOS'!$J:$J,SEPTIEMBRE!$B25,'DATOS-MODIFICADOS'!$Q:$Q,"septiembre",'DATOS-MODIFICADOS'!$T:$T,SEPTIEMBRE!Z$4)</f>
        <v>0</v>
      </c>
      <c r="AA25" s="2">
        <f>COUNTIFS('DATOS-MODIFICADOS'!$J:$J,SEPTIEMBRE!$B25,'DATOS-MODIFICADOS'!$Q:$Q,"septiembre",'DATOS-MODIFICADOS'!$T:$T,SEPTIEMBRE!AA$4)</f>
        <v>0</v>
      </c>
      <c r="AB25" s="129">
        <f>COUNTIFS('DATOS-MODIFICADOS'!$J:$J,SEPTIEMBRE!$B25,'DATOS-MODIFICADOS'!$Q:$Q,"septiembre",'DATOS-MODIFICADOS'!$T:$T,SEPTIEMBRE!AB$4)</f>
        <v>0</v>
      </c>
      <c r="AC25" s="2">
        <f>COUNTIFS('DATOS-MODIFICADOS'!$J:$J,SEPTIEMBRE!$B25,'DATOS-MODIFICADOS'!$Q:$Q,"septiembre",'DATOS-MODIFICADOS'!$T:$T,SEPTIEMBRE!AC$4)</f>
        <v>2</v>
      </c>
      <c r="AD25" s="2">
        <f>COUNTIFS('DATOS-MODIFICADOS'!$J:$J,SEPTIEMBRE!$B25,'DATOS-MODIFICADOS'!$Q:$Q,"septiembre",'DATOS-MODIFICADOS'!$T:$T,SEPTIEMBRE!AD$4)</f>
        <v>0</v>
      </c>
      <c r="AE25" s="2">
        <f>COUNTIFS('DATOS-MODIFICADOS'!$J:$J,SEPTIEMBRE!$B25,'DATOS-MODIFICADOS'!$Q:$Q,"septiembre",'DATOS-MODIFICADOS'!$T:$T,SEPTIEMBRE!AE$4)</f>
        <v>0</v>
      </c>
      <c r="AF25" s="2">
        <f>COUNTIFS('DATOS-MODIFICADOS'!$J:$J,SEPTIEMBRE!$B25,'DATOS-MODIFICADOS'!$Q:$Q,"septiembre",'DATOS-MODIFICADOS'!$T:$T,SEPTIEMBRE!AF$4)</f>
        <v>0</v>
      </c>
      <c r="AG25" s="2">
        <f>COUNTIFS('DATOS-MODIFICADOS'!$J:$J,SEPTIEMBRE!$B25,'DATOS-MODIFICADOS'!$Q:$Q,"septiembre",'DATOS-MODIFICADOS'!$T:$T,SEPTIEMBRE!AG$4)</f>
        <v>0</v>
      </c>
      <c r="AH25" s="109">
        <f t="shared" si="1"/>
        <v>26</v>
      </c>
      <c r="AI25" s="110">
        <f>AUSENTISMO!C21</f>
        <v>2</v>
      </c>
      <c r="AJ25" s="109">
        <f t="shared" si="4"/>
        <v>24</v>
      </c>
      <c r="AK25" s="110">
        <f t="shared" si="2"/>
        <v>10</v>
      </c>
      <c r="AL25" s="119">
        <f t="shared" si="3"/>
        <v>0.41666666666666669</v>
      </c>
    </row>
    <row r="26" spans="2:38" x14ac:dyDescent="0.25">
      <c r="C26" s="2"/>
      <c r="AH26" s="2"/>
      <c r="AI26" s="2"/>
      <c r="AJ26" s="111"/>
      <c r="AK26" s="153">
        <f>SUM(AK6:AK25)</f>
        <v>525</v>
      </c>
    </row>
  </sheetData>
  <mergeCells count="3">
    <mergeCell ref="B2:B4"/>
    <mergeCell ref="AH2:AI2"/>
    <mergeCell ref="AJ2:AL4"/>
  </mergeCells>
  <phoneticPr fontId="37" type="noConversion"/>
  <conditionalFormatting sqref="AL6:AL25">
    <cfRule type="expression" priority="1" stopIfTrue="1">
      <formula>$AL$1=2</formula>
    </cfRule>
    <cfRule type="dataBar" priority="2">
      <dataBar>
        <cfvo type="min"/>
        <cfvo type="max"/>
        <color rgb="FF63C384"/>
      </dataBar>
      <extLst>
        <ext xmlns:x14="http://schemas.microsoft.com/office/spreadsheetml/2009/9/main" uri="{B025F937-C7B1-47D3-B67F-A62EFF666E3E}">
          <x14:id>{7AC294A9-12C4-42FE-86F8-F353F5005641}</x14:id>
        </ext>
      </extLst>
    </cfRule>
  </conditionalFormatting>
  <pageMargins left="0.7" right="0.7" top="0.75" bottom="0.75" header="0.3" footer="0.3"/>
  <pageSetup paperSize="9" orientation="portrait" horizontalDpi="360" verticalDpi="360"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Option Button 1">
              <controlPr defaultSize="0" autoFill="0" autoLine="0" autoPict="0">
                <anchor moveWithCells="1">
                  <from>
                    <xdr:col>37</xdr:col>
                    <xdr:colOff>200025</xdr:colOff>
                    <xdr:row>1</xdr:row>
                    <xdr:rowOff>19050</xdr:rowOff>
                  </from>
                  <to>
                    <xdr:col>37</xdr:col>
                    <xdr:colOff>1238250</xdr:colOff>
                    <xdr:row>2</xdr:row>
                    <xdr:rowOff>104775</xdr:rowOff>
                  </to>
                </anchor>
              </controlPr>
            </control>
          </mc:Choice>
        </mc:AlternateContent>
        <mc:AlternateContent xmlns:mc="http://schemas.openxmlformats.org/markup-compatibility/2006">
          <mc:Choice Requires="x14">
            <control shapeId="7171" r:id="rId5" name="Option Button 3">
              <controlPr defaultSize="0" autoFill="0" autoLine="0" autoPict="0">
                <anchor moveWithCells="1">
                  <from>
                    <xdr:col>37</xdr:col>
                    <xdr:colOff>209550</xdr:colOff>
                    <xdr:row>2</xdr:row>
                    <xdr:rowOff>47625</xdr:rowOff>
                  </from>
                  <to>
                    <xdr:col>37</xdr:col>
                    <xdr:colOff>1247775</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AC294A9-12C4-42FE-86F8-F353F5005641}">
            <x14:dataBar minLength="0" maxLength="100" border="1" negativeBarBorderColorSameAsPositive="0">
              <x14:cfvo type="autoMin"/>
              <x14:cfvo type="autoMax"/>
              <x14:borderColor rgb="FF63C384"/>
              <x14:negativeFillColor rgb="FFFF0000"/>
              <x14:negativeBorderColor rgb="FFFF0000"/>
              <x14:axisColor rgb="FF000000"/>
            </x14:dataBar>
          </x14:cfRule>
          <xm:sqref>AL6:AL25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010B-8374-471C-8F6F-D6F33F53FD24}">
  <sheetPr>
    <tabColor theme="4" tint="0.79998168889431442"/>
  </sheetPr>
  <dimension ref="B1:AM26"/>
  <sheetViews>
    <sheetView workbookViewId="0">
      <selection activeCell="R33" sqref="R33"/>
    </sheetView>
  </sheetViews>
  <sheetFormatPr baseColWidth="10" defaultRowHeight="15" x14ac:dyDescent="0.25"/>
  <cols>
    <col min="1" max="1" width="9.28515625" customWidth="1"/>
    <col min="2" max="2" width="16.5703125" bestFit="1" customWidth="1"/>
    <col min="35" max="36" width="13.5703125" customWidth="1"/>
    <col min="37" max="37" width="14.7109375" bestFit="1" customWidth="1"/>
    <col min="38" max="38" width="13.5703125" customWidth="1"/>
    <col min="39" max="39" width="18.85546875" bestFit="1" customWidth="1"/>
  </cols>
  <sheetData>
    <row r="1" spans="2:39" x14ac:dyDescent="0.25">
      <c r="AL1" s="58">
        <v>1</v>
      </c>
    </row>
    <row r="2" spans="2:39" x14ac:dyDescent="0.25">
      <c r="B2" s="228" t="s">
        <v>880</v>
      </c>
      <c r="C2" s="101" t="s">
        <v>807</v>
      </c>
      <c r="D2" s="118" t="s">
        <v>887</v>
      </c>
      <c r="E2" s="124" t="s">
        <v>888</v>
      </c>
      <c r="F2" s="118" t="s">
        <v>889</v>
      </c>
      <c r="G2" s="118" t="s">
        <v>890</v>
      </c>
      <c r="H2" s="118" t="s">
        <v>891</v>
      </c>
      <c r="I2" s="118" t="s">
        <v>885</v>
      </c>
      <c r="J2" s="118" t="s">
        <v>892</v>
      </c>
      <c r="K2" s="118" t="s">
        <v>887</v>
      </c>
      <c r="L2" s="124" t="s">
        <v>888</v>
      </c>
      <c r="M2" s="118" t="s">
        <v>889</v>
      </c>
      <c r="N2" s="118" t="s">
        <v>890</v>
      </c>
      <c r="O2" s="118" t="s">
        <v>891</v>
      </c>
      <c r="P2" s="118" t="s">
        <v>885</v>
      </c>
      <c r="Q2" s="118" t="s">
        <v>892</v>
      </c>
      <c r="R2" s="118" t="s">
        <v>887</v>
      </c>
      <c r="S2" s="124" t="s">
        <v>888</v>
      </c>
      <c r="T2" s="118" t="s">
        <v>889</v>
      </c>
      <c r="U2" s="118" t="s">
        <v>890</v>
      </c>
      <c r="V2" s="118" t="s">
        <v>891</v>
      </c>
      <c r="W2" s="118" t="s">
        <v>885</v>
      </c>
      <c r="X2" s="118" t="s">
        <v>892</v>
      </c>
      <c r="Y2" s="118" t="s">
        <v>887</v>
      </c>
      <c r="Z2" s="124" t="s">
        <v>888</v>
      </c>
      <c r="AA2" s="118" t="s">
        <v>889</v>
      </c>
      <c r="AB2" s="118" t="s">
        <v>890</v>
      </c>
      <c r="AC2" s="118" t="s">
        <v>891</v>
      </c>
      <c r="AD2" s="118" t="s">
        <v>885</v>
      </c>
      <c r="AE2" s="118" t="s">
        <v>892</v>
      </c>
      <c r="AF2" s="118" t="s">
        <v>887</v>
      </c>
      <c r="AG2" s="124" t="s">
        <v>888</v>
      </c>
      <c r="AH2" s="118" t="s">
        <v>889</v>
      </c>
      <c r="AI2" s="234"/>
      <c r="AJ2" s="234"/>
      <c r="AK2" s="235"/>
      <c r="AL2" s="235"/>
      <c r="AM2" s="235"/>
    </row>
    <row r="3" spans="2:39" x14ac:dyDescent="0.25">
      <c r="B3" s="228"/>
      <c r="C3" s="101" t="s">
        <v>884</v>
      </c>
      <c r="D3" s="112">
        <f>IF(D2="lunes",0,1)</f>
        <v>1</v>
      </c>
      <c r="E3" s="121">
        <f>IF(E2="lunes",0,1)</f>
        <v>0</v>
      </c>
      <c r="F3" s="112">
        <f t="shared" ref="F3:AH3" si="0">IF(F2="lunes",0,1)</f>
        <v>1</v>
      </c>
      <c r="G3" s="112">
        <f t="shared" si="0"/>
        <v>1</v>
      </c>
      <c r="H3" s="112">
        <f t="shared" si="0"/>
        <v>1</v>
      </c>
      <c r="I3" s="112">
        <f t="shared" si="0"/>
        <v>1</v>
      </c>
      <c r="J3" s="112">
        <f t="shared" si="0"/>
        <v>1</v>
      </c>
      <c r="K3" s="112">
        <f t="shared" si="0"/>
        <v>1</v>
      </c>
      <c r="L3" s="121">
        <f t="shared" si="0"/>
        <v>0</v>
      </c>
      <c r="M3" s="112">
        <f t="shared" si="0"/>
        <v>1</v>
      </c>
      <c r="N3" s="112">
        <f t="shared" si="0"/>
        <v>1</v>
      </c>
      <c r="O3" s="112">
        <f t="shared" si="0"/>
        <v>1</v>
      </c>
      <c r="P3" s="112">
        <f t="shared" si="0"/>
        <v>1</v>
      </c>
      <c r="Q3" s="112">
        <f t="shared" si="0"/>
        <v>1</v>
      </c>
      <c r="R3" s="112">
        <f t="shared" si="0"/>
        <v>1</v>
      </c>
      <c r="S3" s="121">
        <f t="shared" si="0"/>
        <v>0</v>
      </c>
      <c r="T3" s="112">
        <f t="shared" si="0"/>
        <v>1</v>
      </c>
      <c r="U3" s="112">
        <f t="shared" si="0"/>
        <v>1</v>
      </c>
      <c r="V3" s="112">
        <f t="shared" si="0"/>
        <v>1</v>
      </c>
      <c r="W3" s="112">
        <f t="shared" si="0"/>
        <v>1</v>
      </c>
      <c r="X3" s="112">
        <f t="shared" si="0"/>
        <v>1</v>
      </c>
      <c r="Y3" s="112">
        <f t="shared" si="0"/>
        <v>1</v>
      </c>
      <c r="Z3" s="121">
        <f t="shared" si="0"/>
        <v>0</v>
      </c>
      <c r="AA3" s="112">
        <f t="shared" si="0"/>
        <v>1</v>
      </c>
      <c r="AB3" s="112">
        <f t="shared" si="0"/>
        <v>1</v>
      </c>
      <c r="AC3" s="112">
        <f t="shared" si="0"/>
        <v>1</v>
      </c>
      <c r="AD3" s="112">
        <f t="shared" si="0"/>
        <v>1</v>
      </c>
      <c r="AE3" s="112">
        <f t="shared" si="0"/>
        <v>1</v>
      </c>
      <c r="AF3" s="112">
        <f t="shared" si="0"/>
        <v>1</v>
      </c>
      <c r="AG3" s="121">
        <f t="shared" si="0"/>
        <v>0</v>
      </c>
      <c r="AH3" s="112">
        <f t="shared" si="0"/>
        <v>1</v>
      </c>
      <c r="AI3" s="125">
        <f>SUM(D3:AH3)</f>
        <v>26</v>
      </c>
      <c r="AJ3" s="96"/>
      <c r="AK3" s="235"/>
      <c r="AL3" s="235"/>
      <c r="AM3" s="235"/>
    </row>
    <row r="4" spans="2:39" x14ac:dyDescent="0.25">
      <c r="B4" s="228"/>
      <c r="C4" s="116" t="s">
        <v>806</v>
      </c>
      <c r="D4" s="112">
        <v>1</v>
      </c>
      <c r="E4" s="121">
        <v>2</v>
      </c>
      <c r="F4" s="112">
        <v>3</v>
      </c>
      <c r="G4" s="112">
        <v>4</v>
      </c>
      <c r="H4" s="112">
        <v>5</v>
      </c>
      <c r="I4" s="112">
        <v>6</v>
      </c>
      <c r="J4" s="112">
        <v>7</v>
      </c>
      <c r="K4" s="112">
        <v>8</v>
      </c>
      <c r="L4" s="121">
        <v>9</v>
      </c>
      <c r="M4" s="112">
        <v>10</v>
      </c>
      <c r="N4" s="112">
        <v>11</v>
      </c>
      <c r="O4" s="112">
        <v>12</v>
      </c>
      <c r="P4" s="112">
        <v>13</v>
      </c>
      <c r="Q4" s="112">
        <v>14</v>
      </c>
      <c r="R4" s="112">
        <v>15</v>
      </c>
      <c r="S4" s="121">
        <v>16</v>
      </c>
      <c r="T4" s="112">
        <v>17</v>
      </c>
      <c r="U4" s="112">
        <v>18</v>
      </c>
      <c r="V4" s="112">
        <v>19</v>
      </c>
      <c r="W4" s="112">
        <v>20</v>
      </c>
      <c r="X4" s="112">
        <v>21</v>
      </c>
      <c r="Y4" s="112">
        <v>22</v>
      </c>
      <c r="Z4" s="121">
        <v>23</v>
      </c>
      <c r="AA4" s="112">
        <v>24</v>
      </c>
      <c r="AB4" s="112">
        <v>25</v>
      </c>
      <c r="AC4" s="112">
        <v>26</v>
      </c>
      <c r="AD4" s="112">
        <v>27</v>
      </c>
      <c r="AE4" s="112">
        <v>28</v>
      </c>
      <c r="AF4" s="112">
        <v>29</v>
      </c>
      <c r="AG4" s="121">
        <v>30</v>
      </c>
      <c r="AH4" s="112">
        <v>31</v>
      </c>
      <c r="AI4" s="114"/>
      <c r="AJ4" s="114"/>
      <c r="AK4" s="236"/>
      <c r="AL4" s="236"/>
      <c r="AM4" s="236"/>
    </row>
    <row r="5" spans="2:39"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4" t="s">
        <v>898</v>
      </c>
      <c r="AJ5" s="104" t="s">
        <v>871</v>
      </c>
      <c r="AK5" s="108" t="s">
        <v>897</v>
      </c>
      <c r="AL5" s="104" t="s">
        <v>899</v>
      </c>
      <c r="AM5" s="107" t="s">
        <v>900</v>
      </c>
    </row>
    <row r="6" spans="2:39" x14ac:dyDescent="0.25">
      <c r="B6" s="105" t="str">
        <f>ANALISIS!F5</f>
        <v>Monica Patel</v>
      </c>
      <c r="C6" s="105" t="s">
        <v>895</v>
      </c>
      <c r="D6" s="103">
        <f>COUNTIFS('DATOS-MODIFICADOS'!$J:$J,OCTUBRE!$B6,'DATOS-MODIFICADOS'!$Q:$Q,"octubre",'DATOS-MODIFICADOS'!$T:$T,OCTUBRE!D$4)</f>
        <v>0</v>
      </c>
      <c r="E6" s="100">
        <f>COUNTIFS('DATOS-MODIFICADOS'!$J:$J,OCTUBRE!$B6,'DATOS-MODIFICADOS'!$Q:$Q,"octubre",'DATOS-MODIFICADOS'!$T:$T,OCTUBRE!E$4)</f>
        <v>0</v>
      </c>
      <c r="F6" s="103">
        <f>COUNTIFS('DATOS-MODIFICADOS'!$J:$J,OCTUBRE!$B6,'DATOS-MODIFICADOS'!$Q:$Q,"octubre",'DATOS-MODIFICADOS'!$T:$T,OCTUBRE!F$4)</f>
        <v>0</v>
      </c>
      <c r="G6" s="103">
        <f>COUNTIFS('DATOS-MODIFICADOS'!$J:$J,OCTUBRE!$B6,'DATOS-MODIFICADOS'!$Q:$Q,"octubre",'DATOS-MODIFICADOS'!$T:$T,OCTUBRE!G$4)</f>
        <v>0</v>
      </c>
      <c r="H6" s="103">
        <f>COUNTIFS('DATOS-MODIFICADOS'!$J:$J,OCTUBRE!$B6,'DATOS-MODIFICADOS'!$Q:$Q,"octubre",'DATOS-MODIFICADOS'!$T:$T,OCTUBRE!H$4)</f>
        <v>0</v>
      </c>
      <c r="I6" s="103">
        <f>COUNTIFS('DATOS-MODIFICADOS'!$J:$J,OCTUBRE!$B6,'DATOS-MODIFICADOS'!$Q:$Q,"octubre",'DATOS-MODIFICADOS'!$T:$T,OCTUBRE!I$4)</f>
        <v>0</v>
      </c>
      <c r="J6" s="103">
        <f>COUNTIFS('DATOS-MODIFICADOS'!$J:$J,OCTUBRE!$B6,'DATOS-MODIFICADOS'!$Q:$Q,"octubre",'DATOS-MODIFICADOS'!$T:$T,OCTUBRE!J$4)</f>
        <v>2</v>
      </c>
      <c r="K6" s="103">
        <f>COUNTIFS('DATOS-MODIFICADOS'!$J:$J,OCTUBRE!$B6,'DATOS-MODIFICADOS'!$Q:$Q,"octubre",'DATOS-MODIFICADOS'!$T:$T,OCTUBRE!K$4)</f>
        <v>2</v>
      </c>
      <c r="L6" s="100">
        <f>COUNTIFS('DATOS-MODIFICADOS'!$J:$J,OCTUBRE!$B6,'DATOS-MODIFICADOS'!$Q:$Q,"octubre",'DATOS-MODIFICADOS'!$T:$T,OCTUBRE!L$4)</f>
        <v>0</v>
      </c>
      <c r="M6" s="103">
        <f>COUNTIFS('DATOS-MODIFICADOS'!$J:$J,OCTUBRE!$B6,'DATOS-MODIFICADOS'!$Q:$Q,"octubre",'DATOS-MODIFICADOS'!$T:$T,OCTUBRE!M$4)</f>
        <v>2</v>
      </c>
      <c r="N6" s="103">
        <f>COUNTIFS('DATOS-MODIFICADOS'!$J:$J,OCTUBRE!$B6,'DATOS-MODIFICADOS'!$Q:$Q,"octubre",'DATOS-MODIFICADOS'!$T:$T,OCTUBRE!N$4)</f>
        <v>0</v>
      </c>
      <c r="O6" s="103">
        <f>COUNTIFS('DATOS-MODIFICADOS'!$J:$J,OCTUBRE!$B6,'DATOS-MODIFICADOS'!$Q:$Q,"octubre",'DATOS-MODIFICADOS'!$T:$T,OCTUBRE!O$4)</f>
        <v>0</v>
      </c>
      <c r="P6" s="103">
        <f>COUNTIFS('DATOS-MODIFICADOS'!$J:$J,OCTUBRE!$B6,'DATOS-MODIFICADOS'!$Q:$Q,"octubre",'DATOS-MODIFICADOS'!$T:$T,OCTUBRE!P$4)</f>
        <v>2</v>
      </c>
      <c r="Q6" s="103">
        <f>COUNTIFS('DATOS-MODIFICADOS'!$J:$J,OCTUBRE!$B6,'DATOS-MODIFICADOS'!$Q:$Q,"octubre",'DATOS-MODIFICADOS'!$T:$T,OCTUBRE!Q$4)</f>
        <v>0</v>
      </c>
      <c r="R6" s="103">
        <f>COUNTIFS('DATOS-MODIFICADOS'!$J:$J,OCTUBRE!$B6,'DATOS-MODIFICADOS'!$Q:$Q,"octubre",'DATOS-MODIFICADOS'!$T:$T,OCTUBRE!R$4)</f>
        <v>2</v>
      </c>
      <c r="S6" s="100">
        <f>COUNTIFS('DATOS-MODIFICADOS'!$J:$J,OCTUBRE!$B6,'DATOS-MODIFICADOS'!$Q:$Q,"octubre",'DATOS-MODIFICADOS'!$T:$T,OCTUBRE!S$4)</f>
        <v>0</v>
      </c>
      <c r="T6" s="103">
        <f>COUNTIFS('DATOS-MODIFICADOS'!$J:$J,OCTUBRE!$B6,'DATOS-MODIFICADOS'!$Q:$Q,"octubre",'DATOS-MODIFICADOS'!$T:$T,OCTUBRE!T$4)</f>
        <v>0</v>
      </c>
      <c r="U6" s="103">
        <f>COUNTIFS('DATOS-MODIFICADOS'!$J:$J,OCTUBRE!$B6,'DATOS-MODIFICADOS'!$Q:$Q,"octubre",'DATOS-MODIFICADOS'!$T:$T,OCTUBRE!U$4)</f>
        <v>0</v>
      </c>
      <c r="V6" s="103">
        <f>COUNTIFS('DATOS-MODIFICADOS'!$J:$J,OCTUBRE!$B6,'DATOS-MODIFICADOS'!$Q:$Q,"octubre",'DATOS-MODIFICADOS'!$T:$T,OCTUBRE!V$4)</f>
        <v>0</v>
      </c>
      <c r="W6" s="103">
        <f>COUNTIFS('DATOS-MODIFICADOS'!$J:$J,OCTUBRE!$B6,'DATOS-MODIFICADOS'!$Q:$Q,"octubre",'DATOS-MODIFICADOS'!$T:$T,OCTUBRE!W$4)</f>
        <v>0</v>
      </c>
      <c r="X6" s="103">
        <f>COUNTIFS('DATOS-MODIFICADOS'!$J:$J,OCTUBRE!$B6,'DATOS-MODIFICADOS'!$Q:$Q,"octubre",'DATOS-MODIFICADOS'!$T:$T,OCTUBRE!X$4)</f>
        <v>0</v>
      </c>
      <c r="Y6" s="103">
        <f>COUNTIFS('DATOS-MODIFICADOS'!$J:$J,OCTUBRE!$B6,'DATOS-MODIFICADOS'!$Q:$Q,"octubre",'DATOS-MODIFICADOS'!$T:$T,OCTUBRE!Y$4)</f>
        <v>2</v>
      </c>
      <c r="Z6" s="100">
        <f>COUNTIFS('DATOS-MODIFICADOS'!$J:$J,OCTUBRE!$B6,'DATOS-MODIFICADOS'!$Q:$Q,"octubre",'DATOS-MODIFICADOS'!$T:$T,OCTUBRE!Z$4)</f>
        <v>0</v>
      </c>
      <c r="AA6" s="103">
        <f>COUNTIFS('DATOS-MODIFICADOS'!$J:$J,OCTUBRE!$B6,'DATOS-MODIFICADOS'!$Q:$Q,"octubre",'DATOS-MODIFICADOS'!$T:$T,OCTUBRE!AA$4)</f>
        <v>0</v>
      </c>
      <c r="AB6" s="103">
        <f>COUNTIFS('DATOS-MODIFICADOS'!$J:$J,OCTUBRE!$B6,'DATOS-MODIFICADOS'!$Q:$Q,"octubre",'DATOS-MODIFICADOS'!$T:$T,OCTUBRE!AB$4)</f>
        <v>0</v>
      </c>
      <c r="AC6" s="103">
        <f>COUNTIFS('DATOS-MODIFICADOS'!$J:$J,OCTUBRE!$B6,'DATOS-MODIFICADOS'!$Q:$Q,"octubre",'DATOS-MODIFICADOS'!$T:$T,OCTUBRE!AC$4)</f>
        <v>2</v>
      </c>
      <c r="AD6" s="103">
        <f>COUNTIFS('DATOS-MODIFICADOS'!$J:$J,OCTUBRE!$B6,'DATOS-MODIFICADOS'!$Q:$Q,"octubre",'DATOS-MODIFICADOS'!$T:$T,OCTUBRE!AD$4)</f>
        <v>0</v>
      </c>
      <c r="AE6" s="103">
        <f>COUNTIFS('DATOS-MODIFICADOS'!$J:$J,OCTUBRE!$B6,'DATOS-MODIFICADOS'!$Q:$Q,"octubre",'DATOS-MODIFICADOS'!$T:$T,OCTUBRE!AE$4)</f>
        <v>2</v>
      </c>
      <c r="AF6" s="103">
        <f>COUNTIFS('DATOS-MODIFICADOS'!$J:$J,OCTUBRE!$B6,'DATOS-MODIFICADOS'!$Q:$Q,"octubre",'DATOS-MODIFICADOS'!$T:$T,OCTUBRE!AF$4)</f>
        <v>0</v>
      </c>
      <c r="AG6" s="100">
        <f>COUNTIFS('DATOS-MODIFICADOS'!$J:$J,OCTUBRE!$B6,'DATOS-MODIFICADOS'!$Q:$Q,"octubre",'DATOS-MODIFICADOS'!$T:$T,OCTUBRE!AG$4)</f>
        <v>0</v>
      </c>
      <c r="AH6" s="103">
        <f>COUNTIFS('DATOS-MODIFICADOS'!$J:$J,OCTUBRE!$B6,'DATOS-MODIFICADOS'!$Q:$Q,"octubre",'DATOS-MODIFICADOS'!$T:$T,OCTUBRE!AH$4)</f>
        <v>0</v>
      </c>
      <c r="AI6" s="109">
        <f>$AI$3</f>
        <v>26</v>
      </c>
      <c r="AJ6" s="110">
        <f>AUSENTISMO!D2</f>
        <v>1</v>
      </c>
      <c r="AK6" s="126">
        <f>AI6-AJ6</f>
        <v>25</v>
      </c>
      <c r="AL6" s="110">
        <f>SUM(D6:AH6)</f>
        <v>16</v>
      </c>
      <c r="AM6" s="119">
        <f>AL6/AK6</f>
        <v>0.64</v>
      </c>
    </row>
    <row r="7" spans="2:39" x14ac:dyDescent="0.25">
      <c r="B7" s="115" t="str">
        <f>ANALISIS!F6</f>
        <v>Anna Petrov</v>
      </c>
      <c r="C7" s="115" t="s">
        <v>895</v>
      </c>
      <c r="D7" s="45">
        <f>COUNTIFS('DATOS-MODIFICADOS'!$J:$J,OCTUBRE!$B7,'DATOS-MODIFICADOS'!$Q:$Q,"octubre",'DATOS-MODIFICADOS'!$T:$T,OCTUBRE!D$4)</f>
        <v>0</v>
      </c>
      <c r="E7" s="100">
        <f>COUNTIFS('DATOS-MODIFICADOS'!$J:$J,OCTUBRE!$B7,'DATOS-MODIFICADOS'!$Q:$Q,"octubre",'DATOS-MODIFICADOS'!$T:$T,OCTUBRE!E$4)</f>
        <v>0</v>
      </c>
      <c r="F7" s="45">
        <f>COUNTIFS('DATOS-MODIFICADOS'!$J:$J,OCTUBRE!$B7,'DATOS-MODIFICADOS'!$Q:$Q,"octubre",'DATOS-MODIFICADOS'!$T:$T,OCTUBRE!F$4)</f>
        <v>0</v>
      </c>
      <c r="G7" s="45">
        <f>COUNTIFS('DATOS-MODIFICADOS'!$J:$J,OCTUBRE!$B7,'DATOS-MODIFICADOS'!$Q:$Q,"octubre",'DATOS-MODIFICADOS'!$T:$T,OCTUBRE!G$4)</f>
        <v>2</v>
      </c>
      <c r="H7" s="45">
        <f>COUNTIFS('DATOS-MODIFICADOS'!$J:$J,OCTUBRE!$B7,'DATOS-MODIFICADOS'!$Q:$Q,"octubre",'DATOS-MODIFICADOS'!$T:$T,OCTUBRE!H$4)</f>
        <v>0</v>
      </c>
      <c r="I7" s="45">
        <f>COUNTIFS('DATOS-MODIFICADOS'!$J:$J,OCTUBRE!$B7,'DATOS-MODIFICADOS'!$Q:$Q,"octubre",'DATOS-MODIFICADOS'!$T:$T,OCTUBRE!I$4)</f>
        <v>2</v>
      </c>
      <c r="J7" s="45">
        <f>COUNTIFS('DATOS-MODIFICADOS'!$J:$J,OCTUBRE!$B7,'DATOS-MODIFICADOS'!$Q:$Q,"octubre",'DATOS-MODIFICADOS'!$T:$T,OCTUBRE!J$4)</f>
        <v>0</v>
      </c>
      <c r="K7" s="45">
        <f>COUNTIFS('DATOS-MODIFICADOS'!$J:$J,OCTUBRE!$B7,'DATOS-MODIFICADOS'!$Q:$Q,"octubre",'DATOS-MODIFICADOS'!$T:$T,OCTUBRE!K$4)</f>
        <v>0</v>
      </c>
      <c r="L7" s="100">
        <f>COUNTIFS('DATOS-MODIFICADOS'!$J:$J,OCTUBRE!$B7,'DATOS-MODIFICADOS'!$Q:$Q,"octubre",'DATOS-MODIFICADOS'!$T:$T,OCTUBRE!L$4)</f>
        <v>0</v>
      </c>
      <c r="M7" s="45">
        <f>COUNTIFS('DATOS-MODIFICADOS'!$J:$J,OCTUBRE!$B7,'DATOS-MODIFICADOS'!$Q:$Q,"octubre",'DATOS-MODIFICADOS'!$T:$T,OCTUBRE!M$4)</f>
        <v>0</v>
      </c>
      <c r="N7" s="45">
        <f>COUNTIFS('DATOS-MODIFICADOS'!$J:$J,OCTUBRE!$B7,'DATOS-MODIFICADOS'!$Q:$Q,"octubre",'DATOS-MODIFICADOS'!$T:$T,OCTUBRE!N$4)</f>
        <v>0</v>
      </c>
      <c r="O7" s="45">
        <f>COUNTIFS('DATOS-MODIFICADOS'!$J:$J,OCTUBRE!$B7,'DATOS-MODIFICADOS'!$Q:$Q,"octubre",'DATOS-MODIFICADOS'!$T:$T,OCTUBRE!O$4)</f>
        <v>2</v>
      </c>
      <c r="P7" s="45">
        <f>COUNTIFS('DATOS-MODIFICADOS'!$J:$J,OCTUBRE!$B7,'DATOS-MODIFICADOS'!$Q:$Q,"octubre",'DATOS-MODIFICADOS'!$T:$T,OCTUBRE!P$4)</f>
        <v>2</v>
      </c>
      <c r="Q7" s="45">
        <f>COUNTIFS('DATOS-MODIFICADOS'!$J:$J,OCTUBRE!$B7,'DATOS-MODIFICADOS'!$Q:$Q,"octubre",'DATOS-MODIFICADOS'!$T:$T,OCTUBRE!Q$4)</f>
        <v>2</v>
      </c>
      <c r="R7" s="45">
        <f>COUNTIFS('DATOS-MODIFICADOS'!$J:$J,OCTUBRE!$B7,'DATOS-MODIFICADOS'!$Q:$Q,"octubre",'DATOS-MODIFICADOS'!$T:$T,OCTUBRE!R$4)</f>
        <v>2</v>
      </c>
      <c r="S7" s="100">
        <f>COUNTIFS('DATOS-MODIFICADOS'!$J:$J,OCTUBRE!$B7,'DATOS-MODIFICADOS'!$Q:$Q,"octubre",'DATOS-MODIFICADOS'!$T:$T,OCTUBRE!S$4)</f>
        <v>0</v>
      </c>
      <c r="T7" s="45">
        <f>COUNTIFS('DATOS-MODIFICADOS'!$J:$J,OCTUBRE!$B7,'DATOS-MODIFICADOS'!$Q:$Q,"octubre",'DATOS-MODIFICADOS'!$T:$T,OCTUBRE!T$4)</f>
        <v>0</v>
      </c>
      <c r="U7" s="45">
        <f>COUNTIFS('DATOS-MODIFICADOS'!$J:$J,OCTUBRE!$B7,'DATOS-MODIFICADOS'!$Q:$Q,"octubre",'DATOS-MODIFICADOS'!$T:$T,OCTUBRE!U$4)</f>
        <v>0</v>
      </c>
      <c r="V7" s="45">
        <f>COUNTIFS('DATOS-MODIFICADOS'!$J:$J,OCTUBRE!$B7,'DATOS-MODIFICADOS'!$Q:$Q,"octubre",'DATOS-MODIFICADOS'!$T:$T,OCTUBRE!V$4)</f>
        <v>0</v>
      </c>
      <c r="W7" s="45">
        <f>COUNTIFS('DATOS-MODIFICADOS'!$J:$J,OCTUBRE!$B7,'DATOS-MODIFICADOS'!$Q:$Q,"octubre",'DATOS-MODIFICADOS'!$T:$T,OCTUBRE!W$4)</f>
        <v>2</v>
      </c>
      <c r="X7" s="45">
        <f>COUNTIFS('DATOS-MODIFICADOS'!$J:$J,OCTUBRE!$B7,'DATOS-MODIFICADOS'!$Q:$Q,"octubre",'DATOS-MODIFICADOS'!$T:$T,OCTUBRE!X$4)</f>
        <v>0</v>
      </c>
      <c r="Y7" s="45">
        <f>COUNTIFS('DATOS-MODIFICADOS'!$J:$J,OCTUBRE!$B7,'DATOS-MODIFICADOS'!$Q:$Q,"octubre",'DATOS-MODIFICADOS'!$T:$T,OCTUBRE!Y$4)</f>
        <v>0</v>
      </c>
      <c r="Z7" s="100">
        <f>COUNTIFS('DATOS-MODIFICADOS'!$J:$J,OCTUBRE!$B7,'DATOS-MODIFICADOS'!$Q:$Q,"octubre",'DATOS-MODIFICADOS'!$T:$T,OCTUBRE!Z$4)</f>
        <v>0</v>
      </c>
      <c r="AA7" s="45">
        <f>COUNTIFS('DATOS-MODIFICADOS'!$J:$J,OCTUBRE!$B7,'DATOS-MODIFICADOS'!$Q:$Q,"octubre",'DATOS-MODIFICADOS'!$T:$T,OCTUBRE!AA$4)</f>
        <v>0</v>
      </c>
      <c r="AB7" s="45">
        <f>COUNTIFS('DATOS-MODIFICADOS'!$J:$J,OCTUBRE!$B7,'DATOS-MODIFICADOS'!$Q:$Q,"octubre",'DATOS-MODIFICADOS'!$T:$T,OCTUBRE!AB$4)</f>
        <v>0</v>
      </c>
      <c r="AC7" s="45">
        <f>COUNTIFS('DATOS-MODIFICADOS'!$J:$J,OCTUBRE!$B7,'DATOS-MODIFICADOS'!$Q:$Q,"octubre",'DATOS-MODIFICADOS'!$T:$T,OCTUBRE!AC$4)</f>
        <v>2</v>
      </c>
      <c r="AD7" s="45">
        <f>COUNTIFS('DATOS-MODIFICADOS'!$J:$J,OCTUBRE!$B7,'DATOS-MODIFICADOS'!$Q:$Q,"octubre",'DATOS-MODIFICADOS'!$T:$T,OCTUBRE!AD$4)</f>
        <v>0</v>
      </c>
      <c r="AE7" s="45">
        <f>COUNTIFS('DATOS-MODIFICADOS'!$J:$J,OCTUBRE!$B7,'DATOS-MODIFICADOS'!$Q:$Q,"octubre",'DATOS-MODIFICADOS'!$T:$T,OCTUBRE!AE$4)</f>
        <v>0</v>
      </c>
      <c r="AF7" s="45">
        <f>COUNTIFS('DATOS-MODIFICADOS'!$J:$J,OCTUBRE!$B7,'DATOS-MODIFICADOS'!$Q:$Q,"octubre",'DATOS-MODIFICADOS'!$T:$T,OCTUBRE!AF$4)</f>
        <v>0</v>
      </c>
      <c r="AG7" s="100">
        <f>COUNTIFS('DATOS-MODIFICADOS'!$J:$J,OCTUBRE!$B7,'DATOS-MODIFICADOS'!$Q:$Q,"octubre",'DATOS-MODIFICADOS'!$T:$T,OCTUBRE!AG$4)</f>
        <v>0</v>
      </c>
      <c r="AH7" s="45">
        <f>COUNTIFS('DATOS-MODIFICADOS'!$J:$J,OCTUBRE!$B7,'DATOS-MODIFICADOS'!$Q:$Q,"octubre",'DATOS-MODIFICADOS'!$T:$T,OCTUBRE!AH$4)</f>
        <v>0</v>
      </c>
      <c r="AI7" s="109">
        <f t="shared" ref="AI7:AI25" si="1">$AI$3</f>
        <v>26</v>
      </c>
      <c r="AJ7" s="110">
        <f>AUSENTISMO!D3</f>
        <v>0</v>
      </c>
      <c r="AK7" s="109">
        <f>AI7-AJ7</f>
        <v>26</v>
      </c>
      <c r="AL7" s="110">
        <f t="shared" ref="AL7:AL25" si="2">SUM(D7:AH7)</f>
        <v>16</v>
      </c>
      <c r="AM7" s="119">
        <f t="shared" ref="AM7:AM25" si="3">AL7/AK7</f>
        <v>0.61538461538461542</v>
      </c>
    </row>
    <row r="8" spans="2:39" x14ac:dyDescent="0.25">
      <c r="B8" s="105" t="str">
        <f>ANALISIS!F7</f>
        <v>Fatima Al-Farsi</v>
      </c>
      <c r="C8" s="105" t="s">
        <v>895</v>
      </c>
      <c r="D8" s="103">
        <f>COUNTIFS('DATOS-MODIFICADOS'!$J:$J,OCTUBRE!$B8,'DATOS-MODIFICADOS'!$Q:$Q,"octubre",'DATOS-MODIFICADOS'!$T:$T,OCTUBRE!D$4)</f>
        <v>0</v>
      </c>
      <c r="E8" s="100">
        <f>COUNTIFS('DATOS-MODIFICADOS'!$J:$J,OCTUBRE!$B8,'DATOS-MODIFICADOS'!$Q:$Q,"octubre",'DATOS-MODIFICADOS'!$T:$T,OCTUBRE!E$4)</f>
        <v>0</v>
      </c>
      <c r="F8" s="103">
        <f>COUNTIFS('DATOS-MODIFICADOS'!$J:$J,OCTUBRE!$B8,'DATOS-MODIFICADOS'!$Q:$Q,"octubre",'DATOS-MODIFICADOS'!$T:$T,OCTUBRE!F$4)</f>
        <v>0</v>
      </c>
      <c r="G8" s="103">
        <f>COUNTIFS('DATOS-MODIFICADOS'!$J:$J,OCTUBRE!$B8,'DATOS-MODIFICADOS'!$Q:$Q,"octubre",'DATOS-MODIFICADOS'!$T:$T,OCTUBRE!G$4)</f>
        <v>1</v>
      </c>
      <c r="H8" s="103">
        <f>COUNTIFS('DATOS-MODIFICADOS'!$J:$J,OCTUBRE!$B8,'DATOS-MODIFICADOS'!$Q:$Q,"octubre",'DATOS-MODIFICADOS'!$T:$T,OCTUBRE!H$4)</f>
        <v>0</v>
      </c>
      <c r="I8" s="103">
        <f>COUNTIFS('DATOS-MODIFICADOS'!$J:$J,OCTUBRE!$B8,'DATOS-MODIFICADOS'!$Q:$Q,"octubre",'DATOS-MODIFICADOS'!$T:$T,OCTUBRE!I$4)</f>
        <v>0</v>
      </c>
      <c r="J8" s="103">
        <f>COUNTIFS('DATOS-MODIFICADOS'!$J:$J,OCTUBRE!$B8,'DATOS-MODIFICADOS'!$Q:$Q,"octubre",'DATOS-MODIFICADOS'!$T:$T,OCTUBRE!J$4)</f>
        <v>0</v>
      </c>
      <c r="K8" s="103">
        <f>COUNTIFS('DATOS-MODIFICADOS'!$J:$J,OCTUBRE!$B8,'DATOS-MODIFICADOS'!$Q:$Q,"octubre",'DATOS-MODIFICADOS'!$T:$T,OCTUBRE!K$4)</f>
        <v>0</v>
      </c>
      <c r="L8" s="100">
        <f>COUNTIFS('DATOS-MODIFICADOS'!$J:$J,OCTUBRE!$B8,'DATOS-MODIFICADOS'!$Q:$Q,"octubre",'DATOS-MODIFICADOS'!$T:$T,OCTUBRE!L$4)</f>
        <v>0</v>
      </c>
      <c r="M8" s="103">
        <f>COUNTIFS('DATOS-MODIFICADOS'!$J:$J,OCTUBRE!$B8,'DATOS-MODIFICADOS'!$Q:$Q,"octubre",'DATOS-MODIFICADOS'!$T:$T,OCTUBRE!M$4)</f>
        <v>2</v>
      </c>
      <c r="N8" s="103">
        <f>COUNTIFS('DATOS-MODIFICADOS'!$J:$J,OCTUBRE!$B8,'DATOS-MODIFICADOS'!$Q:$Q,"octubre",'DATOS-MODIFICADOS'!$T:$T,OCTUBRE!N$4)</f>
        <v>0</v>
      </c>
      <c r="O8" s="103">
        <f>COUNTIFS('DATOS-MODIFICADOS'!$J:$J,OCTUBRE!$B8,'DATOS-MODIFICADOS'!$Q:$Q,"octubre",'DATOS-MODIFICADOS'!$T:$T,OCTUBRE!O$4)</f>
        <v>0</v>
      </c>
      <c r="P8" s="103">
        <f>COUNTIFS('DATOS-MODIFICADOS'!$J:$J,OCTUBRE!$B8,'DATOS-MODIFICADOS'!$Q:$Q,"octubre",'DATOS-MODIFICADOS'!$T:$T,OCTUBRE!P$4)</f>
        <v>0</v>
      </c>
      <c r="Q8" s="103">
        <f>COUNTIFS('DATOS-MODIFICADOS'!$J:$J,OCTUBRE!$B8,'DATOS-MODIFICADOS'!$Q:$Q,"octubre",'DATOS-MODIFICADOS'!$T:$T,OCTUBRE!Q$4)</f>
        <v>0</v>
      </c>
      <c r="R8" s="103">
        <f>COUNTIFS('DATOS-MODIFICADOS'!$J:$J,OCTUBRE!$B8,'DATOS-MODIFICADOS'!$Q:$Q,"octubre",'DATOS-MODIFICADOS'!$T:$T,OCTUBRE!R$4)</f>
        <v>0</v>
      </c>
      <c r="S8" s="100">
        <f>COUNTIFS('DATOS-MODIFICADOS'!$J:$J,OCTUBRE!$B8,'DATOS-MODIFICADOS'!$Q:$Q,"octubre",'DATOS-MODIFICADOS'!$T:$T,OCTUBRE!S$4)</f>
        <v>0</v>
      </c>
      <c r="T8" s="103">
        <f>COUNTIFS('DATOS-MODIFICADOS'!$J:$J,OCTUBRE!$B8,'DATOS-MODIFICADOS'!$Q:$Q,"octubre",'DATOS-MODIFICADOS'!$T:$T,OCTUBRE!T$4)</f>
        <v>0</v>
      </c>
      <c r="U8" s="103">
        <f>COUNTIFS('DATOS-MODIFICADOS'!$J:$J,OCTUBRE!$B8,'DATOS-MODIFICADOS'!$Q:$Q,"octubre",'DATOS-MODIFICADOS'!$T:$T,OCTUBRE!U$4)</f>
        <v>2</v>
      </c>
      <c r="V8" s="103">
        <f>COUNTIFS('DATOS-MODIFICADOS'!$J:$J,OCTUBRE!$B8,'DATOS-MODIFICADOS'!$Q:$Q,"octubre",'DATOS-MODIFICADOS'!$T:$T,OCTUBRE!V$4)</f>
        <v>0</v>
      </c>
      <c r="W8" s="103">
        <f>COUNTIFS('DATOS-MODIFICADOS'!$J:$J,OCTUBRE!$B8,'DATOS-MODIFICADOS'!$Q:$Q,"octubre",'DATOS-MODIFICADOS'!$T:$T,OCTUBRE!W$4)</f>
        <v>2</v>
      </c>
      <c r="X8" s="103">
        <f>COUNTIFS('DATOS-MODIFICADOS'!$J:$J,OCTUBRE!$B8,'DATOS-MODIFICADOS'!$Q:$Q,"octubre",'DATOS-MODIFICADOS'!$T:$T,OCTUBRE!X$4)</f>
        <v>2</v>
      </c>
      <c r="Y8" s="103">
        <f>COUNTIFS('DATOS-MODIFICADOS'!$J:$J,OCTUBRE!$B8,'DATOS-MODIFICADOS'!$Q:$Q,"octubre",'DATOS-MODIFICADOS'!$T:$T,OCTUBRE!Y$4)</f>
        <v>0</v>
      </c>
      <c r="Z8" s="100">
        <f>COUNTIFS('DATOS-MODIFICADOS'!$J:$J,OCTUBRE!$B8,'DATOS-MODIFICADOS'!$Q:$Q,"octubre",'DATOS-MODIFICADOS'!$T:$T,OCTUBRE!Z$4)</f>
        <v>0</v>
      </c>
      <c r="AA8" s="103">
        <f>COUNTIFS('DATOS-MODIFICADOS'!$J:$J,OCTUBRE!$B8,'DATOS-MODIFICADOS'!$Q:$Q,"octubre",'DATOS-MODIFICADOS'!$T:$T,OCTUBRE!AA$4)</f>
        <v>0</v>
      </c>
      <c r="AB8" s="103">
        <f>COUNTIFS('DATOS-MODIFICADOS'!$J:$J,OCTUBRE!$B8,'DATOS-MODIFICADOS'!$Q:$Q,"octubre",'DATOS-MODIFICADOS'!$T:$T,OCTUBRE!AB$4)</f>
        <v>0</v>
      </c>
      <c r="AC8" s="103">
        <f>COUNTIFS('DATOS-MODIFICADOS'!$J:$J,OCTUBRE!$B8,'DATOS-MODIFICADOS'!$Q:$Q,"octubre",'DATOS-MODIFICADOS'!$T:$T,OCTUBRE!AC$4)</f>
        <v>2</v>
      </c>
      <c r="AD8" s="103">
        <f>COUNTIFS('DATOS-MODIFICADOS'!$J:$J,OCTUBRE!$B8,'DATOS-MODIFICADOS'!$Q:$Q,"octubre",'DATOS-MODIFICADOS'!$T:$T,OCTUBRE!AD$4)</f>
        <v>0</v>
      </c>
      <c r="AE8" s="103">
        <f>COUNTIFS('DATOS-MODIFICADOS'!$J:$J,OCTUBRE!$B8,'DATOS-MODIFICADOS'!$Q:$Q,"octubre",'DATOS-MODIFICADOS'!$T:$T,OCTUBRE!AE$4)</f>
        <v>0</v>
      </c>
      <c r="AF8" s="103">
        <f>COUNTIFS('DATOS-MODIFICADOS'!$J:$J,OCTUBRE!$B8,'DATOS-MODIFICADOS'!$Q:$Q,"octubre",'DATOS-MODIFICADOS'!$T:$T,OCTUBRE!AF$4)</f>
        <v>0</v>
      </c>
      <c r="AG8" s="100">
        <f>COUNTIFS('DATOS-MODIFICADOS'!$J:$J,OCTUBRE!$B8,'DATOS-MODIFICADOS'!$Q:$Q,"octubre",'DATOS-MODIFICADOS'!$T:$T,OCTUBRE!AG$4)</f>
        <v>0</v>
      </c>
      <c r="AH8" s="103">
        <f>COUNTIFS('DATOS-MODIFICADOS'!$J:$J,OCTUBRE!$B8,'DATOS-MODIFICADOS'!$Q:$Q,"octubre",'DATOS-MODIFICADOS'!$T:$T,OCTUBRE!AH$4)</f>
        <v>0</v>
      </c>
      <c r="AI8" s="109">
        <f t="shared" si="1"/>
        <v>26</v>
      </c>
      <c r="AJ8" s="110">
        <f>AUSENTISMO!D4</f>
        <v>0</v>
      </c>
      <c r="AK8" s="109">
        <f t="shared" ref="AK8:AK25" si="4">AI8-AJ8</f>
        <v>26</v>
      </c>
      <c r="AL8" s="110">
        <f t="shared" si="2"/>
        <v>11</v>
      </c>
      <c r="AM8" s="119">
        <f t="shared" si="3"/>
        <v>0.42307692307692307</v>
      </c>
    </row>
    <row r="9" spans="2:39" x14ac:dyDescent="0.25">
      <c r="B9" s="115" t="str">
        <f>ANALISIS!F8</f>
        <v>Juan Carlos Silva</v>
      </c>
      <c r="C9" s="115" t="s">
        <v>895</v>
      </c>
      <c r="D9" s="45">
        <f>COUNTIFS('DATOS-MODIFICADOS'!$J:$J,OCTUBRE!$B9,'DATOS-MODIFICADOS'!$Q:$Q,"octubre",'DATOS-MODIFICADOS'!$T:$T,OCTUBRE!D$4)</f>
        <v>0</v>
      </c>
      <c r="E9" s="100">
        <f>COUNTIFS('DATOS-MODIFICADOS'!$J:$J,OCTUBRE!$B9,'DATOS-MODIFICADOS'!$Q:$Q,"octubre",'DATOS-MODIFICADOS'!$T:$T,OCTUBRE!E$4)</f>
        <v>0</v>
      </c>
      <c r="F9" s="45">
        <f>COUNTIFS('DATOS-MODIFICADOS'!$J:$J,OCTUBRE!$B9,'DATOS-MODIFICADOS'!$Q:$Q,"octubre",'DATOS-MODIFICADOS'!$T:$T,OCTUBRE!F$4)</f>
        <v>2</v>
      </c>
      <c r="G9" s="45">
        <f>COUNTIFS('DATOS-MODIFICADOS'!$J:$J,OCTUBRE!$B9,'DATOS-MODIFICADOS'!$Q:$Q,"octubre",'DATOS-MODIFICADOS'!$T:$T,OCTUBRE!G$4)</f>
        <v>0</v>
      </c>
      <c r="H9" s="45">
        <f>COUNTIFS('DATOS-MODIFICADOS'!$J:$J,OCTUBRE!$B9,'DATOS-MODIFICADOS'!$Q:$Q,"octubre",'DATOS-MODIFICADOS'!$T:$T,OCTUBRE!H$4)</f>
        <v>0</v>
      </c>
      <c r="I9" s="45">
        <f>COUNTIFS('DATOS-MODIFICADOS'!$J:$J,OCTUBRE!$B9,'DATOS-MODIFICADOS'!$Q:$Q,"octubre",'DATOS-MODIFICADOS'!$T:$T,OCTUBRE!I$4)</f>
        <v>6</v>
      </c>
      <c r="J9" s="45">
        <f>COUNTIFS('DATOS-MODIFICADOS'!$J:$J,OCTUBRE!$B9,'DATOS-MODIFICADOS'!$Q:$Q,"octubre",'DATOS-MODIFICADOS'!$T:$T,OCTUBRE!J$4)</f>
        <v>1</v>
      </c>
      <c r="K9" s="45">
        <f>COUNTIFS('DATOS-MODIFICADOS'!$J:$J,OCTUBRE!$B9,'DATOS-MODIFICADOS'!$Q:$Q,"octubre",'DATOS-MODIFICADOS'!$T:$T,OCTUBRE!K$4)</f>
        <v>1</v>
      </c>
      <c r="L9" s="100">
        <f>COUNTIFS('DATOS-MODIFICADOS'!$J:$J,OCTUBRE!$B9,'DATOS-MODIFICADOS'!$Q:$Q,"octubre",'DATOS-MODIFICADOS'!$T:$T,OCTUBRE!L$4)</f>
        <v>0</v>
      </c>
      <c r="M9" s="45">
        <f>COUNTIFS('DATOS-MODIFICADOS'!$J:$J,OCTUBRE!$B9,'DATOS-MODIFICADOS'!$Q:$Q,"octubre",'DATOS-MODIFICADOS'!$T:$T,OCTUBRE!M$4)</f>
        <v>2</v>
      </c>
      <c r="N9" s="45">
        <f>COUNTIFS('DATOS-MODIFICADOS'!$J:$J,OCTUBRE!$B9,'DATOS-MODIFICADOS'!$Q:$Q,"octubre",'DATOS-MODIFICADOS'!$T:$T,OCTUBRE!N$4)</f>
        <v>0</v>
      </c>
      <c r="O9" s="45">
        <f>COUNTIFS('DATOS-MODIFICADOS'!$J:$J,OCTUBRE!$B9,'DATOS-MODIFICADOS'!$Q:$Q,"octubre",'DATOS-MODIFICADOS'!$T:$T,OCTUBRE!O$4)</f>
        <v>2</v>
      </c>
      <c r="P9" s="45">
        <f>COUNTIFS('DATOS-MODIFICADOS'!$J:$J,OCTUBRE!$B9,'DATOS-MODIFICADOS'!$Q:$Q,"octubre",'DATOS-MODIFICADOS'!$T:$T,OCTUBRE!P$4)</f>
        <v>0</v>
      </c>
      <c r="Q9" s="45">
        <f>COUNTIFS('DATOS-MODIFICADOS'!$J:$J,OCTUBRE!$B9,'DATOS-MODIFICADOS'!$Q:$Q,"octubre",'DATOS-MODIFICADOS'!$T:$T,OCTUBRE!Q$4)</f>
        <v>2</v>
      </c>
      <c r="R9" s="45">
        <f>COUNTIFS('DATOS-MODIFICADOS'!$J:$J,OCTUBRE!$B9,'DATOS-MODIFICADOS'!$Q:$Q,"octubre",'DATOS-MODIFICADOS'!$T:$T,OCTUBRE!R$4)</f>
        <v>0</v>
      </c>
      <c r="S9" s="100">
        <f>COUNTIFS('DATOS-MODIFICADOS'!$J:$J,OCTUBRE!$B9,'DATOS-MODIFICADOS'!$Q:$Q,"octubre",'DATOS-MODIFICADOS'!$T:$T,OCTUBRE!S$4)</f>
        <v>0</v>
      </c>
      <c r="T9" s="45">
        <f>COUNTIFS('DATOS-MODIFICADOS'!$J:$J,OCTUBRE!$B9,'DATOS-MODIFICADOS'!$Q:$Q,"octubre",'DATOS-MODIFICADOS'!$T:$T,OCTUBRE!T$4)</f>
        <v>0</v>
      </c>
      <c r="U9" s="45">
        <f>COUNTIFS('DATOS-MODIFICADOS'!$J:$J,OCTUBRE!$B9,'DATOS-MODIFICADOS'!$Q:$Q,"octubre",'DATOS-MODIFICADOS'!$T:$T,OCTUBRE!U$4)</f>
        <v>0</v>
      </c>
      <c r="V9" s="45">
        <f>COUNTIFS('DATOS-MODIFICADOS'!$J:$J,OCTUBRE!$B9,'DATOS-MODIFICADOS'!$Q:$Q,"octubre",'DATOS-MODIFICADOS'!$T:$T,OCTUBRE!V$4)</f>
        <v>0</v>
      </c>
      <c r="W9" s="45">
        <f>COUNTIFS('DATOS-MODIFICADOS'!$J:$J,OCTUBRE!$B9,'DATOS-MODIFICADOS'!$Q:$Q,"octubre",'DATOS-MODIFICADOS'!$T:$T,OCTUBRE!W$4)</f>
        <v>0</v>
      </c>
      <c r="X9" s="45">
        <f>COUNTIFS('DATOS-MODIFICADOS'!$J:$J,OCTUBRE!$B9,'DATOS-MODIFICADOS'!$Q:$Q,"octubre",'DATOS-MODIFICADOS'!$T:$T,OCTUBRE!X$4)</f>
        <v>2</v>
      </c>
      <c r="Y9" s="45">
        <f>COUNTIFS('DATOS-MODIFICADOS'!$J:$J,OCTUBRE!$B9,'DATOS-MODIFICADOS'!$Q:$Q,"octubre",'DATOS-MODIFICADOS'!$T:$T,OCTUBRE!Y$4)</f>
        <v>7</v>
      </c>
      <c r="Z9" s="100">
        <f>COUNTIFS('DATOS-MODIFICADOS'!$J:$J,OCTUBRE!$B9,'DATOS-MODIFICADOS'!$Q:$Q,"octubre",'DATOS-MODIFICADOS'!$T:$T,OCTUBRE!Z$4)</f>
        <v>0</v>
      </c>
      <c r="AA9" s="45">
        <f>COUNTIFS('DATOS-MODIFICADOS'!$J:$J,OCTUBRE!$B9,'DATOS-MODIFICADOS'!$Q:$Q,"octubre",'DATOS-MODIFICADOS'!$T:$T,OCTUBRE!AA$4)</f>
        <v>1</v>
      </c>
      <c r="AB9" s="45">
        <f>COUNTIFS('DATOS-MODIFICADOS'!$J:$J,OCTUBRE!$B9,'DATOS-MODIFICADOS'!$Q:$Q,"octubre",'DATOS-MODIFICADOS'!$T:$T,OCTUBRE!AB$4)</f>
        <v>0</v>
      </c>
      <c r="AC9" s="45">
        <f>COUNTIFS('DATOS-MODIFICADOS'!$J:$J,OCTUBRE!$B9,'DATOS-MODIFICADOS'!$Q:$Q,"octubre",'DATOS-MODIFICADOS'!$T:$T,OCTUBRE!AC$4)</f>
        <v>0</v>
      </c>
      <c r="AD9" s="45">
        <f>COUNTIFS('DATOS-MODIFICADOS'!$J:$J,OCTUBRE!$B9,'DATOS-MODIFICADOS'!$Q:$Q,"octubre",'DATOS-MODIFICADOS'!$T:$T,OCTUBRE!AD$4)</f>
        <v>0</v>
      </c>
      <c r="AE9" s="45">
        <f>COUNTIFS('DATOS-MODIFICADOS'!$J:$J,OCTUBRE!$B9,'DATOS-MODIFICADOS'!$Q:$Q,"octubre",'DATOS-MODIFICADOS'!$T:$T,OCTUBRE!AE$4)</f>
        <v>2</v>
      </c>
      <c r="AF9" s="45">
        <f>COUNTIFS('DATOS-MODIFICADOS'!$J:$J,OCTUBRE!$B9,'DATOS-MODIFICADOS'!$Q:$Q,"octubre",'DATOS-MODIFICADOS'!$T:$T,OCTUBRE!AF$4)</f>
        <v>2</v>
      </c>
      <c r="AG9" s="100">
        <f>COUNTIFS('DATOS-MODIFICADOS'!$J:$J,OCTUBRE!$B9,'DATOS-MODIFICADOS'!$Q:$Q,"octubre",'DATOS-MODIFICADOS'!$T:$T,OCTUBRE!AG$4)</f>
        <v>0</v>
      </c>
      <c r="AH9" s="45">
        <f>COUNTIFS('DATOS-MODIFICADOS'!$J:$J,OCTUBRE!$B9,'DATOS-MODIFICADOS'!$Q:$Q,"octubre",'DATOS-MODIFICADOS'!$T:$T,OCTUBRE!AH$4)</f>
        <v>0</v>
      </c>
      <c r="AI9" s="109">
        <f t="shared" si="1"/>
        <v>26</v>
      </c>
      <c r="AJ9" s="110">
        <f>AUSENTISMO!D5</f>
        <v>0</v>
      </c>
      <c r="AK9" s="109">
        <f t="shared" si="4"/>
        <v>26</v>
      </c>
      <c r="AL9" s="110">
        <f t="shared" si="2"/>
        <v>30</v>
      </c>
      <c r="AM9" s="119">
        <f t="shared" si="3"/>
        <v>1.1538461538461537</v>
      </c>
    </row>
    <row r="10" spans="2:39" x14ac:dyDescent="0.25">
      <c r="B10" s="105" t="str">
        <f>ANALISIS!F9</f>
        <v>Carla Costa</v>
      </c>
      <c r="C10" s="105" t="s">
        <v>895</v>
      </c>
      <c r="D10" s="103">
        <f>COUNTIFS('DATOS-MODIFICADOS'!$J:$J,OCTUBRE!$B10,'DATOS-MODIFICADOS'!$Q:$Q,"octubre",'DATOS-MODIFICADOS'!$T:$T,OCTUBRE!D$4)</f>
        <v>0</v>
      </c>
      <c r="E10" s="100">
        <f>COUNTIFS('DATOS-MODIFICADOS'!$J:$J,OCTUBRE!$B10,'DATOS-MODIFICADOS'!$Q:$Q,"octubre",'DATOS-MODIFICADOS'!$T:$T,OCTUBRE!E$4)</f>
        <v>0</v>
      </c>
      <c r="F10" s="103">
        <f>COUNTIFS('DATOS-MODIFICADOS'!$J:$J,OCTUBRE!$B10,'DATOS-MODIFICADOS'!$Q:$Q,"octubre",'DATOS-MODIFICADOS'!$T:$T,OCTUBRE!F$4)</f>
        <v>0</v>
      </c>
      <c r="G10" s="103">
        <f>COUNTIFS('DATOS-MODIFICADOS'!$J:$J,OCTUBRE!$B10,'DATOS-MODIFICADOS'!$Q:$Q,"octubre",'DATOS-MODIFICADOS'!$T:$T,OCTUBRE!G$4)</f>
        <v>2</v>
      </c>
      <c r="H10" s="103">
        <f>COUNTIFS('DATOS-MODIFICADOS'!$J:$J,OCTUBRE!$B10,'DATOS-MODIFICADOS'!$Q:$Q,"octubre",'DATOS-MODIFICADOS'!$T:$T,OCTUBRE!H$4)</f>
        <v>0</v>
      </c>
      <c r="I10" s="103">
        <f>COUNTIFS('DATOS-MODIFICADOS'!$J:$J,OCTUBRE!$B10,'DATOS-MODIFICADOS'!$Q:$Q,"octubre",'DATOS-MODIFICADOS'!$T:$T,OCTUBRE!I$4)</f>
        <v>4</v>
      </c>
      <c r="J10" s="103">
        <f>COUNTIFS('DATOS-MODIFICADOS'!$J:$J,OCTUBRE!$B10,'DATOS-MODIFICADOS'!$Q:$Q,"octubre",'DATOS-MODIFICADOS'!$T:$T,OCTUBRE!J$4)</f>
        <v>1</v>
      </c>
      <c r="K10" s="103">
        <f>COUNTIFS('DATOS-MODIFICADOS'!$J:$J,OCTUBRE!$B10,'DATOS-MODIFICADOS'!$Q:$Q,"octubre",'DATOS-MODIFICADOS'!$T:$T,OCTUBRE!K$4)</f>
        <v>0</v>
      </c>
      <c r="L10" s="100">
        <f>COUNTIFS('DATOS-MODIFICADOS'!$J:$J,OCTUBRE!$B10,'DATOS-MODIFICADOS'!$Q:$Q,"octubre",'DATOS-MODIFICADOS'!$T:$T,OCTUBRE!L$4)</f>
        <v>0</v>
      </c>
      <c r="M10" s="103">
        <f>COUNTIFS('DATOS-MODIFICADOS'!$J:$J,OCTUBRE!$B10,'DATOS-MODIFICADOS'!$Q:$Q,"octubre",'DATOS-MODIFICADOS'!$T:$T,OCTUBRE!M$4)</f>
        <v>5</v>
      </c>
      <c r="N10" s="103">
        <f>COUNTIFS('DATOS-MODIFICADOS'!$J:$J,OCTUBRE!$B10,'DATOS-MODIFICADOS'!$Q:$Q,"octubre",'DATOS-MODIFICADOS'!$T:$T,OCTUBRE!N$4)</f>
        <v>0</v>
      </c>
      <c r="O10" s="103">
        <f>COUNTIFS('DATOS-MODIFICADOS'!$J:$J,OCTUBRE!$B10,'DATOS-MODIFICADOS'!$Q:$Q,"octubre",'DATOS-MODIFICADOS'!$T:$T,OCTUBRE!O$4)</f>
        <v>7</v>
      </c>
      <c r="P10" s="103">
        <f>COUNTIFS('DATOS-MODIFICADOS'!$J:$J,OCTUBRE!$B10,'DATOS-MODIFICADOS'!$Q:$Q,"octubre",'DATOS-MODIFICADOS'!$T:$T,OCTUBRE!P$4)</f>
        <v>0</v>
      </c>
      <c r="Q10" s="103">
        <f>COUNTIFS('DATOS-MODIFICADOS'!$J:$J,OCTUBRE!$B10,'DATOS-MODIFICADOS'!$Q:$Q,"octubre",'DATOS-MODIFICADOS'!$T:$T,OCTUBRE!Q$4)</f>
        <v>4</v>
      </c>
      <c r="R10" s="103">
        <f>COUNTIFS('DATOS-MODIFICADOS'!$J:$J,OCTUBRE!$B10,'DATOS-MODIFICADOS'!$Q:$Q,"octubre",'DATOS-MODIFICADOS'!$T:$T,OCTUBRE!R$4)</f>
        <v>2</v>
      </c>
      <c r="S10" s="100">
        <f>COUNTIFS('DATOS-MODIFICADOS'!$J:$J,OCTUBRE!$B10,'DATOS-MODIFICADOS'!$Q:$Q,"octubre",'DATOS-MODIFICADOS'!$T:$T,OCTUBRE!S$4)</f>
        <v>0</v>
      </c>
      <c r="T10" s="103">
        <f>COUNTIFS('DATOS-MODIFICADOS'!$J:$J,OCTUBRE!$B10,'DATOS-MODIFICADOS'!$Q:$Q,"octubre",'DATOS-MODIFICADOS'!$T:$T,OCTUBRE!T$4)</f>
        <v>0</v>
      </c>
      <c r="U10" s="103">
        <f>COUNTIFS('DATOS-MODIFICADOS'!$J:$J,OCTUBRE!$B10,'DATOS-MODIFICADOS'!$Q:$Q,"octubre",'DATOS-MODIFICADOS'!$T:$T,OCTUBRE!U$4)</f>
        <v>0</v>
      </c>
      <c r="V10" s="103">
        <f>COUNTIFS('DATOS-MODIFICADOS'!$J:$J,OCTUBRE!$B10,'DATOS-MODIFICADOS'!$Q:$Q,"octubre",'DATOS-MODIFICADOS'!$T:$T,OCTUBRE!V$4)</f>
        <v>0</v>
      </c>
      <c r="W10" s="103">
        <f>COUNTIFS('DATOS-MODIFICADOS'!$J:$J,OCTUBRE!$B10,'DATOS-MODIFICADOS'!$Q:$Q,"octubre",'DATOS-MODIFICADOS'!$T:$T,OCTUBRE!W$4)</f>
        <v>3</v>
      </c>
      <c r="X10" s="103">
        <f>COUNTIFS('DATOS-MODIFICADOS'!$J:$J,OCTUBRE!$B10,'DATOS-MODIFICADOS'!$Q:$Q,"octubre",'DATOS-MODIFICADOS'!$T:$T,OCTUBRE!X$4)</f>
        <v>10</v>
      </c>
      <c r="Y10" s="103">
        <f>COUNTIFS('DATOS-MODIFICADOS'!$J:$J,OCTUBRE!$B10,'DATOS-MODIFICADOS'!$Q:$Q,"octubre",'DATOS-MODIFICADOS'!$T:$T,OCTUBRE!Y$4)</f>
        <v>2</v>
      </c>
      <c r="Z10" s="100">
        <f>COUNTIFS('DATOS-MODIFICADOS'!$J:$J,OCTUBRE!$B10,'DATOS-MODIFICADOS'!$Q:$Q,"octubre",'DATOS-MODIFICADOS'!$T:$T,OCTUBRE!Z$4)</f>
        <v>0</v>
      </c>
      <c r="AA10" s="103">
        <f>COUNTIFS('DATOS-MODIFICADOS'!$J:$J,OCTUBRE!$B10,'DATOS-MODIFICADOS'!$Q:$Q,"octubre",'DATOS-MODIFICADOS'!$T:$T,OCTUBRE!AA$4)</f>
        <v>0</v>
      </c>
      <c r="AB10" s="103">
        <f>COUNTIFS('DATOS-MODIFICADOS'!$J:$J,OCTUBRE!$B10,'DATOS-MODIFICADOS'!$Q:$Q,"octubre",'DATOS-MODIFICADOS'!$T:$T,OCTUBRE!AB$4)</f>
        <v>0</v>
      </c>
      <c r="AC10" s="103">
        <f>COUNTIFS('DATOS-MODIFICADOS'!$J:$J,OCTUBRE!$B10,'DATOS-MODIFICADOS'!$Q:$Q,"octubre",'DATOS-MODIFICADOS'!$T:$T,OCTUBRE!AC$4)</f>
        <v>5</v>
      </c>
      <c r="AD10" s="103">
        <f>COUNTIFS('DATOS-MODIFICADOS'!$J:$J,OCTUBRE!$B10,'DATOS-MODIFICADOS'!$Q:$Q,"octubre",'DATOS-MODIFICADOS'!$T:$T,OCTUBRE!AD$4)</f>
        <v>0</v>
      </c>
      <c r="AE10" s="103">
        <f>COUNTIFS('DATOS-MODIFICADOS'!$J:$J,OCTUBRE!$B10,'DATOS-MODIFICADOS'!$Q:$Q,"octubre",'DATOS-MODIFICADOS'!$T:$T,OCTUBRE!AE$4)</f>
        <v>3</v>
      </c>
      <c r="AF10" s="103">
        <f>COUNTIFS('DATOS-MODIFICADOS'!$J:$J,OCTUBRE!$B10,'DATOS-MODIFICADOS'!$Q:$Q,"octubre",'DATOS-MODIFICADOS'!$T:$T,OCTUBRE!AF$4)</f>
        <v>0</v>
      </c>
      <c r="AG10" s="100">
        <f>COUNTIFS('DATOS-MODIFICADOS'!$J:$J,OCTUBRE!$B10,'DATOS-MODIFICADOS'!$Q:$Q,"octubre",'DATOS-MODIFICADOS'!$T:$T,OCTUBRE!AG$4)</f>
        <v>0</v>
      </c>
      <c r="AH10" s="103">
        <f>COUNTIFS('DATOS-MODIFICADOS'!$J:$J,OCTUBRE!$B10,'DATOS-MODIFICADOS'!$Q:$Q,"octubre",'DATOS-MODIFICADOS'!$T:$T,OCTUBRE!AH$4)</f>
        <v>0</v>
      </c>
      <c r="AI10" s="109">
        <f t="shared" si="1"/>
        <v>26</v>
      </c>
      <c r="AJ10" s="110">
        <f>AUSENTISMO!D6</f>
        <v>0</v>
      </c>
      <c r="AK10" s="109">
        <f t="shared" si="4"/>
        <v>26</v>
      </c>
      <c r="AL10" s="110">
        <f t="shared" si="2"/>
        <v>48</v>
      </c>
      <c r="AM10" s="119">
        <f t="shared" si="3"/>
        <v>1.8461538461538463</v>
      </c>
    </row>
    <row r="11" spans="2:39" x14ac:dyDescent="0.25">
      <c r="B11" s="115" t="str">
        <f>ANALISIS!F10</f>
        <v>Carlos Rodriguez</v>
      </c>
      <c r="C11" s="115" t="s">
        <v>895</v>
      </c>
      <c r="D11" s="45">
        <f>COUNTIFS('DATOS-MODIFICADOS'!$J:$J,OCTUBRE!$B11,'DATOS-MODIFICADOS'!$Q:$Q,"octubre",'DATOS-MODIFICADOS'!$T:$T,OCTUBRE!D$4)</f>
        <v>0</v>
      </c>
      <c r="E11" s="100">
        <f>COUNTIFS('DATOS-MODIFICADOS'!$J:$J,OCTUBRE!$B11,'DATOS-MODIFICADOS'!$Q:$Q,"octubre",'DATOS-MODIFICADOS'!$T:$T,OCTUBRE!E$4)</f>
        <v>0</v>
      </c>
      <c r="F11" s="45">
        <f>COUNTIFS('DATOS-MODIFICADOS'!$J:$J,OCTUBRE!$B11,'DATOS-MODIFICADOS'!$Q:$Q,"octubre",'DATOS-MODIFICADOS'!$T:$T,OCTUBRE!F$4)</f>
        <v>0</v>
      </c>
      <c r="G11" s="45">
        <f>COUNTIFS('DATOS-MODIFICADOS'!$J:$J,OCTUBRE!$B11,'DATOS-MODIFICADOS'!$Q:$Q,"octubre",'DATOS-MODIFICADOS'!$T:$T,OCTUBRE!G$4)</f>
        <v>0</v>
      </c>
      <c r="H11" s="45">
        <f>COUNTIFS('DATOS-MODIFICADOS'!$J:$J,OCTUBRE!$B11,'DATOS-MODIFICADOS'!$Q:$Q,"octubre",'DATOS-MODIFICADOS'!$T:$T,OCTUBRE!H$4)</f>
        <v>0</v>
      </c>
      <c r="I11" s="45">
        <f>COUNTIFS('DATOS-MODIFICADOS'!$J:$J,OCTUBRE!$B11,'DATOS-MODIFICADOS'!$Q:$Q,"octubre",'DATOS-MODIFICADOS'!$T:$T,OCTUBRE!I$4)</f>
        <v>0</v>
      </c>
      <c r="J11" s="45">
        <f>COUNTIFS('DATOS-MODIFICADOS'!$J:$J,OCTUBRE!$B11,'DATOS-MODIFICADOS'!$Q:$Q,"octubre",'DATOS-MODIFICADOS'!$T:$T,OCTUBRE!J$4)</f>
        <v>0</v>
      </c>
      <c r="K11" s="45">
        <f>COUNTIFS('DATOS-MODIFICADOS'!$J:$J,OCTUBRE!$B11,'DATOS-MODIFICADOS'!$Q:$Q,"octubre",'DATOS-MODIFICADOS'!$T:$T,OCTUBRE!K$4)</f>
        <v>0</v>
      </c>
      <c r="L11" s="100">
        <f>COUNTIFS('DATOS-MODIFICADOS'!$J:$J,OCTUBRE!$B11,'DATOS-MODIFICADOS'!$Q:$Q,"octubre",'DATOS-MODIFICADOS'!$T:$T,OCTUBRE!L$4)</f>
        <v>0</v>
      </c>
      <c r="M11" s="45">
        <f>COUNTIFS('DATOS-MODIFICADOS'!$J:$J,OCTUBRE!$B11,'DATOS-MODIFICADOS'!$Q:$Q,"octubre",'DATOS-MODIFICADOS'!$T:$T,OCTUBRE!M$4)</f>
        <v>0</v>
      </c>
      <c r="N11" s="45">
        <f>COUNTIFS('DATOS-MODIFICADOS'!$J:$J,OCTUBRE!$B11,'DATOS-MODIFICADOS'!$Q:$Q,"octubre",'DATOS-MODIFICADOS'!$T:$T,OCTUBRE!N$4)</f>
        <v>0</v>
      </c>
      <c r="O11" s="45">
        <f>COUNTIFS('DATOS-MODIFICADOS'!$J:$J,OCTUBRE!$B11,'DATOS-MODIFICADOS'!$Q:$Q,"octubre",'DATOS-MODIFICADOS'!$T:$T,OCTUBRE!O$4)</f>
        <v>2</v>
      </c>
      <c r="P11" s="45">
        <f>COUNTIFS('DATOS-MODIFICADOS'!$J:$J,OCTUBRE!$B11,'DATOS-MODIFICADOS'!$Q:$Q,"octubre",'DATOS-MODIFICADOS'!$T:$T,OCTUBRE!P$4)</f>
        <v>0</v>
      </c>
      <c r="Q11" s="45">
        <f>COUNTIFS('DATOS-MODIFICADOS'!$J:$J,OCTUBRE!$B11,'DATOS-MODIFICADOS'!$Q:$Q,"octubre",'DATOS-MODIFICADOS'!$T:$T,OCTUBRE!Q$4)</f>
        <v>0</v>
      </c>
      <c r="R11" s="45">
        <f>COUNTIFS('DATOS-MODIFICADOS'!$J:$J,OCTUBRE!$B11,'DATOS-MODIFICADOS'!$Q:$Q,"octubre",'DATOS-MODIFICADOS'!$T:$T,OCTUBRE!R$4)</f>
        <v>2</v>
      </c>
      <c r="S11" s="100">
        <f>COUNTIFS('DATOS-MODIFICADOS'!$J:$J,OCTUBRE!$B11,'DATOS-MODIFICADOS'!$Q:$Q,"octubre",'DATOS-MODIFICADOS'!$T:$T,OCTUBRE!S$4)</f>
        <v>0</v>
      </c>
      <c r="T11" s="45">
        <f>COUNTIFS('DATOS-MODIFICADOS'!$J:$J,OCTUBRE!$B11,'DATOS-MODIFICADOS'!$Q:$Q,"octubre",'DATOS-MODIFICADOS'!$T:$T,OCTUBRE!T$4)</f>
        <v>0</v>
      </c>
      <c r="U11" s="45">
        <f>COUNTIFS('DATOS-MODIFICADOS'!$J:$J,OCTUBRE!$B11,'DATOS-MODIFICADOS'!$Q:$Q,"octubre",'DATOS-MODIFICADOS'!$T:$T,OCTUBRE!U$4)</f>
        <v>0</v>
      </c>
      <c r="V11" s="45">
        <f>COUNTIFS('DATOS-MODIFICADOS'!$J:$J,OCTUBRE!$B11,'DATOS-MODIFICADOS'!$Q:$Q,"octubre",'DATOS-MODIFICADOS'!$T:$T,OCTUBRE!V$4)</f>
        <v>0</v>
      </c>
      <c r="W11" s="45">
        <f>COUNTIFS('DATOS-MODIFICADOS'!$J:$J,OCTUBRE!$B11,'DATOS-MODIFICADOS'!$Q:$Q,"octubre",'DATOS-MODIFICADOS'!$T:$T,OCTUBRE!W$4)</f>
        <v>0</v>
      </c>
      <c r="X11" s="45">
        <f>COUNTIFS('DATOS-MODIFICADOS'!$J:$J,OCTUBRE!$B11,'DATOS-MODIFICADOS'!$Q:$Q,"octubre",'DATOS-MODIFICADOS'!$T:$T,OCTUBRE!X$4)</f>
        <v>0</v>
      </c>
      <c r="Y11" s="45">
        <f>COUNTIFS('DATOS-MODIFICADOS'!$J:$J,OCTUBRE!$B11,'DATOS-MODIFICADOS'!$Q:$Q,"octubre",'DATOS-MODIFICADOS'!$T:$T,OCTUBRE!Y$4)</f>
        <v>0</v>
      </c>
      <c r="Z11" s="100">
        <f>COUNTIFS('DATOS-MODIFICADOS'!$J:$J,OCTUBRE!$B11,'DATOS-MODIFICADOS'!$Q:$Q,"octubre",'DATOS-MODIFICADOS'!$T:$T,OCTUBRE!Z$4)</f>
        <v>0</v>
      </c>
      <c r="AA11" s="45">
        <f>COUNTIFS('DATOS-MODIFICADOS'!$J:$J,OCTUBRE!$B11,'DATOS-MODIFICADOS'!$Q:$Q,"octubre",'DATOS-MODIFICADOS'!$T:$T,OCTUBRE!AA$4)</f>
        <v>2</v>
      </c>
      <c r="AB11" s="45">
        <f>COUNTIFS('DATOS-MODIFICADOS'!$J:$J,OCTUBRE!$B11,'DATOS-MODIFICADOS'!$Q:$Q,"octubre",'DATOS-MODIFICADOS'!$T:$T,OCTUBRE!AB$4)</f>
        <v>0</v>
      </c>
      <c r="AC11" s="45">
        <f>COUNTIFS('DATOS-MODIFICADOS'!$J:$J,OCTUBRE!$B11,'DATOS-MODIFICADOS'!$Q:$Q,"octubre",'DATOS-MODIFICADOS'!$T:$T,OCTUBRE!AC$4)</f>
        <v>3</v>
      </c>
      <c r="AD11" s="45">
        <f>COUNTIFS('DATOS-MODIFICADOS'!$J:$J,OCTUBRE!$B11,'DATOS-MODIFICADOS'!$Q:$Q,"octubre",'DATOS-MODIFICADOS'!$T:$T,OCTUBRE!AD$4)</f>
        <v>0</v>
      </c>
      <c r="AE11" s="45">
        <f>COUNTIFS('DATOS-MODIFICADOS'!$J:$J,OCTUBRE!$B11,'DATOS-MODIFICADOS'!$Q:$Q,"octubre",'DATOS-MODIFICADOS'!$T:$T,OCTUBRE!AE$4)</f>
        <v>0</v>
      </c>
      <c r="AF11" s="45">
        <f>COUNTIFS('DATOS-MODIFICADOS'!$J:$J,OCTUBRE!$B11,'DATOS-MODIFICADOS'!$Q:$Q,"octubre",'DATOS-MODIFICADOS'!$T:$T,OCTUBRE!AF$4)</f>
        <v>0</v>
      </c>
      <c r="AG11" s="100">
        <f>COUNTIFS('DATOS-MODIFICADOS'!$J:$J,OCTUBRE!$B11,'DATOS-MODIFICADOS'!$Q:$Q,"octubre",'DATOS-MODIFICADOS'!$T:$T,OCTUBRE!AG$4)</f>
        <v>0</v>
      </c>
      <c r="AH11" s="45">
        <f>COUNTIFS('DATOS-MODIFICADOS'!$J:$J,OCTUBRE!$B11,'DATOS-MODIFICADOS'!$Q:$Q,"octubre",'DATOS-MODIFICADOS'!$T:$T,OCTUBRE!AH$4)</f>
        <v>0</v>
      </c>
      <c r="AI11" s="109">
        <f t="shared" si="1"/>
        <v>26</v>
      </c>
      <c r="AJ11" s="110">
        <f>AUSENTISMO!D7</f>
        <v>1</v>
      </c>
      <c r="AK11" s="109">
        <f t="shared" si="4"/>
        <v>25</v>
      </c>
      <c r="AL11" s="110">
        <f t="shared" si="2"/>
        <v>9</v>
      </c>
      <c r="AM11" s="119">
        <f t="shared" si="3"/>
        <v>0.36</v>
      </c>
    </row>
    <row r="12" spans="2:39" x14ac:dyDescent="0.25">
      <c r="B12" s="105" t="str">
        <f>ANALISIS!F11</f>
        <v>Daniel Kim</v>
      </c>
      <c r="C12" s="105" t="s">
        <v>895</v>
      </c>
      <c r="D12" s="103">
        <f>COUNTIFS('DATOS-MODIFICADOS'!$J:$J,OCTUBRE!$B12,'DATOS-MODIFICADOS'!$Q:$Q,"octubre",'DATOS-MODIFICADOS'!$T:$T,OCTUBRE!D$4)</f>
        <v>0</v>
      </c>
      <c r="E12" s="100">
        <f>COUNTIFS('DATOS-MODIFICADOS'!$J:$J,OCTUBRE!$B12,'DATOS-MODIFICADOS'!$Q:$Q,"octubre",'DATOS-MODIFICADOS'!$T:$T,OCTUBRE!E$4)</f>
        <v>0</v>
      </c>
      <c r="F12" s="103">
        <f>COUNTIFS('DATOS-MODIFICADOS'!$J:$J,OCTUBRE!$B12,'DATOS-MODIFICADOS'!$Q:$Q,"octubre",'DATOS-MODIFICADOS'!$T:$T,OCTUBRE!F$4)</f>
        <v>0</v>
      </c>
      <c r="G12" s="103">
        <f>COUNTIFS('DATOS-MODIFICADOS'!$J:$J,OCTUBRE!$B12,'DATOS-MODIFICADOS'!$Q:$Q,"octubre",'DATOS-MODIFICADOS'!$T:$T,OCTUBRE!G$4)</f>
        <v>0</v>
      </c>
      <c r="H12" s="103">
        <f>COUNTIFS('DATOS-MODIFICADOS'!$J:$J,OCTUBRE!$B12,'DATOS-MODIFICADOS'!$Q:$Q,"octubre",'DATOS-MODIFICADOS'!$T:$T,OCTUBRE!H$4)</f>
        <v>0</v>
      </c>
      <c r="I12" s="103">
        <f>COUNTIFS('DATOS-MODIFICADOS'!$J:$J,OCTUBRE!$B12,'DATOS-MODIFICADOS'!$Q:$Q,"octubre",'DATOS-MODIFICADOS'!$T:$T,OCTUBRE!I$4)</f>
        <v>0</v>
      </c>
      <c r="J12" s="103">
        <f>COUNTIFS('DATOS-MODIFICADOS'!$J:$J,OCTUBRE!$B12,'DATOS-MODIFICADOS'!$Q:$Q,"octubre",'DATOS-MODIFICADOS'!$T:$T,OCTUBRE!J$4)</f>
        <v>0</v>
      </c>
      <c r="K12" s="103">
        <f>COUNTIFS('DATOS-MODIFICADOS'!$J:$J,OCTUBRE!$B12,'DATOS-MODIFICADOS'!$Q:$Q,"octubre",'DATOS-MODIFICADOS'!$T:$T,OCTUBRE!K$4)</f>
        <v>0</v>
      </c>
      <c r="L12" s="100">
        <f>COUNTIFS('DATOS-MODIFICADOS'!$J:$J,OCTUBRE!$B12,'DATOS-MODIFICADOS'!$Q:$Q,"octubre",'DATOS-MODIFICADOS'!$T:$T,OCTUBRE!L$4)</f>
        <v>0</v>
      </c>
      <c r="M12" s="103">
        <f>COUNTIFS('DATOS-MODIFICADOS'!$J:$J,OCTUBRE!$B12,'DATOS-MODIFICADOS'!$Q:$Q,"octubre",'DATOS-MODIFICADOS'!$T:$T,OCTUBRE!M$4)</f>
        <v>0</v>
      </c>
      <c r="N12" s="103">
        <f>COUNTIFS('DATOS-MODIFICADOS'!$J:$J,OCTUBRE!$B12,'DATOS-MODIFICADOS'!$Q:$Q,"octubre",'DATOS-MODIFICADOS'!$T:$T,OCTUBRE!N$4)</f>
        <v>0</v>
      </c>
      <c r="O12" s="103">
        <f>COUNTIFS('DATOS-MODIFICADOS'!$J:$J,OCTUBRE!$B12,'DATOS-MODIFICADOS'!$Q:$Q,"octubre",'DATOS-MODIFICADOS'!$T:$T,OCTUBRE!O$4)</f>
        <v>0</v>
      </c>
      <c r="P12" s="103">
        <f>COUNTIFS('DATOS-MODIFICADOS'!$J:$J,OCTUBRE!$B12,'DATOS-MODIFICADOS'!$Q:$Q,"octubre",'DATOS-MODIFICADOS'!$T:$T,OCTUBRE!P$4)</f>
        <v>0</v>
      </c>
      <c r="Q12" s="103">
        <f>COUNTIFS('DATOS-MODIFICADOS'!$J:$J,OCTUBRE!$B12,'DATOS-MODIFICADOS'!$Q:$Q,"octubre",'DATOS-MODIFICADOS'!$T:$T,OCTUBRE!Q$4)</f>
        <v>2</v>
      </c>
      <c r="R12" s="103">
        <f>COUNTIFS('DATOS-MODIFICADOS'!$J:$J,OCTUBRE!$B12,'DATOS-MODIFICADOS'!$Q:$Q,"octubre",'DATOS-MODIFICADOS'!$T:$T,OCTUBRE!R$4)</f>
        <v>0</v>
      </c>
      <c r="S12" s="100">
        <f>COUNTIFS('DATOS-MODIFICADOS'!$J:$J,OCTUBRE!$B12,'DATOS-MODIFICADOS'!$Q:$Q,"octubre",'DATOS-MODIFICADOS'!$T:$T,OCTUBRE!S$4)</f>
        <v>0</v>
      </c>
      <c r="T12" s="103">
        <f>COUNTIFS('DATOS-MODIFICADOS'!$J:$J,OCTUBRE!$B12,'DATOS-MODIFICADOS'!$Q:$Q,"octubre",'DATOS-MODIFICADOS'!$T:$T,OCTUBRE!T$4)</f>
        <v>0</v>
      </c>
      <c r="U12" s="103">
        <f>COUNTIFS('DATOS-MODIFICADOS'!$J:$J,OCTUBRE!$B12,'DATOS-MODIFICADOS'!$Q:$Q,"octubre",'DATOS-MODIFICADOS'!$T:$T,OCTUBRE!U$4)</f>
        <v>2</v>
      </c>
      <c r="V12" s="103">
        <f>COUNTIFS('DATOS-MODIFICADOS'!$J:$J,OCTUBRE!$B12,'DATOS-MODIFICADOS'!$Q:$Q,"octubre",'DATOS-MODIFICADOS'!$T:$T,OCTUBRE!V$4)</f>
        <v>0</v>
      </c>
      <c r="W12" s="103">
        <f>COUNTIFS('DATOS-MODIFICADOS'!$J:$J,OCTUBRE!$B12,'DATOS-MODIFICADOS'!$Q:$Q,"octubre",'DATOS-MODIFICADOS'!$T:$T,OCTUBRE!W$4)</f>
        <v>0</v>
      </c>
      <c r="X12" s="103">
        <f>COUNTIFS('DATOS-MODIFICADOS'!$J:$J,OCTUBRE!$B12,'DATOS-MODIFICADOS'!$Q:$Q,"octubre",'DATOS-MODIFICADOS'!$T:$T,OCTUBRE!X$4)</f>
        <v>0</v>
      </c>
      <c r="Y12" s="103">
        <f>COUNTIFS('DATOS-MODIFICADOS'!$J:$J,OCTUBRE!$B12,'DATOS-MODIFICADOS'!$Q:$Q,"octubre",'DATOS-MODIFICADOS'!$T:$T,OCTUBRE!Y$4)</f>
        <v>0</v>
      </c>
      <c r="Z12" s="100">
        <f>COUNTIFS('DATOS-MODIFICADOS'!$J:$J,OCTUBRE!$B12,'DATOS-MODIFICADOS'!$Q:$Q,"octubre",'DATOS-MODIFICADOS'!$T:$T,OCTUBRE!Z$4)</f>
        <v>0</v>
      </c>
      <c r="AA12" s="103">
        <f>COUNTIFS('DATOS-MODIFICADOS'!$J:$J,OCTUBRE!$B12,'DATOS-MODIFICADOS'!$Q:$Q,"octubre",'DATOS-MODIFICADOS'!$T:$T,OCTUBRE!AA$4)</f>
        <v>0</v>
      </c>
      <c r="AB12" s="103">
        <f>COUNTIFS('DATOS-MODIFICADOS'!$J:$J,OCTUBRE!$B12,'DATOS-MODIFICADOS'!$Q:$Q,"octubre",'DATOS-MODIFICADOS'!$T:$T,OCTUBRE!AB$4)</f>
        <v>4</v>
      </c>
      <c r="AC12" s="103">
        <f>COUNTIFS('DATOS-MODIFICADOS'!$J:$J,OCTUBRE!$B12,'DATOS-MODIFICADOS'!$Q:$Q,"octubre",'DATOS-MODIFICADOS'!$T:$T,OCTUBRE!AC$4)</f>
        <v>0</v>
      </c>
      <c r="AD12" s="103">
        <f>COUNTIFS('DATOS-MODIFICADOS'!$J:$J,OCTUBRE!$B12,'DATOS-MODIFICADOS'!$Q:$Q,"octubre",'DATOS-MODIFICADOS'!$T:$T,OCTUBRE!AD$4)</f>
        <v>0</v>
      </c>
      <c r="AE12" s="103">
        <f>COUNTIFS('DATOS-MODIFICADOS'!$J:$J,OCTUBRE!$B12,'DATOS-MODIFICADOS'!$Q:$Q,"octubre",'DATOS-MODIFICADOS'!$T:$T,OCTUBRE!AE$4)</f>
        <v>1</v>
      </c>
      <c r="AF12" s="103">
        <f>COUNTIFS('DATOS-MODIFICADOS'!$J:$J,OCTUBRE!$B12,'DATOS-MODIFICADOS'!$Q:$Q,"octubre",'DATOS-MODIFICADOS'!$T:$T,OCTUBRE!AF$4)</f>
        <v>0</v>
      </c>
      <c r="AG12" s="100">
        <f>COUNTIFS('DATOS-MODIFICADOS'!$J:$J,OCTUBRE!$B12,'DATOS-MODIFICADOS'!$Q:$Q,"octubre",'DATOS-MODIFICADOS'!$T:$T,OCTUBRE!AG$4)</f>
        <v>0</v>
      </c>
      <c r="AH12" s="103">
        <f>COUNTIFS('DATOS-MODIFICADOS'!$J:$J,OCTUBRE!$B12,'DATOS-MODIFICADOS'!$Q:$Q,"octubre",'DATOS-MODIFICADOS'!$T:$T,OCTUBRE!AH$4)</f>
        <v>0</v>
      </c>
      <c r="AI12" s="109">
        <f t="shared" si="1"/>
        <v>26</v>
      </c>
      <c r="AJ12" s="110">
        <f>AUSENTISMO!D8</f>
        <v>0</v>
      </c>
      <c r="AK12" s="109">
        <f t="shared" si="4"/>
        <v>26</v>
      </c>
      <c r="AL12" s="110">
        <f t="shared" si="2"/>
        <v>9</v>
      </c>
      <c r="AM12" s="119">
        <f t="shared" si="3"/>
        <v>0.34615384615384615</v>
      </c>
    </row>
    <row r="13" spans="2:39" x14ac:dyDescent="0.25">
      <c r="B13" s="115" t="str">
        <f>ANALISIS!F12</f>
        <v>Esteban Lorson</v>
      </c>
      <c r="C13" s="115" t="s">
        <v>895</v>
      </c>
      <c r="D13" s="45">
        <f>COUNTIFS('DATOS-MODIFICADOS'!$J:$J,OCTUBRE!$B13,'DATOS-MODIFICADOS'!$Q:$Q,"octubre",'DATOS-MODIFICADOS'!$T:$T,OCTUBRE!D$4)</f>
        <v>0</v>
      </c>
      <c r="E13" s="100">
        <f>COUNTIFS('DATOS-MODIFICADOS'!$J:$J,OCTUBRE!$B13,'DATOS-MODIFICADOS'!$Q:$Q,"octubre",'DATOS-MODIFICADOS'!$T:$T,OCTUBRE!E$4)</f>
        <v>0</v>
      </c>
      <c r="F13" s="45">
        <f>COUNTIFS('DATOS-MODIFICADOS'!$J:$J,OCTUBRE!$B13,'DATOS-MODIFICADOS'!$Q:$Q,"octubre",'DATOS-MODIFICADOS'!$T:$T,OCTUBRE!F$4)</f>
        <v>2</v>
      </c>
      <c r="G13" s="45">
        <f>COUNTIFS('DATOS-MODIFICADOS'!$J:$J,OCTUBRE!$B13,'DATOS-MODIFICADOS'!$Q:$Q,"octubre",'DATOS-MODIFICADOS'!$T:$T,OCTUBRE!G$4)</f>
        <v>0</v>
      </c>
      <c r="H13" s="45">
        <f>COUNTIFS('DATOS-MODIFICADOS'!$J:$J,OCTUBRE!$B13,'DATOS-MODIFICADOS'!$Q:$Q,"octubre",'DATOS-MODIFICADOS'!$T:$T,OCTUBRE!H$4)</f>
        <v>0</v>
      </c>
      <c r="I13" s="45">
        <f>COUNTIFS('DATOS-MODIFICADOS'!$J:$J,OCTUBRE!$B13,'DATOS-MODIFICADOS'!$Q:$Q,"octubre",'DATOS-MODIFICADOS'!$T:$T,OCTUBRE!I$4)</f>
        <v>0</v>
      </c>
      <c r="J13" s="45">
        <f>COUNTIFS('DATOS-MODIFICADOS'!$J:$J,OCTUBRE!$B13,'DATOS-MODIFICADOS'!$Q:$Q,"octubre",'DATOS-MODIFICADOS'!$T:$T,OCTUBRE!J$4)</f>
        <v>1</v>
      </c>
      <c r="K13" s="45">
        <f>COUNTIFS('DATOS-MODIFICADOS'!$J:$J,OCTUBRE!$B13,'DATOS-MODIFICADOS'!$Q:$Q,"octubre",'DATOS-MODIFICADOS'!$T:$T,OCTUBRE!K$4)</f>
        <v>0</v>
      </c>
      <c r="L13" s="100">
        <f>COUNTIFS('DATOS-MODIFICADOS'!$J:$J,OCTUBRE!$B13,'DATOS-MODIFICADOS'!$Q:$Q,"octubre",'DATOS-MODIFICADOS'!$T:$T,OCTUBRE!L$4)</f>
        <v>0</v>
      </c>
      <c r="M13" s="45">
        <f>COUNTIFS('DATOS-MODIFICADOS'!$J:$J,OCTUBRE!$B13,'DATOS-MODIFICADOS'!$Q:$Q,"octubre",'DATOS-MODIFICADOS'!$T:$T,OCTUBRE!M$4)</f>
        <v>0</v>
      </c>
      <c r="N13" s="45">
        <f>COUNTIFS('DATOS-MODIFICADOS'!$J:$J,OCTUBRE!$B13,'DATOS-MODIFICADOS'!$Q:$Q,"octubre",'DATOS-MODIFICADOS'!$T:$T,OCTUBRE!N$4)</f>
        <v>0</v>
      </c>
      <c r="O13" s="45">
        <f>COUNTIFS('DATOS-MODIFICADOS'!$J:$J,OCTUBRE!$B13,'DATOS-MODIFICADOS'!$Q:$Q,"octubre",'DATOS-MODIFICADOS'!$T:$T,OCTUBRE!O$4)</f>
        <v>0</v>
      </c>
      <c r="P13" s="45">
        <f>COUNTIFS('DATOS-MODIFICADOS'!$J:$J,OCTUBRE!$B13,'DATOS-MODIFICADOS'!$Q:$Q,"octubre",'DATOS-MODIFICADOS'!$T:$T,OCTUBRE!P$4)</f>
        <v>0</v>
      </c>
      <c r="Q13" s="45">
        <f>COUNTIFS('DATOS-MODIFICADOS'!$J:$J,OCTUBRE!$B13,'DATOS-MODIFICADOS'!$Q:$Q,"octubre",'DATOS-MODIFICADOS'!$T:$T,OCTUBRE!Q$4)</f>
        <v>0</v>
      </c>
      <c r="R13" s="45">
        <f>COUNTIFS('DATOS-MODIFICADOS'!$J:$J,OCTUBRE!$B13,'DATOS-MODIFICADOS'!$Q:$Q,"octubre",'DATOS-MODIFICADOS'!$T:$T,OCTUBRE!R$4)</f>
        <v>0</v>
      </c>
      <c r="S13" s="100">
        <f>COUNTIFS('DATOS-MODIFICADOS'!$J:$J,OCTUBRE!$B13,'DATOS-MODIFICADOS'!$Q:$Q,"octubre",'DATOS-MODIFICADOS'!$T:$T,OCTUBRE!S$4)</f>
        <v>0</v>
      </c>
      <c r="T13" s="45">
        <f>COUNTIFS('DATOS-MODIFICADOS'!$J:$J,OCTUBRE!$B13,'DATOS-MODIFICADOS'!$Q:$Q,"octubre",'DATOS-MODIFICADOS'!$T:$T,OCTUBRE!T$4)</f>
        <v>0</v>
      </c>
      <c r="U13" s="45">
        <f>COUNTIFS('DATOS-MODIFICADOS'!$J:$J,OCTUBRE!$B13,'DATOS-MODIFICADOS'!$Q:$Q,"octubre",'DATOS-MODIFICADOS'!$T:$T,OCTUBRE!U$4)</f>
        <v>0</v>
      </c>
      <c r="V13" s="45">
        <f>COUNTIFS('DATOS-MODIFICADOS'!$J:$J,OCTUBRE!$B13,'DATOS-MODIFICADOS'!$Q:$Q,"octubre",'DATOS-MODIFICADOS'!$T:$T,OCTUBRE!V$4)</f>
        <v>0</v>
      </c>
      <c r="W13" s="45">
        <f>COUNTIFS('DATOS-MODIFICADOS'!$J:$J,OCTUBRE!$B13,'DATOS-MODIFICADOS'!$Q:$Q,"octubre",'DATOS-MODIFICADOS'!$T:$T,OCTUBRE!W$4)</f>
        <v>2</v>
      </c>
      <c r="X13" s="45">
        <f>COUNTIFS('DATOS-MODIFICADOS'!$J:$J,OCTUBRE!$B13,'DATOS-MODIFICADOS'!$Q:$Q,"octubre",'DATOS-MODIFICADOS'!$T:$T,OCTUBRE!X$4)</f>
        <v>2</v>
      </c>
      <c r="Y13" s="45">
        <f>COUNTIFS('DATOS-MODIFICADOS'!$J:$J,OCTUBRE!$B13,'DATOS-MODIFICADOS'!$Q:$Q,"octubre",'DATOS-MODIFICADOS'!$T:$T,OCTUBRE!Y$4)</f>
        <v>2</v>
      </c>
      <c r="Z13" s="100">
        <f>COUNTIFS('DATOS-MODIFICADOS'!$J:$J,OCTUBRE!$B13,'DATOS-MODIFICADOS'!$Q:$Q,"octubre",'DATOS-MODIFICADOS'!$T:$T,OCTUBRE!Z$4)</f>
        <v>0</v>
      </c>
      <c r="AA13" s="45">
        <f>COUNTIFS('DATOS-MODIFICADOS'!$J:$J,OCTUBRE!$B13,'DATOS-MODIFICADOS'!$Q:$Q,"octubre",'DATOS-MODIFICADOS'!$T:$T,OCTUBRE!AA$4)</f>
        <v>0</v>
      </c>
      <c r="AB13" s="45">
        <f>COUNTIFS('DATOS-MODIFICADOS'!$J:$J,OCTUBRE!$B13,'DATOS-MODIFICADOS'!$Q:$Q,"octubre",'DATOS-MODIFICADOS'!$T:$T,OCTUBRE!AB$4)</f>
        <v>0</v>
      </c>
      <c r="AC13" s="45">
        <f>COUNTIFS('DATOS-MODIFICADOS'!$J:$J,OCTUBRE!$B13,'DATOS-MODIFICADOS'!$Q:$Q,"octubre",'DATOS-MODIFICADOS'!$T:$T,OCTUBRE!AC$4)</f>
        <v>0</v>
      </c>
      <c r="AD13" s="45">
        <f>COUNTIFS('DATOS-MODIFICADOS'!$J:$J,OCTUBRE!$B13,'DATOS-MODIFICADOS'!$Q:$Q,"octubre",'DATOS-MODIFICADOS'!$T:$T,OCTUBRE!AD$4)</f>
        <v>0</v>
      </c>
      <c r="AE13" s="45">
        <f>COUNTIFS('DATOS-MODIFICADOS'!$J:$J,OCTUBRE!$B13,'DATOS-MODIFICADOS'!$Q:$Q,"octubre",'DATOS-MODIFICADOS'!$T:$T,OCTUBRE!AE$4)</f>
        <v>4</v>
      </c>
      <c r="AF13" s="45">
        <f>COUNTIFS('DATOS-MODIFICADOS'!$J:$J,OCTUBRE!$B13,'DATOS-MODIFICADOS'!$Q:$Q,"octubre",'DATOS-MODIFICADOS'!$T:$T,OCTUBRE!AF$4)</f>
        <v>0</v>
      </c>
      <c r="AG13" s="100">
        <f>COUNTIFS('DATOS-MODIFICADOS'!$J:$J,OCTUBRE!$B13,'DATOS-MODIFICADOS'!$Q:$Q,"octubre",'DATOS-MODIFICADOS'!$T:$T,OCTUBRE!AG$4)</f>
        <v>0</v>
      </c>
      <c r="AH13" s="45">
        <f>COUNTIFS('DATOS-MODIFICADOS'!$J:$J,OCTUBRE!$B13,'DATOS-MODIFICADOS'!$Q:$Q,"octubre",'DATOS-MODIFICADOS'!$T:$T,OCTUBRE!AH$4)</f>
        <v>0</v>
      </c>
      <c r="AI13" s="109">
        <f t="shared" si="1"/>
        <v>26</v>
      </c>
      <c r="AJ13" s="110">
        <f>AUSENTISMO!D9</f>
        <v>0</v>
      </c>
      <c r="AK13" s="109">
        <f t="shared" si="4"/>
        <v>26</v>
      </c>
      <c r="AL13" s="110">
        <f t="shared" si="2"/>
        <v>13</v>
      </c>
      <c r="AM13" s="119">
        <f t="shared" si="3"/>
        <v>0.5</v>
      </c>
    </row>
    <row r="14" spans="2:39" x14ac:dyDescent="0.25">
      <c r="B14" s="105" t="str">
        <f>ANALISIS!F13</f>
        <v>Javier Diaz</v>
      </c>
      <c r="C14" s="105" t="s">
        <v>895</v>
      </c>
      <c r="D14" s="103">
        <f>COUNTIFS('DATOS-MODIFICADOS'!$J:$J,OCTUBRE!$B14,'DATOS-MODIFICADOS'!$Q:$Q,"octubre",'DATOS-MODIFICADOS'!$T:$T,OCTUBRE!D$4)</f>
        <v>0</v>
      </c>
      <c r="E14" s="100">
        <f>COUNTIFS('DATOS-MODIFICADOS'!$J:$J,OCTUBRE!$B14,'DATOS-MODIFICADOS'!$Q:$Q,"octubre",'DATOS-MODIFICADOS'!$T:$T,OCTUBRE!E$4)</f>
        <v>0</v>
      </c>
      <c r="F14" s="103">
        <f>COUNTIFS('DATOS-MODIFICADOS'!$J:$J,OCTUBRE!$B14,'DATOS-MODIFICADOS'!$Q:$Q,"octubre",'DATOS-MODIFICADOS'!$T:$T,OCTUBRE!F$4)</f>
        <v>0</v>
      </c>
      <c r="G14" s="103">
        <f>COUNTIFS('DATOS-MODIFICADOS'!$J:$J,OCTUBRE!$B14,'DATOS-MODIFICADOS'!$Q:$Q,"octubre",'DATOS-MODIFICADOS'!$T:$T,OCTUBRE!G$4)</f>
        <v>2</v>
      </c>
      <c r="H14" s="103">
        <f>COUNTIFS('DATOS-MODIFICADOS'!$J:$J,OCTUBRE!$B14,'DATOS-MODIFICADOS'!$Q:$Q,"octubre",'DATOS-MODIFICADOS'!$T:$T,OCTUBRE!H$4)</f>
        <v>0</v>
      </c>
      <c r="I14" s="103">
        <f>COUNTIFS('DATOS-MODIFICADOS'!$J:$J,OCTUBRE!$B14,'DATOS-MODIFICADOS'!$Q:$Q,"octubre",'DATOS-MODIFICADOS'!$T:$T,OCTUBRE!I$4)</f>
        <v>0</v>
      </c>
      <c r="J14" s="103">
        <f>COUNTIFS('DATOS-MODIFICADOS'!$J:$J,OCTUBRE!$B14,'DATOS-MODIFICADOS'!$Q:$Q,"octubre",'DATOS-MODIFICADOS'!$T:$T,OCTUBRE!J$4)</f>
        <v>2</v>
      </c>
      <c r="K14" s="103">
        <f>COUNTIFS('DATOS-MODIFICADOS'!$J:$J,OCTUBRE!$B14,'DATOS-MODIFICADOS'!$Q:$Q,"octubre",'DATOS-MODIFICADOS'!$T:$T,OCTUBRE!K$4)</f>
        <v>0</v>
      </c>
      <c r="L14" s="100">
        <f>COUNTIFS('DATOS-MODIFICADOS'!$J:$J,OCTUBRE!$B14,'DATOS-MODIFICADOS'!$Q:$Q,"octubre",'DATOS-MODIFICADOS'!$T:$T,OCTUBRE!L$4)</f>
        <v>0</v>
      </c>
      <c r="M14" s="103">
        <f>COUNTIFS('DATOS-MODIFICADOS'!$J:$J,OCTUBRE!$B14,'DATOS-MODIFICADOS'!$Q:$Q,"octubre",'DATOS-MODIFICADOS'!$T:$T,OCTUBRE!M$4)</f>
        <v>0</v>
      </c>
      <c r="N14" s="103">
        <f>COUNTIFS('DATOS-MODIFICADOS'!$J:$J,OCTUBRE!$B14,'DATOS-MODIFICADOS'!$Q:$Q,"octubre",'DATOS-MODIFICADOS'!$T:$T,OCTUBRE!N$4)</f>
        <v>0</v>
      </c>
      <c r="O14" s="103">
        <f>COUNTIFS('DATOS-MODIFICADOS'!$J:$J,OCTUBRE!$B14,'DATOS-MODIFICADOS'!$Q:$Q,"octubre",'DATOS-MODIFICADOS'!$T:$T,OCTUBRE!O$4)</f>
        <v>0</v>
      </c>
      <c r="P14" s="103">
        <f>COUNTIFS('DATOS-MODIFICADOS'!$J:$J,OCTUBRE!$B14,'DATOS-MODIFICADOS'!$Q:$Q,"octubre",'DATOS-MODIFICADOS'!$T:$T,OCTUBRE!P$4)</f>
        <v>0</v>
      </c>
      <c r="Q14" s="103">
        <f>COUNTIFS('DATOS-MODIFICADOS'!$J:$J,OCTUBRE!$B14,'DATOS-MODIFICADOS'!$Q:$Q,"octubre",'DATOS-MODIFICADOS'!$T:$T,OCTUBRE!Q$4)</f>
        <v>0</v>
      </c>
      <c r="R14" s="103">
        <f>COUNTIFS('DATOS-MODIFICADOS'!$J:$J,OCTUBRE!$B14,'DATOS-MODIFICADOS'!$Q:$Q,"octubre",'DATOS-MODIFICADOS'!$T:$T,OCTUBRE!R$4)</f>
        <v>0</v>
      </c>
      <c r="S14" s="100">
        <f>COUNTIFS('DATOS-MODIFICADOS'!$J:$J,OCTUBRE!$B14,'DATOS-MODIFICADOS'!$Q:$Q,"octubre",'DATOS-MODIFICADOS'!$T:$T,OCTUBRE!S$4)</f>
        <v>0</v>
      </c>
      <c r="T14" s="103">
        <f>COUNTIFS('DATOS-MODIFICADOS'!$J:$J,OCTUBRE!$B14,'DATOS-MODIFICADOS'!$Q:$Q,"octubre",'DATOS-MODIFICADOS'!$T:$T,OCTUBRE!T$4)</f>
        <v>0</v>
      </c>
      <c r="U14" s="103">
        <f>COUNTIFS('DATOS-MODIFICADOS'!$J:$J,OCTUBRE!$B14,'DATOS-MODIFICADOS'!$Q:$Q,"octubre",'DATOS-MODIFICADOS'!$T:$T,OCTUBRE!U$4)</f>
        <v>2</v>
      </c>
      <c r="V14" s="103">
        <f>COUNTIFS('DATOS-MODIFICADOS'!$J:$J,OCTUBRE!$B14,'DATOS-MODIFICADOS'!$Q:$Q,"octubre",'DATOS-MODIFICADOS'!$T:$T,OCTUBRE!V$4)</f>
        <v>0</v>
      </c>
      <c r="W14" s="103">
        <f>COUNTIFS('DATOS-MODIFICADOS'!$J:$J,OCTUBRE!$B14,'DATOS-MODIFICADOS'!$Q:$Q,"octubre",'DATOS-MODIFICADOS'!$T:$T,OCTUBRE!W$4)</f>
        <v>0</v>
      </c>
      <c r="X14" s="103">
        <f>COUNTIFS('DATOS-MODIFICADOS'!$J:$J,OCTUBRE!$B14,'DATOS-MODIFICADOS'!$Q:$Q,"octubre",'DATOS-MODIFICADOS'!$T:$T,OCTUBRE!X$4)</f>
        <v>0</v>
      </c>
      <c r="Y14" s="103">
        <f>COUNTIFS('DATOS-MODIFICADOS'!$J:$J,OCTUBRE!$B14,'DATOS-MODIFICADOS'!$Q:$Q,"octubre",'DATOS-MODIFICADOS'!$T:$T,OCTUBRE!Y$4)</f>
        <v>2</v>
      </c>
      <c r="Z14" s="100">
        <f>COUNTIFS('DATOS-MODIFICADOS'!$J:$J,OCTUBRE!$B14,'DATOS-MODIFICADOS'!$Q:$Q,"octubre",'DATOS-MODIFICADOS'!$T:$T,OCTUBRE!Z$4)</f>
        <v>0</v>
      </c>
      <c r="AA14" s="103">
        <f>COUNTIFS('DATOS-MODIFICADOS'!$J:$J,OCTUBRE!$B14,'DATOS-MODIFICADOS'!$Q:$Q,"octubre",'DATOS-MODIFICADOS'!$T:$T,OCTUBRE!AA$4)</f>
        <v>0</v>
      </c>
      <c r="AB14" s="103">
        <f>COUNTIFS('DATOS-MODIFICADOS'!$J:$J,OCTUBRE!$B14,'DATOS-MODIFICADOS'!$Q:$Q,"octubre",'DATOS-MODIFICADOS'!$T:$T,OCTUBRE!AB$4)</f>
        <v>0</v>
      </c>
      <c r="AC14" s="103">
        <f>COUNTIFS('DATOS-MODIFICADOS'!$J:$J,OCTUBRE!$B14,'DATOS-MODIFICADOS'!$Q:$Q,"octubre",'DATOS-MODIFICADOS'!$T:$T,OCTUBRE!AC$4)</f>
        <v>0</v>
      </c>
      <c r="AD14" s="103">
        <f>COUNTIFS('DATOS-MODIFICADOS'!$J:$J,OCTUBRE!$B14,'DATOS-MODIFICADOS'!$Q:$Q,"octubre",'DATOS-MODIFICADOS'!$T:$T,OCTUBRE!AD$4)</f>
        <v>0</v>
      </c>
      <c r="AE14" s="103">
        <f>COUNTIFS('DATOS-MODIFICADOS'!$J:$J,OCTUBRE!$B14,'DATOS-MODIFICADOS'!$Q:$Q,"octubre",'DATOS-MODIFICADOS'!$T:$T,OCTUBRE!AE$4)</f>
        <v>0</v>
      </c>
      <c r="AF14" s="103">
        <f>COUNTIFS('DATOS-MODIFICADOS'!$J:$J,OCTUBRE!$B14,'DATOS-MODIFICADOS'!$Q:$Q,"octubre",'DATOS-MODIFICADOS'!$T:$T,OCTUBRE!AF$4)</f>
        <v>2</v>
      </c>
      <c r="AG14" s="100">
        <f>COUNTIFS('DATOS-MODIFICADOS'!$J:$J,OCTUBRE!$B14,'DATOS-MODIFICADOS'!$Q:$Q,"octubre",'DATOS-MODIFICADOS'!$T:$T,OCTUBRE!AG$4)</f>
        <v>0</v>
      </c>
      <c r="AH14" s="103">
        <f>COUNTIFS('DATOS-MODIFICADOS'!$J:$J,OCTUBRE!$B14,'DATOS-MODIFICADOS'!$Q:$Q,"octubre",'DATOS-MODIFICADOS'!$T:$T,OCTUBRE!AH$4)</f>
        <v>2</v>
      </c>
      <c r="AI14" s="109">
        <f t="shared" si="1"/>
        <v>26</v>
      </c>
      <c r="AJ14" s="110">
        <f>AUSENTISMO!D10</f>
        <v>0</v>
      </c>
      <c r="AK14" s="109">
        <f t="shared" si="4"/>
        <v>26</v>
      </c>
      <c r="AL14" s="110">
        <f t="shared" si="2"/>
        <v>12</v>
      </c>
      <c r="AM14" s="119">
        <f t="shared" si="3"/>
        <v>0.46153846153846156</v>
      </c>
    </row>
    <row r="15" spans="2:39" x14ac:dyDescent="0.25">
      <c r="B15" s="115" t="str">
        <f>ANALISIS!F14</f>
        <v>Maria Costa</v>
      </c>
      <c r="C15" s="115" t="s">
        <v>895</v>
      </c>
      <c r="D15" s="45">
        <f>COUNTIFS('DATOS-MODIFICADOS'!$J:$J,OCTUBRE!$B15,'DATOS-MODIFICADOS'!$Q:$Q,"octubre",'DATOS-MODIFICADOS'!$T:$T,OCTUBRE!D$4)</f>
        <v>0</v>
      </c>
      <c r="E15" s="100">
        <f>COUNTIFS('DATOS-MODIFICADOS'!$J:$J,OCTUBRE!$B15,'DATOS-MODIFICADOS'!$Q:$Q,"octubre",'DATOS-MODIFICADOS'!$T:$T,OCTUBRE!E$4)</f>
        <v>0</v>
      </c>
      <c r="F15" s="45">
        <f>COUNTIFS('DATOS-MODIFICADOS'!$J:$J,OCTUBRE!$B15,'DATOS-MODIFICADOS'!$Q:$Q,"octubre",'DATOS-MODIFICADOS'!$T:$T,OCTUBRE!F$4)</f>
        <v>0</v>
      </c>
      <c r="G15" s="45">
        <f>COUNTIFS('DATOS-MODIFICADOS'!$J:$J,OCTUBRE!$B15,'DATOS-MODIFICADOS'!$Q:$Q,"octubre",'DATOS-MODIFICADOS'!$T:$T,OCTUBRE!G$4)</f>
        <v>0</v>
      </c>
      <c r="H15" s="45">
        <f>COUNTIFS('DATOS-MODIFICADOS'!$J:$J,OCTUBRE!$B15,'DATOS-MODIFICADOS'!$Q:$Q,"octubre",'DATOS-MODIFICADOS'!$T:$T,OCTUBRE!H$4)</f>
        <v>0</v>
      </c>
      <c r="I15" s="45">
        <f>COUNTIFS('DATOS-MODIFICADOS'!$J:$J,OCTUBRE!$B15,'DATOS-MODIFICADOS'!$Q:$Q,"octubre",'DATOS-MODIFICADOS'!$T:$T,OCTUBRE!I$4)</f>
        <v>2</v>
      </c>
      <c r="J15" s="45">
        <f>COUNTIFS('DATOS-MODIFICADOS'!$J:$J,OCTUBRE!$B15,'DATOS-MODIFICADOS'!$Q:$Q,"octubre",'DATOS-MODIFICADOS'!$T:$T,OCTUBRE!J$4)</f>
        <v>2</v>
      </c>
      <c r="K15" s="45">
        <f>COUNTIFS('DATOS-MODIFICADOS'!$J:$J,OCTUBRE!$B15,'DATOS-MODIFICADOS'!$Q:$Q,"octubre",'DATOS-MODIFICADOS'!$T:$T,OCTUBRE!K$4)</f>
        <v>0</v>
      </c>
      <c r="L15" s="100">
        <f>COUNTIFS('DATOS-MODIFICADOS'!$J:$J,OCTUBRE!$B15,'DATOS-MODIFICADOS'!$Q:$Q,"octubre",'DATOS-MODIFICADOS'!$T:$T,OCTUBRE!L$4)</f>
        <v>0</v>
      </c>
      <c r="M15" s="45">
        <f>COUNTIFS('DATOS-MODIFICADOS'!$J:$J,OCTUBRE!$B15,'DATOS-MODIFICADOS'!$Q:$Q,"octubre",'DATOS-MODIFICADOS'!$T:$T,OCTUBRE!M$4)</f>
        <v>1</v>
      </c>
      <c r="N15" s="45">
        <f>COUNTIFS('DATOS-MODIFICADOS'!$J:$J,OCTUBRE!$B15,'DATOS-MODIFICADOS'!$Q:$Q,"octubre",'DATOS-MODIFICADOS'!$T:$T,OCTUBRE!N$4)</f>
        <v>0</v>
      </c>
      <c r="O15" s="45">
        <f>COUNTIFS('DATOS-MODIFICADOS'!$J:$J,OCTUBRE!$B15,'DATOS-MODIFICADOS'!$Q:$Q,"octubre",'DATOS-MODIFICADOS'!$T:$T,OCTUBRE!O$4)</f>
        <v>0</v>
      </c>
      <c r="P15" s="45">
        <f>COUNTIFS('DATOS-MODIFICADOS'!$J:$J,OCTUBRE!$B15,'DATOS-MODIFICADOS'!$Q:$Q,"octubre",'DATOS-MODIFICADOS'!$T:$T,OCTUBRE!P$4)</f>
        <v>0</v>
      </c>
      <c r="Q15" s="45">
        <f>COUNTIFS('DATOS-MODIFICADOS'!$J:$J,OCTUBRE!$B15,'DATOS-MODIFICADOS'!$Q:$Q,"octubre",'DATOS-MODIFICADOS'!$T:$T,OCTUBRE!Q$4)</f>
        <v>0</v>
      </c>
      <c r="R15" s="45">
        <f>COUNTIFS('DATOS-MODIFICADOS'!$J:$J,OCTUBRE!$B15,'DATOS-MODIFICADOS'!$Q:$Q,"octubre",'DATOS-MODIFICADOS'!$T:$T,OCTUBRE!R$4)</f>
        <v>2</v>
      </c>
      <c r="S15" s="100">
        <f>COUNTIFS('DATOS-MODIFICADOS'!$J:$J,OCTUBRE!$B15,'DATOS-MODIFICADOS'!$Q:$Q,"octubre",'DATOS-MODIFICADOS'!$T:$T,OCTUBRE!S$4)</f>
        <v>0</v>
      </c>
      <c r="T15" s="45">
        <f>COUNTIFS('DATOS-MODIFICADOS'!$J:$J,OCTUBRE!$B15,'DATOS-MODIFICADOS'!$Q:$Q,"octubre",'DATOS-MODIFICADOS'!$T:$T,OCTUBRE!T$4)</f>
        <v>0</v>
      </c>
      <c r="U15" s="45">
        <f>COUNTIFS('DATOS-MODIFICADOS'!$J:$J,OCTUBRE!$B15,'DATOS-MODIFICADOS'!$Q:$Q,"octubre",'DATOS-MODIFICADOS'!$T:$T,OCTUBRE!U$4)</f>
        <v>1</v>
      </c>
      <c r="V15" s="45">
        <f>COUNTIFS('DATOS-MODIFICADOS'!$J:$J,OCTUBRE!$B15,'DATOS-MODIFICADOS'!$Q:$Q,"octubre",'DATOS-MODIFICADOS'!$T:$T,OCTUBRE!V$4)</f>
        <v>0</v>
      </c>
      <c r="W15" s="45">
        <f>COUNTIFS('DATOS-MODIFICADOS'!$J:$J,OCTUBRE!$B15,'DATOS-MODIFICADOS'!$Q:$Q,"octubre",'DATOS-MODIFICADOS'!$T:$T,OCTUBRE!W$4)</f>
        <v>2</v>
      </c>
      <c r="X15" s="45">
        <f>COUNTIFS('DATOS-MODIFICADOS'!$J:$J,OCTUBRE!$B15,'DATOS-MODIFICADOS'!$Q:$Q,"octubre",'DATOS-MODIFICADOS'!$T:$T,OCTUBRE!X$4)</f>
        <v>0</v>
      </c>
      <c r="Y15" s="45">
        <f>COUNTIFS('DATOS-MODIFICADOS'!$J:$J,OCTUBRE!$B15,'DATOS-MODIFICADOS'!$Q:$Q,"octubre",'DATOS-MODIFICADOS'!$T:$T,OCTUBRE!Y$4)</f>
        <v>4</v>
      </c>
      <c r="Z15" s="100">
        <f>COUNTIFS('DATOS-MODIFICADOS'!$J:$J,OCTUBRE!$B15,'DATOS-MODIFICADOS'!$Q:$Q,"octubre",'DATOS-MODIFICADOS'!$T:$T,OCTUBRE!Z$4)</f>
        <v>0</v>
      </c>
      <c r="AA15" s="45">
        <f>COUNTIFS('DATOS-MODIFICADOS'!$J:$J,OCTUBRE!$B15,'DATOS-MODIFICADOS'!$Q:$Q,"octubre",'DATOS-MODIFICADOS'!$T:$T,OCTUBRE!AA$4)</f>
        <v>2</v>
      </c>
      <c r="AB15" s="45">
        <f>COUNTIFS('DATOS-MODIFICADOS'!$J:$J,OCTUBRE!$B15,'DATOS-MODIFICADOS'!$Q:$Q,"octubre",'DATOS-MODIFICADOS'!$T:$T,OCTUBRE!AB$4)</f>
        <v>0</v>
      </c>
      <c r="AC15" s="45">
        <f>COUNTIFS('DATOS-MODIFICADOS'!$J:$J,OCTUBRE!$B15,'DATOS-MODIFICADOS'!$Q:$Q,"octubre",'DATOS-MODIFICADOS'!$T:$T,OCTUBRE!AC$4)</f>
        <v>0</v>
      </c>
      <c r="AD15" s="45">
        <f>COUNTIFS('DATOS-MODIFICADOS'!$J:$J,OCTUBRE!$B15,'DATOS-MODIFICADOS'!$Q:$Q,"octubre",'DATOS-MODIFICADOS'!$T:$T,OCTUBRE!AD$4)</f>
        <v>0</v>
      </c>
      <c r="AE15" s="45">
        <f>COUNTIFS('DATOS-MODIFICADOS'!$J:$J,OCTUBRE!$B15,'DATOS-MODIFICADOS'!$Q:$Q,"octubre",'DATOS-MODIFICADOS'!$T:$T,OCTUBRE!AE$4)</f>
        <v>0</v>
      </c>
      <c r="AF15" s="45">
        <f>COUNTIFS('DATOS-MODIFICADOS'!$J:$J,OCTUBRE!$B15,'DATOS-MODIFICADOS'!$Q:$Q,"octubre",'DATOS-MODIFICADOS'!$T:$T,OCTUBRE!AF$4)</f>
        <v>2</v>
      </c>
      <c r="AG15" s="100">
        <f>COUNTIFS('DATOS-MODIFICADOS'!$J:$J,OCTUBRE!$B15,'DATOS-MODIFICADOS'!$Q:$Q,"octubre",'DATOS-MODIFICADOS'!$T:$T,OCTUBRE!AG$4)</f>
        <v>0</v>
      </c>
      <c r="AH15" s="45">
        <f>COUNTIFS('DATOS-MODIFICADOS'!$J:$J,OCTUBRE!$B15,'DATOS-MODIFICADOS'!$Q:$Q,"octubre",'DATOS-MODIFICADOS'!$T:$T,OCTUBRE!AH$4)</f>
        <v>0</v>
      </c>
      <c r="AI15" s="109">
        <f t="shared" si="1"/>
        <v>26</v>
      </c>
      <c r="AJ15" s="110">
        <f>AUSENTISMO!D11</f>
        <v>0</v>
      </c>
      <c r="AK15" s="109">
        <f t="shared" si="4"/>
        <v>26</v>
      </c>
      <c r="AL15" s="110">
        <f t="shared" si="2"/>
        <v>18</v>
      </c>
      <c r="AM15" s="119">
        <f t="shared" si="3"/>
        <v>0.69230769230769229</v>
      </c>
    </row>
    <row r="16" spans="2:39" x14ac:dyDescent="0.25">
      <c r="B16" s="105" t="str">
        <f>ANALISIS!F15</f>
        <v>Luis Perez</v>
      </c>
      <c r="C16" s="105" t="s">
        <v>895</v>
      </c>
      <c r="D16" s="103">
        <f>COUNTIFS('DATOS-MODIFICADOS'!$J:$J,OCTUBRE!$B16,'DATOS-MODIFICADOS'!$Q:$Q,"octubre",'DATOS-MODIFICADOS'!$T:$T,OCTUBRE!D$4)</f>
        <v>0</v>
      </c>
      <c r="E16" s="100">
        <f>COUNTIFS('DATOS-MODIFICADOS'!$J:$J,OCTUBRE!$B16,'DATOS-MODIFICADOS'!$Q:$Q,"octubre",'DATOS-MODIFICADOS'!$T:$T,OCTUBRE!E$4)</f>
        <v>0</v>
      </c>
      <c r="F16" s="103">
        <f>COUNTIFS('DATOS-MODIFICADOS'!$J:$J,OCTUBRE!$B16,'DATOS-MODIFICADOS'!$Q:$Q,"octubre",'DATOS-MODIFICADOS'!$T:$T,OCTUBRE!F$4)</f>
        <v>0</v>
      </c>
      <c r="G16" s="103">
        <f>COUNTIFS('DATOS-MODIFICADOS'!$J:$J,OCTUBRE!$B16,'DATOS-MODIFICADOS'!$Q:$Q,"octubre",'DATOS-MODIFICADOS'!$T:$T,OCTUBRE!G$4)</f>
        <v>3</v>
      </c>
      <c r="H16" s="103">
        <f>COUNTIFS('DATOS-MODIFICADOS'!$J:$J,OCTUBRE!$B16,'DATOS-MODIFICADOS'!$Q:$Q,"octubre",'DATOS-MODIFICADOS'!$T:$T,OCTUBRE!H$4)</f>
        <v>0</v>
      </c>
      <c r="I16" s="103">
        <f>COUNTIFS('DATOS-MODIFICADOS'!$J:$J,OCTUBRE!$B16,'DATOS-MODIFICADOS'!$Q:$Q,"octubre",'DATOS-MODIFICADOS'!$T:$T,OCTUBRE!I$4)</f>
        <v>2</v>
      </c>
      <c r="J16" s="103">
        <f>COUNTIFS('DATOS-MODIFICADOS'!$J:$J,OCTUBRE!$B16,'DATOS-MODIFICADOS'!$Q:$Q,"octubre",'DATOS-MODIFICADOS'!$T:$T,OCTUBRE!J$4)</f>
        <v>1</v>
      </c>
      <c r="K16" s="103">
        <f>COUNTIFS('DATOS-MODIFICADOS'!$J:$J,OCTUBRE!$B16,'DATOS-MODIFICADOS'!$Q:$Q,"octubre",'DATOS-MODIFICADOS'!$T:$T,OCTUBRE!K$4)</f>
        <v>4</v>
      </c>
      <c r="L16" s="100">
        <f>COUNTIFS('DATOS-MODIFICADOS'!$J:$J,OCTUBRE!$B16,'DATOS-MODIFICADOS'!$Q:$Q,"octubre",'DATOS-MODIFICADOS'!$T:$T,OCTUBRE!L$4)</f>
        <v>0</v>
      </c>
      <c r="M16" s="103">
        <f>COUNTIFS('DATOS-MODIFICADOS'!$J:$J,OCTUBRE!$B16,'DATOS-MODIFICADOS'!$Q:$Q,"octubre",'DATOS-MODIFICADOS'!$T:$T,OCTUBRE!M$4)</f>
        <v>0</v>
      </c>
      <c r="N16" s="103">
        <f>COUNTIFS('DATOS-MODIFICADOS'!$J:$J,OCTUBRE!$B16,'DATOS-MODIFICADOS'!$Q:$Q,"octubre",'DATOS-MODIFICADOS'!$T:$T,OCTUBRE!N$4)</f>
        <v>0</v>
      </c>
      <c r="O16" s="103">
        <f>COUNTIFS('DATOS-MODIFICADOS'!$J:$J,OCTUBRE!$B16,'DATOS-MODIFICADOS'!$Q:$Q,"octubre",'DATOS-MODIFICADOS'!$T:$T,OCTUBRE!O$4)</f>
        <v>3</v>
      </c>
      <c r="P16" s="103">
        <f>COUNTIFS('DATOS-MODIFICADOS'!$J:$J,OCTUBRE!$B16,'DATOS-MODIFICADOS'!$Q:$Q,"octubre",'DATOS-MODIFICADOS'!$T:$T,OCTUBRE!P$4)</f>
        <v>2</v>
      </c>
      <c r="Q16" s="103">
        <f>COUNTIFS('DATOS-MODIFICADOS'!$J:$J,OCTUBRE!$B16,'DATOS-MODIFICADOS'!$Q:$Q,"octubre",'DATOS-MODIFICADOS'!$T:$T,OCTUBRE!Q$4)</f>
        <v>5</v>
      </c>
      <c r="R16" s="103">
        <f>COUNTIFS('DATOS-MODIFICADOS'!$J:$J,OCTUBRE!$B16,'DATOS-MODIFICADOS'!$Q:$Q,"octubre",'DATOS-MODIFICADOS'!$T:$T,OCTUBRE!R$4)</f>
        <v>4</v>
      </c>
      <c r="S16" s="100">
        <f>COUNTIFS('DATOS-MODIFICADOS'!$J:$J,OCTUBRE!$B16,'DATOS-MODIFICADOS'!$Q:$Q,"octubre",'DATOS-MODIFICADOS'!$T:$T,OCTUBRE!S$4)</f>
        <v>0</v>
      </c>
      <c r="T16" s="103">
        <f>COUNTIFS('DATOS-MODIFICADOS'!$J:$J,OCTUBRE!$B16,'DATOS-MODIFICADOS'!$Q:$Q,"octubre",'DATOS-MODIFICADOS'!$T:$T,OCTUBRE!T$4)</f>
        <v>0</v>
      </c>
      <c r="U16" s="103">
        <f>COUNTIFS('DATOS-MODIFICADOS'!$J:$J,OCTUBRE!$B16,'DATOS-MODIFICADOS'!$Q:$Q,"octubre",'DATOS-MODIFICADOS'!$T:$T,OCTUBRE!U$4)</f>
        <v>2</v>
      </c>
      <c r="V16" s="103">
        <f>COUNTIFS('DATOS-MODIFICADOS'!$J:$J,OCTUBRE!$B16,'DATOS-MODIFICADOS'!$Q:$Q,"octubre",'DATOS-MODIFICADOS'!$T:$T,OCTUBRE!V$4)</f>
        <v>0</v>
      </c>
      <c r="W16" s="103">
        <f>COUNTIFS('DATOS-MODIFICADOS'!$J:$J,OCTUBRE!$B16,'DATOS-MODIFICADOS'!$Q:$Q,"octubre",'DATOS-MODIFICADOS'!$T:$T,OCTUBRE!W$4)</f>
        <v>2</v>
      </c>
      <c r="X16" s="103">
        <f>COUNTIFS('DATOS-MODIFICADOS'!$J:$J,OCTUBRE!$B16,'DATOS-MODIFICADOS'!$Q:$Q,"octubre",'DATOS-MODIFICADOS'!$T:$T,OCTUBRE!X$4)</f>
        <v>2</v>
      </c>
      <c r="Y16" s="103">
        <f>COUNTIFS('DATOS-MODIFICADOS'!$J:$J,OCTUBRE!$B16,'DATOS-MODIFICADOS'!$Q:$Q,"octubre",'DATOS-MODIFICADOS'!$T:$T,OCTUBRE!Y$4)</f>
        <v>3</v>
      </c>
      <c r="Z16" s="100">
        <f>COUNTIFS('DATOS-MODIFICADOS'!$J:$J,OCTUBRE!$B16,'DATOS-MODIFICADOS'!$Q:$Q,"octubre",'DATOS-MODIFICADOS'!$T:$T,OCTUBRE!Z$4)</f>
        <v>0</v>
      </c>
      <c r="AA16" s="103">
        <f>COUNTIFS('DATOS-MODIFICADOS'!$J:$J,OCTUBRE!$B16,'DATOS-MODIFICADOS'!$Q:$Q,"octubre",'DATOS-MODIFICADOS'!$T:$T,OCTUBRE!AA$4)</f>
        <v>2</v>
      </c>
      <c r="AB16" s="103">
        <f>COUNTIFS('DATOS-MODIFICADOS'!$J:$J,OCTUBRE!$B16,'DATOS-MODIFICADOS'!$Q:$Q,"octubre",'DATOS-MODIFICADOS'!$T:$T,OCTUBRE!AB$4)</f>
        <v>0</v>
      </c>
      <c r="AC16" s="103">
        <f>COUNTIFS('DATOS-MODIFICADOS'!$J:$J,OCTUBRE!$B16,'DATOS-MODIFICADOS'!$Q:$Q,"octubre",'DATOS-MODIFICADOS'!$T:$T,OCTUBRE!AC$4)</f>
        <v>0</v>
      </c>
      <c r="AD16" s="103">
        <f>COUNTIFS('DATOS-MODIFICADOS'!$J:$J,OCTUBRE!$B16,'DATOS-MODIFICADOS'!$Q:$Q,"octubre",'DATOS-MODIFICADOS'!$T:$T,OCTUBRE!AD$4)</f>
        <v>0</v>
      </c>
      <c r="AE16" s="103">
        <f>COUNTIFS('DATOS-MODIFICADOS'!$J:$J,OCTUBRE!$B16,'DATOS-MODIFICADOS'!$Q:$Q,"octubre",'DATOS-MODIFICADOS'!$T:$T,OCTUBRE!AE$4)</f>
        <v>7</v>
      </c>
      <c r="AF16" s="103">
        <f>COUNTIFS('DATOS-MODIFICADOS'!$J:$J,OCTUBRE!$B16,'DATOS-MODIFICADOS'!$Q:$Q,"octubre",'DATOS-MODIFICADOS'!$T:$T,OCTUBRE!AF$4)</f>
        <v>0</v>
      </c>
      <c r="AG16" s="100">
        <f>COUNTIFS('DATOS-MODIFICADOS'!$J:$J,OCTUBRE!$B16,'DATOS-MODIFICADOS'!$Q:$Q,"octubre",'DATOS-MODIFICADOS'!$T:$T,OCTUBRE!AG$4)</f>
        <v>0</v>
      </c>
      <c r="AH16" s="103">
        <f>COUNTIFS('DATOS-MODIFICADOS'!$J:$J,OCTUBRE!$B16,'DATOS-MODIFICADOS'!$Q:$Q,"octubre",'DATOS-MODIFICADOS'!$T:$T,OCTUBRE!AH$4)</f>
        <v>0</v>
      </c>
      <c r="AI16" s="109">
        <f t="shared" si="1"/>
        <v>26</v>
      </c>
      <c r="AJ16" s="110">
        <f>AUSENTISMO!D12</f>
        <v>1</v>
      </c>
      <c r="AK16" s="109">
        <f t="shared" si="4"/>
        <v>25</v>
      </c>
      <c r="AL16" s="110">
        <f t="shared" si="2"/>
        <v>42</v>
      </c>
      <c r="AM16" s="119">
        <f t="shared" si="3"/>
        <v>1.68</v>
      </c>
    </row>
    <row r="17" spans="2:39" x14ac:dyDescent="0.25">
      <c r="B17" s="115" t="str">
        <f>ANALISIS!F16</f>
        <v>Natalia Volpini</v>
      </c>
      <c r="C17" s="115" t="s">
        <v>895</v>
      </c>
      <c r="D17" s="45">
        <f>COUNTIFS('DATOS-MODIFICADOS'!$J:$J,OCTUBRE!$B17,'DATOS-MODIFICADOS'!$Q:$Q,"octubre",'DATOS-MODIFICADOS'!$T:$T,OCTUBRE!D$4)</f>
        <v>0</v>
      </c>
      <c r="E17" s="100">
        <f>COUNTIFS('DATOS-MODIFICADOS'!$J:$J,OCTUBRE!$B17,'DATOS-MODIFICADOS'!$Q:$Q,"octubre",'DATOS-MODIFICADOS'!$T:$T,OCTUBRE!E$4)</f>
        <v>0</v>
      </c>
      <c r="F17" s="45">
        <f>COUNTIFS('DATOS-MODIFICADOS'!$J:$J,OCTUBRE!$B17,'DATOS-MODIFICADOS'!$Q:$Q,"octubre",'DATOS-MODIFICADOS'!$T:$T,OCTUBRE!F$4)</f>
        <v>0</v>
      </c>
      <c r="G17" s="45">
        <f>COUNTIFS('DATOS-MODIFICADOS'!$J:$J,OCTUBRE!$B17,'DATOS-MODIFICADOS'!$Q:$Q,"octubre",'DATOS-MODIFICADOS'!$T:$T,OCTUBRE!G$4)</f>
        <v>4</v>
      </c>
      <c r="H17" s="45">
        <f>COUNTIFS('DATOS-MODIFICADOS'!$J:$J,OCTUBRE!$B17,'DATOS-MODIFICADOS'!$Q:$Q,"octubre",'DATOS-MODIFICADOS'!$T:$T,OCTUBRE!H$4)</f>
        <v>0</v>
      </c>
      <c r="I17" s="45">
        <f>COUNTIFS('DATOS-MODIFICADOS'!$J:$J,OCTUBRE!$B17,'DATOS-MODIFICADOS'!$Q:$Q,"octubre",'DATOS-MODIFICADOS'!$T:$T,OCTUBRE!I$4)</f>
        <v>0</v>
      </c>
      <c r="J17" s="45">
        <f>COUNTIFS('DATOS-MODIFICADOS'!$J:$J,OCTUBRE!$B17,'DATOS-MODIFICADOS'!$Q:$Q,"octubre",'DATOS-MODIFICADOS'!$T:$T,OCTUBRE!J$4)</f>
        <v>2</v>
      </c>
      <c r="K17" s="45">
        <f>COUNTIFS('DATOS-MODIFICADOS'!$J:$J,OCTUBRE!$B17,'DATOS-MODIFICADOS'!$Q:$Q,"octubre",'DATOS-MODIFICADOS'!$T:$T,OCTUBRE!K$4)</f>
        <v>3</v>
      </c>
      <c r="L17" s="100">
        <f>COUNTIFS('DATOS-MODIFICADOS'!$J:$J,OCTUBRE!$B17,'DATOS-MODIFICADOS'!$Q:$Q,"octubre",'DATOS-MODIFICADOS'!$T:$T,OCTUBRE!L$4)</f>
        <v>0</v>
      </c>
      <c r="M17" s="45">
        <f>COUNTIFS('DATOS-MODIFICADOS'!$J:$J,OCTUBRE!$B17,'DATOS-MODIFICADOS'!$Q:$Q,"octubre",'DATOS-MODIFICADOS'!$T:$T,OCTUBRE!M$4)</f>
        <v>7</v>
      </c>
      <c r="N17" s="45">
        <f>COUNTIFS('DATOS-MODIFICADOS'!$J:$J,OCTUBRE!$B17,'DATOS-MODIFICADOS'!$Q:$Q,"octubre",'DATOS-MODIFICADOS'!$T:$T,OCTUBRE!N$4)</f>
        <v>0</v>
      </c>
      <c r="O17" s="45">
        <f>COUNTIFS('DATOS-MODIFICADOS'!$J:$J,OCTUBRE!$B17,'DATOS-MODIFICADOS'!$Q:$Q,"octubre",'DATOS-MODIFICADOS'!$T:$T,OCTUBRE!O$4)</f>
        <v>4</v>
      </c>
      <c r="P17" s="45">
        <f>COUNTIFS('DATOS-MODIFICADOS'!$J:$J,OCTUBRE!$B17,'DATOS-MODIFICADOS'!$Q:$Q,"octubre",'DATOS-MODIFICADOS'!$T:$T,OCTUBRE!P$4)</f>
        <v>0</v>
      </c>
      <c r="Q17" s="45">
        <f>COUNTIFS('DATOS-MODIFICADOS'!$J:$J,OCTUBRE!$B17,'DATOS-MODIFICADOS'!$Q:$Q,"octubre",'DATOS-MODIFICADOS'!$T:$T,OCTUBRE!Q$4)</f>
        <v>4</v>
      </c>
      <c r="R17" s="45">
        <f>COUNTIFS('DATOS-MODIFICADOS'!$J:$J,OCTUBRE!$B17,'DATOS-MODIFICADOS'!$Q:$Q,"octubre",'DATOS-MODIFICADOS'!$T:$T,OCTUBRE!R$4)</f>
        <v>0</v>
      </c>
      <c r="S17" s="100">
        <f>COUNTIFS('DATOS-MODIFICADOS'!$J:$J,OCTUBRE!$B17,'DATOS-MODIFICADOS'!$Q:$Q,"octubre",'DATOS-MODIFICADOS'!$T:$T,OCTUBRE!S$4)</f>
        <v>0</v>
      </c>
      <c r="T17" s="45">
        <f>COUNTIFS('DATOS-MODIFICADOS'!$J:$J,OCTUBRE!$B17,'DATOS-MODIFICADOS'!$Q:$Q,"octubre",'DATOS-MODIFICADOS'!$T:$T,OCTUBRE!T$4)</f>
        <v>0</v>
      </c>
      <c r="U17" s="45">
        <f>COUNTIFS('DATOS-MODIFICADOS'!$J:$J,OCTUBRE!$B17,'DATOS-MODIFICADOS'!$Q:$Q,"octubre",'DATOS-MODIFICADOS'!$T:$T,OCTUBRE!U$4)</f>
        <v>3</v>
      </c>
      <c r="V17" s="45">
        <f>COUNTIFS('DATOS-MODIFICADOS'!$J:$J,OCTUBRE!$B17,'DATOS-MODIFICADOS'!$Q:$Q,"octubre",'DATOS-MODIFICADOS'!$T:$T,OCTUBRE!V$4)</f>
        <v>0</v>
      </c>
      <c r="W17" s="45">
        <f>COUNTIFS('DATOS-MODIFICADOS'!$J:$J,OCTUBRE!$B17,'DATOS-MODIFICADOS'!$Q:$Q,"octubre",'DATOS-MODIFICADOS'!$T:$T,OCTUBRE!W$4)</f>
        <v>2</v>
      </c>
      <c r="X17" s="45">
        <f>COUNTIFS('DATOS-MODIFICADOS'!$J:$J,OCTUBRE!$B17,'DATOS-MODIFICADOS'!$Q:$Q,"octubre",'DATOS-MODIFICADOS'!$T:$T,OCTUBRE!X$4)</f>
        <v>0</v>
      </c>
      <c r="Y17" s="45">
        <f>COUNTIFS('DATOS-MODIFICADOS'!$J:$J,OCTUBRE!$B17,'DATOS-MODIFICADOS'!$Q:$Q,"octubre",'DATOS-MODIFICADOS'!$T:$T,OCTUBRE!Y$4)</f>
        <v>2</v>
      </c>
      <c r="Z17" s="100">
        <f>COUNTIFS('DATOS-MODIFICADOS'!$J:$J,OCTUBRE!$B17,'DATOS-MODIFICADOS'!$Q:$Q,"octubre",'DATOS-MODIFICADOS'!$T:$T,OCTUBRE!Z$4)</f>
        <v>0</v>
      </c>
      <c r="AA17" s="45">
        <f>COUNTIFS('DATOS-MODIFICADOS'!$J:$J,OCTUBRE!$B17,'DATOS-MODIFICADOS'!$Q:$Q,"octubre",'DATOS-MODIFICADOS'!$T:$T,OCTUBRE!AA$4)</f>
        <v>5</v>
      </c>
      <c r="AB17" s="45">
        <f>COUNTIFS('DATOS-MODIFICADOS'!$J:$J,OCTUBRE!$B17,'DATOS-MODIFICADOS'!$Q:$Q,"octubre",'DATOS-MODIFICADOS'!$T:$T,OCTUBRE!AB$4)</f>
        <v>2</v>
      </c>
      <c r="AC17" s="45">
        <f>COUNTIFS('DATOS-MODIFICADOS'!$J:$J,OCTUBRE!$B17,'DATOS-MODIFICADOS'!$Q:$Q,"octubre",'DATOS-MODIFICADOS'!$T:$T,OCTUBRE!AC$4)</f>
        <v>1</v>
      </c>
      <c r="AD17" s="45">
        <f>COUNTIFS('DATOS-MODIFICADOS'!$J:$J,OCTUBRE!$B17,'DATOS-MODIFICADOS'!$Q:$Q,"octubre",'DATOS-MODIFICADOS'!$T:$T,OCTUBRE!AD$4)</f>
        <v>0</v>
      </c>
      <c r="AE17" s="45">
        <f>COUNTIFS('DATOS-MODIFICADOS'!$J:$J,OCTUBRE!$B17,'DATOS-MODIFICADOS'!$Q:$Q,"octubre",'DATOS-MODIFICADOS'!$T:$T,OCTUBRE!AE$4)</f>
        <v>10</v>
      </c>
      <c r="AF17" s="45">
        <f>COUNTIFS('DATOS-MODIFICADOS'!$J:$J,OCTUBRE!$B17,'DATOS-MODIFICADOS'!$Q:$Q,"octubre",'DATOS-MODIFICADOS'!$T:$T,OCTUBRE!AF$4)</f>
        <v>0</v>
      </c>
      <c r="AG17" s="100">
        <f>COUNTIFS('DATOS-MODIFICADOS'!$J:$J,OCTUBRE!$B17,'DATOS-MODIFICADOS'!$Q:$Q,"octubre",'DATOS-MODIFICADOS'!$T:$T,OCTUBRE!AG$4)</f>
        <v>0</v>
      </c>
      <c r="AH17" s="45">
        <f>COUNTIFS('DATOS-MODIFICADOS'!$J:$J,OCTUBRE!$B17,'DATOS-MODIFICADOS'!$Q:$Q,"octubre",'DATOS-MODIFICADOS'!$T:$T,OCTUBRE!AH$4)</f>
        <v>0</v>
      </c>
      <c r="AI17" s="109">
        <f t="shared" si="1"/>
        <v>26</v>
      </c>
      <c r="AJ17" s="110">
        <f>AUSENTISMO!D13</f>
        <v>0</v>
      </c>
      <c r="AK17" s="109">
        <f t="shared" si="4"/>
        <v>26</v>
      </c>
      <c r="AL17" s="110">
        <f t="shared" si="2"/>
        <v>49</v>
      </c>
      <c r="AM17" s="119">
        <f t="shared" si="3"/>
        <v>1.8846153846153846</v>
      </c>
    </row>
    <row r="18" spans="2:39" x14ac:dyDescent="0.25">
      <c r="B18" s="105" t="str">
        <f>ANALISIS!F17</f>
        <v>Isabella Costa</v>
      </c>
      <c r="C18" s="105" t="s">
        <v>895</v>
      </c>
      <c r="D18" s="103">
        <f>COUNTIFS('DATOS-MODIFICADOS'!$J:$J,OCTUBRE!$B18,'DATOS-MODIFICADOS'!$Q:$Q,"octubre",'DATOS-MODIFICADOS'!$T:$T,OCTUBRE!D$4)</f>
        <v>0</v>
      </c>
      <c r="E18" s="100">
        <f>COUNTIFS('DATOS-MODIFICADOS'!$J:$J,OCTUBRE!$B18,'DATOS-MODIFICADOS'!$Q:$Q,"octubre",'DATOS-MODIFICADOS'!$T:$T,OCTUBRE!E$4)</f>
        <v>0</v>
      </c>
      <c r="F18" s="103">
        <f>COUNTIFS('DATOS-MODIFICADOS'!$J:$J,OCTUBRE!$B18,'DATOS-MODIFICADOS'!$Q:$Q,"octubre",'DATOS-MODIFICADOS'!$T:$T,OCTUBRE!F$4)</f>
        <v>4</v>
      </c>
      <c r="G18" s="103">
        <f>COUNTIFS('DATOS-MODIFICADOS'!$J:$J,OCTUBRE!$B18,'DATOS-MODIFICADOS'!$Q:$Q,"octubre",'DATOS-MODIFICADOS'!$T:$T,OCTUBRE!G$4)</f>
        <v>2</v>
      </c>
      <c r="H18" s="103">
        <f>COUNTIFS('DATOS-MODIFICADOS'!$J:$J,OCTUBRE!$B18,'DATOS-MODIFICADOS'!$Q:$Q,"octubre",'DATOS-MODIFICADOS'!$T:$T,OCTUBRE!H$4)</f>
        <v>0</v>
      </c>
      <c r="I18" s="103">
        <f>COUNTIFS('DATOS-MODIFICADOS'!$J:$J,OCTUBRE!$B18,'DATOS-MODIFICADOS'!$Q:$Q,"octubre",'DATOS-MODIFICADOS'!$T:$T,OCTUBRE!I$4)</f>
        <v>3</v>
      </c>
      <c r="J18" s="103">
        <f>COUNTIFS('DATOS-MODIFICADOS'!$J:$J,OCTUBRE!$B18,'DATOS-MODIFICADOS'!$Q:$Q,"octubre",'DATOS-MODIFICADOS'!$T:$T,OCTUBRE!J$4)</f>
        <v>0</v>
      </c>
      <c r="K18" s="103">
        <f>COUNTIFS('DATOS-MODIFICADOS'!$J:$J,OCTUBRE!$B18,'DATOS-MODIFICADOS'!$Q:$Q,"octubre",'DATOS-MODIFICADOS'!$T:$T,OCTUBRE!K$4)</f>
        <v>0</v>
      </c>
      <c r="L18" s="100">
        <f>COUNTIFS('DATOS-MODIFICADOS'!$J:$J,OCTUBRE!$B18,'DATOS-MODIFICADOS'!$Q:$Q,"octubre",'DATOS-MODIFICADOS'!$T:$T,OCTUBRE!L$4)</f>
        <v>0</v>
      </c>
      <c r="M18" s="103">
        <f>COUNTIFS('DATOS-MODIFICADOS'!$J:$J,OCTUBRE!$B18,'DATOS-MODIFICADOS'!$Q:$Q,"octubre",'DATOS-MODIFICADOS'!$T:$T,OCTUBRE!M$4)</f>
        <v>2</v>
      </c>
      <c r="N18" s="103">
        <f>COUNTIFS('DATOS-MODIFICADOS'!$J:$J,OCTUBRE!$B18,'DATOS-MODIFICADOS'!$Q:$Q,"octubre",'DATOS-MODIFICADOS'!$T:$T,OCTUBRE!N$4)</f>
        <v>0</v>
      </c>
      <c r="O18" s="103">
        <f>COUNTIFS('DATOS-MODIFICADOS'!$J:$J,OCTUBRE!$B18,'DATOS-MODIFICADOS'!$Q:$Q,"octubre",'DATOS-MODIFICADOS'!$T:$T,OCTUBRE!O$4)</f>
        <v>0</v>
      </c>
      <c r="P18" s="103">
        <f>COUNTIFS('DATOS-MODIFICADOS'!$J:$J,OCTUBRE!$B18,'DATOS-MODIFICADOS'!$Q:$Q,"octubre",'DATOS-MODIFICADOS'!$T:$T,OCTUBRE!P$4)</f>
        <v>0</v>
      </c>
      <c r="Q18" s="103">
        <f>COUNTIFS('DATOS-MODIFICADOS'!$J:$J,OCTUBRE!$B18,'DATOS-MODIFICADOS'!$Q:$Q,"octubre",'DATOS-MODIFICADOS'!$T:$T,OCTUBRE!Q$4)</f>
        <v>1</v>
      </c>
      <c r="R18" s="103">
        <f>COUNTIFS('DATOS-MODIFICADOS'!$J:$J,OCTUBRE!$B18,'DATOS-MODIFICADOS'!$Q:$Q,"octubre",'DATOS-MODIFICADOS'!$T:$T,OCTUBRE!R$4)</f>
        <v>0</v>
      </c>
      <c r="S18" s="100">
        <f>COUNTIFS('DATOS-MODIFICADOS'!$J:$J,OCTUBRE!$B18,'DATOS-MODIFICADOS'!$Q:$Q,"octubre",'DATOS-MODIFICADOS'!$T:$T,OCTUBRE!S$4)</f>
        <v>0</v>
      </c>
      <c r="T18" s="103">
        <f>COUNTIFS('DATOS-MODIFICADOS'!$J:$J,OCTUBRE!$B18,'DATOS-MODIFICADOS'!$Q:$Q,"octubre",'DATOS-MODIFICADOS'!$T:$T,OCTUBRE!T$4)</f>
        <v>0</v>
      </c>
      <c r="U18" s="103">
        <f>COUNTIFS('DATOS-MODIFICADOS'!$J:$J,OCTUBRE!$B18,'DATOS-MODIFICADOS'!$Q:$Q,"octubre",'DATOS-MODIFICADOS'!$T:$T,OCTUBRE!U$4)</f>
        <v>0</v>
      </c>
      <c r="V18" s="103">
        <f>COUNTIFS('DATOS-MODIFICADOS'!$J:$J,OCTUBRE!$B18,'DATOS-MODIFICADOS'!$Q:$Q,"octubre",'DATOS-MODIFICADOS'!$T:$T,OCTUBRE!V$4)</f>
        <v>0</v>
      </c>
      <c r="W18" s="103">
        <f>COUNTIFS('DATOS-MODIFICADOS'!$J:$J,OCTUBRE!$B18,'DATOS-MODIFICADOS'!$Q:$Q,"octubre",'DATOS-MODIFICADOS'!$T:$T,OCTUBRE!W$4)</f>
        <v>5</v>
      </c>
      <c r="X18" s="103">
        <f>COUNTIFS('DATOS-MODIFICADOS'!$J:$J,OCTUBRE!$B18,'DATOS-MODIFICADOS'!$Q:$Q,"octubre",'DATOS-MODIFICADOS'!$T:$T,OCTUBRE!X$4)</f>
        <v>0</v>
      </c>
      <c r="Y18" s="103">
        <f>COUNTIFS('DATOS-MODIFICADOS'!$J:$J,OCTUBRE!$B18,'DATOS-MODIFICADOS'!$Q:$Q,"octubre",'DATOS-MODIFICADOS'!$T:$T,OCTUBRE!Y$4)</f>
        <v>1</v>
      </c>
      <c r="Z18" s="100">
        <f>COUNTIFS('DATOS-MODIFICADOS'!$J:$J,OCTUBRE!$B18,'DATOS-MODIFICADOS'!$Q:$Q,"octubre",'DATOS-MODIFICADOS'!$T:$T,OCTUBRE!Z$4)</f>
        <v>0</v>
      </c>
      <c r="AA18" s="103">
        <f>COUNTIFS('DATOS-MODIFICADOS'!$J:$J,OCTUBRE!$B18,'DATOS-MODIFICADOS'!$Q:$Q,"octubre",'DATOS-MODIFICADOS'!$T:$T,OCTUBRE!AA$4)</f>
        <v>0</v>
      </c>
      <c r="AB18" s="103">
        <f>COUNTIFS('DATOS-MODIFICADOS'!$J:$J,OCTUBRE!$B18,'DATOS-MODIFICADOS'!$Q:$Q,"octubre",'DATOS-MODIFICADOS'!$T:$T,OCTUBRE!AB$4)</f>
        <v>0</v>
      </c>
      <c r="AC18" s="103">
        <f>COUNTIFS('DATOS-MODIFICADOS'!$J:$J,OCTUBRE!$B18,'DATOS-MODIFICADOS'!$Q:$Q,"octubre",'DATOS-MODIFICADOS'!$T:$T,OCTUBRE!AC$4)</f>
        <v>4</v>
      </c>
      <c r="AD18" s="103">
        <f>COUNTIFS('DATOS-MODIFICADOS'!$J:$J,OCTUBRE!$B18,'DATOS-MODIFICADOS'!$Q:$Q,"octubre",'DATOS-MODIFICADOS'!$T:$T,OCTUBRE!AD$4)</f>
        <v>0</v>
      </c>
      <c r="AE18" s="103">
        <f>COUNTIFS('DATOS-MODIFICADOS'!$J:$J,OCTUBRE!$B18,'DATOS-MODIFICADOS'!$Q:$Q,"octubre",'DATOS-MODIFICADOS'!$T:$T,OCTUBRE!AE$4)</f>
        <v>2</v>
      </c>
      <c r="AF18" s="103">
        <f>COUNTIFS('DATOS-MODIFICADOS'!$J:$J,OCTUBRE!$B18,'DATOS-MODIFICADOS'!$Q:$Q,"octubre",'DATOS-MODIFICADOS'!$T:$T,OCTUBRE!AF$4)</f>
        <v>0</v>
      </c>
      <c r="AG18" s="100">
        <f>COUNTIFS('DATOS-MODIFICADOS'!$J:$J,OCTUBRE!$B18,'DATOS-MODIFICADOS'!$Q:$Q,"octubre",'DATOS-MODIFICADOS'!$T:$T,OCTUBRE!AG$4)</f>
        <v>0</v>
      </c>
      <c r="AH18" s="103">
        <f>COUNTIFS('DATOS-MODIFICADOS'!$J:$J,OCTUBRE!$B18,'DATOS-MODIFICADOS'!$Q:$Q,"octubre",'DATOS-MODIFICADOS'!$T:$T,OCTUBRE!AH$4)</f>
        <v>0</v>
      </c>
      <c r="AI18" s="109">
        <f t="shared" si="1"/>
        <v>26</v>
      </c>
      <c r="AJ18" s="110">
        <f>AUSENTISMO!D14</f>
        <v>0</v>
      </c>
      <c r="AK18" s="109">
        <f t="shared" si="4"/>
        <v>26</v>
      </c>
      <c r="AL18" s="110">
        <f t="shared" si="2"/>
        <v>24</v>
      </c>
      <c r="AM18" s="119">
        <f t="shared" si="3"/>
        <v>0.92307692307692313</v>
      </c>
    </row>
    <row r="19" spans="2:39" x14ac:dyDescent="0.25">
      <c r="B19" s="115" t="str">
        <f>ANALISIS!F18</f>
        <v>Ana Gomez</v>
      </c>
      <c r="C19" s="115" t="s">
        <v>895</v>
      </c>
      <c r="D19" s="45">
        <f>COUNTIFS('DATOS-MODIFICADOS'!$J:$J,OCTUBRE!$B19,'DATOS-MODIFICADOS'!$Q:$Q,"octubre",'DATOS-MODIFICADOS'!$T:$T,OCTUBRE!D$4)</f>
        <v>0</v>
      </c>
      <c r="E19" s="100">
        <f>COUNTIFS('DATOS-MODIFICADOS'!$J:$J,OCTUBRE!$B19,'DATOS-MODIFICADOS'!$Q:$Q,"octubre",'DATOS-MODIFICADOS'!$T:$T,OCTUBRE!E$4)</f>
        <v>0</v>
      </c>
      <c r="F19" s="45">
        <f>COUNTIFS('DATOS-MODIFICADOS'!$J:$J,OCTUBRE!$B19,'DATOS-MODIFICADOS'!$Q:$Q,"octubre",'DATOS-MODIFICADOS'!$T:$T,OCTUBRE!F$4)</f>
        <v>0</v>
      </c>
      <c r="G19" s="45">
        <f>COUNTIFS('DATOS-MODIFICADOS'!$J:$J,OCTUBRE!$B19,'DATOS-MODIFICADOS'!$Q:$Q,"octubre",'DATOS-MODIFICADOS'!$T:$T,OCTUBRE!G$4)</f>
        <v>2</v>
      </c>
      <c r="H19" s="45">
        <f>COUNTIFS('DATOS-MODIFICADOS'!$J:$J,OCTUBRE!$B19,'DATOS-MODIFICADOS'!$Q:$Q,"octubre",'DATOS-MODIFICADOS'!$T:$T,OCTUBRE!H$4)</f>
        <v>0</v>
      </c>
      <c r="I19" s="45">
        <f>COUNTIFS('DATOS-MODIFICADOS'!$J:$J,OCTUBRE!$B19,'DATOS-MODIFICADOS'!$Q:$Q,"octubre",'DATOS-MODIFICADOS'!$T:$T,OCTUBRE!I$4)</f>
        <v>3</v>
      </c>
      <c r="J19" s="45">
        <f>COUNTIFS('DATOS-MODIFICADOS'!$J:$J,OCTUBRE!$B19,'DATOS-MODIFICADOS'!$Q:$Q,"octubre",'DATOS-MODIFICADOS'!$T:$T,OCTUBRE!J$4)</f>
        <v>2</v>
      </c>
      <c r="K19" s="45">
        <f>COUNTIFS('DATOS-MODIFICADOS'!$J:$J,OCTUBRE!$B19,'DATOS-MODIFICADOS'!$Q:$Q,"octubre",'DATOS-MODIFICADOS'!$T:$T,OCTUBRE!K$4)</f>
        <v>2</v>
      </c>
      <c r="L19" s="100">
        <f>COUNTIFS('DATOS-MODIFICADOS'!$J:$J,OCTUBRE!$B19,'DATOS-MODIFICADOS'!$Q:$Q,"octubre",'DATOS-MODIFICADOS'!$T:$T,OCTUBRE!L$4)</f>
        <v>0</v>
      </c>
      <c r="M19" s="45">
        <f>COUNTIFS('DATOS-MODIFICADOS'!$J:$J,OCTUBRE!$B19,'DATOS-MODIFICADOS'!$Q:$Q,"octubre",'DATOS-MODIFICADOS'!$T:$T,OCTUBRE!M$4)</f>
        <v>4</v>
      </c>
      <c r="N19" s="45">
        <f>COUNTIFS('DATOS-MODIFICADOS'!$J:$J,OCTUBRE!$B19,'DATOS-MODIFICADOS'!$Q:$Q,"octubre",'DATOS-MODIFICADOS'!$T:$T,OCTUBRE!N$4)</f>
        <v>0</v>
      </c>
      <c r="O19" s="45">
        <f>COUNTIFS('DATOS-MODIFICADOS'!$J:$J,OCTUBRE!$B19,'DATOS-MODIFICADOS'!$Q:$Q,"octubre",'DATOS-MODIFICADOS'!$T:$T,OCTUBRE!O$4)</f>
        <v>0</v>
      </c>
      <c r="P19" s="45">
        <f>COUNTIFS('DATOS-MODIFICADOS'!$J:$J,OCTUBRE!$B19,'DATOS-MODIFICADOS'!$Q:$Q,"octubre",'DATOS-MODIFICADOS'!$T:$T,OCTUBRE!P$4)</f>
        <v>0</v>
      </c>
      <c r="Q19" s="45">
        <f>COUNTIFS('DATOS-MODIFICADOS'!$J:$J,OCTUBRE!$B19,'DATOS-MODIFICADOS'!$Q:$Q,"octubre",'DATOS-MODIFICADOS'!$T:$T,OCTUBRE!Q$4)</f>
        <v>3</v>
      </c>
      <c r="R19" s="45">
        <f>COUNTIFS('DATOS-MODIFICADOS'!$J:$J,OCTUBRE!$B19,'DATOS-MODIFICADOS'!$Q:$Q,"octubre",'DATOS-MODIFICADOS'!$T:$T,OCTUBRE!R$4)</f>
        <v>2</v>
      </c>
      <c r="S19" s="100">
        <f>COUNTIFS('DATOS-MODIFICADOS'!$J:$J,OCTUBRE!$B19,'DATOS-MODIFICADOS'!$Q:$Q,"octubre",'DATOS-MODIFICADOS'!$T:$T,OCTUBRE!S$4)</f>
        <v>0</v>
      </c>
      <c r="T19" s="45">
        <f>COUNTIFS('DATOS-MODIFICADOS'!$J:$J,OCTUBRE!$B19,'DATOS-MODIFICADOS'!$Q:$Q,"octubre",'DATOS-MODIFICADOS'!$T:$T,OCTUBRE!T$4)</f>
        <v>0</v>
      </c>
      <c r="U19" s="45">
        <f>COUNTIFS('DATOS-MODIFICADOS'!$J:$J,OCTUBRE!$B19,'DATOS-MODIFICADOS'!$Q:$Q,"octubre",'DATOS-MODIFICADOS'!$T:$T,OCTUBRE!U$4)</f>
        <v>2</v>
      </c>
      <c r="V19" s="45">
        <f>COUNTIFS('DATOS-MODIFICADOS'!$J:$J,OCTUBRE!$B19,'DATOS-MODIFICADOS'!$Q:$Q,"octubre",'DATOS-MODIFICADOS'!$T:$T,OCTUBRE!V$4)</f>
        <v>0</v>
      </c>
      <c r="W19" s="45">
        <f>COUNTIFS('DATOS-MODIFICADOS'!$J:$J,OCTUBRE!$B19,'DATOS-MODIFICADOS'!$Q:$Q,"octubre",'DATOS-MODIFICADOS'!$T:$T,OCTUBRE!W$4)</f>
        <v>6</v>
      </c>
      <c r="X19" s="45">
        <f>COUNTIFS('DATOS-MODIFICADOS'!$J:$J,OCTUBRE!$B19,'DATOS-MODIFICADOS'!$Q:$Q,"octubre",'DATOS-MODIFICADOS'!$T:$T,OCTUBRE!X$4)</f>
        <v>0</v>
      </c>
      <c r="Y19" s="45">
        <f>COUNTIFS('DATOS-MODIFICADOS'!$J:$J,OCTUBRE!$B19,'DATOS-MODIFICADOS'!$Q:$Q,"octubre",'DATOS-MODIFICADOS'!$T:$T,OCTUBRE!Y$4)</f>
        <v>6</v>
      </c>
      <c r="Z19" s="100">
        <f>COUNTIFS('DATOS-MODIFICADOS'!$J:$J,OCTUBRE!$B19,'DATOS-MODIFICADOS'!$Q:$Q,"octubre",'DATOS-MODIFICADOS'!$T:$T,OCTUBRE!Z$4)</f>
        <v>0</v>
      </c>
      <c r="AA19" s="45">
        <f>COUNTIFS('DATOS-MODIFICADOS'!$J:$J,OCTUBRE!$B19,'DATOS-MODIFICADOS'!$Q:$Q,"octubre",'DATOS-MODIFICADOS'!$T:$T,OCTUBRE!AA$4)</f>
        <v>3</v>
      </c>
      <c r="AB19" s="45">
        <f>COUNTIFS('DATOS-MODIFICADOS'!$J:$J,OCTUBRE!$B19,'DATOS-MODIFICADOS'!$Q:$Q,"octubre",'DATOS-MODIFICADOS'!$T:$T,OCTUBRE!AB$4)</f>
        <v>0</v>
      </c>
      <c r="AC19" s="45">
        <f>COUNTIFS('DATOS-MODIFICADOS'!$J:$J,OCTUBRE!$B19,'DATOS-MODIFICADOS'!$Q:$Q,"octubre",'DATOS-MODIFICADOS'!$T:$T,OCTUBRE!AC$4)</f>
        <v>2</v>
      </c>
      <c r="AD19" s="45">
        <f>COUNTIFS('DATOS-MODIFICADOS'!$J:$J,OCTUBRE!$B19,'DATOS-MODIFICADOS'!$Q:$Q,"octubre",'DATOS-MODIFICADOS'!$T:$T,OCTUBRE!AD$4)</f>
        <v>0</v>
      </c>
      <c r="AE19" s="45">
        <f>COUNTIFS('DATOS-MODIFICADOS'!$J:$J,OCTUBRE!$B19,'DATOS-MODIFICADOS'!$Q:$Q,"octubre",'DATOS-MODIFICADOS'!$T:$T,OCTUBRE!AE$4)</f>
        <v>0</v>
      </c>
      <c r="AF19" s="45">
        <f>COUNTIFS('DATOS-MODIFICADOS'!$J:$J,OCTUBRE!$B19,'DATOS-MODIFICADOS'!$Q:$Q,"octubre",'DATOS-MODIFICADOS'!$T:$T,OCTUBRE!AF$4)</f>
        <v>0</v>
      </c>
      <c r="AG19" s="100">
        <f>COUNTIFS('DATOS-MODIFICADOS'!$J:$J,OCTUBRE!$B19,'DATOS-MODIFICADOS'!$Q:$Q,"octubre",'DATOS-MODIFICADOS'!$T:$T,OCTUBRE!AG$4)</f>
        <v>0</v>
      </c>
      <c r="AH19" s="45">
        <f>COUNTIFS('DATOS-MODIFICADOS'!$J:$J,OCTUBRE!$B19,'DATOS-MODIFICADOS'!$Q:$Q,"octubre",'DATOS-MODIFICADOS'!$T:$T,OCTUBRE!AH$4)</f>
        <v>0</v>
      </c>
      <c r="AI19" s="109">
        <f t="shared" si="1"/>
        <v>26</v>
      </c>
      <c r="AJ19" s="110">
        <f>AUSENTISMO!D15</f>
        <v>0</v>
      </c>
      <c r="AK19" s="109">
        <f t="shared" si="4"/>
        <v>26</v>
      </c>
      <c r="AL19" s="110">
        <f t="shared" si="2"/>
        <v>37</v>
      </c>
      <c r="AM19" s="119">
        <f t="shared" si="3"/>
        <v>1.4230769230769231</v>
      </c>
    </row>
    <row r="20" spans="2:39" x14ac:dyDescent="0.25">
      <c r="B20" s="105" t="str">
        <f>ANALISIS!F19</f>
        <v>Javier Hernandez</v>
      </c>
      <c r="C20" s="105" t="s">
        <v>895</v>
      </c>
      <c r="D20" s="103">
        <f>COUNTIFS('DATOS-MODIFICADOS'!$J:$J,OCTUBRE!$B20,'DATOS-MODIFICADOS'!$Q:$Q,"octubre",'DATOS-MODIFICADOS'!$T:$T,OCTUBRE!D$4)</f>
        <v>0</v>
      </c>
      <c r="E20" s="100">
        <f>COUNTIFS('DATOS-MODIFICADOS'!$J:$J,OCTUBRE!$B20,'DATOS-MODIFICADOS'!$Q:$Q,"octubre",'DATOS-MODIFICADOS'!$T:$T,OCTUBRE!E$4)</f>
        <v>0</v>
      </c>
      <c r="F20" s="103">
        <f>COUNTIFS('DATOS-MODIFICADOS'!$J:$J,OCTUBRE!$B20,'DATOS-MODIFICADOS'!$Q:$Q,"octubre",'DATOS-MODIFICADOS'!$T:$T,OCTUBRE!F$4)</f>
        <v>0</v>
      </c>
      <c r="G20" s="103">
        <f>COUNTIFS('DATOS-MODIFICADOS'!$J:$J,OCTUBRE!$B20,'DATOS-MODIFICADOS'!$Q:$Q,"octubre",'DATOS-MODIFICADOS'!$T:$T,OCTUBRE!G$4)</f>
        <v>2</v>
      </c>
      <c r="H20" s="103">
        <f>COUNTIFS('DATOS-MODIFICADOS'!$J:$J,OCTUBRE!$B20,'DATOS-MODIFICADOS'!$Q:$Q,"octubre",'DATOS-MODIFICADOS'!$T:$T,OCTUBRE!H$4)</f>
        <v>0</v>
      </c>
      <c r="I20" s="103">
        <f>COUNTIFS('DATOS-MODIFICADOS'!$J:$J,OCTUBRE!$B20,'DATOS-MODIFICADOS'!$Q:$Q,"octubre",'DATOS-MODIFICADOS'!$T:$T,OCTUBRE!I$4)</f>
        <v>0</v>
      </c>
      <c r="J20" s="103">
        <f>COUNTIFS('DATOS-MODIFICADOS'!$J:$J,OCTUBRE!$B20,'DATOS-MODIFICADOS'!$Q:$Q,"octubre",'DATOS-MODIFICADOS'!$T:$T,OCTUBRE!J$4)</f>
        <v>0</v>
      </c>
      <c r="K20" s="103">
        <f>COUNTIFS('DATOS-MODIFICADOS'!$J:$J,OCTUBRE!$B20,'DATOS-MODIFICADOS'!$Q:$Q,"octubre",'DATOS-MODIFICADOS'!$T:$T,OCTUBRE!K$4)</f>
        <v>0</v>
      </c>
      <c r="L20" s="100">
        <f>COUNTIFS('DATOS-MODIFICADOS'!$J:$J,OCTUBRE!$B20,'DATOS-MODIFICADOS'!$Q:$Q,"octubre",'DATOS-MODIFICADOS'!$T:$T,OCTUBRE!L$4)</f>
        <v>0</v>
      </c>
      <c r="M20" s="103">
        <f>COUNTIFS('DATOS-MODIFICADOS'!$J:$J,OCTUBRE!$B20,'DATOS-MODIFICADOS'!$Q:$Q,"octubre",'DATOS-MODIFICADOS'!$T:$T,OCTUBRE!M$4)</f>
        <v>4</v>
      </c>
      <c r="N20" s="103">
        <f>COUNTIFS('DATOS-MODIFICADOS'!$J:$J,OCTUBRE!$B20,'DATOS-MODIFICADOS'!$Q:$Q,"octubre",'DATOS-MODIFICADOS'!$T:$T,OCTUBRE!N$4)</f>
        <v>0</v>
      </c>
      <c r="O20" s="103">
        <f>COUNTIFS('DATOS-MODIFICADOS'!$J:$J,OCTUBRE!$B20,'DATOS-MODIFICADOS'!$Q:$Q,"octubre",'DATOS-MODIFICADOS'!$T:$T,OCTUBRE!O$4)</f>
        <v>2</v>
      </c>
      <c r="P20" s="103">
        <f>COUNTIFS('DATOS-MODIFICADOS'!$J:$J,OCTUBRE!$B20,'DATOS-MODIFICADOS'!$Q:$Q,"octubre",'DATOS-MODIFICADOS'!$T:$T,OCTUBRE!P$4)</f>
        <v>0</v>
      </c>
      <c r="Q20" s="103">
        <f>COUNTIFS('DATOS-MODIFICADOS'!$J:$J,OCTUBRE!$B20,'DATOS-MODIFICADOS'!$Q:$Q,"octubre",'DATOS-MODIFICADOS'!$T:$T,OCTUBRE!Q$4)</f>
        <v>4</v>
      </c>
      <c r="R20" s="103">
        <f>COUNTIFS('DATOS-MODIFICADOS'!$J:$J,OCTUBRE!$B20,'DATOS-MODIFICADOS'!$Q:$Q,"octubre",'DATOS-MODIFICADOS'!$T:$T,OCTUBRE!R$4)</f>
        <v>2</v>
      </c>
      <c r="S20" s="100">
        <f>COUNTIFS('DATOS-MODIFICADOS'!$J:$J,OCTUBRE!$B20,'DATOS-MODIFICADOS'!$Q:$Q,"octubre",'DATOS-MODIFICADOS'!$T:$T,OCTUBRE!S$4)</f>
        <v>0</v>
      </c>
      <c r="T20" s="103">
        <f>COUNTIFS('DATOS-MODIFICADOS'!$J:$J,OCTUBRE!$B20,'DATOS-MODIFICADOS'!$Q:$Q,"octubre",'DATOS-MODIFICADOS'!$T:$T,OCTUBRE!T$4)</f>
        <v>0</v>
      </c>
      <c r="U20" s="103">
        <f>COUNTIFS('DATOS-MODIFICADOS'!$J:$J,OCTUBRE!$B20,'DATOS-MODIFICADOS'!$Q:$Q,"octubre",'DATOS-MODIFICADOS'!$T:$T,OCTUBRE!U$4)</f>
        <v>0</v>
      </c>
      <c r="V20" s="103">
        <f>COUNTIFS('DATOS-MODIFICADOS'!$J:$J,OCTUBRE!$B20,'DATOS-MODIFICADOS'!$Q:$Q,"octubre",'DATOS-MODIFICADOS'!$T:$T,OCTUBRE!V$4)</f>
        <v>0</v>
      </c>
      <c r="W20" s="103">
        <f>COUNTIFS('DATOS-MODIFICADOS'!$J:$J,OCTUBRE!$B20,'DATOS-MODIFICADOS'!$Q:$Q,"octubre",'DATOS-MODIFICADOS'!$T:$T,OCTUBRE!W$4)</f>
        <v>0</v>
      </c>
      <c r="X20" s="103">
        <f>COUNTIFS('DATOS-MODIFICADOS'!$J:$J,OCTUBRE!$B20,'DATOS-MODIFICADOS'!$Q:$Q,"octubre",'DATOS-MODIFICADOS'!$T:$T,OCTUBRE!X$4)</f>
        <v>0</v>
      </c>
      <c r="Y20" s="103">
        <f>COUNTIFS('DATOS-MODIFICADOS'!$J:$J,OCTUBRE!$B20,'DATOS-MODIFICADOS'!$Q:$Q,"octubre",'DATOS-MODIFICADOS'!$T:$T,OCTUBRE!Y$4)</f>
        <v>0</v>
      </c>
      <c r="Z20" s="100">
        <f>COUNTIFS('DATOS-MODIFICADOS'!$J:$J,OCTUBRE!$B20,'DATOS-MODIFICADOS'!$Q:$Q,"octubre",'DATOS-MODIFICADOS'!$T:$T,OCTUBRE!Z$4)</f>
        <v>0</v>
      </c>
      <c r="AA20" s="103">
        <f>COUNTIFS('DATOS-MODIFICADOS'!$J:$J,OCTUBRE!$B20,'DATOS-MODIFICADOS'!$Q:$Q,"octubre",'DATOS-MODIFICADOS'!$T:$T,OCTUBRE!AA$4)</f>
        <v>2</v>
      </c>
      <c r="AB20" s="103">
        <f>COUNTIFS('DATOS-MODIFICADOS'!$J:$J,OCTUBRE!$B20,'DATOS-MODIFICADOS'!$Q:$Q,"octubre",'DATOS-MODIFICADOS'!$T:$T,OCTUBRE!AB$4)</f>
        <v>0</v>
      </c>
      <c r="AC20" s="103">
        <f>COUNTIFS('DATOS-MODIFICADOS'!$J:$J,OCTUBRE!$B20,'DATOS-MODIFICADOS'!$Q:$Q,"octubre",'DATOS-MODIFICADOS'!$T:$T,OCTUBRE!AC$4)</f>
        <v>0</v>
      </c>
      <c r="AD20" s="103">
        <f>COUNTIFS('DATOS-MODIFICADOS'!$J:$J,OCTUBRE!$B20,'DATOS-MODIFICADOS'!$Q:$Q,"octubre",'DATOS-MODIFICADOS'!$T:$T,OCTUBRE!AD$4)</f>
        <v>0</v>
      </c>
      <c r="AE20" s="103">
        <f>COUNTIFS('DATOS-MODIFICADOS'!$J:$J,OCTUBRE!$B20,'DATOS-MODIFICADOS'!$Q:$Q,"octubre",'DATOS-MODIFICADOS'!$T:$T,OCTUBRE!AE$4)</f>
        <v>2</v>
      </c>
      <c r="AF20" s="103">
        <f>COUNTIFS('DATOS-MODIFICADOS'!$J:$J,OCTUBRE!$B20,'DATOS-MODIFICADOS'!$Q:$Q,"octubre",'DATOS-MODIFICADOS'!$T:$T,OCTUBRE!AF$4)</f>
        <v>0</v>
      </c>
      <c r="AG20" s="100">
        <f>COUNTIFS('DATOS-MODIFICADOS'!$J:$J,OCTUBRE!$B20,'DATOS-MODIFICADOS'!$Q:$Q,"octubre",'DATOS-MODIFICADOS'!$T:$T,OCTUBRE!AG$4)</f>
        <v>0</v>
      </c>
      <c r="AH20" s="103">
        <f>COUNTIFS('DATOS-MODIFICADOS'!$J:$J,OCTUBRE!$B20,'DATOS-MODIFICADOS'!$Q:$Q,"octubre",'DATOS-MODIFICADOS'!$T:$T,OCTUBRE!AH$4)</f>
        <v>0</v>
      </c>
      <c r="AI20" s="109">
        <f t="shared" si="1"/>
        <v>26</v>
      </c>
      <c r="AJ20" s="110">
        <f>AUSENTISMO!D16</f>
        <v>0</v>
      </c>
      <c r="AK20" s="109">
        <f t="shared" si="4"/>
        <v>26</v>
      </c>
      <c r="AL20" s="110">
        <f t="shared" si="2"/>
        <v>18</v>
      </c>
      <c r="AM20" s="119">
        <f t="shared" si="3"/>
        <v>0.69230769230769229</v>
      </c>
    </row>
    <row r="21" spans="2:39" x14ac:dyDescent="0.25">
      <c r="B21" s="115" t="str">
        <f>ANALISIS!F20</f>
        <v>Maria Gonzalez</v>
      </c>
      <c r="C21" s="115" t="s">
        <v>895</v>
      </c>
      <c r="D21" s="45">
        <f>COUNTIFS('DATOS-MODIFICADOS'!$J:$J,OCTUBRE!$B21,'DATOS-MODIFICADOS'!$Q:$Q,"octubre",'DATOS-MODIFICADOS'!$T:$T,OCTUBRE!D$4)</f>
        <v>0</v>
      </c>
      <c r="E21" s="100">
        <f>COUNTIFS('DATOS-MODIFICADOS'!$J:$J,OCTUBRE!$B21,'DATOS-MODIFICADOS'!$Q:$Q,"octubre",'DATOS-MODIFICADOS'!$T:$T,OCTUBRE!E$4)</f>
        <v>0</v>
      </c>
      <c r="F21" s="45">
        <f>COUNTIFS('DATOS-MODIFICADOS'!$J:$J,OCTUBRE!$B21,'DATOS-MODIFICADOS'!$Q:$Q,"octubre",'DATOS-MODIFICADOS'!$T:$T,OCTUBRE!F$4)</f>
        <v>0</v>
      </c>
      <c r="G21" s="45">
        <f>COUNTIFS('DATOS-MODIFICADOS'!$J:$J,OCTUBRE!$B21,'DATOS-MODIFICADOS'!$Q:$Q,"octubre",'DATOS-MODIFICADOS'!$T:$T,OCTUBRE!G$4)</f>
        <v>0</v>
      </c>
      <c r="H21" s="45">
        <f>COUNTIFS('DATOS-MODIFICADOS'!$J:$J,OCTUBRE!$B21,'DATOS-MODIFICADOS'!$Q:$Q,"octubre",'DATOS-MODIFICADOS'!$T:$T,OCTUBRE!H$4)</f>
        <v>0</v>
      </c>
      <c r="I21" s="45">
        <f>COUNTIFS('DATOS-MODIFICADOS'!$J:$J,OCTUBRE!$B21,'DATOS-MODIFICADOS'!$Q:$Q,"octubre",'DATOS-MODIFICADOS'!$T:$T,OCTUBRE!I$4)</f>
        <v>0</v>
      </c>
      <c r="J21" s="45">
        <f>COUNTIFS('DATOS-MODIFICADOS'!$J:$J,OCTUBRE!$B21,'DATOS-MODIFICADOS'!$Q:$Q,"octubre",'DATOS-MODIFICADOS'!$T:$T,OCTUBRE!J$4)</f>
        <v>1</v>
      </c>
      <c r="K21" s="45">
        <f>COUNTIFS('DATOS-MODIFICADOS'!$J:$J,OCTUBRE!$B21,'DATOS-MODIFICADOS'!$Q:$Q,"octubre",'DATOS-MODIFICADOS'!$T:$T,OCTUBRE!K$4)</f>
        <v>2</v>
      </c>
      <c r="L21" s="100">
        <f>COUNTIFS('DATOS-MODIFICADOS'!$J:$J,OCTUBRE!$B21,'DATOS-MODIFICADOS'!$Q:$Q,"octubre",'DATOS-MODIFICADOS'!$T:$T,OCTUBRE!L$4)</f>
        <v>0</v>
      </c>
      <c r="M21" s="45">
        <f>COUNTIFS('DATOS-MODIFICADOS'!$J:$J,OCTUBRE!$B21,'DATOS-MODIFICADOS'!$Q:$Q,"octubre",'DATOS-MODIFICADOS'!$T:$T,OCTUBRE!M$4)</f>
        <v>0</v>
      </c>
      <c r="N21" s="45">
        <f>COUNTIFS('DATOS-MODIFICADOS'!$J:$J,OCTUBRE!$B21,'DATOS-MODIFICADOS'!$Q:$Q,"octubre",'DATOS-MODIFICADOS'!$T:$T,OCTUBRE!N$4)</f>
        <v>0</v>
      </c>
      <c r="O21" s="45">
        <f>COUNTIFS('DATOS-MODIFICADOS'!$J:$J,OCTUBRE!$B21,'DATOS-MODIFICADOS'!$Q:$Q,"octubre",'DATOS-MODIFICADOS'!$T:$T,OCTUBRE!O$4)</f>
        <v>0</v>
      </c>
      <c r="P21" s="45">
        <f>COUNTIFS('DATOS-MODIFICADOS'!$J:$J,OCTUBRE!$B21,'DATOS-MODIFICADOS'!$Q:$Q,"octubre",'DATOS-MODIFICADOS'!$T:$T,OCTUBRE!P$4)</f>
        <v>0</v>
      </c>
      <c r="Q21" s="45">
        <f>COUNTIFS('DATOS-MODIFICADOS'!$J:$J,OCTUBRE!$B21,'DATOS-MODIFICADOS'!$Q:$Q,"octubre",'DATOS-MODIFICADOS'!$T:$T,OCTUBRE!Q$4)</f>
        <v>4</v>
      </c>
      <c r="R21" s="45">
        <f>COUNTIFS('DATOS-MODIFICADOS'!$J:$J,OCTUBRE!$B21,'DATOS-MODIFICADOS'!$Q:$Q,"octubre",'DATOS-MODIFICADOS'!$T:$T,OCTUBRE!R$4)</f>
        <v>0</v>
      </c>
      <c r="S21" s="100">
        <f>COUNTIFS('DATOS-MODIFICADOS'!$J:$J,OCTUBRE!$B21,'DATOS-MODIFICADOS'!$Q:$Q,"octubre",'DATOS-MODIFICADOS'!$T:$T,OCTUBRE!S$4)</f>
        <v>0</v>
      </c>
      <c r="T21" s="45">
        <f>COUNTIFS('DATOS-MODIFICADOS'!$J:$J,OCTUBRE!$B21,'DATOS-MODIFICADOS'!$Q:$Q,"octubre",'DATOS-MODIFICADOS'!$T:$T,OCTUBRE!T$4)</f>
        <v>0</v>
      </c>
      <c r="U21" s="45">
        <f>COUNTIFS('DATOS-MODIFICADOS'!$J:$J,OCTUBRE!$B21,'DATOS-MODIFICADOS'!$Q:$Q,"octubre",'DATOS-MODIFICADOS'!$T:$T,OCTUBRE!U$4)</f>
        <v>0</v>
      </c>
      <c r="V21" s="45">
        <f>COUNTIFS('DATOS-MODIFICADOS'!$J:$J,OCTUBRE!$B21,'DATOS-MODIFICADOS'!$Q:$Q,"octubre",'DATOS-MODIFICADOS'!$T:$T,OCTUBRE!V$4)</f>
        <v>0</v>
      </c>
      <c r="W21" s="45">
        <f>COUNTIFS('DATOS-MODIFICADOS'!$J:$J,OCTUBRE!$B21,'DATOS-MODIFICADOS'!$Q:$Q,"octubre",'DATOS-MODIFICADOS'!$T:$T,OCTUBRE!W$4)</f>
        <v>0</v>
      </c>
      <c r="X21" s="45">
        <f>COUNTIFS('DATOS-MODIFICADOS'!$J:$J,OCTUBRE!$B21,'DATOS-MODIFICADOS'!$Q:$Q,"octubre",'DATOS-MODIFICADOS'!$T:$T,OCTUBRE!X$4)</f>
        <v>0</v>
      </c>
      <c r="Y21" s="45">
        <f>COUNTIFS('DATOS-MODIFICADOS'!$J:$J,OCTUBRE!$B21,'DATOS-MODIFICADOS'!$Q:$Q,"octubre",'DATOS-MODIFICADOS'!$T:$T,OCTUBRE!Y$4)</f>
        <v>4</v>
      </c>
      <c r="Z21" s="100">
        <f>COUNTIFS('DATOS-MODIFICADOS'!$J:$J,OCTUBRE!$B21,'DATOS-MODIFICADOS'!$Q:$Q,"octubre",'DATOS-MODIFICADOS'!$T:$T,OCTUBRE!Z$4)</f>
        <v>0</v>
      </c>
      <c r="AA21" s="45">
        <f>COUNTIFS('DATOS-MODIFICADOS'!$J:$J,OCTUBRE!$B21,'DATOS-MODIFICADOS'!$Q:$Q,"octubre",'DATOS-MODIFICADOS'!$T:$T,OCTUBRE!AA$4)</f>
        <v>0</v>
      </c>
      <c r="AB21" s="45">
        <f>COUNTIFS('DATOS-MODIFICADOS'!$J:$J,OCTUBRE!$B21,'DATOS-MODIFICADOS'!$Q:$Q,"octubre",'DATOS-MODIFICADOS'!$T:$T,OCTUBRE!AB$4)</f>
        <v>0</v>
      </c>
      <c r="AC21" s="45">
        <f>COUNTIFS('DATOS-MODIFICADOS'!$J:$J,OCTUBRE!$B21,'DATOS-MODIFICADOS'!$Q:$Q,"octubre",'DATOS-MODIFICADOS'!$T:$T,OCTUBRE!AC$4)</f>
        <v>0</v>
      </c>
      <c r="AD21" s="45">
        <f>COUNTIFS('DATOS-MODIFICADOS'!$J:$J,OCTUBRE!$B21,'DATOS-MODIFICADOS'!$Q:$Q,"octubre",'DATOS-MODIFICADOS'!$T:$T,OCTUBRE!AD$4)</f>
        <v>0</v>
      </c>
      <c r="AE21" s="45">
        <f>COUNTIFS('DATOS-MODIFICADOS'!$J:$J,OCTUBRE!$B21,'DATOS-MODIFICADOS'!$Q:$Q,"octubre",'DATOS-MODIFICADOS'!$T:$T,OCTUBRE!AE$4)</f>
        <v>2</v>
      </c>
      <c r="AF21" s="45">
        <f>COUNTIFS('DATOS-MODIFICADOS'!$J:$J,OCTUBRE!$B21,'DATOS-MODIFICADOS'!$Q:$Q,"octubre",'DATOS-MODIFICADOS'!$T:$T,OCTUBRE!AF$4)</f>
        <v>0</v>
      </c>
      <c r="AG21" s="100">
        <f>COUNTIFS('DATOS-MODIFICADOS'!$J:$J,OCTUBRE!$B21,'DATOS-MODIFICADOS'!$Q:$Q,"octubre",'DATOS-MODIFICADOS'!$T:$T,OCTUBRE!AG$4)</f>
        <v>0</v>
      </c>
      <c r="AH21" s="45">
        <f>COUNTIFS('DATOS-MODIFICADOS'!$J:$J,OCTUBRE!$B21,'DATOS-MODIFICADOS'!$Q:$Q,"octubre",'DATOS-MODIFICADOS'!$T:$T,OCTUBRE!AH$4)</f>
        <v>0</v>
      </c>
      <c r="AI21" s="109">
        <f t="shared" si="1"/>
        <v>26</v>
      </c>
      <c r="AJ21" s="110">
        <f>AUSENTISMO!D17</f>
        <v>1</v>
      </c>
      <c r="AK21" s="109">
        <f t="shared" si="4"/>
        <v>25</v>
      </c>
      <c r="AL21" s="110">
        <f>SUM(D21:AH21)</f>
        <v>13</v>
      </c>
      <c r="AM21" s="119">
        <f>AL21/AK21</f>
        <v>0.52</v>
      </c>
    </row>
    <row r="22" spans="2:39" x14ac:dyDescent="0.25">
      <c r="B22" s="105" t="str">
        <f>ANALISIS!F21</f>
        <v>Jose Loral</v>
      </c>
      <c r="C22" s="105" t="s">
        <v>895</v>
      </c>
      <c r="D22" s="103">
        <f>COUNTIFS('DATOS-MODIFICADOS'!$J:$J,OCTUBRE!$B22,'DATOS-MODIFICADOS'!$Q:$Q,"octubre",'DATOS-MODIFICADOS'!$T:$T,OCTUBRE!D$4)</f>
        <v>0</v>
      </c>
      <c r="E22" s="100">
        <f>COUNTIFS('DATOS-MODIFICADOS'!$J:$J,OCTUBRE!$B22,'DATOS-MODIFICADOS'!$Q:$Q,"octubre",'DATOS-MODIFICADOS'!$T:$T,OCTUBRE!E$4)</f>
        <v>0</v>
      </c>
      <c r="F22" s="103">
        <f>COUNTIFS('DATOS-MODIFICADOS'!$J:$J,OCTUBRE!$B22,'DATOS-MODIFICADOS'!$Q:$Q,"octubre",'DATOS-MODIFICADOS'!$T:$T,OCTUBRE!F$4)</f>
        <v>0</v>
      </c>
      <c r="G22" s="103">
        <f>COUNTIFS('DATOS-MODIFICADOS'!$J:$J,OCTUBRE!$B22,'DATOS-MODIFICADOS'!$Q:$Q,"octubre",'DATOS-MODIFICADOS'!$T:$T,OCTUBRE!G$4)</f>
        <v>0</v>
      </c>
      <c r="H22" s="103">
        <f>COUNTIFS('DATOS-MODIFICADOS'!$J:$J,OCTUBRE!$B22,'DATOS-MODIFICADOS'!$Q:$Q,"octubre",'DATOS-MODIFICADOS'!$T:$T,OCTUBRE!H$4)</f>
        <v>0</v>
      </c>
      <c r="I22" s="103">
        <f>COUNTIFS('DATOS-MODIFICADOS'!$J:$J,OCTUBRE!$B22,'DATOS-MODIFICADOS'!$Q:$Q,"octubre",'DATOS-MODIFICADOS'!$T:$T,OCTUBRE!I$4)</f>
        <v>0</v>
      </c>
      <c r="J22" s="103">
        <f>COUNTIFS('DATOS-MODIFICADOS'!$J:$J,OCTUBRE!$B22,'DATOS-MODIFICADOS'!$Q:$Q,"octubre",'DATOS-MODIFICADOS'!$T:$T,OCTUBRE!J$4)</f>
        <v>0</v>
      </c>
      <c r="K22" s="103">
        <f>COUNTIFS('DATOS-MODIFICADOS'!$J:$J,OCTUBRE!$B22,'DATOS-MODIFICADOS'!$Q:$Q,"octubre",'DATOS-MODIFICADOS'!$T:$T,OCTUBRE!K$4)</f>
        <v>1</v>
      </c>
      <c r="L22" s="100">
        <f>COUNTIFS('DATOS-MODIFICADOS'!$J:$J,OCTUBRE!$B22,'DATOS-MODIFICADOS'!$Q:$Q,"octubre",'DATOS-MODIFICADOS'!$T:$T,OCTUBRE!L$4)</f>
        <v>0</v>
      </c>
      <c r="M22" s="103">
        <f>COUNTIFS('DATOS-MODIFICADOS'!$J:$J,OCTUBRE!$B22,'DATOS-MODIFICADOS'!$Q:$Q,"octubre",'DATOS-MODIFICADOS'!$T:$T,OCTUBRE!M$4)</f>
        <v>0</v>
      </c>
      <c r="N22" s="103">
        <f>COUNTIFS('DATOS-MODIFICADOS'!$J:$J,OCTUBRE!$B22,'DATOS-MODIFICADOS'!$Q:$Q,"octubre",'DATOS-MODIFICADOS'!$T:$T,OCTUBRE!N$4)</f>
        <v>0</v>
      </c>
      <c r="O22" s="103">
        <f>COUNTIFS('DATOS-MODIFICADOS'!$J:$J,OCTUBRE!$B22,'DATOS-MODIFICADOS'!$Q:$Q,"octubre",'DATOS-MODIFICADOS'!$T:$T,OCTUBRE!O$4)</f>
        <v>0</v>
      </c>
      <c r="P22" s="103">
        <f>COUNTIFS('DATOS-MODIFICADOS'!$J:$J,OCTUBRE!$B22,'DATOS-MODIFICADOS'!$Q:$Q,"octubre",'DATOS-MODIFICADOS'!$T:$T,OCTUBRE!P$4)</f>
        <v>0</v>
      </c>
      <c r="Q22" s="103">
        <f>COUNTIFS('DATOS-MODIFICADOS'!$J:$J,OCTUBRE!$B22,'DATOS-MODIFICADOS'!$Q:$Q,"octubre",'DATOS-MODIFICADOS'!$T:$T,OCTUBRE!Q$4)</f>
        <v>2</v>
      </c>
      <c r="R22" s="103">
        <f>COUNTIFS('DATOS-MODIFICADOS'!$J:$J,OCTUBRE!$B22,'DATOS-MODIFICADOS'!$Q:$Q,"octubre",'DATOS-MODIFICADOS'!$T:$T,OCTUBRE!R$4)</f>
        <v>0</v>
      </c>
      <c r="S22" s="100">
        <f>COUNTIFS('DATOS-MODIFICADOS'!$J:$J,OCTUBRE!$B22,'DATOS-MODIFICADOS'!$Q:$Q,"octubre",'DATOS-MODIFICADOS'!$T:$T,OCTUBRE!S$4)</f>
        <v>0</v>
      </c>
      <c r="T22" s="103">
        <f>COUNTIFS('DATOS-MODIFICADOS'!$J:$J,OCTUBRE!$B22,'DATOS-MODIFICADOS'!$Q:$Q,"octubre",'DATOS-MODIFICADOS'!$T:$T,OCTUBRE!T$4)</f>
        <v>0</v>
      </c>
      <c r="U22" s="103">
        <f>COUNTIFS('DATOS-MODIFICADOS'!$J:$J,OCTUBRE!$B22,'DATOS-MODIFICADOS'!$Q:$Q,"octubre",'DATOS-MODIFICADOS'!$T:$T,OCTUBRE!U$4)</f>
        <v>0</v>
      </c>
      <c r="V22" s="103">
        <f>COUNTIFS('DATOS-MODIFICADOS'!$J:$J,OCTUBRE!$B22,'DATOS-MODIFICADOS'!$Q:$Q,"octubre",'DATOS-MODIFICADOS'!$T:$T,OCTUBRE!V$4)</f>
        <v>0</v>
      </c>
      <c r="W22" s="103">
        <f>COUNTIFS('DATOS-MODIFICADOS'!$J:$J,OCTUBRE!$B22,'DATOS-MODIFICADOS'!$Q:$Q,"octubre",'DATOS-MODIFICADOS'!$T:$T,OCTUBRE!W$4)</f>
        <v>0</v>
      </c>
      <c r="X22" s="103">
        <f>COUNTIFS('DATOS-MODIFICADOS'!$J:$J,OCTUBRE!$B22,'DATOS-MODIFICADOS'!$Q:$Q,"octubre",'DATOS-MODIFICADOS'!$T:$T,OCTUBRE!X$4)</f>
        <v>0</v>
      </c>
      <c r="Y22" s="103">
        <f>COUNTIFS('DATOS-MODIFICADOS'!$J:$J,OCTUBRE!$B22,'DATOS-MODIFICADOS'!$Q:$Q,"octubre",'DATOS-MODIFICADOS'!$T:$T,OCTUBRE!Y$4)</f>
        <v>2</v>
      </c>
      <c r="Z22" s="100">
        <f>COUNTIFS('DATOS-MODIFICADOS'!$J:$J,OCTUBRE!$B22,'DATOS-MODIFICADOS'!$Q:$Q,"octubre",'DATOS-MODIFICADOS'!$T:$T,OCTUBRE!Z$4)</f>
        <v>0</v>
      </c>
      <c r="AA22" s="103">
        <f>COUNTIFS('DATOS-MODIFICADOS'!$J:$J,OCTUBRE!$B22,'DATOS-MODIFICADOS'!$Q:$Q,"octubre",'DATOS-MODIFICADOS'!$T:$T,OCTUBRE!AA$4)</f>
        <v>0</v>
      </c>
      <c r="AB22" s="103">
        <f>COUNTIFS('DATOS-MODIFICADOS'!$J:$J,OCTUBRE!$B22,'DATOS-MODIFICADOS'!$Q:$Q,"octubre",'DATOS-MODIFICADOS'!$T:$T,OCTUBRE!AB$4)</f>
        <v>0</v>
      </c>
      <c r="AC22" s="103">
        <f>COUNTIFS('DATOS-MODIFICADOS'!$J:$J,OCTUBRE!$B22,'DATOS-MODIFICADOS'!$Q:$Q,"octubre",'DATOS-MODIFICADOS'!$T:$T,OCTUBRE!AC$4)</f>
        <v>2</v>
      </c>
      <c r="AD22" s="103">
        <f>COUNTIFS('DATOS-MODIFICADOS'!$J:$J,OCTUBRE!$B22,'DATOS-MODIFICADOS'!$Q:$Q,"octubre",'DATOS-MODIFICADOS'!$T:$T,OCTUBRE!AD$4)</f>
        <v>0</v>
      </c>
      <c r="AE22" s="103">
        <f>COUNTIFS('DATOS-MODIFICADOS'!$J:$J,OCTUBRE!$B22,'DATOS-MODIFICADOS'!$Q:$Q,"octubre",'DATOS-MODIFICADOS'!$T:$T,OCTUBRE!AE$4)</f>
        <v>0</v>
      </c>
      <c r="AF22" s="103">
        <f>COUNTIFS('DATOS-MODIFICADOS'!$J:$J,OCTUBRE!$B22,'DATOS-MODIFICADOS'!$Q:$Q,"octubre",'DATOS-MODIFICADOS'!$T:$T,OCTUBRE!AF$4)</f>
        <v>0</v>
      </c>
      <c r="AG22" s="100">
        <f>COUNTIFS('DATOS-MODIFICADOS'!$J:$J,OCTUBRE!$B22,'DATOS-MODIFICADOS'!$Q:$Q,"octubre",'DATOS-MODIFICADOS'!$T:$T,OCTUBRE!AG$4)</f>
        <v>0</v>
      </c>
      <c r="AH22" s="103">
        <f>COUNTIFS('DATOS-MODIFICADOS'!$J:$J,OCTUBRE!$B22,'DATOS-MODIFICADOS'!$Q:$Q,"octubre",'DATOS-MODIFICADOS'!$T:$T,OCTUBRE!AH$4)</f>
        <v>0</v>
      </c>
      <c r="AI22" s="109">
        <f t="shared" si="1"/>
        <v>26</v>
      </c>
      <c r="AJ22" s="110">
        <f>AUSENTISMO!D18</f>
        <v>0</v>
      </c>
      <c r="AK22" s="109">
        <f t="shared" si="4"/>
        <v>26</v>
      </c>
      <c r="AL22" s="110">
        <f t="shared" si="2"/>
        <v>7</v>
      </c>
      <c r="AM22" s="119">
        <f t="shared" si="3"/>
        <v>0.26923076923076922</v>
      </c>
    </row>
    <row r="23" spans="2:39" x14ac:dyDescent="0.25">
      <c r="B23" s="115" t="str">
        <f>ANALISIS!F22</f>
        <v>Juan Sanchez</v>
      </c>
      <c r="C23" s="115" t="s">
        <v>895</v>
      </c>
      <c r="D23" s="45">
        <f>COUNTIFS('DATOS-MODIFICADOS'!$J:$J,OCTUBRE!$B23,'DATOS-MODIFICADOS'!$Q:$Q,"octubre",'DATOS-MODIFICADOS'!$T:$T,OCTUBRE!D$4)</f>
        <v>0</v>
      </c>
      <c r="E23" s="100">
        <f>COUNTIFS('DATOS-MODIFICADOS'!$J:$J,OCTUBRE!$B23,'DATOS-MODIFICADOS'!$Q:$Q,"octubre",'DATOS-MODIFICADOS'!$T:$T,OCTUBRE!E$4)</f>
        <v>0</v>
      </c>
      <c r="F23" s="45">
        <f>COUNTIFS('DATOS-MODIFICADOS'!$J:$J,OCTUBRE!$B23,'DATOS-MODIFICADOS'!$Q:$Q,"octubre",'DATOS-MODIFICADOS'!$T:$T,OCTUBRE!F$4)</f>
        <v>2</v>
      </c>
      <c r="G23" s="45">
        <f>COUNTIFS('DATOS-MODIFICADOS'!$J:$J,OCTUBRE!$B23,'DATOS-MODIFICADOS'!$Q:$Q,"octubre",'DATOS-MODIFICADOS'!$T:$T,OCTUBRE!G$4)</f>
        <v>1</v>
      </c>
      <c r="H23" s="45">
        <f>COUNTIFS('DATOS-MODIFICADOS'!$J:$J,OCTUBRE!$B23,'DATOS-MODIFICADOS'!$Q:$Q,"octubre",'DATOS-MODIFICADOS'!$T:$T,OCTUBRE!H$4)</f>
        <v>0</v>
      </c>
      <c r="I23" s="45">
        <f>COUNTIFS('DATOS-MODIFICADOS'!$J:$J,OCTUBRE!$B23,'DATOS-MODIFICADOS'!$Q:$Q,"octubre",'DATOS-MODIFICADOS'!$T:$T,OCTUBRE!I$4)</f>
        <v>0</v>
      </c>
      <c r="J23" s="45">
        <f>COUNTIFS('DATOS-MODIFICADOS'!$J:$J,OCTUBRE!$B23,'DATOS-MODIFICADOS'!$Q:$Q,"octubre",'DATOS-MODIFICADOS'!$T:$T,OCTUBRE!J$4)</f>
        <v>0</v>
      </c>
      <c r="K23" s="45">
        <f>COUNTIFS('DATOS-MODIFICADOS'!$J:$J,OCTUBRE!$B23,'DATOS-MODIFICADOS'!$Q:$Q,"octubre",'DATOS-MODIFICADOS'!$T:$T,OCTUBRE!K$4)</f>
        <v>2</v>
      </c>
      <c r="L23" s="100">
        <f>COUNTIFS('DATOS-MODIFICADOS'!$J:$J,OCTUBRE!$B23,'DATOS-MODIFICADOS'!$Q:$Q,"octubre",'DATOS-MODIFICADOS'!$T:$T,OCTUBRE!L$4)</f>
        <v>0</v>
      </c>
      <c r="M23" s="45">
        <f>COUNTIFS('DATOS-MODIFICADOS'!$J:$J,OCTUBRE!$B23,'DATOS-MODIFICADOS'!$Q:$Q,"octubre",'DATOS-MODIFICADOS'!$T:$T,OCTUBRE!M$4)</f>
        <v>0</v>
      </c>
      <c r="N23" s="45">
        <f>COUNTIFS('DATOS-MODIFICADOS'!$J:$J,OCTUBRE!$B23,'DATOS-MODIFICADOS'!$Q:$Q,"octubre",'DATOS-MODIFICADOS'!$T:$T,OCTUBRE!N$4)</f>
        <v>0</v>
      </c>
      <c r="O23" s="45">
        <f>COUNTIFS('DATOS-MODIFICADOS'!$J:$J,OCTUBRE!$B23,'DATOS-MODIFICADOS'!$Q:$Q,"octubre",'DATOS-MODIFICADOS'!$T:$T,OCTUBRE!O$4)</f>
        <v>1</v>
      </c>
      <c r="P23" s="45">
        <f>COUNTIFS('DATOS-MODIFICADOS'!$J:$J,OCTUBRE!$B23,'DATOS-MODIFICADOS'!$Q:$Q,"octubre",'DATOS-MODIFICADOS'!$T:$T,OCTUBRE!P$4)</f>
        <v>0</v>
      </c>
      <c r="Q23" s="45">
        <f>COUNTIFS('DATOS-MODIFICADOS'!$J:$J,OCTUBRE!$B23,'DATOS-MODIFICADOS'!$Q:$Q,"octubre",'DATOS-MODIFICADOS'!$T:$T,OCTUBRE!Q$4)</f>
        <v>0</v>
      </c>
      <c r="R23" s="45">
        <f>COUNTIFS('DATOS-MODIFICADOS'!$J:$J,OCTUBRE!$B23,'DATOS-MODIFICADOS'!$Q:$Q,"octubre",'DATOS-MODIFICADOS'!$T:$T,OCTUBRE!R$4)</f>
        <v>2</v>
      </c>
      <c r="S23" s="100">
        <f>COUNTIFS('DATOS-MODIFICADOS'!$J:$J,OCTUBRE!$B23,'DATOS-MODIFICADOS'!$Q:$Q,"octubre",'DATOS-MODIFICADOS'!$T:$T,OCTUBRE!S$4)</f>
        <v>0</v>
      </c>
      <c r="T23" s="45">
        <f>COUNTIFS('DATOS-MODIFICADOS'!$J:$J,OCTUBRE!$B23,'DATOS-MODIFICADOS'!$Q:$Q,"octubre",'DATOS-MODIFICADOS'!$T:$T,OCTUBRE!T$4)</f>
        <v>0</v>
      </c>
      <c r="U23" s="45">
        <f>COUNTIFS('DATOS-MODIFICADOS'!$J:$J,OCTUBRE!$B23,'DATOS-MODIFICADOS'!$Q:$Q,"octubre",'DATOS-MODIFICADOS'!$T:$T,OCTUBRE!U$4)</f>
        <v>5</v>
      </c>
      <c r="V23" s="45">
        <f>COUNTIFS('DATOS-MODIFICADOS'!$J:$J,OCTUBRE!$B23,'DATOS-MODIFICADOS'!$Q:$Q,"octubre",'DATOS-MODIFICADOS'!$T:$T,OCTUBRE!V$4)</f>
        <v>0</v>
      </c>
      <c r="W23" s="45">
        <f>COUNTIFS('DATOS-MODIFICADOS'!$J:$J,OCTUBRE!$B23,'DATOS-MODIFICADOS'!$Q:$Q,"octubre",'DATOS-MODIFICADOS'!$T:$T,OCTUBRE!W$4)</f>
        <v>1</v>
      </c>
      <c r="X23" s="45">
        <f>COUNTIFS('DATOS-MODIFICADOS'!$J:$J,OCTUBRE!$B23,'DATOS-MODIFICADOS'!$Q:$Q,"octubre",'DATOS-MODIFICADOS'!$T:$T,OCTUBRE!X$4)</f>
        <v>0</v>
      </c>
      <c r="Y23" s="45">
        <f>COUNTIFS('DATOS-MODIFICADOS'!$J:$J,OCTUBRE!$B23,'DATOS-MODIFICADOS'!$Q:$Q,"octubre",'DATOS-MODIFICADOS'!$T:$T,OCTUBRE!Y$4)</f>
        <v>2</v>
      </c>
      <c r="Z23" s="100">
        <f>COUNTIFS('DATOS-MODIFICADOS'!$J:$J,OCTUBRE!$B23,'DATOS-MODIFICADOS'!$Q:$Q,"octubre",'DATOS-MODIFICADOS'!$T:$T,OCTUBRE!Z$4)</f>
        <v>0</v>
      </c>
      <c r="AA23" s="45">
        <f>COUNTIFS('DATOS-MODIFICADOS'!$J:$J,OCTUBRE!$B23,'DATOS-MODIFICADOS'!$Q:$Q,"octubre",'DATOS-MODIFICADOS'!$T:$T,OCTUBRE!AA$4)</f>
        <v>2</v>
      </c>
      <c r="AB23" s="45">
        <f>COUNTIFS('DATOS-MODIFICADOS'!$J:$J,OCTUBRE!$B23,'DATOS-MODIFICADOS'!$Q:$Q,"octubre",'DATOS-MODIFICADOS'!$T:$T,OCTUBRE!AB$4)</f>
        <v>0</v>
      </c>
      <c r="AC23" s="45">
        <f>COUNTIFS('DATOS-MODIFICADOS'!$J:$J,OCTUBRE!$B23,'DATOS-MODIFICADOS'!$Q:$Q,"octubre",'DATOS-MODIFICADOS'!$T:$T,OCTUBRE!AC$4)</f>
        <v>2</v>
      </c>
      <c r="AD23" s="45">
        <f>COUNTIFS('DATOS-MODIFICADOS'!$J:$J,OCTUBRE!$B23,'DATOS-MODIFICADOS'!$Q:$Q,"octubre",'DATOS-MODIFICADOS'!$T:$T,OCTUBRE!AD$4)</f>
        <v>0</v>
      </c>
      <c r="AE23" s="45">
        <f>COUNTIFS('DATOS-MODIFICADOS'!$J:$J,OCTUBRE!$B23,'DATOS-MODIFICADOS'!$Q:$Q,"octubre",'DATOS-MODIFICADOS'!$T:$T,OCTUBRE!AE$4)</f>
        <v>0</v>
      </c>
      <c r="AF23" s="45">
        <f>COUNTIFS('DATOS-MODIFICADOS'!$J:$J,OCTUBRE!$B23,'DATOS-MODIFICADOS'!$Q:$Q,"octubre",'DATOS-MODIFICADOS'!$T:$T,OCTUBRE!AF$4)</f>
        <v>0</v>
      </c>
      <c r="AG23" s="100">
        <f>COUNTIFS('DATOS-MODIFICADOS'!$J:$J,OCTUBRE!$B23,'DATOS-MODIFICADOS'!$Q:$Q,"octubre",'DATOS-MODIFICADOS'!$T:$T,OCTUBRE!AG$4)</f>
        <v>0</v>
      </c>
      <c r="AH23" s="45">
        <f>COUNTIFS('DATOS-MODIFICADOS'!$J:$J,OCTUBRE!$B23,'DATOS-MODIFICADOS'!$Q:$Q,"octubre",'DATOS-MODIFICADOS'!$T:$T,OCTUBRE!AH$4)</f>
        <v>0</v>
      </c>
      <c r="AI23" s="109">
        <f t="shared" si="1"/>
        <v>26</v>
      </c>
      <c r="AJ23" s="110">
        <f>AUSENTISMO!D19</f>
        <v>0</v>
      </c>
      <c r="AK23" s="109">
        <f t="shared" si="4"/>
        <v>26</v>
      </c>
      <c r="AL23" s="110">
        <f t="shared" si="2"/>
        <v>20</v>
      </c>
      <c r="AM23" s="119">
        <f t="shared" si="3"/>
        <v>0.76923076923076927</v>
      </c>
    </row>
    <row r="24" spans="2:39" x14ac:dyDescent="0.25">
      <c r="B24" s="105" t="str">
        <f>ANALISIS!F23</f>
        <v>Ana Rodriguez</v>
      </c>
      <c r="C24" s="105" t="s">
        <v>895</v>
      </c>
      <c r="D24" s="103">
        <f>COUNTIFS('DATOS-MODIFICADOS'!$J:$J,OCTUBRE!$B24,'DATOS-MODIFICADOS'!$Q:$Q,"octubre",'DATOS-MODIFICADOS'!$T:$T,OCTUBRE!D$4)</f>
        <v>0</v>
      </c>
      <c r="E24" s="100">
        <f>COUNTIFS('DATOS-MODIFICADOS'!$J:$J,OCTUBRE!$B24,'DATOS-MODIFICADOS'!$Q:$Q,"octubre",'DATOS-MODIFICADOS'!$T:$T,OCTUBRE!E$4)</f>
        <v>0</v>
      </c>
      <c r="F24" s="103">
        <f>COUNTIFS('DATOS-MODIFICADOS'!$J:$J,OCTUBRE!$B24,'DATOS-MODIFICADOS'!$Q:$Q,"octubre",'DATOS-MODIFICADOS'!$T:$T,OCTUBRE!F$4)</f>
        <v>2</v>
      </c>
      <c r="G24" s="103">
        <f>COUNTIFS('DATOS-MODIFICADOS'!$J:$J,OCTUBRE!$B24,'DATOS-MODIFICADOS'!$Q:$Q,"octubre",'DATOS-MODIFICADOS'!$T:$T,OCTUBRE!G$4)</f>
        <v>0</v>
      </c>
      <c r="H24" s="103">
        <f>COUNTIFS('DATOS-MODIFICADOS'!$J:$J,OCTUBRE!$B24,'DATOS-MODIFICADOS'!$Q:$Q,"octubre",'DATOS-MODIFICADOS'!$T:$T,OCTUBRE!H$4)</f>
        <v>0</v>
      </c>
      <c r="I24" s="103">
        <f>COUNTIFS('DATOS-MODIFICADOS'!$J:$J,OCTUBRE!$B24,'DATOS-MODIFICADOS'!$Q:$Q,"octubre",'DATOS-MODIFICADOS'!$T:$T,OCTUBRE!I$4)</f>
        <v>2</v>
      </c>
      <c r="J24" s="103">
        <f>COUNTIFS('DATOS-MODIFICADOS'!$J:$J,OCTUBRE!$B24,'DATOS-MODIFICADOS'!$Q:$Q,"octubre",'DATOS-MODIFICADOS'!$T:$T,OCTUBRE!J$4)</f>
        <v>0</v>
      </c>
      <c r="K24" s="103">
        <f>COUNTIFS('DATOS-MODIFICADOS'!$J:$J,OCTUBRE!$B24,'DATOS-MODIFICADOS'!$Q:$Q,"octubre",'DATOS-MODIFICADOS'!$T:$T,OCTUBRE!K$4)</f>
        <v>2</v>
      </c>
      <c r="L24" s="100">
        <f>COUNTIFS('DATOS-MODIFICADOS'!$J:$J,OCTUBRE!$B24,'DATOS-MODIFICADOS'!$Q:$Q,"octubre",'DATOS-MODIFICADOS'!$T:$T,OCTUBRE!L$4)</f>
        <v>0</v>
      </c>
      <c r="M24" s="103">
        <f>COUNTIFS('DATOS-MODIFICADOS'!$J:$J,OCTUBRE!$B24,'DATOS-MODIFICADOS'!$Q:$Q,"octubre",'DATOS-MODIFICADOS'!$T:$T,OCTUBRE!M$4)</f>
        <v>2</v>
      </c>
      <c r="N24" s="103">
        <f>COUNTIFS('DATOS-MODIFICADOS'!$J:$J,OCTUBRE!$B24,'DATOS-MODIFICADOS'!$Q:$Q,"octubre",'DATOS-MODIFICADOS'!$T:$T,OCTUBRE!N$4)</f>
        <v>0</v>
      </c>
      <c r="O24" s="103">
        <f>COUNTIFS('DATOS-MODIFICADOS'!$J:$J,OCTUBRE!$B24,'DATOS-MODIFICADOS'!$Q:$Q,"octubre",'DATOS-MODIFICADOS'!$T:$T,OCTUBRE!O$4)</f>
        <v>0</v>
      </c>
      <c r="P24" s="103">
        <f>COUNTIFS('DATOS-MODIFICADOS'!$J:$J,OCTUBRE!$B24,'DATOS-MODIFICADOS'!$Q:$Q,"octubre",'DATOS-MODIFICADOS'!$T:$T,OCTUBRE!P$4)</f>
        <v>0</v>
      </c>
      <c r="Q24" s="103">
        <f>COUNTIFS('DATOS-MODIFICADOS'!$J:$J,OCTUBRE!$B24,'DATOS-MODIFICADOS'!$Q:$Q,"octubre",'DATOS-MODIFICADOS'!$T:$T,OCTUBRE!Q$4)</f>
        <v>0</v>
      </c>
      <c r="R24" s="103">
        <f>COUNTIFS('DATOS-MODIFICADOS'!$J:$J,OCTUBRE!$B24,'DATOS-MODIFICADOS'!$Q:$Q,"octubre",'DATOS-MODIFICADOS'!$T:$T,OCTUBRE!R$4)</f>
        <v>0</v>
      </c>
      <c r="S24" s="100">
        <f>COUNTIFS('DATOS-MODIFICADOS'!$J:$J,OCTUBRE!$B24,'DATOS-MODIFICADOS'!$Q:$Q,"octubre",'DATOS-MODIFICADOS'!$T:$T,OCTUBRE!S$4)</f>
        <v>0</v>
      </c>
      <c r="T24" s="103">
        <f>COUNTIFS('DATOS-MODIFICADOS'!$J:$J,OCTUBRE!$B24,'DATOS-MODIFICADOS'!$Q:$Q,"octubre",'DATOS-MODIFICADOS'!$T:$T,OCTUBRE!T$4)</f>
        <v>0</v>
      </c>
      <c r="U24" s="103">
        <f>COUNTIFS('DATOS-MODIFICADOS'!$J:$J,OCTUBRE!$B24,'DATOS-MODIFICADOS'!$Q:$Q,"octubre",'DATOS-MODIFICADOS'!$T:$T,OCTUBRE!U$4)</f>
        <v>0</v>
      </c>
      <c r="V24" s="103">
        <f>COUNTIFS('DATOS-MODIFICADOS'!$J:$J,OCTUBRE!$B24,'DATOS-MODIFICADOS'!$Q:$Q,"octubre",'DATOS-MODIFICADOS'!$T:$T,OCTUBRE!V$4)</f>
        <v>0</v>
      </c>
      <c r="W24" s="103">
        <f>COUNTIFS('DATOS-MODIFICADOS'!$J:$J,OCTUBRE!$B24,'DATOS-MODIFICADOS'!$Q:$Q,"octubre",'DATOS-MODIFICADOS'!$T:$T,OCTUBRE!W$4)</f>
        <v>2</v>
      </c>
      <c r="X24" s="103">
        <f>COUNTIFS('DATOS-MODIFICADOS'!$J:$J,OCTUBRE!$B24,'DATOS-MODIFICADOS'!$Q:$Q,"octubre",'DATOS-MODIFICADOS'!$T:$T,OCTUBRE!X$4)</f>
        <v>0</v>
      </c>
      <c r="Y24" s="103">
        <f>COUNTIFS('DATOS-MODIFICADOS'!$J:$J,OCTUBRE!$B24,'DATOS-MODIFICADOS'!$Q:$Q,"octubre",'DATOS-MODIFICADOS'!$T:$T,OCTUBRE!Y$4)</f>
        <v>0</v>
      </c>
      <c r="Z24" s="100">
        <f>COUNTIFS('DATOS-MODIFICADOS'!$J:$J,OCTUBRE!$B24,'DATOS-MODIFICADOS'!$Q:$Q,"octubre",'DATOS-MODIFICADOS'!$T:$T,OCTUBRE!Z$4)</f>
        <v>0</v>
      </c>
      <c r="AA24" s="103">
        <f>COUNTIFS('DATOS-MODIFICADOS'!$J:$J,OCTUBRE!$B24,'DATOS-MODIFICADOS'!$Q:$Q,"octubre",'DATOS-MODIFICADOS'!$T:$T,OCTUBRE!AA$4)</f>
        <v>2</v>
      </c>
      <c r="AB24" s="103">
        <f>COUNTIFS('DATOS-MODIFICADOS'!$J:$J,OCTUBRE!$B24,'DATOS-MODIFICADOS'!$Q:$Q,"octubre",'DATOS-MODIFICADOS'!$T:$T,OCTUBRE!AB$4)</f>
        <v>0</v>
      </c>
      <c r="AC24" s="103">
        <f>COUNTIFS('DATOS-MODIFICADOS'!$J:$J,OCTUBRE!$B24,'DATOS-MODIFICADOS'!$Q:$Q,"octubre",'DATOS-MODIFICADOS'!$T:$T,OCTUBRE!AC$4)</f>
        <v>2</v>
      </c>
      <c r="AD24" s="103">
        <f>COUNTIFS('DATOS-MODIFICADOS'!$J:$J,OCTUBRE!$B24,'DATOS-MODIFICADOS'!$Q:$Q,"octubre",'DATOS-MODIFICADOS'!$T:$T,OCTUBRE!AD$4)</f>
        <v>0</v>
      </c>
      <c r="AE24" s="103">
        <f>COUNTIFS('DATOS-MODIFICADOS'!$J:$J,OCTUBRE!$B24,'DATOS-MODIFICADOS'!$Q:$Q,"octubre",'DATOS-MODIFICADOS'!$T:$T,OCTUBRE!AE$4)</f>
        <v>0</v>
      </c>
      <c r="AF24" s="103">
        <f>COUNTIFS('DATOS-MODIFICADOS'!$J:$J,OCTUBRE!$B24,'DATOS-MODIFICADOS'!$Q:$Q,"octubre",'DATOS-MODIFICADOS'!$T:$T,OCTUBRE!AF$4)</f>
        <v>0</v>
      </c>
      <c r="AG24" s="100">
        <f>COUNTIFS('DATOS-MODIFICADOS'!$J:$J,OCTUBRE!$B24,'DATOS-MODIFICADOS'!$Q:$Q,"octubre",'DATOS-MODIFICADOS'!$T:$T,OCTUBRE!AG$4)</f>
        <v>0</v>
      </c>
      <c r="AH24" s="103">
        <f>COUNTIFS('DATOS-MODIFICADOS'!$J:$J,OCTUBRE!$B24,'DATOS-MODIFICADOS'!$Q:$Q,"octubre",'DATOS-MODIFICADOS'!$T:$T,OCTUBRE!AH$4)</f>
        <v>0</v>
      </c>
      <c r="AI24" s="109">
        <f t="shared" si="1"/>
        <v>26</v>
      </c>
      <c r="AJ24" s="110">
        <f>AUSENTISMO!D20</f>
        <v>0</v>
      </c>
      <c r="AK24" s="109">
        <f t="shared" si="4"/>
        <v>26</v>
      </c>
      <c r="AL24" s="110">
        <f t="shared" si="2"/>
        <v>14</v>
      </c>
      <c r="AM24" s="119">
        <f t="shared" si="3"/>
        <v>0.53846153846153844</v>
      </c>
    </row>
    <row r="25" spans="2:39" x14ac:dyDescent="0.25">
      <c r="B25" s="115" t="str">
        <f>ANALISIS!F24</f>
        <v>Jose Garcia</v>
      </c>
      <c r="C25" s="115" t="s">
        <v>895</v>
      </c>
      <c r="D25" s="45">
        <f>COUNTIFS('DATOS-MODIFICADOS'!$J:$J,OCTUBRE!$B25,'DATOS-MODIFICADOS'!$Q:$Q,"octubre",'DATOS-MODIFICADOS'!$T:$T,OCTUBRE!D$4)</f>
        <v>0</v>
      </c>
      <c r="E25" s="100">
        <f>COUNTIFS('DATOS-MODIFICADOS'!$J:$J,OCTUBRE!$B25,'DATOS-MODIFICADOS'!$Q:$Q,"octubre",'DATOS-MODIFICADOS'!$T:$T,OCTUBRE!E$4)</f>
        <v>0</v>
      </c>
      <c r="F25" s="45">
        <f>COUNTIFS('DATOS-MODIFICADOS'!$J:$J,OCTUBRE!$B25,'DATOS-MODIFICADOS'!$Q:$Q,"octubre",'DATOS-MODIFICADOS'!$T:$T,OCTUBRE!F$4)</f>
        <v>0</v>
      </c>
      <c r="G25" s="45">
        <f>COUNTIFS('DATOS-MODIFICADOS'!$J:$J,OCTUBRE!$B25,'DATOS-MODIFICADOS'!$Q:$Q,"octubre",'DATOS-MODIFICADOS'!$T:$T,OCTUBRE!G$4)</f>
        <v>0</v>
      </c>
      <c r="H25" s="45">
        <f>COUNTIFS('DATOS-MODIFICADOS'!$J:$J,OCTUBRE!$B25,'DATOS-MODIFICADOS'!$Q:$Q,"octubre",'DATOS-MODIFICADOS'!$T:$T,OCTUBRE!H$4)</f>
        <v>0</v>
      </c>
      <c r="I25" s="45">
        <f>COUNTIFS('DATOS-MODIFICADOS'!$J:$J,OCTUBRE!$B25,'DATOS-MODIFICADOS'!$Q:$Q,"octubre",'DATOS-MODIFICADOS'!$T:$T,OCTUBRE!I$4)</f>
        <v>1</v>
      </c>
      <c r="J25" s="45">
        <f>COUNTIFS('DATOS-MODIFICADOS'!$J:$J,OCTUBRE!$B25,'DATOS-MODIFICADOS'!$Q:$Q,"octubre",'DATOS-MODIFICADOS'!$T:$T,OCTUBRE!J$4)</f>
        <v>0</v>
      </c>
      <c r="K25" s="45">
        <f>COUNTIFS('DATOS-MODIFICADOS'!$J:$J,OCTUBRE!$B25,'DATOS-MODIFICADOS'!$Q:$Q,"octubre",'DATOS-MODIFICADOS'!$T:$T,OCTUBRE!K$4)</f>
        <v>0</v>
      </c>
      <c r="L25" s="100">
        <f>COUNTIFS('DATOS-MODIFICADOS'!$J:$J,OCTUBRE!$B25,'DATOS-MODIFICADOS'!$Q:$Q,"octubre",'DATOS-MODIFICADOS'!$T:$T,OCTUBRE!L$4)</f>
        <v>0</v>
      </c>
      <c r="M25" s="45">
        <f>COUNTIFS('DATOS-MODIFICADOS'!$J:$J,OCTUBRE!$B25,'DATOS-MODIFICADOS'!$Q:$Q,"octubre",'DATOS-MODIFICADOS'!$T:$T,OCTUBRE!M$4)</f>
        <v>0</v>
      </c>
      <c r="N25" s="45">
        <f>COUNTIFS('DATOS-MODIFICADOS'!$J:$J,OCTUBRE!$B25,'DATOS-MODIFICADOS'!$Q:$Q,"octubre",'DATOS-MODIFICADOS'!$T:$T,OCTUBRE!N$4)</f>
        <v>0</v>
      </c>
      <c r="O25" s="45">
        <f>COUNTIFS('DATOS-MODIFICADOS'!$J:$J,OCTUBRE!$B25,'DATOS-MODIFICADOS'!$Q:$Q,"octubre",'DATOS-MODIFICADOS'!$T:$T,OCTUBRE!O$4)</f>
        <v>2</v>
      </c>
      <c r="P25" s="45">
        <f>COUNTIFS('DATOS-MODIFICADOS'!$J:$J,OCTUBRE!$B25,'DATOS-MODIFICADOS'!$Q:$Q,"octubre",'DATOS-MODIFICADOS'!$T:$T,OCTUBRE!P$4)</f>
        <v>0</v>
      </c>
      <c r="Q25" s="45">
        <f>COUNTIFS('DATOS-MODIFICADOS'!$J:$J,OCTUBRE!$B25,'DATOS-MODIFICADOS'!$Q:$Q,"octubre",'DATOS-MODIFICADOS'!$T:$T,OCTUBRE!Q$4)</f>
        <v>0</v>
      </c>
      <c r="R25" s="45">
        <f>COUNTIFS('DATOS-MODIFICADOS'!$J:$J,OCTUBRE!$B25,'DATOS-MODIFICADOS'!$Q:$Q,"octubre",'DATOS-MODIFICADOS'!$T:$T,OCTUBRE!R$4)</f>
        <v>0</v>
      </c>
      <c r="S25" s="100">
        <f>COUNTIFS('DATOS-MODIFICADOS'!$J:$J,OCTUBRE!$B25,'DATOS-MODIFICADOS'!$Q:$Q,"octubre",'DATOS-MODIFICADOS'!$T:$T,OCTUBRE!S$4)</f>
        <v>0</v>
      </c>
      <c r="T25" s="45">
        <f>COUNTIFS('DATOS-MODIFICADOS'!$J:$J,OCTUBRE!$B25,'DATOS-MODIFICADOS'!$Q:$Q,"octubre",'DATOS-MODIFICADOS'!$T:$T,OCTUBRE!T$4)</f>
        <v>0</v>
      </c>
      <c r="U25" s="45">
        <f>COUNTIFS('DATOS-MODIFICADOS'!$J:$J,OCTUBRE!$B25,'DATOS-MODIFICADOS'!$Q:$Q,"octubre",'DATOS-MODIFICADOS'!$T:$T,OCTUBRE!U$4)</f>
        <v>0</v>
      </c>
      <c r="V25" s="45">
        <f>COUNTIFS('DATOS-MODIFICADOS'!$J:$J,OCTUBRE!$B25,'DATOS-MODIFICADOS'!$Q:$Q,"octubre",'DATOS-MODIFICADOS'!$T:$T,OCTUBRE!V$4)</f>
        <v>0</v>
      </c>
      <c r="W25" s="45">
        <f>COUNTIFS('DATOS-MODIFICADOS'!$J:$J,OCTUBRE!$B25,'DATOS-MODIFICADOS'!$Q:$Q,"octubre",'DATOS-MODIFICADOS'!$T:$T,OCTUBRE!W$4)</f>
        <v>2</v>
      </c>
      <c r="X25" s="45">
        <f>COUNTIFS('DATOS-MODIFICADOS'!$J:$J,OCTUBRE!$B25,'DATOS-MODIFICADOS'!$Q:$Q,"octubre",'DATOS-MODIFICADOS'!$T:$T,OCTUBRE!X$4)</f>
        <v>0</v>
      </c>
      <c r="Y25" s="45">
        <f>COUNTIFS('DATOS-MODIFICADOS'!$J:$J,OCTUBRE!$B25,'DATOS-MODIFICADOS'!$Q:$Q,"octubre",'DATOS-MODIFICADOS'!$T:$T,OCTUBRE!Y$4)</f>
        <v>2</v>
      </c>
      <c r="Z25" s="100">
        <f>COUNTIFS('DATOS-MODIFICADOS'!$J:$J,OCTUBRE!$B25,'DATOS-MODIFICADOS'!$Q:$Q,"octubre",'DATOS-MODIFICADOS'!$T:$T,OCTUBRE!Z$4)</f>
        <v>0</v>
      </c>
      <c r="AA25" s="45">
        <f>COUNTIFS('DATOS-MODIFICADOS'!$J:$J,OCTUBRE!$B25,'DATOS-MODIFICADOS'!$Q:$Q,"octubre",'DATOS-MODIFICADOS'!$T:$T,OCTUBRE!AA$4)</f>
        <v>0</v>
      </c>
      <c r="AB25" s="45">
        <f>COUNTIFS('DATOS-MODIFICADOS'!$J:$J,OCTUBRE!$B25,'DATOS-MODIFICADOS'!$Q:$Q,"octubre",'DATOS-MODIFICADOS'!$T:$T,OCTUBRE!AB$4)</f>
        <v>0</v>
      </c>
      <c r="AC25" s="45">
        <f>COUNTIFS('DATOS-MODIFICADOS'!$J:$J,OCTUBRE!$B25,'DATOS-MODIFICADOS'!$Q:$Q,"octubre",'DATOS-MODIFICADOS'!$T:$T,OCTUBRE!AC$4)</f>
        <v>0</v>
      </c>
      <c r="AD25" s="45">
        <f>COUNTIFS('DATOS-MODIFICADOS'!$J:$J,OCTUBRE!$B25,'DATOS-MODIFICADOS'!$Q:$Q,"octubre",'DATOS-MODIFICADOS'!$T:$T,OCTUBRE!AD$4)</f>
        <v>0</v>
      </c>
      <c r="AE25" s="45">
        <f>COUNTIFS('DATOS-MODIFICADOS'!$J:$J,OCTUBRE!$B25,'DATOS-MODIFICADOS'!$Q:$Q,"octubre",'DATOS-MODIFICADOS'!$T:$T,OCTUBRE!AE$4)</f>
        <v>0</v>
      </c>
      <c r="AF25" s="45">
        <f>COUNTIFS('DATOS-MODIFICADOS'!$J:$J,OCTUBRE!$B25,'DATOS-MODIFICADOS'!$Q:$Q,"octubre",'DATOS-MODIFICADOS'!$T:$T,OCTUBRE!AF$4)</f>
        <v>2</v>
      </c>
      <c r="AG25" s="100">
        <f>COUNTIFS('DATOS-MODIFICADOS'!$J:$J,OCTUBRE!$B25,'DATOS-MODIFICADOS'!$Q:$Q,"octubre",'DATOS-MODIFICADOS'!$T:$T,OCTUBRE!AG$4)</f>
        <v>0</v>
      </c>
      <c r="AH25" s="45">
        <f>COUNTIFS('DATOS-MODIFICADOS'!$J:$J,OCTUBRE!$B25,'DATOS-MODIFICADOS'!$Q:$Q,"octubre",'DATOS-MODIFICADOS'!$T:$T,OCTUBRE!AH$4)</f>
        <v>0</v>
      </c>
      <c r="AI25" s="109">
        <f t="shared" si="1"/>
        <v>26</v>
      </c>
      <c r="AJ25" s="110">
        <f>AUSENTISMO!D21</f>
        <v>0</v>
      </c>
      <c r="AK25" s="109">
        <f t="shared" si="4"/>
        <v>26</v>
      </c>
      <c r="AL25" s="110">
        <f t="shared" si="2"/>
        <v>9</v>
      </c>
      <c r="AM25" s="119">
        <f t="shared" si="3"/>
        <v>0.34615384615384615</v>
      </c>
    </row>
    <row r="26" spans="2:39" x14ac:dyDescent="0.25">
      <c r="AL26" s="154">
        <f>SUM(AL6:AL25)</f>
        <v>415</v>
      </c>
    </row>
  </sheetData>
  <mergeCells count="3">
    <mergeCell ref="B2:B4"/>
    <mergeCell ref="AI2:AJ2"/>
    <mergeCell ref="AK2:AM4"/>
  </mergeCells>
  <phoneticPr fontId="37" type="noConversion"/>
  <conditionalFormatting sqref="AM6:AM25">
    <cfRule type="expression" priority="1" stopIfTrue="1">
      <formula>$AL$1=2</formula>
    </cfRule>
    <cfRule type="dataBar" priority="2">
      <dataBar>
        <cfvo type="min"/>
        <cfvo type="max"/>
        <color rgb="FF63C384"/>
      </dataBar>
      <extLst>
        <ext xmlns:x14="http://schemas.microsoft.com/office/spreadsheetml/2009/9/main" uri="{B025F937-C7B1-47D3-B67F-A62EFF666E3E}">
          <x14:id>{375F1580-CD2A-4474-AE39-38C3A4BC980F}</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Option Button 1">
              <controlPr defaultSize="0" autoFill="0" autoLine="0" autoPict="0">
                <anchor moveWithCells="1">
                  <from>
                    <xdr:col>38</xdr:col>
                    <xdr:colOff>238125</xdr:colOff>
                    <xdr:row>1</xdr:row>
                    <xdr:rowOff>9525</xdr:rowOff>
                  </from>
                  <to>
                    <xdr:col>39</xdr:col>
                    <xdr:colOff>19050</xdr:colOff>
                    <xdr:row>2</xdr:row>
                    <xdr:rowOff>95250</xdr:rowOff>
                  </to>
                </anchor>
              </controlPr>
            </control>
          </mc:Choice>
        </mc:AlternateContent>
        <mc:AlternateContent xmlns:mc="http://schemas.openxmlformats.org/markup-compatibility/2006">
          <mc:Choice Requires="x14">
            <control shapeId="8194" r:id="rId4" name="Option Button 2">
              <controlPr defaultSize="0" autoFill="0" autoLine="0" autoPict="0">
                <anchor moveWithCells="1">
                  <from>
                    <xdr:col>38</xdr:col>
                    <xdr:colOff>238125</xdr:colOff>
                    <xdr:row>2</xdr:row>
                    <xdr:rowOff>28575</xdr:rowOff>
                  </from>
                  <to>
                    <xdr:col>39</xdr:col>
                    <xdr:colOff>19050</xdr:colOff>
                    <xdr:row>3</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75F1580-CD2A-4474-AE39-38C3A4BC980F}">
            <x14:dataBar minLength="0" maxLength="100" border="1" negativeBarBorderColorSameAsPositive="0">
              <x14:cfvo type="autoMin"/>
              <x14:cfvo type="autoMax"/>
              <x14:borderColor rgb="FF63C384"/>
              <x14:negativeFillColor rgb="FFFF0000"/>
              <x14:negativeBorderColor rgb="FFFF0000"/>
              <x14:axisColor rgb="FF000000"/>
            </x14:dataBar>
          </x14:cfRule>
          <xm:sqref>AM6:AM25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F0EF-F613-43D5-93C7-C81153C41936}">
  <sheetPr>
    <tabColor theme="4" tint="0.39997558519241921"/>
  </sheetPr>
  <dimension ref="B1:AL26"/>
  <sheetViews>
    <sheetView workbookViewId="0">
      <selection activeCell="R33" sqref="R33"/>
    </sheetView>
  </sheetViews>
  <sheetFormatPr baseColWidth="10" defaultRowHeight="15" x14ac:dyDescent="0.25"/>
  <cols>
    <col min="2" max="2" width="16.5703125" bestFit="1" customWidth="1"/>
    <col min="34" max="34" width="12.7109375" bestFit="1" customWidth="1"/>
    <col min="35" max="35" width="11.5703125" bestFit="1" customWidth="1"/>
    <col min="36" max="36" width="14.7109375" bestFit="1" customWidth="1"/>
    <col min="37" max="37" width="10.7109375" customWidth="1"/>
    <col min="38" max="38" width="18.85546875" bestFit="1" customWidth="1"/>
  </cols>
  <sheetData>
    <row r="1" spans="2:38" x14ac:dyDescent="0.25">
      <c r="AL1" s="58">
        <v>2</v>
      </c>
    </row>
    <row r="2" spans="2:38" x14ac:dyDescent="0.25">
      <c r="B2" s="228" t="s">
        <v>881</v>
      </c>
      <c r="C2" s="101" t="s">
        <v>807</v>
      </c>
      <c r="D2" s="118" t="s">
        <v>903</v>
      </c>
      <c r="E2" s="118" t="s">
        <v>891</v>
      </c>
      <c r="F2" s="118" t="s">
        <v>885</v>
      </c>
      <c r="G2" s="118" t="s">
        <v>892</v>
      </c>
      <c r="H2" s="118" t="s">
        <v>887</v>
      </c>
      <c r="I2" s="124" t="s">
        <v>888</v>
      </c>
      <c r="J2" s="118" t="s">
        <v>889</v>
      </c>
      <c r="K2" s="118" t="s">
        <v>890</v>
      </c>
      <c r="L2" s="118" t="s">
        <v>891</v>
      </c>
      <c r="M2" s="118" t="s">
        <v>885</v>
      </c>
      <c r="N2" s="118" t="s">
        <v>892</v>
      </c>
      <c r="O2" s="118" t="s">
        <v>887</v>
      </c>
      <c r="P2" s="124" t="s">
        <v>888</v>
      </c>
      <c r="Q2" s="118" t="s">
        <v>889</v>
      </c>
      <c r="R2" s="118" t="s">
        <v>890</v>
      </c>
      <c r="S2" s="118" t="s">
        <v>891</v>
      </c>
      <c r="T2" s="118" t="s">
        <v>885</v>
      </c>
      <c r="U2" s="118" t="s">
        <v>892</v>
      </c>
      <c r="V2" s="118" t="s">
        <v>887</v>
      </c>
      <c r="W2" s="124" t="s">
        <v>888</v>
      </c>
      <c r="X2" s="118" t="s">
        <v>889</v>
      </c>
      <c r="Y2" s="118" t="s">
        <v>890</v>
      </c>
      <c r="Z2" s="118" t="s">
        <v>891</v>
      </c>
      <c r="AA2" s="118" t="s">
        <v>885</v>
      </c>
      <c r="AB2" s="118" t="s">
        <v>892</v>
      </c>
      <c r="AC2" s="118" t="s">
        <v>887</v>
      </c>
      <c r="AD2" s="124" t="s">
        <v>888</v>
      </c>
      <c r="AE2" s="118" t="s">
        <v>889</v>
      </c>
      <c r="AF2" s="118" t="s">
        <v>890</v>
      </c>
      <c r="AG2" s="118" t="s">
        <v>891</v>
      </c>
      <c r="AH2" s="234"/>
      <c r="AI2" s="234"/>
      <c r="AJ2" s="122"/>
      <c r="AK2" s="98"/>
      <c r="AL2" s="123"/>
    </row>
    <row r="3" spans="2:38" x14ac:dyDescent="0.25">
      <c r="B3" s="228"/>
      <c r="C3" s="101" t="s">
        <v>884</v>
      </c>
      <c r="D3" s="112">
        <f>IF(D2="lunes",0,1)</f>
        <v>1</v>
      </c>
      <c r="E3" s="112">
        <f t="shared" ref="E3:J3" si="0">IF(E2="lunes",0,1)</f>
        <v>1</v>
      </c>
      <c r="F3" s="112">
        <f t="shared" si="0"/>
        <v>1</v>
      </c>
      <c r="G3" s="112">
        <f t="shared" si="0"/>
        <v>1</v>
      </c>
      <c r="H3" s="112">
        <f t="shared" si="0"/>
        <v>1</v>
      </c>
      <c r="I3" s="121">
        <f t="shared" si="0"/>
        <v>0</v>
      </c>
      <c r="J3" s="112">
        <f t="shared" si="0"/>
        <v>1</v>
      </c>
      <c r="K3" s="112">
        <f t="shared" ref="K3" si="1">IF(K2="lunes",0,1)</f>
        <v>1</v>
      </c>
      <c r="L3" s="112">
        <f t="shared" ref="L3" si="2">IF(L2="lunes",0,1)</f>
        <v>1</v>
      </c>
      <c r="M3" s="112">
        <f t="shared" ref="M3" si="3">IF(M2="lunes",0,1)</f>
        <v>1</v>
      </c>
      <c r="N3" s="112">
        <f t="shared" ref="N3" si="4">IF(N2="lunes",0,1)</f>
        <v>1</v>
      </c>
      <c r="O3" s="112">
        <f t="shared" ref="O3:P3" si="5">IF(O2="lunes",0,1)</f>
        <v>1</v>
      </c>
      <c r="P3" s="121">
        <f t="shared" si="5"/>
        <v>0</v>
      </c>
      <c r="Q3" s="112">
        <f t="shared" ref="Q3" si="6">IF(Q2="lunes",0,1)</f>
        <v>1</v>
      </c>
      <c r="R3" s="112">
        <f t="shared" ref="R3" si="7">IF(R2="lunes",0,1)</f>
        <v>1</v>
      </c>
      <c r="S3" s="112">
        <f t="shared" ref="S3" si="8">IF(S2="lunes",0,1)</f>
        <v>1</v>
      </c>
      <c r="T3" s="112">
        <f t="shared" ref="T3" si="9">IF(T2="lunes",0,1)</f>
        <v>1</v>
      </c>
      <c r="U3" s="112">
        <f t="shared" ref="U3:V3" si="10">IF(U2="lunes",0,1)</f>
        <v>1</v>
      </c>
      <c r="V3" s="112">
        <f t="shared" si="10"/>
        <v>1</v>
      </c>
      <c r="W3" s="121">
        <f t="shared" ref="W3" si="11">IF(W2="lunes",0,1)</f>
        <v>0</v>
      </c>
      <c r="X3" s="112">
        <f t="shared" ref="X3" si="12">IF(X2="lunes",0,1)</f>
        <v>1</v>
      </c>
      <c r="Y3" s="112">
        <f t="shared" ref="Y3" si="13">IF(Y2="lunes",0,1)</f>
        <v>1</v>
      </c>
      <c r="Z3" s="112">
        <f t="shared" ref="Z3" si="14">IF(Z2="lunes",0,1)</f>
        <v>1</v>
      </c>
      <c r="AA3" s="112">
        <f t="shared" ref="AA3:AB3" si="15">IF(AA2="lunes",0,1)</f>
        <v>1</v>
      </c>
      <c r="AB3" s="112">
        <f t="shared" si="15"/>
        <v>1</v>
      </c>
      <c r="AC3" s="112">
        <f t="shared" ref="AC3" si="16">IF(AC2="lunes",0,1)</f>
        <v>1</v>
      </c>
      <c r="AD3" s="121">
        <f t="shared" ref="AD3" si="17">IF(AD2="lunes",0,1)</f>
        <v>0</v>
      </c>
      <c r="AE3" s="112">
        <f t="shared" ref="AE3" si="18">IF(AE2="lunes",0,1)</f>
        <v>1</v>
      </c>
      <c r="AF3" s="112">
        <f t="shared" ref="AF3" si="19">IF(AF2="lunes",0,1)</f>
        <v>1</v>
      </c>
      <c r="AG3" s="112">
        <f t="shared" ref="AG3" si="20">IF(AG2="lunes",0,1)</f>
        <v>1</v>
      </c>
      <c r="AH3" s="125">
        <f>SUM(D3:AG3)</f>
        <v>26</v>
      </c>
      <c r="AI3" s="96"/>
      <c r="AJ3" s="122"/>
      <c r="AK3" s="98"/>
      <c r="AL3" s="123"/>
    </row>
    <row r="4" spans="2:38" x14ac:dyDescent="0.25">
      <c r="B4" s="228"/>
      <c r="C4" s="116" t="s">
        <v>806</v>
      </c>
      <c r="D4" s="112">
        <v>1</v>
      </c>
      <c r="E4" s="112">
        <v>2</v>
      </c>
      <c r="F4" s="112">
        <v>3</v>
      </c>
      <c r="G4" s="112">
        <v>4</v>
      </c>
      <c r="H4" s="112">
        <v>5</v>
      </c>
      <c r="I4" s="121">
        <v>6</v>
      </c>
      <c r="J4" s="112">
        <v>7</v>
      </c>
      <c r="K4" s="112">
        <v>8</v>
      </c>
      <c r="L4" s="112">
        <v>9</v>
      </c>
      <c r="M4" s="112">
        <v>10</v>
      </c>
      <c r="N4" s="112">
        <v>11</v>
      </c>
      <c r="O4" s="112">
        <v>12</v>
      </c>
      <c r="P4" s="121">
        <v>13</v>
      </c>
      <c r="Q4" s="112">
        <v>14</v>
      </c>
      <c r="R4" s="112">
        <v>15</v>
      </c>
      <c r="S4" s="112">
        <v>16</v>
      </c>
      <c r="T4" s="112">
        <v>17</v>
      </c>
      <c r="U4" s="112">
        <v>18</v>
      </c>
      <c r="V4" s="112">
        <v>19</v>
      </c>
      <c r="W4" s="121">
        <v>20</v>
      </c>
      <c r="X4" s="112">
        <v>21</v>
      </c>
      <c r="Y4" s="112">
        <v>22</v>
      </c>
      <c r="Z4" s="112">
        <v>23</v>
      </c>
      <c r="AA4" s="112">
        <v>24</v>
      </c>
      <c r="AB4" s="112">
        <v>25</v>
      </c>
      <c r="AC4" s="112">
        <v>26</v>
      </c>
      <c r="AD4" s="121">
        <v>27</v>
      </c>
      <c r="AE4" s="112">
        <v>28</v>
      </c>
      <c r="AF4" s="112">
        <v>29</v>
      </c>
      <c r="AG4" s="112">
        <v>30</v>
      </c>
      <c r="AH4" s="114"/>
      <c r="AI4" s="114"/>
      <c r="AJ4" s="122"/>
      <c r="AK4" s="98"/>
      <c r="AL4" s="123"/>
    </row>
    <row r="5" spans="2:38"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4" t="s">
        <v>898</v>
      </c>
      <c r="AI5" s="104" t="s">
        <v>871</v>
      </c>
      <c r="AJ5" s="108" t="s">
        <v>897</v>
      </c>
      <c r="AK5" s="104" t="s">
        <v>899</v>
      </c>
      <c r="AL5" s="107" t="s">
        <v>900</v>
      </c>
    </row>
    <row r="6" spans="2:38" x14ac:dyDescent="0.25">
      <c r="B6" s="105" t="str">
        <f>ANALISIS!F5</f>
        <v>Monica Patel</v>
      </c>
      <c r="C6" s="105" t="s">
        <v>895</v>
      </c>
      <c r="D6" s="128">
        <f>COUNTIFS('DATOS-MODIFICADOS'!$J:$J,NOVIEMBRE!$B6,'DATOS-MODIFICADOS'!$Q:$Q,"noviembre",'DATOS-MODIFICADOS'!$T:$T,NOVIEMBRE!D$4)</f>
        <v>0</v>
      </c>
      <c r="E6" s="128">
        <f>COUNTIFS('DATOS-MODIFICADOS'!$J:$J,NOVIEMBRE!$B6,'DATOS-MODIFICADOS'!$Q:$Q,"noviembre",'DATOS-MODIFICADOS'!$T:$T,NOVIEMBRE!E$4)</f>
        <v>0</v>
      </c>
      <c r="F6" s="128">
        <f>COUNTIFS('DATOS-MODIFICADOS'!$J:$J,NOVIEMBRE!$B6,'DATOS-MODIFICADOS'!$Q:$Q,"noviembre",'DATOS-MODIFICADOS'!$T:$T,NOVIEMBRE!F$4)</f>
        <v>0</v>
      </c>
      <c r="G6" s="128">
        <f>COUNTIFS('DATOS-MODIFICADOS'!$J:$J,NOVIEMBRE!$B6,'DATOS-MODIFICADOS'!$Q:$Q,"noviembre",'DATOS-MODIFICADOS'!$T:$T,NOVIEMBRE!G$4)</f>
        <v>0</v>
      </c>
      <c r="H6" s="128">
        <f>COUNTIFS('DATOS-MODIFICADOS'!$J:$J,NOVIEMBRE!$B6,'DATOS-MODIFICADOS'!$Q:$Q,"noviembre",'DATOS-MODIFICADOS'!$T:$T,NOVIEMBRE!H$4)</f>
        <v>5</v>
      </c>
      <c r="I6" s="129">
        <f>COUNTIFS('DATOS-MODIFICADOS'!$J:$J,NOVIEMBRE!$B6,'DATOS-MODIFICADOS'!$Q:$Q,"noviembre",'DATOS-MODIFICADOS'!$T:$T,NOVIEMBRE!I$4)</f>
        <v>0</v>
      </c>
      <c r="J6" s="128">
        <f>COUNTIFS('DATOS-MODIFICADOS'!$J:$J,NOVIEMBRE!$B6,'DATOS-MODIFICADOS'!$Q:$Q,"noviembre",'DATOS-MODIFICADOS'!$T:$T,NOVIEMBRE!J$4)</f>
        <v>9</v>
      </c>
      <c r="K6" s="128">
        <f>COUNTIFS('DATOS-MODIFICADOS'!$J:$J,NOVIEMBRE!$B6,'DATOS-MODIFICADOS'!$Q:$Q,"noviembre",'DATOS-MODIFICADOS'!$T:$T,NOVIEMBRE!K$4)</f>
        <v>0</v>
      </c>
      <c r="L6" s="128">
        <f>COUNTIFS('DATOS-MODIFICADOS'!$J:$J,NOVIEMBRE!$B6,'DATOS-MODIFICADOS'!$Q:$Q,"noviembre",'DATOS-MODIFICADOS'!$T:$T,NOVIEMBRE!L$4)</f>
        <v>0</v>
      </c>
      <c r="M6" s="128">
        <f>COUNTIFS('DATOS-MODIFICADOS'!$J:$J,NOVIEMBRE!$B6,'DATOS-MODIFICADOS'!$Q:$Q,"noviembre",'DATOS-MODIFICADOS'!$T:$T,NOVIEMBRE!M$4)</f>
        <v>0</v>
      </c>
      <c r="N6" s="128">
        <f>COUNTIFS('DATOS-MODIFICADOS'!$J:$J,NOVIEMBRE!$B6,'DATOS-MODIFICADOS'!$Q:$Q,"noviembre",'DATOS-MODIFICADOS'!$T:$T,NOVIEMBRE!N$4)</f>
        <v>2</v>
      </c>
      <c r="O6" s="128">
        <f>COUNTIFS('DATOS-MODIFICADOS'!$J:$J,NOVIEMBRE!$B6,'DATOS-MODIFICADOS'!$Q:$Q,"noviembre",'DATOS-MODIFICADOS'!$T:$T,NOVIEMBRE!O$4)</f>
        <v>0</v>
      </c>
      <c r="P6" s="129">
        <f>COUNTIFS('DATOS-MODIFICADOS'!$J:$J,NOVIEMBRE!$B6,'DATOS-MODIFICADOS'!$Q:$Q,"noviembre",'DATOS-MODIFICADOS'!$T:$T,NOVIEMBRE!P$4)</f>
        <v>0</v>
      </c>
      <c r="Q6" s="128">
        <f>COUNTIFS('DATOS-MODIFICADOS'!$J:$J,NOVIEMBRE!$B6,'DATOS-MODIFICADOS'!$Q:$Q,"noviembre",'DATOS-MODIFICADOS'!$T:$T,NOVIEMBRE!Q$4)</f>
        <v>0</v>
      </c>
      <c r="R6" s="128">
        <f>COUNTIFS('DATOS-MODIFICADOS'!$J:$J,NOVIEMBRE!$B6,'DATOS-MODIFICADOS'!$Q:$Q,"noviembre",'DATOS-MODIFICADOS'!$T:$T,NOVIEMBRE!R$4)</f>
        <v>0</v>
      </c>
      <c r="S6" s="128">
        <f>COUNTIFS('DATOS-MODIFICADOS'!$J:$J,NOVIEMBRE!$B6,'DATOS-MODIFICADOS'!$Q:$Q,"noviembre",'DATOS-MODIFICADOS'!$T:$T,NOVIEMBRE!S$4)</f>
        <v>0</v>
      </c>
      <c r="T6" s="128">
        <f>COUNTIFS('DATOS-MODIFICADOS'!$J:$J,NOVIEMBRE!$B6,'DATOS-MODIFICADOS'!$Q:$Q,"noviembre",'DATOS-MODIFICADOS'!$T:$T,NOVIEMBRE!T$4)</f>
        <v>0</v>
      </c>
      <c r="U6" s="128">
        <f>COUNTIFS('DATOS-MODIFICADOS'!$J:$J,NOVIEMBRE!$B6,'DATOS-MODIFICADOS'!$Q:$Q,"noviembre",'DATOS-MODIFICADOS'!$T:$T,NOVIEMBRE!U$4)</f>
        <v>0</v>
      </c>
      <c r="V6" s="128">
        <f>COUNTIFS('DATOS-MODIFICADOS'!$J:$J,NOVIEMBRE!$B6,'DATOS-MODIFICADOS'!$Q:$Q,"noviembre",'DATOS-MODIFICADOS'!$T:$T,NOVIEMBRE!V$4)</f>
        <v>2</v>
      </c>
      <c r="W6" s="129">
        <f>COUNTIFS('DATOS-MODIFICADOS'!$J:$J,NOVIEMBRE!$B6,'DATOS-MODIFICADOS'!$Q:$Q,"noviembre",'DATOS-MODIFICADOS'!$T:$T,NOVIEMBRE!W$4)</f>
        <v>0</v>
      </c>
      <c r="X6" s="128">
        <f>COUNTIFS('DATOS-MODIFICADOS'!$J:$J,NOVIEMBRE!$B6,'DATOS-MODIFICADOS'!$Q:$Q,"noviembre",'DATOS-MODIFICADOS'!$T:$T,NOVIEMBRE!X$4)</f>
        <v>0</v>
      </c>
      <c r="Y6" s="128">
        <f>COUNTIFS('DATOS-MODIFICADOS'!$J:$J,NOVIEMBRE!$B6,'DATOS-MODIFICADOS'!$Q:$Q,"noviembre",'DATOS-MODIFICADOS'!$T:$T,NOVIEMBRE!Y$4)</f>
        <v>0</v>
      </c>
      <c r="Z6" s="128">
        <f>COUNTIFS('DATOS-MODIFICADOS'!$J:$J,NOVIEMBRE!$B6,'DATOS-MODIFICADOS'!$Q:$Q,"noviembre",'DATOS-MODIFICADOS'!$T:$T,NOVIEMBRE!Z$4)</f>
        <v>0</v>
      </c>
      <c r="AA6" s="128">
        <f>COUNTIFS('DATOS-MODIFICADOS'!$J:$J,NOVIEMBRE!$B6,'DATOS-MODIFICADOS'!$Q:$Q,"noviembre",'DATOS-MODIFICADOS'!$T:$T,NOVIEMBRE!AA$4)</f>
        <v>0</v>
      </c>
      <c r="AB6" s="128">
        <f>COUNTIFS('DATOS-MODIFICADOS'!$J:$J,NOVIEMBRE!$B6,'DATOS-MODIFICADOS'!$Q:$Q,"noviembre",'DATOS-MODIFICADOS'!$T:$T,NOVIEMBRE!AB$4)</f>
        <v>0</v>
      </c>
      <c r="AC6" s="128">
        <f>COUNTIFS('DATOS-MODIFICADOS'!$J:$J,NOVIEMBRE!$B6,'DATOS-MODIFICADOS'!$Q:$Q,"noviembre",'DATOS-MODIFICADOS'!$T:$T,NOVIEMBRE!AC$4)</f>
        <v>0</v>
      </c>
      <c r="AD6" s="129">
        <f>COUNTIFS('DATOS-MODIFICADOS'!$J:$J,NOVIEMBRE!$B6,'DATOS-MODIFICADOS'!$Q:$Q,"noviembre",'DATOS-MODIFICADOS'!$T:$T,NOVIEMBRE!AD$4)</f>
        <v>0</v>
      </c>
      <c r="AE6" s="128">
        <f>COUNTIFS('DATOS-MODIFICADOS'!$J:$J,NOVIEMBRE!$B6,'DATOS-MODIFICADOS'!$Q:$Q,"noviembre",'DATOS-MODIFICADOS'!$T:$T,NOVIEMBRE!AE$4)</f>
        <v>0</v>
      </c>
      <c r="AF6" s="128">
        <f>COUNTIFS('DATOS-MODIFICADOS'!$J:$J,NOVIEMBRE!$B6,'DATOS-MODIFICADOS'!$Q:$Q,"noviembre",'DATOS-MODIFICADOS'!$T:$T,NOVIEMBRE!AF$4)</f>
        <v>0</v>
      </c>
      <c r="AG6" s="128">
        <f>COUNTIFS('DATOS-MODIFICADOS'!$J:$J,NOVIEMBRE!$B6,'DATOS-MODIFICADOS'!$Q:$Q,"noviembre",'DATOS-MODIFICADOS'!$T:$T,NOVIEMBRE!AG$4)</f>
        <v>0</v>
      </c>
      <c r="AH6" s="109">
        <f>$AH$3</f>
        <v>26</v>
      </c>
      <c r="AI6" s="110">
        <f>AUSENTISMO!D2</f>
        <v>1</v>
      </c>
      <c r="AJ6" s="109">
        <f>AH6-AI6</f>
        <v>25</v>
      </c>
      <c r="AK6" s="110">
        <f>SUM(D6:AG6)</f>
        <v>18</v>
      </c>
      <c r="AL6" s="119">
        <f>AK6/AJ6</f>
        <v>0.72</v>
      </c>
    </row>
    <row r="7" spans="2:38" x14ac:dyDescent="0.25">
      <c r="B7" s="115" t="str">
        <f>ANALISIS!F6</f>
        <v>Anna Petrov</v>
      </c>
      <c r="C7" s="115" t="s">
        <v>895</v>
      </c>
      <c r="D7" s="130">
        <f>COUNTIFS('DATOS-MODIFICADOS'!$J:$J,NOVIEMBRE!$B7,'DATOS-MODIFICADOS'!$Q:$Q,"noviembre",'DATOS-MODIFICADOS'!$T:$T,NOVIEMBRE!D$4)</f>
        <v>2</v>
      </c>
      <c r="E7" s="130">
        <f>COUNTIFS('DATOS-MODIFICADOS'!$J:$J,NOVIEMBRE!$B7,'DATOS-MODIFICADOS'!$Q:$Q,"noviembre",'DATOS-MODIFICADOS'!$T:$T,NOVIEMBRE!E$4)</f>
        <v>0</v>
      </c>
      <c r="F7" s="130">
        <f>COUNTIFS('DATOS-MODIFICADOS'!$J:$J,NOVIEMBRE!$B7,'DATOS-MODIFICADOS'!$Q:$Q,"noviembre",'DATOS-MODIFICADOS'!$T:$T,NOVIEMBRE!F$4)</f>
        <v>0</v>
      </c>
      <c r="G7" s="130">
        <f>COUNTIFS('DATOS-MODIFICADOS'!$J:$J,NOVIEMBRE!$B7,'DATOS-MODIFICADOS'!$Q:$Q,"noviembre",'DATOS-MODIFICADOS'!$T:$T,NOVIEMBRE!G$4)</f>
        <v>0</v>
      </c>
      <c r="H7" s="130">
        <f>COUNTIFS('DATOS-MODIFICADOS'!$J:$J,NOVIEMBRE!$B7,'DATOS-MODIFICADOS'!$Q:$Q,"noviembre",'DATOS-MODIFICADOS'!$T:$T,NOVIEMBRE!H$4)</f>
        <v>0</v>
      </c>
      <c r="I7" s="129">
        <f>COUNTIFS('DATOS-MODIFICADOS'!$J:$J,NOVIEMBRE!$B7,'DATOS-MODIFICADOS'!$Q:$Q,"noviembre",'DATOS-MODIFICADOS'!$T:$T,NOVIEMBRE!I$4)</f>
        <v>0</v>
      </c>
      <c r="J7" s="130">
        <f>COUNTIFS('DATOS-MODIFICADOS'!$J:$J,NOVIEMBRE!$B7,'DATOS-MODIFICADOS'!$Q:$Q,"noviembre",'DATOS-MODIFICADOS'!$T:$T,NOVIEMBRE!J$4)</f>
        <v>0</v>
      </c>
      <c r="K7" s="130">
        <f>COUNTIFS('DATOS-MODIFICADOS'!$J:$J,NOVIEMBRE!$B7,'DATOS-MODIFICADOS'!$Q:$Q,"noviembre",'DATOS-MODIFICADOS'!$T:$T,NOVIEMBRE!K$4)</f>
        <v>0</v>
      </c>
      <c r="L7" s="130">
        <f>COUNTIFS('DATOS-MODIFICADOS'!$J:$J,NOVIEMBRE!$B7,'DATOS-MODIFICADOS'!$Q:$Q,"noviembre",'DATOS-MODIFICADOS'!$T:$T,NOVIEMBRE!L$4)</f>
        <v>1</v>
      </c>
      <c r="M7" s="130">
        <f>COUNTIFS('DATOS-MODIFICADOS'!$J:$J,NOVIEMBRE!$B7,'DATOS-MODIFICADOS'!$Q:$Q,"noviembre",'DATOS-MODIFICADOS'!$T:$T,NOVIEMBRE!M$4)</f>
        <v>0</v>
      </c>
      <c r="N7" s="130">
        <f>COUNTIFS('DATOS-MODIFICADOS'!$J:$J,NOVIEMBRE!$B7,'DATOS-MODIFICADOS'!$Q:$Q,"noviembre",'DATOS-MODIFICADOS'!$T:$T,NOVIEMBRE!N$4)</f>
        <v>9</v>
      </c>
      <c r="O7" s="130">
        <f>COUNTIFS('DATOS-MODIFICADOS'!$J:$J,NOVIEMBRE!$B7,'DATOS-MODIFICADOS'!$Q:$Q,"noviembre",'DATOS-MODIFICADOS'!$T:$T,NOVIEMBRE!O$4)</f>
        <v>4</v>
      </c>
      <c r="P7" s="129">
        <f>COUNTIFS('DATOS-MODIFICADOS'!$J:$J,NOVIEMBRE!$B7,'DATOS-MODIFICADOS'!$Q:$Q,"noviembre",'DATOS-MODIFICADOS'!$T:$T,NOVIEMBRE!P$4)</f>
        <v>0</v>
      </c>
      <c r="Q7" s="130">
        <f>COUNTIFS('DATOS-MODIFICADOS'!$J:$J,NOVIEMBRE!$B7,'DATOS-MODIFICADOS'!$Q:$Q,"noviembre",'DATOS-MODIFICADOS'!$T:$T,NOVIEMBRE!Q$4)</f>
        <v>0</v>
      </c>
      <c r="R7" s="130">
        <f>COUNTIFS('DATOS-MODIFICADOS'!$J:$J,NOVIEMBRE!$B7,'DATOS-MODIFICADOS'!$Q:$Q,"noviembre",'DATOS-MODIFICADOS'!$T:$T,NOVIEMBRE!R$4)</f>
        <v>2</v>
      </c>
      <c r="S7" s="130">
        <f>COUNTIFS('DATOS-MODIFICADOS'!$J:$J,NOVIEMBRE!$B7,'DATOS-MODIFICADOS'!$Q:$Q,"noviembre",'DATOS-MODIFICADOS'!$T:$T,NOVIEMBRE!S$4)</f>
        <v>0</v>
      </c>
      <c r="T7" s="130">
        <f>COUNTIFS('DATOS-MODIFICADOS'!$J:$J,NOVIEMBRE!$B7,'DATOS-MODIFICADOS'!$Q:$Q,"noviembre",'DATOS-MODIFICADOS'!$T:$T,NOVIEMBRE!T$4)</f>
        <v>0</v>
      </c>
      <c r="U7" s="130">
        <f>COUNTIFS('DATOS-MODIFICADOS'!$J:$J,NOVIEMBRE!$B7,'DATOS-MODIFICADOS'!$Q:$Q,"noviembre",'DATOS-MODIFICADOS'!$T:$T,NOVIEMBRE!U$4)</f>
        <v>2</v>
      </c>
      <c r="V7" s="130">
        <f>COUNTIFS('DATOS-MODIFICADOS'!$J:$J,NOVIEMBRE!$B7,'DATOS-MODIFICADOS'!$Q:$Q,"noviembre",'DATOS-MODIFICADOS'!$T:$T,NOVIEMBRE!V$4)</f>
        <v>0</v>
      </c>
      <c r="W7" s="129">
        <f>COUNTIFS('DATOS-MODIFICADOS'!$J:$J,NOVIEMBRE!$B7,'DATOS-MODIFICADOS'!$Q:$Q,"noviembre",'DATOS-MODIFICADOS'!$T:$T,NOVIEMBRE!W$4)</f>
        <v>0</v>
      </c>
      <c r="X7" s="130">
        <f>COUNTIFS('DATOS-MODIFICADOS'!$J:$J,NOVIEMBRE!$B7,'DATOS-MODIFICADOS'!$Q:$Q,"noviembre",'DATOS-MODIFICADOS'!$T:$T,NOVIEMBRE!X$4)</f>
        <v>0</v>
      </c>
      <c r="Y7" s="130">
        <f>COUNTIFS('DATOS-MODIFICADOS'!$J:$J,NOVIEMBRE!$B7,'DATOS-MODIFICADOS'!$Q:$Q,"noviembre",'DATOS-MODIFICADOS'!$T:$T,NOVIEMBRE!Y$4)</f>
        <v>0</v>
      </c>
      <c r="Z7" s="130">
        <f>COUNTIFS('DATOS-MODIFICADOS'!$J:$J,NOVIEMBRE!$B7,'DATOS-MODIFICADOS'!$Q:$Q,"noviembre",'DATOS-MODIFICADOS'!$T:$T,NOVIEMBRE!Z$4)</f>
        <v>2</v>
      </c>
      <c r="AA7" s="130">
        <f>COUNTIFS('DATOS-MODIFICADOS'!$J:$J,NOVIEMBRE!$B7,'DATOS-MODIFICADOS'!$Q:$Q,"noviembre",'DATOS-MODIFICADOS'!$T:$T,NOVIEMBRE!AA$4)</f>
        <v>0</v>
      </c>
      <c r="AB7" s="130">
        <f>COUNTIFS('DATOS-MODIFICADOS'!$J:$J,NOVIEMBRE!$B7,'DATOS-MODIFICADOS'!$Q:$Q,"noviembre",'DATOS-MODIFICADOS'!$T:$T,NOVIEMBRE!AB$4)</f>
        <v>0</v>
      </c>
      <c r="AC7" s="130">
        <f>COUNTIFS('DATOS-MODIFICADOS'!$J:$J,NOVIEMBRE!$B7,'DATOS-MODIFICADOS'!$Q:$Q,"noviembre",'DATOS-MODIFICADOS'!$T:$T,NOVIEMBRE!AC$4)</f>
        <v>0</v>
      </c>
      <c r="AD7" s="129">
        <f>COUNTIFS('DATOS-MODIFICADOS'!$J:$J,NOVIEMBRE!$B7,'DATOS-MODIFICADOS'!$Q:$Q,"noviembre",'DATOS-MODIFICADOS'!$T:$T,NOVIEMBRE!AD$4)</f>
        <v>0</v>
      </c>
      <c r="AE7" s="130">
        <f>COUNTIFS('DATOS-MODIFICADOS'!$J:$J,NOVIEMBRE!$B7,'DATOS-MODIFICADOS'!$Q:$Q,"noviembre",'DATOS-MODIFICADOS'!$T:$T,NOVIEMBRE!AE$4)</f>
        <v>0</v>
      </c>
      <c r="AF7" s="130">
        <f>COUNTIFS('DATOS-MODIFICADOS'!$J:$J,NOVIEMBRE!$B7,'DATOS-MODIFICADOS'!$Q:$Q,"noviembre",'DATOS-MODIFICADOS'!$T:$T,NOVIEMBRE!AF$4)</f>
        <v>0</v>
      </c>
      <c r="AG7" s="130">
        <f>COUNTIFS('DATOS-MODIFICADOS'!$J:$J,NOVIEMBRE!$B7,'DATOS-MODIFICADOS'!$Q:$Q,"noviembre",'DATOS-MODIFICADOS'!$T:$T,NOVIEMBRE!AG$4)</f>
        <v>0</v>
      </c>
      <c r="AH7" s="109">
        <f t="shared" ref="AH7:AH25" si="21">$AH$3</f>
        <v>26</v>
      </c>
      <c r="AI7" s="110">
        <f>AUSENTISMO!D3</f>
        <v>0</v>
      </c>
      <c r="AJ7" s="109">
        <f>AH7-AI7</f>
        <v>26</v>
      </c>
      <c r="AK7" s="110">
        <f t="shared" ref="AK7:AK25" si="22">SUM(D7:AG7)</f>
        <v>22</v>
      </c>
      <c r="AL7" s="119">
        <f t="shared" ref="AL7:AL25" si="23">AK7/AJ7</f>
        <v>0.84615384615384615</v>
      </c>
    </row>
    <row r="8" spans="2:38" x14ac:dyDescent="0.25">
      <c r="B8" s="105" t="str">
        <f>ANALISIS!F7</f>
        <v>Fatima Al-Farsi</v>
      </c>
      <c r="C8" s="105" t="s">
        <v>895</v>
      </c>
      <c r="D8" s="128">
        <f>COUNTIFS('DATOS-MODIFICADOS'!$J:$J,NOVIEMBRE!$B8,'DATOS-MODIFICADOS'!$Q:$Q,"noviembre",'DATOS-MODIFICADOS'!$T:$T,NOVIEMBRE!D$4)</f>
        <v>0</v>
      </c>
      <c r="E8" s="128">
        <f>COUNTIFS('DATOS-MODIFICADOS'!$J:$J,NOVIEMBRE!$B8,'DATOS-MODIFICADOS'!$Q:$Q,"noviembre",'DATOS-MODIFICADOS'!$T:$T,NOVIEMBRE!E$4)</f>
        <v>0</v>
      </c>
      <c r="F8" s="128">
        <f>COUNTIFS('DATOS-MODIFICADOS'!$J:$J,NOVIEMBRE!$B8,'DATOS-MODIFICADOS'!$Q:$Q,"noviembre",'DATOS-MODIFICADOS'!$T:$T,NOVIEMBRE!F$4)</f>
        <v>0</v>
      </c>
      <c r="G8" s="128">
        <f>COUNTIFS('DATOS-MODIFICADOS'!$J:$J,NOVIEMBRE!$B8,'DATOS-MODIFICADOS'!$Q:$Q,"noviembre",'DATOS-MODIFICADOS'!$T:$T,NOVIEMBRE!G$4)</f>
        <v>0</v>
      </c>
      <c r="H8" s="128">
        <f>COUNTIFS('DATOS-MODIFICADOS'!$J:$J,NOVIEMBRE!$B8,'DATOS-MODIFICADOS'!$Q:$Q,"noviembre",'DATOS-MODIFICADOS'!$T:$T,NOVIEMBRE!H$4)</f>
        <v>2</v>
      </c>
      <c r="I8" s="129">
        <f>COUNTIFS('DATOS-MODIFICADOS'!$J:$J,NOVIEMBRE!$B8,'DATOS-MODIFICADOS'!$Q:$Q,"noviembre",'DATOS-MODIFICADOS'!$T:$T,NOVIEMBRE!I$4)</f>
        <v>0</v>
      </c>
      <c r="J8" s="128">
        <f>COUNTIFS('DATOS-MODIFICADOS'!$J:$J,NOVIEMBRE!$B8,'DATOS-MODIFICADOS'!$Q:$Q,"noviembre",'DATOS-MODIFICADOS'!$T:$T,NOVIEMBRE!J$4)</f>
        <v>0</v>
      </c>
      <c r="K8" s="128">
        <f>COUNTIFS('DATOS-MODIFICADOS'!$J:$J,NOVIEMBRE!$B8,'DATOS-MODIFICADOS'!$Q:$Q,"noviembre",'DATOS-MODIFICADOS'!$T:$T,NOVIEMBRE!K$4)</f>
        <v>0</v>
      </c>
      <c r="L8" s="128">
        <f>COUNTIFS('DATOS-MODIFICADOS'!$J:$J,NOVIEMBRE!$B8,'DATOS-MODIFICADOS'!$Q:$Q,"noviembre",'DATOS-MODIFICADOS'!$T:$T,NOVIEMBRE!L$4)</f>
        <v>0</v>
      </c>
      <c r="M8" s="128">
        <f>COUNTIFS('DATOS-MODIFICADOS'!$J:$J,NOVIEMBRE!$B8,'DATOS-MODIFICADOS'!$Q:$Q,"noviembre",'DATOS-MODIFICADOS'!$T:$T,NOVIEMBRE!M$4)</f>
        <v>0</v>
      </c>
      <c r="N8" s="128">
        <f>COUNTIFS('DATOS-MODIFICADOS'!$J:$J,NOVIEMBRE!$B8,'DATOS-MODIFICADOS'!$Q:$Q,"noviembre",'DATOS-MODIFICADOS'!$T:$T,NOVIEMBRE!N$4)</f>
        <v>0</v>
      </c>
      <c r="O8" s="128">
        <f>COUNTIFS('DATOS-MODIFICADOS'!$J:$J,NOVIEMBRE!$B8,'DATOS-MODIFICADOS'!$Q:$Q,"noviembre",'DATOS-MODIFICADOS'!$T:$T,NOVIEMBRE!O$4)</f>
        <v>0</v>
      </c>
      <c r="P8" s="129">
        <f>COUNTIFS('DATOS-MODIFICADOS'!$J:$J,NOVIEMBRE!$B8,'DATOS-MODIFICADOS'!$Q:$Q,"noviembre",'DATOS-MODIFICADOS'!$T:$T,NOVIEMBRE!P$4)</f>
        <v>0</v>
      </c>
      <c r="Q8" s="128">
        <f>COUNTIFS('DATOS-MODIFICADOS'!$J:$J,NOVIEMBRE!$B8,'DATOS-MODIFICADOS'!$Q:$Q,"noviembre",'DATOS-MODIFICADOS'!$T:$T,NOVIEMBRE!Q$4)</f>
        <v>0</v>
      </c>
      <c r="R8" s="128">
        <f>COUNTIFS('DATOS-MODIFICADOS'!$J:$J,NOVIEMBRE!$B8,'DATOS-MODIFICADOS'!$Q:$Q,"noviembre",'DATOS-MODIFICADOS'!$T:$T,NOVIEMBRE!R$4)</f>
        <v>9</v>
      </c>
      <c r="S8" s="128">
        <f>COUNTIFS('DATOS-MODIFICADOS'!$J:$J,NOVIEMBRE!$B8,'DATOS-MODIFICADOS'!$Q:$Q,"noviembre",'DATOS-MODIFICADOS'!$T:$T,NOVIEMBRE!S$4)</f>
        <v>0</v>
      </c>
      <c r="T8" s="128">
        <f>COUNTIFS('DATOS-MODIFICADOS'!$J:$J,NOVIEMBRE!$B8,'DATOS-MODIFICADOS'!$Q:$Q,"noviembre",'DATOS-MODIFICADOS'!$T:$T,NOVIEMBRE!T$4)</f>
        <v>0</v>
      </c>
      <c r="U8" s="128">
        <f>COUNTIFS('DATOS-MODIFICADOS'!$J:$J,NOVIEMBRE!$B8,'DATOS-MODIFICADOS'!$Q:$Q,"noviembre",'DATOS-MODIFICADOS'!$T:$T,NOVIEMBRE!U$4)</f>
        <v>4</v>
      </c>
      <c r="V8" s="128">
        <f>COUNTIFS('DATOS-MODIFICADOS'!$J:$J,NOVIEMBRE!$B8,'DATOS-MODIFICADOS'!$Q:$Q,"noviembre",'DATOS-MODIFICADOS'!$T:$T,NOVIEMBRE!V$4)</f>
        <v>2</v>
      </c>
      <c r="W8" s="129">
        <f>COUNTIFS('DATOS-MODIFICADOS'!$J:$J,NOVIEMBRE!$B8,'DATOS-MODIFICADOS'!$Q:$Q,"noviembre",'DATOS-MODIFICADOS'!$T:$T,NOVIEMBRE!W$4)</f>
        <v>0</v>
      </c>
      <c r="X8" s="128">
        <f>COUNTIFS('DATOS-MODIFICADOS'!$J:$J,NOVIEMBRE!$B8,'DATOS-MODIFICADOS'!$Q:$Q,"noviembre",'DATOS-MODIFICADOS'!$T:$T,NOVIEMBRE!X$4)</f>
        <v>0</v>
      </c>
      <c r="Y8" s="128">
        <f>COUNTIFS('DATOS-MODIFICADOS'!$J:$J,NOVIEMBRE!$B8,'DATOS-MODIFICADOS'!$Q:$Q,"noviembre",'DATOS-MODIFICADOS'!$T:$T,NOVIEMBRE!Y$4)</f>
        <v>0</v>
      </c>
      <c r="Z8" s="128">
        <f>COUNTIFS('DATOS-MODIFICADOS'!$J:$J,NOVIEMBRE!$B8,'DATOS-MODIFICADOS'!$Q:$Q,"noviembre",'DATOS-MODIFICADOS'!$T:$T,NOVIEMBRE!Z$4)</f>
        <v>0</v>
      </c>
      <c r="AA8" s="128">
        <f>COUNTIFS('DATOS-MODIFICADOS'!$J:$J,NOVIEMBRE!$B8,'DATOS-MODIFICADOS'!$Q:$Q,"noviembre",'DATOS-MODIFICADOS'!$T:$T,NOVIEMBRE!AA$4)</f>
        <v>0</v>
      </c>
      <c r="AB8" s="128">
        <f>COUNTIFS('DATOS-MODIFICADOS'!$J:$J,NOVIEMBRE!$B8,'DATOS-MODIFICADOS'!$Q:$Q,"noviembre",'DATOS-MODIFICADOS'!$T:$T,NOVIEMBRE!AB$4)</f>
        <v>1</v>
      </c>
      <c r="AC8" s="128">
        <f>COUNTIFS('DATOS-MODIFICADOS'!$J:$J,NOVIEMBRE!$B8,'DATOS-MODIFICADOS'!$Q:$Q,"noviembre",'DATOS-MODIFICADOS'!$T:$T,NOVIEMBRE!AC$4)</f>
        <v>0</v>
      </c>
      <c r="AD8" s="129">
        <f>COUNTIFS('DATOS-MODIFICADOS'!$J:$J,NOVIEMBRE!$B8,'DATOS-MODIFICADOS'!$Q:$Q,"noviembre",'DATOS-MODIFICADOS'!$T:$T,NOVIEMBRE!AD$4)</f>
        <v>0</v>
      </c>
      <c r="AE8" s="128">
        <f>COUNTIFS('DATOS-MODIFICADOS'!$J:$J,NOVIEMBRE!$B8,'DATOS-MODIFICADOS'!$Q:$Q,"noviembre",'DATOS-MODIFICADOS'!$T:$T,NOVIEMBRE!AE$4)</f>
        <v>0</v>
      </c>
      <c r="AF8" s="128">
        <f>COUNTIFS('DATOS-MODIFICADOS'!$J:$J,NOVIEMBRE!$B8,'DATOS-MODIFICADOS'!$Q:$Q,"noviembre",'DATOS-MODIFICADOS'!$T:$T,NOVIEMBRE!AF$4)</f>
        <v>0</v>
      </c>
      <c r="AG8" s="128">
        <f>COUNTIFS('DATOS-MODIFICADOS'!$J:$J,NOVIEMBRE!$B8,'DATOS-MODIFICADOS'!$Q:$Q,"noviembre",'DATOS-MODIFICADOS'!$T:$T,NOVIEMBRE!AG$4)</f>
        <v>0</v>
      </c>
      <c r="AH8" s="109">
        <f t="shared" si="21"/>
        <v>26</v>
      </c>
      <c r="AI8" s="110">
        <f>AUSENTISMO!D4</f>
        <v>0</v>
      </c>
      <c r="AJ8" s="109">
        <f t="shared" ref="AJ8:AJ25" si="24">AH8-AI8</f>
        <v>26</v>
      </c>
      <c r="AK8" s="110">
        <f t="shared" si="22"/>
        <v>18</v>
      </c>
      <c r="AL8" s="119">
        <f t="shared" si="23"/>
        <v>0.69230769230769229</v>
      </c>
    </row>
    <row r="9" spans="2:38" x14ac:dyDescent="0.25">
      <c r="B9" s="115" t="str">
        <f>ANALISIS!F8</f>
        <v>Juan Carlos Silva</v>
      </c>
      <c r="C9" s="115" t="s">
        <v>895</v>
      </c>
      <c r="D9" s="130">
        <f>COUNTIFS('DATOS-MODIFICADOS'!$J:$J,NOVIEMBRE!$B9,'DATOS-MODIFICADOS'!$Q:$Q,"noviembre",'DATOS-MODIFICADOS'!$T:$T,NOVIEMBRE!D$4)</f>
        <v>0</v>
      </c>
      <c r="E9" s="130">
        <f>COUNTIFS('DATOS-MODIFICADOS'!$J:$J,NOVIEMBRE!$B9,'DATOS-MODIFICADOS'!$Q:$Q,"noviembre",'DATOS-MODIFICADOS'!$T:$T,NOVIEMBRE!E$4)</f>
        <v>0</v>
      </c>
      <c r="F9" s="130">
        <f>COUNTIFS('DATOS-MODIFICADOS'!$J:$J,NOVIEMBRE!$B9,'DATOS-MODIFICADOS'!$Q:$Q,"noviembre",'DATOS-MODIFICADOS'!$T:$T,NOVIEMBRE!F$4)</f>
        <v>0</v>
      </c>
      <c r="G9" s="130">
        <f>COUNTIFS('DATOS-MODIFICADOS'!$J:$J,NOVIEMBRE!$B9,'DATOS-MODIFICADOS'!$Q:$Q,"noviembre",'DATOS-MODIFICADOS'!$T:$T,NOVIEMBRE!G$4)</f>
        <v>0</v>
      </c>
      <c r="H9" s="130">
        <f>COUNTIFS('DATOS-MODIFICADOS'!$J:$J,NOVIEMBRE!$B9,'DATOS-MODIFICADOS'!$Q:$Q,"noviembre",'DATOS-MODIFICADOS'!$T:$T,NOVIEMBRE!H$4)</f>
        <v>0</v>
      </c>
      <c r="I9" s="129">
        <f>COUNTIFS('DATOS-MODIFICADOS'!$J:$J,NOVIEMBRE!$B9,'DATOS-MODIFICADOS'!$Q:$Q,"noviembre",'DATOS-MODIFICADOS'!$T:$T,NOVIEMBRE!I$4)</f>
        <v>0</v>
      </c>
      <c r="J9" s="130">
        <f>COUNTIFS('DATOS-MODIFICADOS'!$J:$J,NOVIEMBRE!$B9,'DATOS-MODIFICADOS'!$Q:$Q,"noviembre",'DATOS-MODIFICADOS'!$T:$T,NOVIEMBRE!J$4)</f>
        <v>4</v>
      </c>
      <c r="K9" s="130">
        <f>COUNTIFS('DATOS-MODIFICADOS'!$J:$J,NOVIEMBRE!$B9,'DATOS-MODIFICADOS'!$Q:$Q,"noviembre",'DATOS-MODIFICADOS'!$T:$T,NOVIEMBRE!K$4)</f>
        <v>0</v>
      </c>
      <c r="L9" s="130">
        <f>COUNTIFS('DATOS-MODIFICADOS'!$J:$J,NOVIEMBRE!$B9,'DATOS-MODIFICADOS'!$Q:$Q,"noviembre",'DATOS-MODIFICADOS'!$T:$T,NOVIEMBRE!L$4)</f>
        <v>2</v>
      </c>
      <c r="M9" s="130">
        <f>COUNTIFS('DATOS-MODIFICADOS'!$J:$J,NOVIEMBRE!$B9,'DATOS-MODIFICADOS'!$Q:$Q,"noviembre",'DATOS-MODIFICADOS'!$T:$T,NOVIEMBRE!M$4)</f>
        <v>0</v>
      </c>
      <c r="N9" s="130">
        <f>COUNTIFS('DATOS-MODIFICADOS'!$J:$J,NOVIEMBRE!$B9,'DATOS-MODIFICADOS'!$Q:$Q,"noviembre",'DATOS-MODIFICADOS'!$T:$T,NOVIEMBRE!N$4)</f>
        <v>2</v>
      </c>
      <c r="O9" s="130">
        <f>COUNTIFS('DATOS-MODIFICADOS'!$J:$J,NOVIEMBRE!$B9,'DATOS-MODIFICADOS'!$Q:$Q,"noviembre",'DATOS-MODIFICADOS'!$T:$T,NOVIEMBRE!O$4)</f>
        <v>0</v>
      </c>
      <c r="P9" s="129">
        <f>COUNTIFS('DATOS-MODIFICADOS'!$J:$J,NOVIEMBRE!$B9,'DATOS-MODIFICADOS'!$Q:$Q,"noviembre",'DATOS-MODIFICADOS'!$T:$T,NOVIEMBRE!P$4)</f>
        <v>0</v>
      </c>
      <c r="Q9" s="130">
        <f>COUNTIFS('DATOS-MODIFICADOS'!$J:$J,NOVIEMBRE!$B9,'DATOS-MODIFICADOS'!$Q:$Q,"noviembre",'DATOS-MODIFICADOS'!$T:$T,NOVIEMBRE!Q$4)</f>
        <v>2</v>
      </c>
      <c r="R9" s="130">
        <f>COUNTIFS('DATOS-MODIFICADOS'!$J:$J,NOVIEMBRE!$B9,'DATOS-MODIFICADOS'!$Q:$Q,"noviembre",'DATOS-MODIFICADOS'!$T:$T,NOVIEMBRE!R$4)</f>
        <v>0</v>
      </c>
      <c r="S9" s="130">
        <f>COUNTIFS('DATOS-MODIFICADOS'!$J:$J,NOVIEMBRE!$B9,'DATOS-MODIFICADOS'!$Q:$Q,"noviembre",'DATOS-MODIFICADOS'!$T:$T,NOVIEMBRE!S$4)</f>
        <v>0</v>
      </c>
      <c r="T9" s="130">
        <f>COUNTIFS('DATOS-MODIFICADOS'!$J:$J,NOVIEMBRE!$B9,'DATOS-MODIFICADOS'!$Q:$Q,"noviembre",'DATOS-MODIFICADOS'!$T:$T,NOVIEMBRE!T$4)</f>
        <v>2</v>
      </c>
      <c r="U9" s="130">
        <f>COUNTIFS('DATOS-MODIFICADOS'!$J:$J,NOVIEMBRE!$B9,'DATOS-MODIFICADOS'!$Q:$Q,"noviembre",'DATOS-MODIFICADOS'!$T:$T,NOVIEMBRE!U$4)</f>
        <v>11</v>
      </c>
      <c r="V9" s="130">
        <f>COUNTIFS('DATOS-MODIFICADOS'!$J:$J,NOVIEMBRE!$B9,'DATOS-MODIFICADOS'!$Q:$Q,"noviembre",'DATOS-MODIFICADOS'!$T:$T,NOVIEMBRE!V$4)</f>
        <v>0</v>
      </c>
      <c r="W9" s="129">
        <f>COUNTIFS('DATOS-MODIFICADOS'!$J:$J,NOVIEMBRE!$B9,'DATOS-MODIFICADOS'!$Q:$Q,"noviembre",'DATOS-MODIFICADOS'!$T:$T,NOVIEMBRE!W$4)</f>
        <v>0</v>
      </c>
      <c r="X9" s="130">
        <f>COUNTIFS('DATOS-MODIFICADOS'!$J:$J,NOVIEMBRE!$B9,'DATOS-MODIFICADOS'!$Q:$Q,"noviembre",'DATOS-MODIFICADOS'!$T:$T,NOVIEMBRE!X$4)</f>
        <v>0</v>
      </c>
      <c r="Y9" s="130">
        <f>COUNTIFS('DATOS-MODIFICADOS'!$J:$J,NOVIEMBRE!$B9,'DATOS-MODIFICADOS'!$Q:$Q,"noviembre",'DATOS-MODIFICADOS'!$T:$T,NOVIEMBRE!Y$4)</f>
        <v>0</v>
      </c>
      <c r="Z9" s="130">
        <f>COUNTIFS('DATOS-MODIFICADOS'!$J:$J,NOVIEMBRE!$B9,'DATOS-MODIFICADOS'!$Q:$Q,"noviembre",'DATOS-MODIFICADOS'!$T:$T,NOVIEMBRE!Z$4)</f>
        <v>0</v>
      </c>
      <c r="AA9" s="130">
        <f>COUNTIFS('DATOS-MODIFICADOS'!$J:$J,NOVIEMBRE!$B9,'DATOS-MODIFICADOS'!$Q:$Q,"noviembre",'DATOS-MODIFICADOS'!$T:$T,NOVIEMBRE!AA$4)</f>
        <v>0</v>
      </c>
      <c r="AB9" s="130">
        <f>COUNTIFS('DATOS-MODIFICADOS'!$J:$J,NOVIEMBRE!$B9,'DATOS-MODIFICADOS'!$Q:$Q,"noviembre",'DATOS-MODIFICADOS'!$T:$T,NOVIEMBRE!AB$4)</f>
        <v>2</v>
      </c>
      <c r="AC9" s="130">
        <f>COUNTIFS('DATOS-MODIFICADOS'!$J:$J,NOVIEMBRE!$B9,'DATOS-MODIFICADOS'!$Q:$Q,"noviembre",'DATOS-MODIFICADOS'!$T:$T,NOVIEMBRE!AC$4)</f>
        <v>0</v>
      </c>
      <c r="AD9" s="129">
        <f>COUNTIFS('DATOS-MODIFICADOS'!$J:$J,NOVIEMBRE!$B9,'DATOS-MODIFICADOS'!$Q:$Q,"noviembre",'DATOS-MODIFICADOS'!$T:$T,NOVIEMBRE!AD$4)</f>
        <v>0</v>
      </c>
      <c r="AE9" s="130">
        <f>COUNTIFS('DATOS-MODIFICADOS'!$J:$J,NOVIEMBRE!$B9,'DATOS-MODIFICADOS'!$Q:$Q,"noviembre",'DATOS-MODIFICADOS'!$T:$T,NOVIEMBRE!AE$4)</f>
        <v>2</v>
      </c>
      <c r="AF9" s="130">
        <f>COUNTIFS('DATOS-MODIFICADOS'!$J:$J,NOVIEMBRE!$B9,'DATOS-MODIFICADOS'!$Q:$Q,"noviembre",'DATOS-MODIFICADOS'!$T:$T,NOVIEMBRE!AF$4)</f>
        <v>0</v>
      </c>
      <c r="AG9" s="130">
        <f>COUNTIFS('DATOS-MODIFICADOS'!$J:$J,NOVIEMBRE!$B9,'DATOS-MODIFICADOS'!$Q:$Q,"noviembre",'DATOS-MODIFICADOS'!$T:$T,NOVIEMBRE!AG$4)</f>
        <v>0</v>
      </c>
      <c r="AH9" s="109">
        <f t="shared" si="21"/>
        <v>26</v>
      </c>
      <c r="AI9" s="110">
        <f>AUSENTISMO!D5</f>
        <v>0</v>
      </c>
      <c r="AJ9" s="109">
        <f t="shared" si="24"/>
        <v>26</v>
      </c>
      <c r="AK9" s="110">
        <f t="shared" si="22"/>
        <v>27</v>
      </c>
      <c r="AL9" s="119">
        <f t="shared" si="23"/>
        <v>1.0384615384615385</v>
      </c>
    </row>
    <row r="10" spans="2:38" x14ac:dyDescent="0.25">
      <c r="B10" s="105" t="str">
        <f>ANALISIS!F9</f>
        <v>Carla Costa</v>
      </c>
      <c r="C10" s="105" t="s">
        <v>895</v>
      </c>
      <c r="D10" s="128">
        <f>COUNTIFS('DATOS-MODIFICADOS'!$J:$J,NOVIEMBRE!$B10,'DATOS-MODIFICADOS'!$Q:$Q,"noviembre",'DATOS-MODIFICADOS'!$T:$T,NOVIEMBRE!D$4)</f>
        <v>2</v>
      </c>
      <c r="E10" s="128">
        <f>COUNTIFS('DATOS-MODIFICADOS'!$J:$J,NOVIEMBRE!$B10,'DATOS-MODIFICADOS'!$Q:$Q,"noviembre",'DATOS-MODIFICADOS'!$T:$T,NOVIEMBRE!E$4)</f>
        <v>0</v>
      </c>
      <c r="F10" s="128">
        <f>COUNTIFS('DATOS-MODIFICADOS'!$J:$J,NOVIEMBRE!$B10,'DATOS-MODIFICADOS'!$Q:$Q,"noviembre",'DATOS-MODIFICADOS'!$T:$T,NOVIEMBRE!F$4)</f>
        <v>3</v>
      </c>
      <c r="G10" s="128">
        <f>COUNTIFS('DATOS-MODIFICADOS'!$J:$J,NOVIEMBRE!$B10,'DATOS-MODIFICADOS'!$Q:$Q,"noviembre",'DATOS-MODIFICADOS'!$T:$T,NOVIEMBRE!G$4)</f>
        <v>2</v>
      </c>
      <c r="H10" s="128">
        <f>COUNTIFS('DATOS-MODIFICADOS'!$J:$J,NOVIEMBRE!$B10,'DATOS-MODIFICADOS'!$Q:$Q,"noviembre",'DATOS-MODIFICADOS'!$T:$T,NOVIEMBRE!H$4)</f>
        <v>1</v>
      </c>
      <c r="I10" s="129">
        <f>COUNTIFS('DATOS-MODIFICADOS'!$J:$J,NOVIEMBRE!$B10,'DATOS-MODIFICADOS'!$Q:$Q,"noviembre",'DATOS-MODIFICADOS'!$T:$T,NOVIEMBRE!I$4)</f>
        <v>0</v>
      </c>
      <c r="J10" s="128">
        <f>COUNTIFS('DATOS-MODIFICADOS'!$J:$J,NOVIEMBRE!$B10,'DATOS-MODIFICADOS'!$Q:$Q,"noviembre",'DATOS-MODIFICADOS'!$T:$T,NOVIEMBRE!J$4)</f>
        <v>0</v>
      </c>
      <c r="K10" s="128">
        <f>COUNTIFS('DATOS-MODIFICADOS'!$J:$J,NOVIEMBRE!$B10,'DATOS-MODIFICADOS'!$Q:$Q,"noviembre",'DATOS-MODIFICADOS'!$T:$T,NOVIEMBRE!K$4)</f>
        <v>0</v>
      </c>
      <c r="L10" s="128">
        <f>COUNTIFS('DATOS-MODIFICADOS'!$J:$J,NOVIEMBRE!$B10,'DATOS-MODIFICADOS'!$Q:$Q,"noviembre",'DATOS-MODIFICADOS'!$T:$T,NOVIEMBRE!L$4)</f>
        <v>2</v>
      </c>
      <c r="M10" s="128">
        <f>COUNTIFS('DATOS-MODIFICADOS'!$J:$J,NOVIEMBRE!$B10,'DATOS-MODIFICADOS'!$Q:$Q,"noviembre",'DATOS-MODIFICADOS'!$T:$T,NOVIEMBRE!M$4)</f>
        <v>0</v>
      </c>
      <c r="N10" s="128">
        <f>COUNTIFS('DATOS-MODIFICADOS'!$J:$J,NOVIEMBRE!$B10,'DATOS-MODIFICADOS'!$Q:$Q,"noviembre",'DATOS-MODIFICADOS'!$T:$T,NOVIEMBRE!N$4)</f>
        <v>3</v>
      </c>
      <c r="O10" s="128">
        <f>COUNTIFS('DATOS-MODIFICADOS'!$J:$J,NOVIEMBRE!$B10,'DATOS-MODIFICADOS'!$Q:$Q,"noviembre",'DATOS-MODIFICADOS'!$T:$T,NOVIEMBRE!O$4)</f>
        <v>0</v>
      </c>
      <c r="P10" s="129">
        <f>COUNTIFS('DATOS-MODIFICADOS'!$J:$J,NOVIEMBRE!$B10,'DATOS-MODIFICADOS'!$Q:$Q,"noviembre",'DATOS-MODIFICADOS'!$T:$T,NOVIEMBRE!P$4)</f>
        <v>0</v>
      </c>
      <c r="Q10" s="128">
        <f>COUNTIFS('DATOS-MODIFICADOS'!$J:$J,NOVIEMBRE!$B10,'DATOS-MODIFICADOS'!$Q:$Q,"noviembre",'DATOS-MODIFICADOS'!$T:$T,NOVIEMBRE!Q$4)</f>
        <v>2</v>
      </c>
      <c r="R10" s="128">
        <f>COUNTIFS('DATOS-MODIFICADOS'!$J:$J,NOVIEMBRE!$B10,'DATOS-MODIFICADOS'!$Q:$Q,"noviembre",'DATOS-MODIFICADOS'!$T:$T,NOVIEMBRE!R$4)</f>
        <v>2</v>
      </c>
      <c r="S10" s="128">
        <f>COUNTIFS('DATOS-MODIFICADOS'!$J:$J,NOVIEMBRE!$B10,'DATOS-MODIFICADOS'!$Q:$Q,"noviembre",'DATOS-MODIFICADOS'!$T:$T,NOVIEMBRE!S$4)</f>
        <v>0</v>
      </c>
      <c r="T10" s="128">
        <f>COUNTIFS('DATOS-MODIFICADOS'!$J:$J,NOVIEMBRE!$B10,'DATOS-MODIFICADOS'!$Q:$Q,"noviembre",'DATOS-MODIFICADOS'!$T:$T,NOVIEMBRE!T$4)</f>
        <v>2</v>
      </c>
      <c r="U10" s="128">
        <f>COUNTIFS('DATOS-MODIFICADOS'!$J:$J,NOVIEMBRE!$B10,'DATOS-MODIFICADOS'!$Q:$Q,"noviembre",'DATOS-MODIFICADOS'!$T:$T,NOVIEMBRE!U$4)</f>
        <v>9</v>
      </c>
      <c r="V10" s="128">
        <f>COUNTIFS('DATOS-MODIFICADOS'!$J:$J,NOVIEMBRE!$B10,'DATOS-MODIFICADOS'!$Q:$Q,"noviembre",'DATOS-MODIFICADOS'!$T:$T,NOVIEMBRE!V$4)</f>
        <v>1</v>
      </c>
      <c r="W10" s="129">
        <f>COUNTIFS('DATOS-MODIFICADOS'!$J:$J,NOVIEMBRE!$B10,'DATOS-MODIFICADOS'!$Q:$Q,"noviembre",'DATOS-MODIFICADOS'!$T:$T,NOVIEMBRE!W$4)</f>
        <v>0</v>
      </c>
      <c r="X10" s="128">
        <f>COUNTIFS('DATOS-MODIFICADOS'!$J:$J,NOVIEMBRE!$B10,'DATOS-MODIFICADOS'!$Q:$Q,"noviembre",'DATOS-MODIFICADOS'!$T:$T,NOVIEMBRE!X$4)</f>
        <v>3</v>
      </c>
      <c r="Y10" s="128">
        <f>COUNTIFS('DATOS-MODIFICADOS'!$J:$J,NOVIEMBRE!$B10,'DATOS-MODIFICADOS'!$Q:$Q,"noviembre",'DATOS-MODIFICADOS'!$T:$T,NOVIEMBRE!Y$4)</f>
        <v>0</v>
      </c>
      <c r="Z10" s="128">
        <f>COUNTIFS('DATOS-MODIFICADOS'!$J:$J,NOVIEMBRE!$B10,'DATOS-MODIFICADOS'!$Q:$Q,"noviembre",'DATOS-MODIFICADOS'!$T:$T,NOVIEMBRE!Z$4)</f>
        <v>0</v>
      </c>
      <c r="AA10" s="128">
        <f>COUNTIFS('DATOS-MODIFICADOS'!$J:$J,NOVIEMBRE!$B10,'DATOS-MODIFICADOS'!$Q:$Q,"noviembre",'DATOS-MODIFICADOS'!$T:$T,NOVIEMBRE!AA$4)</f>
        <v>0</v>
      </c>
      <c r="AB10" s="128">
        <f>COUNTIFS('DATOS-MODIFICADOS'!$J:$J,NOVIEMBRE!$B10,'DATOS-MODIFICADOS'!$Q:$Q,"noviembre",'DATOS-MODIFICADOS'!$T:$T,NOVIEMBRE!AB$4)</f>
        <v>2</v>
      </c>
      <c r="AC10" s="128">
        <f>COUNTIFS('DATOS-MODIFICADOS'!$J:$J,NOVIEMBRE!$B10,'DATOS-MODIFICADOS'!$Q:$Q,"noviembre",'DATOS-MODIFICADOS'!$T:$T,NOVIEMBRE!AC$4)</f>
        <v>0</v>
      </c>
      <c r="AD10" s="129">
        <f>COUNTIFS('DATOS-MODIFICADOS'!$J:$J,NOVIEMBRE!$B10,'DATOS-MODIFICADOS'!$Q:$Q,"noviembre",'DATOS-MODIFICADOS'!$T:$T,NOVIEMBRE!AD$4)</f>
        <v>0</v>
      </c>
      <c r="AE10" s="128">
        <f>COUNTIFS('DATOS-MODIFICADOS'!$J:$J,NOVIEMBRE!$B10,'DATOS-MODIFICADOS'!$Q:$Q,"noviembre",'DATOS-MODIFICADOS'!$T:$T,NOVIEMBRE!AE$4)</f>
        <v>0</v>
      </c>
      <c r="AF10" s="128">
        <f>COUNTIFS('DATOS-MODIFICADOS'!$J:$J,NOVIEMBRE!$B10,'DATOS-MODIFICADOS'!$Q:$Q,"noviembre",'DATOS-MODIFICADOS'!$T:$T,NOVIEMBRE!AF$4)</f>
        <v>2</v>
      </c>
      <c r="AG10" s="128">
        <f>COUNTIFS('DATOS-MODIFICADOS'!$J:$J,NOVIEMBRE!$B10,'DATOS-MODIFICADOS'!$Q:$Q,"noviembre",'DATOS-MODIFICADOS'!$T:$T,NOVIEMBRE!AG$4)</f>
        <v>0</v>
      </c>
      <c r="AH10" s="109">
        <f t="shared" si="21"/>
        <v>26</v>
      </c>
      <c r="AI10" s="110">
        <f>AUSENTISMO!D6</f>
        <v>0</v>
      </c>
      <c r="AJ10" s="109">
        <f t="shared" si="24"/>
        <v>26</v>
      </c>
      <c r="AK10" s="110">
        <f t="shared" si="22"/>
        <v>36</v>
      </c>
      <c r="AL10" s="119">
        <f t="shared" si="23"/>
        <v>1.3846153846153846</v>
      </c>
    </row>
    <row r="11" spans="2:38" x14ac:dyDescent="0.25">
      <c r="B11" s="115" t="str">
        <f>ANALISIS!F10</f>
        <v>Carlos Rodriguez</v>
      </c>
      <c r="C11" s="115" t="s">
        <v>895</v>
      </c>
      <c r="D11" s="130">
        <f>COUNTIFS('DATOS-MODIFICADOS'!$J:$J,NOVIEMBRE!$B11,'DATOS-MODIFICADOS'!$Q:$Q,"noviembre",'DATOS-MODIFICADOS'!$T:$T,NOVIEMBRE!D$4)</f>
        <v>2</v>
      </c>
      <c r="E11" s="130">
        <f>COUNTIFS('DATOS-MODIFICADOS'!$J:$J,NOVIEMBRE!$B11,'DATOS-MODIFICADOS'!$Q:$Q,"noviembre",'DATOS-MODIFICADOS'!$T:$T,NOVIEMBRE!E$4)</f>
        <v>0</v>
      </c>
      <c r="F11" s="130">
        <f>COUNTIFS('DATOS-MODIFICADOS'!$J:$J,NOVIEMBRE!$B11,'DATOS-MODIFICADOS'!$Q:$Q,"noviembre",'DATOS-MODIFICADOS'!$T:$T,NOVIEMBRE!F$4)</f>
        <v>0</v>
      </c>
      <c r="G11" s="130">
        <f>COUNTIFS('DATOS-MODIFICADOS'!$J:$J,NOVIEMBRE!$B11,'DATOS-MODIFICADOS'!$Q:$Q,"noviembre",'DATOS-MODIFICADOS'!$T:$T,NOVIEMBRE!G$4)</f>
        <v>0</v>
      </c>
      <c r="H11" s="130">
        <f>COUNTIFS('DATOS-MODIFICADOS'!$J:$J,NOVIEMBRE!$B11,'DATOS-MODIFICADOS'!$Q:$Q,"noviembre",'DATOS-MODIFICADOS'!$T:$T,NOVIEMBRE!H$4)</f>
        <v>0</v>
      </c>
      <c r="I11" s="129">
        <f>COUNTIFS('DATOS-MODIFICADOS'!$J:$J,NOVIEMBRE!$B11,'DATOS-MODIFICADOS'!$Q:$Q,"noviembre",'DATOS-MODIFICADOS'!$T:$T,NOVIEMBRE!I$4)</f>
        <v>0</v>
      </c>
      <c r="J11" s="130">
        <f>COUNTIFS('DATOS-MODIFICADOS'!$J:$J,NOVIEMBRE!$B11,'DATOS-MODIFICADOS'!$Q:$Q,"noviembre",'DATOS-MODIFICADOS'!$T:$T,NOVIEMBRE!J$4)</f>
        <v>0</v>
      </c>
      <c r="K11" s="130">
        <f>COUNTIFS('DATOS-MODIFICADOS'!$J:$J,NOVIEMBRE!$B11,'DATOS-MODIFICADOS'!$Q:$Q,"noviembre",'DATOS-MODIFICADOS'!$T:$T,NOVIEMBRE!K$4)</f>
        <v>0</v>
      </c>
      <c r="L11" s="130">
        <f>COUNTIFS('DATOS-MODIFICADOS'!$J:$J,NOVIEMBRE!$B11,'DATOS-MODIFICADOS'!$Q:$Q,"noviembre",'DATOS-MODIFICADOS'!$T:$T,NOVIEMBRE!L$4)</f>
        <v>2</v>
      </c>
      <c r="M11" s="130">
        <f>COUNTIFS('DATOS-MODIFICADOS'!$J:$J,NOVIEMBRE!$B11,'DATOS-MODIFICADOS'!$Q:$Q,"noviembre",'DATOS-MODIFICADOS'!$T:$T,NOVIEMBRE!M$4)</f>
        <v>0</v>
      </c>
      <c r="N11" s="130">
        <f>COUNTIFS('DATOS-MODIFICADOS'!$J:$J,NOVIEMBRE!$B11,'DATOS-MODIFICADOS'!$Q:$Q,"noviembre",'DATOS-MODIFICADOS'!$T:$T,NOVIEMBRE!N$4)</f>
        <v>0</v>
      </c>
      <c r="O11" s="130">
        <f>COUNTIFS('DATOS-MODIFICADOS'!$J:$J,NOVIEMBRE!$B11,'DATOS-MODIFICADOS'!$Q:$Q,"noviembre",'DATOS-MODIFICADOS'!$T:$T,NOVIEMBRE!O$4)</f>
        <v>0</v>
      </c>
      <c r="P11" s="129">
        <f>COUNTIFS('DATOS-MODIFICADOS'!$J:$J,NOVIEMBRE!$B11,'DATOS-MODIFICADOS'!$Q:$Q,"noviembre",'DATOS-MODIFICADOS'!$T:$T,NOVIEMBRE!P$4)</f>
        <v>0</v>
      </c>
      <c r="Q11" s="130">
        <f>COUNTIFS('DATOS-MODIFICADOS'!$J:$J,NOVIEMBRE!$B11,'DATOS-MODIFICADOS'!$Q:$Q,"noviembre",'DATOS-MODIFICADOS'!$T:$T,NOVIEMBRE!Q$4)</f>
        <v>0</v>
      </c>
      <c r="R11" s="130">
        <f>COUNTIFS('DATOS-MODIFICADOS'!$J:$J,NOVIEMBRE!$B11,'DATOS-MODIFICADOS'!$Q:$Q,"noviembre",'DATOS-MODIFICADOS'!$T:$T,NOVIEMBRE!R$4)</f>
        <v>0</v>
      </c>
      <c r="S11" s="130">
        <f>COUNTIFS('DATOS-MODIFICADOS'!$J:$J,NOVIEMBRE!$B11,'DATOS-MODIFICADOS'!$Q:$Q,"noviembre",'DATOS-MODIFICADOS'!$T:$T,NOVIEMBRE!S$4)</f>
        <v>0</v>
      </c>
      <c r="T11" s="130">
        <f>COUNTIFS('DATOS-MODIFICADOS'!$J:$J,NOVIEMBRE!$B11,'DATOS-MODIFICADOS'!$Q:$Q,"noviembre",'DATOS-MODIFICADOS'!$T:$T,NOVIEMBRE!T$4)</f>
        <v>0</v>
      </c>
      <c r="U11" s="130">
        <f>COUNTIFS('DATOS-MODIFICADOS'!$J:$J,NOVIEMBRE!$B11,'DATOS-MODIFICADOS'!$Q:$Q,"noviembre",'DATOS-MODIFICADOS'!$T:$T,NOVIEMBRE!U$4)</f>
        <v>2</v>
      </c>
      <c r="V11" s="130">
        <f>COUNTIFS('DATOS-MODIFICADOS'!$J:$J,NOVIEMBRE!$B11,'DATOS-MODIFICADOS'!$Q:$Q,"noviembre",'DATOS-MODIFICADOS'!$T:$T,NOVIEMBRE!V$4)</f>
        <v>0</v>
      </c>
      <c r="W11" s="129">
        <f>COUNTIFS('DATOS-MODIFICADOS'!$J:$J,NOVIEMBRE!$B11,'DATOS-MODIFICADOS'!$Q:$Q,"noviembre",'DATOS-MODIFICADOS'!$T:$T,NOVIEMBRE!W$4)</f>
        <v>0</v>
      </c>
      <c r="X11" s="130">
        <f>COUNTIFS('DATOS-MODIFICADOS'!$J:$J,NOVIEMBRE!$B11,'DATOS-MODIFICADOS'!$Q:$Q,"noviembre",'DATOS-MODIFICADOS'!$T:$T,NOVIEMBRE!X$4)</f>
        <v>2</v>
      </c>
      <c r="Y11" s="130">
        <f>COUNTIFS('DATOS-MODIFICADOS'!$J:$J,NOVIEMBRE!$B11,'DATOS-MODIFICADOS'!$Q:$Q,"noviembre",'DATOS-MODIFICADOS'!$T:$T,NOVIEMBRE!Y$4)</f>
        <v>0</v>
      </c>
      <c r="Z11" s="130">
        <f>COUNTIFS('DATOS-MODIFICADOS'!$J:$J,NOVIEMBRE!$B11,'DATOS-MODIFICADOS'!$Q:$Q,"noviembre",'DATOS-MODIFICADOS'!$T:$T,NOVIEMBRE!Z$4)</f>
        <v>2</v>
      </c>
      <c r="AA11" s="130">
        <f>COUNTIFS('DATOS-MODIFICADOS'!$J:$J,NOVIEMBRE!$B11,'DATOS-MODIFICADOS'!$Q:$Q,"noviembre",'DATOS-MODIFICADOS'!$T:$T,NOVIEMBRE!AA$4)</f>
        <v>0</v>
      </c>
      <c r="AB11" s="130">
        <f>COUNTIFS('DATOS-MODIFICADOS'!$J:$J,NOVIEMBRE!$B11,'DATOS-MODIFICADOS'!$Q:$Q,"noviembre",'DATOS-MODIFICADOS'!$T:$T,NOVIEMBRE!AB$4)</f>
        <v>0</v>
      </c>
      <c r="AC11" s="130">
        <f>COUNTIFS('DATOS-MODIFICADOS'!$J:$J,NOVIEMBRE!$B11,'DATOS-MODIFICADOS'!$Q:$Q,"noviembre",'DATOS-MODIFICADOS'!$T:$T,NOVIEMBRE!AC$4)</f>
        <v>0</v>
      </c>
      <c r="AD11" s="129">
        <f>COUNTIFS('DATOS-MODIFICADOS'!$J:$J,NOVIEMBRE!$B11,'DATOS-MODIFICADOS'!$Q:$Q,"noviembre",'DATOS-MODIFICADOS'!$T:$T,NOVIEMBRE!AD$4)</f>
        <v>0</v>
      </c>
      <c r="AE11" s="130">
        <f>COUNTIFS('DATOS-MODIFICADOS'!$J:$J,NOVIEMBRE!$B11,'DATOS-MODIFICADOS'!$Q:$Q,"noviembre",'DATOS-MODIFICADOS'!$T:$T,NOVIEMBRE!AE$4)</f>
        <v>0</v>
      </c>
      <c r="AF11" s="130">
        <f>COUNTIFS('DATOS-MODIFICADOS'!$J:$J,NOVIEMBRE!$B11,'DATOS-MODIFICADOS'!$Q:$Q,"noviembre",'DATOS-MODIFICADOS'!$T:$T,NOVIEMBRE!AF$4)</f>
        <v>0</v>
      </c>
      <c r="AG11" s="130">
        <f>COUNTIFS('DATOS-MODIFICADOS'!$J:$J,NOVIEMBRE!$B11,'DATOS-MODIFICADOS'!$Q:$Q,"noviembre",'DATOS-MODIFICADOS'!$T:$T,NOVIEMBRE!AG$4)</f>
        <v>2</v>
      </c>
      <c r="AH11" s="109">
        <f t="shared" si="21"/>
        <v>26</v>
      </c>
      <c r="AI11" s="110">
        <f>AUSENTISMO!D7</f>
        <v>1</v>
      </c>
      <c r="AJ11" s="109">
        <f t="shared" si="24"/>
        <v>25</v>
      </c>
      <c r="AK11" s="110">
        <f t="shared" si="22"/>
        <v>12</v>
      </c>
      <c r="AL11" s="119">
        <f t="shared" si="23"/>
        <v>0.48</v>
      </c>
    </row>
    <row r="12" spans="2:38" x14ac:dyDescent="0.25">
      <c r="B12" s="105" t="str">
        <f>ANALISIS!F11</f>
        <v>Daniel Kim</v>
      </c>
      <c r="C12" s="105" t="s">
        <v>895</v>
      </c>
      <c r="D12" s="128">
        <f>COUNTIFS('DATOS-MODIFICADOS'!$J:$J,NOVIEMBRE!$B12,'DATOS-MODIFICADOS'!$Q:$Q,"noviembre",'DATOS-MODIFICADOS'!$T:$T,NOVIEMBRE!D$4)</f>
        <v>0</v>
      </c>
      <c r="E12" s="128">
        <f>COUNTIFS('DATOS-MODIFICADOS'!$J:$J,NOVIEMBRE!$B12,'DATOS-MODIFICADOS'!$Q:$Q,"noviembre",'DATOS-MODIFICADOS'!$T:$T,NOVIEMBRE!E$4)</f>
        <v>0</v>
      </c>
      <c r="F12" s="128">
        <f>COUNTIFS('DATOS-MODIFICADOS'!$J:$J,NOVIEMBRE!$B12,'DATOS-MODIFICADOS'!$Q:$Q,"noviembre",'DATOS-MODIFICADOS'!$T:$T,NOVIEMBRE!F$4)</f>
        <v>2</v>
      </c>
      <c r="G12" s="128">
        <f>COUNTIFS('DATOS-MODIFICADOS'!$J:$J,NOVIEMBRE!$B12,'DATOS-MODIFICADOS'!$Q:$Q,"noviembre",'DATOS-MODIFICADOS'!$T:$T,NOVIEMBRE!G$4)</f>
        <v>0</v>
      </c>
      <c r="H12" s="128">
        <f>COUNTIFS('DATOS-MODIFICADOS'!$J:$J,NOVIEMBRE!$B12,'DATOS-MODIFICADOS'!$Q:$Q,"noviembre",'DATOS-MODIFICADOS'!$T:$T,NOVIEMBRE!H$4)</f>
        <v>0</v>
      </c>
      <c r="I12" s="129">
        <f>COUNTIFS('DATOS-MODIFICADOS'!$J:$J,NOVIEMBRE!$B12,'DATOS-MODIFICADOS'!$Q:$Q,"noviembre",'DATOS-MODIFICADOS'!$T:$T,NOVIEMBRE!I$4)</f>
        <v>0</v>
      </c>
      <c r="J12" s="128">
        <f>COUNTIFS('DATOS-MODIFICADOS'!$J:$J,NOVIEMBRE!$B12,'DATOS-MODIFICADOS'!$Q:$Q,"noviembre",'DATOS-MODIFICADOS'!$T:$T,NOVIEMBRE!J$4)</f>
        <v>0</v>
      </c>
      <c r="K12" s="128">
        <f>COUNTIFS('DATOS-MODIFICADOS'!$J:$J,NOVIEMBRE!$B12,'DATOS-MODIFICADOS'!$Q:$Q,"noviembre",'DATOS-MODIFICADOS'!$T:$T,NOVIEMBRE!K$4)</f>
        <v>0</v>
      </c>
      <c r="L12" s="128">
        <f>COUNTIFS('DATOS-MODIFICADOS'!$J:$J,NOVIEMBRE!$B12,'DATOS-MODIFICADOS'!$Q:$Q,"noviembre",'DATOS-MODIFICADOS'!$T:$T,NOVIEMBRE!L$4)</f>
        <v>0</v>
      </c>
      <c r="M12" s="128">
        <f>COUNTIFS('DATOS-MODIFICADOS'!$J:$J,NOVIEMBRE!$B12,'DATOS-MODIFICADOS'!$Q:$Q,"noviembre",'DATOS-MODIFICADOS'!$T:$T,NOVIEMBRE!M$4)</f>
        <v>0</v>
      </c>
      <c r="N12" s="128">
        <f>COUNTIFS('DATOS-MODIFICADOS'!$J:$J,NOVIEMBRE!$B12,'DATOS-MODIFICADOS'!$Q:$Q,"noviembre",'DATOS-MODIFICADOS'!$T:$T,NOVIEMBRE!N$4)</f>
        <v>2</v>
      </c>
      <c r="O12" s="128">
        <f>COUNTIFS('DATOS-MODIFICADOS'!$J:$J,NOVIEMBRE!$B12,'DATOS-MODIFICADOS'!$Q:$Q,"noviembre",'DATOS-MODIFICADOS'!$T:$T,NOVIEMBRE!O$4)</f>
        <v>0</v>
      </c>
      <c r="P12" s="129">
        <f>COUNTIFS('DATOS-MODIFICADOS'!$J:$J,NOVIEMBRE!$B12,'DATOS-MODIFICADOS'!$Q:$Q,"noviembre",'DATOS-MODIFICADOS'!$T:$T,NOVIEMBRE!P$4)</f>
        <v>0</v>
      </c>
      <c r="Q12" s="128">
        <f>COUNTIFS('DATOS-MODIFICADOS'!$J:$J,NOVIEMBRE!$B12,'DATOS-MODIFICADOS'!$Q:$Q,"noviembre",'DATOS-MODIFICADOS'!$T:$T,NOVIEMBRE!Q$4)</f>
        <v>0</v>
      </c>
      <c r="R12" s="128">
        <f>COUNTIFS('DATOS-MODIFICADOS'!$J:$J,NOVIEMBRE!$B12,'DATOS-MODIFICADOS'!$Q:$Q,"noviembre",'DATOS-MODIFICADOS'!$T:$T,NOVIEMBRE!R$4)</f>
        <v>0</v>
      </c>
      <c r="S12" s="128">
        <f>COUNTIFS('DATOS-MODIFICADOS'!$J:$J,NOVIEMBRE!$B12,'DATOS-MODIFICADOS'!$Q:$Q,"noviembre",'DATOS-MODIFICADOS'!$T:$T,NOVIEMBRE!S$4)</f>
        <v>0</v>
      </c>
      <c r="T12" s="128">
        <f>COUNTIFS('DATOS-MODIFICADOS'!$J:$J,NOVIEMBRE!$B12,'DATOS-MODIFICADOS'!$Q:$Q,"noviembre",'DATOS-MODIFICADOS'!$T:$T,NOVIEMBRE!T$4)</f>
        <v>0</v>
      </c>
      <c r="U12" s="128">
        <f>COUNTIFS('DATOS-MODIFICADOS'!$J:$J,NOVIEMBRE!$B12,'DATOS-MODIFICADOS'!$Q:$Q,"noviembre",'DATOS-MODIFICADOS'!$T:$T,NOVIEMBRE!U$4)</f>
        <v>0</v>
      </c>
      <c r="V12" s="128">
        <f>COUNTIFS('DATOS-MODIFICADOS'!$J:$J,NOVIEMBRE!$B12,'DATOS-MODIFICADOS'!$Q:$Q,"noviembre",'DATOS-MODIFICADOS'!$T:$T,NOVIEMBRE!V$4)</f>
        <v>0</v>
      </c>
      <c r="W12" s="129">
        <f>COUNTIFS('DATOS-MODIFICADOS'!$J:$J,NOVIEMBRE!$B12,'DATOS-MODIFICADOS'!$Q:$Q,"noviembre",'DATOS-MODIFICADOS'!$T:$T,NOVIEMBRE!W$4)</f>
        <v>0</v>
      </c>
      <c r="X12" s="128">
        <f>COUNTIFS('DATOS-MODIFICADOS'!$J:$J,NOVIEMBRE!$B12,'DATOS-MODIFICADOS'!$Q:$Q,"noviembre",'DATOS-MODIFICADOS'!$T:$T,NOVIEMBRE!X$4)</f>
        <v>0</v>
      </c>
      <c r="Y12" s="128">
        <f>COUNTIFS('DATOS-MODIFICADOS'!$J:$J,NOVIEMBRE!$B12,'DATOS-MODIFICADOS'!$Q:$Q,"noviembre",'DATOS-MODIFICADOS'!$T:$T,NOVIEMBRE!Y$4)</f>
        <v>0</v>
      </c>
      <c r="Z12" s="128">
        <f>COUNTIFS('DATOS-MODIFICADOS'!$J:$J,NOVIEMBRE!$B12,'DATOS-MODIFICADOS'!$Q:$Q,"noviembre",'DATOS-MODIFICADOS'!$T:$T,NOVIEMBRE!Z$4)</f>
        <v>2</v>
      </c>
      <c r="AA12" s="128">
        <f>COUNTIFS('DATOS-MODIFICADOS'!$J:$J,NOVIEMBRE!$B12,'DATOS-MODIFICADOS'!$Q:$Q,"noviembre",'DATOS-MODIFICADOS'!$T:$T,NOVIEMBRE!AA$4)</f>
        <v>0</v>
      </c>
      <c r="AB12" s="128">
        <f>COUNTIFS('DATOS-MODIFICADOS'!$J:$J,NOVIEMBRE!$B12,'DATOS-MODIFICADOS'!$Q:$Q,"noviembre",'DATOS-MODIFICADOS'!$T:$T,NOVIEMBRE!AB$4)</f>
        <v>2</v>
      </c>
      <c r="AC12" s="128">
        <f>COUNTIFS('DATOS-MODIFICADOS'!$J:$J,NOVIEMBRE!$B12,'DATOS-MODIFICADOS'!$Q:$Q,"noviembre",'DATOS-MODIFICADOS'!$T:$T,NOVIEMBRE!AC$4)</f>
        <v>0</v>
      </c>
      <c r="AD12" s="129">
        <f>COUNTIFS('DATOS-MODIFICADOS'!$J:$J,NOVIEMBRE!$B12,'DATOS-MODIFICADOS'!$Q:$Q,"noviembre",'DATOS-MODIFICADOS'!$T:$T,NOVIEMBRE!AD$4)</f>
        <v>0</v>
      </c>
      <c r="AE12" s="128">
        <f>COUNTIFS('DATOS-MODIFICADOS'!$J:$J,NOVIEMBRE!$B12,'DATOS-MODIFICADOS'!$Q:$Q,"noviembre",'DATOS-MODIFICADOS'!$T:$T,NOVIEMBRE!AE$4)</f>
        <v>0</v>
      </c>
      <c r="AF12" s="128">
        <f>COUNTIFS('DATOS-MODIFICADOS'!$J:$J,NOVIEMBRE!$B12,'DATOS-MODIFICADOS'!$Q:$Q,"noviembre",'DATOS-MODIFICADOS'!$T:$T,NOVIEMBRE!AF$4)</f>
        <v>2</v>
      </c>
      <c r="AG12" s="128">
        <f>COUNTIFS('DATOS-MODIFICADOS'!$J:$J,NOVIEMBRE!$B12,'DATOS-MODIFICADOS'!$Q:$Q,"noviembre",'DATOS-MODIFICADOS'!$T:$T,NOVIEMBRE!AG$4)</f>
        <v>0</v>
      </c>
      <c r="AH12" s="109">
        <f t="shared" si="21"/>
        <v>26</v>
      </c>
      <c r="AI12" s="110">
        <f>AUSENTISMO!D8</f>
        <v>0</v>
      </c>
      <c r="AJ12" s="109">
        <f t="shared" si="24"/>
        <v>26</v>
      </c>
      <c r="AK12" s="110">
        <f t="shared" si="22"/>
        <v>10</v>
      </c>
      <c r="AL12" s="119">
        <f t="shared" si="23"/>
        <v>0.38461538461538464</v>
      </c>
    </row>
    <row r="13" spans="2:38" x14ac:dyDescent="0.25">
      <c r="B13" s="115" t="str">
        <f>ANALISIS!F12</f>
        <v>Esteban Lorson</v>
      </c>
      <c r="C13" s="115" t="s">
        <v>895</v>
      </c>
      <c r="D13" s="130">
        <f>COUNTIFS('DATOS-MODIFICADOS'!$J:$J,NOVIEMBRE!$B13,'DATOS-MODIFICADOS'!$Q:$Q,"noviembre",'DATOS-MODIFICADOS'!$T:$T,NOVIEMBRE!D$4)</f>
        <v>0</v>
      </c>
      <c r="E13" s="130">
        <f>COUNTIFS('DATOS-MODIFICADOS'!$J:$J,NOVIEMBRE!$B13,'DATOS-MODIFICADOS'!$Q:$Q,"noviembre",'DATOS-MODIFICADOS'!$T:$T,NOVIEMBRE!E$4)</f>
        <v>0</v>
      </c>
      <c r="F13" s="130">
        <f>COUNTIFS('DATOS-MODIFICADOS'!$J:$J,NOVIEMBRE!$B13,'DATOS-MODIFICADOS'!$Q:$Q,"noviembre",'DATOS-MODIFICADOS'!$T:$T,NOVIEMBRE!F$4)</f>
        <v>0</v>
      </c>
      <c r="G13" s="130">
        <f>COUNTIFS('DATOS-MODIFICADOS'!$J:$J,NOVIEMBRE!$B13,'DATOS-MODIFICADOS'!$Q:$Q,"noviembre",'DATOS-MODIFICADOS'!$T:$T,NOVIEMBRE!G$4)</f>
        <v>0</v>
      </c>
      <c r="H13" s="130">
        <f>COUNTIFS('DATOS-MODIFICADOS'!$J:$J,NOVIEMBRE!$B13,'DATOS-MODIFICADOS'!$Q:$Q,"noviembre",'DATOS-MODIFICADOS'!$T:$T,NOVIEMBRE!H$4)</f>
        <v>2</v>
      </c>
      <c r="I13" s="129">
        <f>COUNTIFS('DATOS-MODIFICADOS'!$J:$J,NOVIEMBRE!$B13,'DATOS-MODIFICADOS'!$Q:$Q,"noviembre",'DATOS-MODIFICADOS'!$T:$T,NOVIEMBRE!I$4)</f>
        <v>0</v>
      </c>
      <c r="J13" s="130">
        <f>COUNTIFS('DATOS-MODIFICADOS'!$J:$J,NOVIEMBRE!$B13,'DATOS-MODIFICADOS'!$Q:$Q,"noviembre",'DATOS-MODIFICADOS'!$T:$T,NOVIEMBRE!J$4)</f>
        <v>0</v>
      </c>
      <c r="K13" s="130">
        <f>COUNTIFS('DATOS-MODIFICADOS'!$J:$J,NOVIEMBRE!$B13,'DATOS-MODIFICADOS'!$Q:$Q,"noviembre",'DATOS-MODIFICADOS'!$T:$T,NOVIEMBRE!K$4)</f>
        <v>0</v>
      </c>
      <c r="L13" s="130">
        <f>COUNTIFS('DATOS-MODIFICADOS'!$J:$J,NOVIEMBRE!$B13,'DATOS-MODIFICADOS'!$Q:$Q,"noviembre",'DATOS-MODIFICADOS'!$T:$T,NOVIEMBRE!L$4)</f>
        <v>0</v>
      </c>
      <c r="M13" s="130">
        <f>COUNTIFS('DATOS-MODIFICADOS'!$J:$J,NOVIEMBRE!$B13,'DATOS-MODIFICADOS'!$Q:$Q,"noviembre",'DATOS-MODIFICADOS'!$T:$T,NOVIEMBRE!M$4)</f>
        <v>0</v>
      </c>
      <c r="N13" s="130">
        <f>COUNTIFS('DATOS-MODIFICADOS'!$J:$J,NOVIEMBRE!$B13,'DATOS-MODIFICADOS'!$Q:$Q,"noviembre",'DATOS-MODIFICADOS'!$T:$T,NOVIEMBRE!N$4)</f>
        <v>0</v>
      </c>
      <c r="O13" s="130">
        <f>COUNTIFS('DATOS-MODIFICADOS'!$J:$J,NOVIEMBRE!$B13,'DATOS-MODIFICADOS'!$Q:$Q,"noviembre",'DATOS-MODIFICADOS'!$T:$T,NOVIEMBRE!O$4)</f>
        <v>0</v>
      </c>
      <c r="P13" s="129">
        <f>COUNTIFS('DATOS-MODIFICADOS'!$J:$J,NOVIEMBRE!$B13,'DATOS-MODIFICADOS'!$Q:$Q,"noviembre",'DATOS-MODIFICADOS'!$T:$T,NOVIEMBRE!P$4)</f>
        <v>0</v>
      </c>
      <c r="Q13" s="130">
        <f>COUNTIFS('DATOS-MODIFICADOS'!$J:$J,NOVIEMBRE!$B13,'DATOS-MODIFICADOS'!$Q:$Q,"noviembre",'DATOS-MODIFICADOS'!$T:$T,NOVIEMBRE!Q$4)</f>
        <v>0</v>
      </c>
      <c r="R13" s="130">
        <f>COUNTIFS('DATOS-MODIFICADOS'!$J:$J,NOVIEMBRE!$B13,'DATOS-MODIFICADOS'!$Q:$Q,"noviembre",'DATOS-MODIFICADOS'!$T:$T,NOVIEMBRE!R$4)</f>
        <v>0</v>
      </c>
      <c r="S13" s="130">
        <f>COUNTIFS('DATOS-MODIFICADOS'!$J:$J,NOVIEMBRE!$B13,'DATOS-MODIFICADOS'!$Q:$Q,"noviembre",'DATOS-MODIFICADOS'!$T:$T,NOVIEMBRE!S$4)</f>
        <v>0</v>
      </c>
      <c r="T13" s="130">
        <f>COUNTIFS('DATOS-MODIFICADOS'!$J:$J,NOVIEMBRE!$B13,'DATOS-MODIFICADOS'!$Q:$Q,"noviembre",'DATOS-MODIFICADOS'!$T:$T,NOVIEMBRE!T$4)</f>
        <v>0</v>
      </c>
      <c r="U13" s="130">
        <f>COUNTIFS('DATOS-MODIFICADOS'!$J:$J,NOVIEMBRE!$B13,'DATOS-MODIFICADOS'!$Q:$Q,"noviembre",'DATOS-MODIFICADOS'!$T:$T,NOVIEMBRE!U$4)</f>
        <v>2</v>
      </c>
      <c r="V13" s="130">
        <f>COUNTIFS('DATOS-MODIFICADOS'!$J:$J,NOVIEMBRE!$B13,'DATOS-MODIFICADOS'!$Q:$Q,"noviembre",'DATOS-MODIFICADOS'!$T:$T,NOVIEMBRE!V$4)</f>
        <v>0</v>
      </c>
      <c r="W13" s="129">
        <f>COUNTIFS('DATOS-MODIFICADOS'!$J:$J,NOVIEMBRE!$B13,'DATOS-MODIFICADOS'!$Q:$Q,"noviembre",'DATOS-MODIFICADOS'!$T:$T,NOVIEMBRE!W$4)</f>
        <v>0</v>
      </c>
      <c r="X13" s="130">
        <f>COUNTIFS('DATOS-MODIFICADOS'!$J:$J,NOVIEMBRE!$B13,'DATOS-MODIFICADOS'!$Q:$Q,"noviembre",'DATOS-MODIFICADOS'!$T:$T,NOVIEMBRE!X$4)</f>
        <v>0</v>
      </c>
      <c r="Y13" s="130">
        <f>COUNTIFS('DATOS-MODIFICADOS'!$J:$J,NOVIEMBRE!$B13,'DATOS-MODIFICADOS'!$Q:$Q,"noviembre",'DATOS-MODIFICADOS'!$T:$T,NOVIEMBRE!Y$4)</f>
        <v>0</v>
      </c>
      <c r="Z13" s="130">
        <f>COUNTIFS('DATOS-MODIFICADOS'!$J:$J,NOVIEMBRE!$B13,'DATOS-MODIFICADOS'!$Q:$Q,"noviembre",'DATOS-MODIFICADOS'!$T:$T,NOVIEMBRE!Z$4)</f>
        <v>0</v>
      </c>
      <c r="AA13" s="130">
        <f>COUNTIFS('DATOS-MODIFICADOS'!$J:$J,NOVIEMBRE!$B13,'DATOS-MODIFICADOS'!$Q:$Q,"noviembre",'DATOS-MODIFICADOS'!$T:$T,NOVIEMBRE!AA$4)</f>
        <v>0</v>
      </c>
      <c r="AB13" s="130">
        <f>COUNTIFS('DATOS-MODIFICADOS'!$J:$J,NOVIEMBRE!$B13,'DATOS-MODIFICADOS'!$Q:$Q,"noviembre",'DATOS-MODIFICADOS'!$T:$T,NOVIEMBRE!AB$4)</f>
        <v>2</v>
      </c>
      <c r="AC13" s="130">
        <f>COUNTIFS('DATOS-MODIFICADOS'!$J:$J,NOVIEMBRE!$B13,'DATOS-MODIFICADOS'!$Q:$Q,"noviembre",'DATOS-MODIFICADOS'!$T:$T,NOVIEMBRE!AC$4)</f>
        <v>0</v>
      </c>
      <c r="AD13" s="129">
        <f>COUNTIFS('DATOS-MODIFICADOS'!$J:$J,NOVIEMBRE!$B13,'DATOS-MODIFICADOS'!$Q:$Q,"noviembre",'DATOS-MODIFICADOS'!$T:$T,NOVIEMBRE!AD$4)</f>
        <v>0</v>
      </c>
      <c r="AE13" s="130">
        <f>COUNTIFS('DATOS-MODIFICADOS'!$J:$J,NOVIEMBRE!$B13,'DATOS-MODIFICADOS'!$Q:$Q,"noviembre",'DATOS-MODIFICADOS'!$T:$T,NOVIEMBRE!AE$4)</f>
        <v>0</v>
      </c>
      <c r="AF13" s="130">
        <f>COUNTIFS('DATOS-MODIFICADOS'!$J:$J,NOVIEMBRE!$B13,'DATOS-MODIFICADOS'!$Q:$Q,"noviembre",'DATOS-MODIFICADOS'!$T:$T,NOVIEMBRE!AF$4)</f>
        <v>0</v>
      </c>
      <c r="AG13" s="130">
        <f>COUNTIFS('DATOS-MODIFICADOS'!$J:$J,NOVIEMBRE!$B13,'DATOS-MODIFICADOS'!$Q:$Q,"noviembre",'DATOS-MODIFICADOS'!$T:$T,NOVIEMBRE!AG$4)</f>
        <v>2</v>
      </c>
      <c r="AH13" s="109">
        <f t="shared" si="21"/>
        <v>26</v>
      </c>
      <c r="AI13" s="110">
        <f>AUSENTISMO!D9</f>
        <v>0</v>
      </c>
      <c r="AJ13" s="109">
        <f t="shared" si="24"/>
        <v>26</v>
      </c>
      <c r="AK13" s="110">
        <f t="shared" si="22"/>
        <v>8</v>
      </c>
      <c r="AL13" s="119">
        <f t="shared" si="23"/>
        <v>0.30769230769230771</v>
      </c>
    </row>
    <row r="14" spans="2:38" x14ac:dyDescent="0.25">
      <c r="B14" s="105" t="str">
        <f>ANALISIS!F13</f>
        <v>Javier Diaz</v>
      </c>
      <c r="C14" s="105" t="s">
        <v>895</v>
      </c>
      <c r="D14" s="128">
        <f>COUNTIFS('DATOS-MODIFICADOS'!$J:$J,NOVIEMBRE!$B14,'DATOS-MODIFICADOS'!$Q:$Q,"noviembre",'DATOS-MODIFICADOS'!$T:$T,NOVIEMBRE!D$4)</f>
        <v>1</v>
      </c>
      <c r="E14" s="128">
        <f>COUNTIFS('DATOS-MODIFICADOS'!$J:$J,NOVIEMBRE!$B14,'DATOS-MODIFICADOS'!$Q:$Q,"noviembre",'DATOS-MODIFICADOS'!$T:$T,NOVIEMBRE!E$4)</f>
        <v>0</v>
      </c>
      <c r="F14" s="128">
        <f>COUNTIFS('DATOS-MODIFICADOS'!$J:$J,NOVIEMBRE!$B14,'DATOS-MODIFICADOS'!$Q:$Q,"noviembre",'DATOS-MODIFICADOS'!$T:$T,NOVIEMBRE!F$4)</f>
        <v>0</v>
      </c>
      <c r="G14" s="128">
        <f>COUNTIFS('DATOS-MODIFICADOS'!$J:$J,NOVIEMBRE!$B14,'DATOS-MODIFICADOS'!$Q:$Q,"noviembre",'DATOS-MODIFICADOS'!$T:$T,NOVIEMBRE!G$4)</f>
        <v>0</v>
      </c>
      <c r="H14" s="128">
        <f>COUNTIFS('DATOS-MODIFICADOS'!$J:$J,NOVIEMBRE!$B14,'DATOS-MODIFICADOS'!$Q:$Q,"noviembre",'DATOS-MODIFICADOS'!$T:$T,NOVIEMBRE!H$4)</f>
        <v>0</v>
      </c>
      <c r="I14" s="129">
        <f>COUNTIFS('DATOS-MODIFICADOS'!$J:$J,NOVIEMBRE!$B14,'DATOS-MODIFICADOS'!$Q:$Q,"noviembre",'DATOS-MODIFICADOS'!$T:$T,NOVIEMBRE!I$4)</f>
        <v>0</v>
      </c>
      <c r="J14" s="128">
        <f>COUNTIFS('DATOS-MODIFICADOS'!$J:$J,NOVIEMBRE!$B14,'DATOS-MODIFICADOS'!$Q:$Q,"noviembre",'DATOS-MODIFICADOS'!$T:$T,NOVIEMBRE!J$4)</f>
        <v>2</v>
      </c>
      <c r="K14" s="128">
        <f>COUNTIFS('DATOS-MODIFICADOS'!$J:$J,NOVIEMBRE!$B14,'DATOS-MODIFICADOS'!$Q:$Q,"noviembre",'DATOS-MODIFICADOS'!$T:$T,NOVIEMBRE!K$4)</f>
        <v>0</v>
      </c>
      <c r="L14" s="128">
        <f>COUNTIFS('DATOS-MODIFICADOS'!$J:$J,NOVIEMBRE!$B14,'DATOS-MODIFICADOS'!$Q:$Q,"noviembre",'DATOS-MODIFICADOS'!$T:$T,NOVIEMBRE!L$4)</f>
        <v>0</v>
      </c>
      <c r="M14" s="128">
        <f>COUNTIFS('DATOS-MODIFICADOS'!$J:$J,NOVIEMBRE!$B14,'DATOS-MODIFICADOS'!$Q:$Q,"noviembre",'DATOS-MODIFICADOS'!$T:$T,NOVIEMBRE!M$4)</f>
        <v>0</v>
      </c>
      <c r="N14" s="128">
        <f>COUNTIFS('DATOS-MODIFICADOS'!$J:$J,NOVIEMBRE!$B14,'DATOS-MODIFICADOS'!$Q:$Q,"noviembre",'DATOS-MODIFICADOS'!$T:$T,NOVIEMBRE!N$4)</f>
        <v>0</v>
      </c>
      <c r="O14" s="128">
        <f>COUNTIFS('DATOS-MODIFICADOS'!$J:$J,NOVIEMBRE!$B14,'DATOS-MODIFICADOS'!$Q:$Q,"noviembre",'DATOS-MODIFICADOS'!$T:$T,NOVIEMBRE!O$4)</f>
        <v>0</v>
      </c>
      <c r="P14" s="129">
        <f>COUNTIFS('DATOS-MODIFICADOS'!$J:$J,NOVIEMBRE!$B14,'DATOS-MODIFICADOS'!$Q:$Q,"noviembre",'DATOS-MODIFICADOS'!$T:$T,NOVIEMBRE!P$4)</f>
        <v>0</v>
      </c>
      <c r="Q14" s="128">
        <f>COUNTIFS('DATOS-MODIFICADOS'!$J:$J,NOVIEMBRE!$B14,'DATOS-MODIFICADOS'!$Q:$Q,"noviembre",'DATOS-MODIFICADOS'!$T:$T,NOVIEMBRE!Q$4)</f>
        <v>0</v>
      </c>
      <c r="R14" s="128">
        <f>COUNTIFS('DATOS-MODIFICADOS'!$J:$J,NOVIEMBRE!$B14,'DATOS-MODIFICADOS'!$Q:$Q,"noviembre",'DATOS-MODIFICADOS'!$T:$T,NOVIEMBRE!R$4)</f>
        <v>2</v>
      </c>
      <c r="S14" s="128">
        <f>COUNTIFS('DATOS-MODIFICADOS'!$J:$J,NOVIEMBRE!$B14,'DATOS-MODIFICADOS'!$Q:$Q,"noviembre",'DATOS-MODIFICADOS'!$T:$T,NOVIEMBRE!S$4)</f>
        <v>0</v>
      </c>
      <c r="T14" s="128">
        <f>COUNTIFS('DATOS-MODIFICADOS'!$J:$J,NOVIEMBRE!$B14,'DATOS-MODIFICADOS'!$Q:$Q,"noviembre",'DATOS-MODIFICADOS'!$T:$T,NOVIEMBRE!T$4)</f>
        <v>0</v>
      </c>
      <c r="U14" s="128">
        <f>COUNTIFS('DATOS-MODIFICADOS'!$J:$J,NOVIEMBRE!$B14,'DATOS-MODIFICADOS'!$Q:$Q,"noviembre",'DATOS-MODIFICADOS'!$T:$T,NOVIEMBRE!U$4)</f>
        <v>0</v>
      </c>
      <c r="V14" s="128">
        <f>COUNTIFS('DATOS-MODIFICADOS'!$J:$J,NOVIEMBRE!$B14,'DATOS-MODIFICADOS'!$Q:$Q,"noviembre",'DATOS-MODIFICADOS'!$T:$T,NOVIEMBRE!V$4)</f>
        <v>0</v>
      </c>
      <c r="W14" s="129">
        <f>COUNTIFS('DATOS-MODIFICADOS'!$J:$J,NOVIEMBRE!$B14,'DATOS-MODIFICADOS'!$Q:$Q,"noviembre",'DATOS-MODIFICADOS'!$T:$T,NOVIEMBRE!W$4)</f>
        <v>0</v>
      </c>
      <c r="X14" s="128">
        <f>COUNTIFS('DATOS-MODIFICADOS'!$J:$J,NOVIEMBRE!$B14,'DATOS-MODIFICADOS'!$Q:$Q,"noviembre",'DATOS-MODIFICADOS'!$T:$T,NOVIEMBRE!X$4)</f>
        <v>0</v>
      </c>
      <c r="Y14" s="128">
        <f>COUNTIFS('DATOS-MODIFICADOS'!$J:$J,NOVIEMBRE!$B14,'DATOS-MODIFICADOS'!$Q:$Q,"noviembre",'DATOS-MODIFICADOS'!$T:$T,NOVIEMBRE!Y$4)</f>
        <v>0</v>
      </c>
      <c r="Z14" s="128">
        <f>COUNTIFS('DATOS-MODIFICADOS'!$J:$J,NOVIEMBRE!$B14,'DATOS-MODIFICADOS'!$Q:$Q,"noviembre",'DATOS-MODIFICADOS'!$T:$T,NOVIEMBRE!Z$4)</f>
        <v>0</v>
      </c>
      <c r="AA14" s="128">
        <f>COUNTIFS('DATOS-MODIFICADOS'!$J:$J,NOVIEMBRE!$B14,'DATOS-MODIFICADOS'!$Q:$Q,"noviembre",'DATOS-MODIFICADOS'!$T:$T,NOVIEMBRE!AA$4)</f>
        <v>0</v>
      </c>
      <c r="AB14" s="128">
        <f>COUNTIFS('DATOS-MODIFICADOS'!$J:$J,NOVIEMBRE!$B14,'DATOS-MODIFICADOS'!$Q:$Q,"noviembre",'DATOS-MODIFICADOS'!$T:$T,NOVIEMBRE!AB$4)</f>
        <v>2</v>
      </c>
      <c r="AC14" s="128">
        <f>COUNTIFS('DATOS-MODIFICADOS'!$J:$J,NOVIEMBRE!$B14,'DATOS-MODIFICADOS'!$Q:$Q,"noviembre",'DATOS-MODIFICADOS'!$T:$T,NOVIEMBRE!AC$4)</f>
        <v>0</v>
      </c>
      <c r="AD14" s="129">
        <f>COUNTIFS('DATOS-MODIFICADOS'!$J:$J,NOVIEMBRE!$B14,'DATOS-MODIFICADOS'!$Q:$Q,"noviembre",'DATOS-MODIFICADOS'!$T:$T,NOVIEMBRE!AD$4)</f>
        <v>0</v>
      </c>
      <c r="AE14" s="128">
        <f>COUNTIFS('DATOS-MODIFICADOS'!$J:$J,NOVIEMBRE!$B14,'DATOS-MODIFICADOS'!$Q:$Q,"noviembre",'DATOS-MODIFICADOS'!$T:$T,NOVIEMBRE!AE$4)</f>
        <v>0</v>
      </c>
      <c r="AF14" s="128">
        <f>COUNTIFS('DATOS-MODIFICADOS'!$J:$J,NOVIEMBRE!$B14,'DATOS-MODIFICADOS'!$Q:$Q,"noviembre",'DATOS-MODIFICADOS'!$T:$T,NOVIEMBRE!AF$4)</f>
        <v>0</v>
      </c>
      <c r="AG14" s="128">
        <f>COUNTIFS('DATOS-MODIFICADOS'!$J:$J,NOVIEMBRE!$B14,'DATOS-MODIFICADOS'!$Q:$Q,"noviembre",'DATOS-MODIFICADOS'!$T:$T,NOVIEMBRE!AG$4)</f>
        <v>0</v>
      </c>
      <c r="AH14" s="109">
        <f t="shared" si="21"/>
        <v>26</v>
      </c>
      <c r="AI14" s="110">
        <f>AUSENTISMO!D10</f>
        <v>0</v>
      </c>
      <c r="AJ14" s="109">
        <f t="shared" si="24"/>
        <v>26</v>
      </c>
      <c r="AK14" s="110">
        <f t="shared" si="22"/>
        <v>7</v>
      </c>
      <c r="AL14" s="119">
        <f t="shared" si="23"/>
        <v>0.26923076923076922</v>
      </c>
    </row>
    <row r="15" spans="2:38" x14ac:dyDescent="0.25">
      <c r="B15" s="115" t="str">
        <f>ANALISIS!F14</f>
        <v>Maria Costa</v>
      </c>
      <c r="C15" s="115" t="s">
        <v>895</v>
      </c>
      <c r="D15" s="130">
        <f>COUNTIFS('DATOS-MODIFICADOS'!$J:$J,NOVIEMBRE!$B15,'DATOS-MODIFICADOS'!$Q:$Q,"noviembre",'DATOS-MODIFICADOS'!$T:$T,NOVIEMBRE!D$4)</f>
        <v>2</v>
      </c>
      <c r="E15" s="130">
        <f>COUNTIFS('DATOS-MODIFICADOS'!$J:$J,NOVIEMBRE!$B15,'DATOS-MODIFICADOS'!$Q:$Q,"noviembre",'DATOS-MODIFICADOS'!$T:$T,NOVIEMBRE!E$4)</f>
        <v>0</v>
      </c>
      <c r="F15" s="130">
        <f>COUNTIFS('DATOS-MODIFICADOS'!$J:$J,NOVIEMBRE!$B15,'DATOS-MODIFICADOS'!$Q:$Q,"noviembre",'DATOS-MODIFICADOS'!$T:$T,NOVIEMBRE!F$4)</f>
        <v>2</v>
      </c>
      <c r="G15" s="130">
        <f>COUNTIFS('DATOS-MODIFICADOS'!$J:$J,NOVIEMBRE!$B15,'DATOS-MODIFICADOS'!$Q:$Q,"noviembre",'DATOS-MODIFICADOS'!$T:$T,NOVIEMBRE!G$4)</f>
        <v>2</v>
      </c>
      <c r="H15" s="130">
        <f>COUNTIFS('DATOS-MODIFICADOS'!$J:$J,NOVIEMBRE!$B15,'DATOS-MODIFICADOS'!$Q:$Q,"noviembre",'DATOS-MODIFICADOS'!$T:$T,NOVIEMBRE!H$4)</f>
        <v>2</v>
      </c>
      <c r="I15" s="129">
        <f>COUNTIFS('DATOS-MODIFICADOS'!$J:$J,NOVIEMBRE!$B15,'DATOS-MODIFICADOS'!$Q:$Q,"noviembre",'DATOS-MODIFICADOS'!$T:$T,NOVIEMBRE!I$4)</f>
        <v>0</v>
      </c>
      <c r="J15" s="130">
        <f>COUNTIFS('DATOS-MODIFICADOS'!$J:$J,NOVIEMBRE!$B15,'DATOS-MODIFICADOS'!$Q:$Q,"noviembre",'DATOS-MODIFICADOS'!$T:$T,NOVIEMBRE!J$4)</f>
        <v>0</v>
      </c>
      <c r="K15" s="130">
        <f>COUNTIFS('DATOS-MODIFICADOS'!$J:$J,NOVIEMBRE!$B15,'DATOS-MODIFICADOS'!$Q:$Q,"noviembre",'DATOS-MODIFICADOS'!$T:$T,NOVIEMBRE!K$4)</f>
        <v>0</v>
      </c>
      <c r="L15" s="130">
        <f>COUNTIFS('DATOS-MODIFICADOS'!$J:$J,NOVIEMBRE!$B15,'DATOS-MODIFICADOS'!$Q:$Q,"noviembre",'DATOS-MODIFICADOS'!$T:$T,NOVIEMBRE!L$4)</f>
        <v>0</v>
      </c>
      <c r="M15" s="130">
        <f>COUNTIFS('DATOS-MODIFICADOS'!$J:$J,NOVIEMBRE!$B15,'DATOS-MODIFICADOS'!$Q:$Q,"noviembre",'DATOS-MODIFICADOS'!$T:$T,NOVIEMBRE!M$4)</f>
        <v>0</v>
      </c>
      <c r="N15" s="130">
        <f>COUNTIFS('DATOS-MODIFICADOS'!$J:$J,NOVIEMBRE!$B15,'DATOS-MODIFICADOS'!$Q:$Q,"noviembre",'DATOS-MODIFICADOS'!$T:$T,NOVIEMBRE!N$4)</f>
        <v>2</v>
      </c>
      <c r="O15" s="130">
        <f>COUNTIFS('DATOS-MODIFICADOS'!$J:$J,NOVIEMBRE!$B15,'DATOS-MODIFICADOS'!$Q:$Q,"noviembre",'DATOS-MODIFICADOS'!$T:$T,NOVIEMBRE!O$4)</f>
        <v>0</v>
      </c>
      <c r="P15" s="129">
        <f>COUNTIFS('DATOS-MODIFICADOS'!$J:$J,NOVIEMBRE!$B15,'DATOS-MODIFICADOS'!$Q:$Q,"noviembre",'DATOS-MODIFICADOS'!$T:$T,NOVIEMBRE!P$4)</f>
        <v>0</v>
      </c>
      <c r="Q15" s="130">
        <f>COUNTIFS('DATOS-MODIFICADOS'!$J:$J,NOVIEMBRE!$B15,'DATOS-MODIFICADOS'!$Q:$Q,"noviembre",'DATOS-MODIFICADOS'!$T:$T,NOVIEMBRE!Q$4)</f>
        <v>2</v>
      </c>
      <c r="R15" s="130">
        <f>COUNTIFS('DATOS-MODIFICADOS'!$J:$J,NOVIEMBRE!$B15,'DATOS-MODIFICADOS'!$Q:$Q,"noviembre",'DATOS-MODIFICADOS'!$T:$T,NOVIEMBRE!R$4)</f>
        <v>0</v>
      </c>
      <c r="S15" s="130">
        <f>COUNTIFS('DATOS-MODIFICADOS'!$J:$J,NOVIEMBRE!$B15,'DATOS-MODIFICADOS'!$Q:$Q,"noviembre",'DATOS-MODIFICADOS'!$T:$T,NOVIEMBRE!S$4)</f>
        <v>0</v>
      </c>
      <c r="T15" s="130">
        <f>COUNTIFS('DATOS-MODIFICADOS'!$J:$J,NOVIEMBRE!$B15,'DATOS-MODIFICADOS'!$Q:$Q,"noviembre",'DATOS-MODIFICADOS'!$T:$T,NOVIEMBRE!T$4)</f>
        <v>2</v>
      </c>
      <c r="U15" s="130">
        <f>COUNTIFS('DATOS-MODIFICADOS'!$J:$J,NOVIEMBRE!$B15,'DATOS-MODIFICADOS'!$Q:$Q,"noviembre",'DATOS-MODIFICADOS'!$T:$T,NOVIEMBRE!U$4)</f>
        <v>2</v>
      </c>
      <c r="V15" s="130">
        <f>COUNTIFS('DATOS-MODIFICADOS'!$J:$J,NOVIEMBRE!$B15,'DATOS-MODIFICADOS'!$Q:$Q,"noviembre",'DATOS-MODIFICADOS'!$T:$T,NOVIEMBRE!V$4)</f>
        <v>4</v>
      </c>
      <c r="W15" s="129">
        <f>COUNTIFS('DATOS-MODIFICADOS'!$J:$J,NOVIEMBRE!$B15,'DATOS-MODIFICADOS'!$Q:$Q,"noviembre",'DATOS-MODIFICADOS'!$T:$T,NOVIEMBRE!W$4)</f>
        <v>0</v>
      </c>
      <c r="X15" s="130">
        <f>COUNTIFS('DATOS-MODIFICADOS'!$J:$J,NOVIEMBRE!$B15,'DATOS-MODIFICADOS'!$Q:$Q,"noviembre",'DATOS-MODIFICADOS'!$T:$T,NOVIEMBRE!X$4)</f>
        <v>9</v>
      </c>
      <c r="Y15" s="130">
        <f>COUNTIFS('DATOS-MODIFICADOS'!$J:$J,NOVIEMBRE!$B15,'DATOS-MODIFICADOS'!$Q:$Q,"noviembre",'DATOS-MODIFICADOS'!$T:$T,NOVIEMBRE!Y$4)</f>
        <v>0</v>
      </c>
      <c r="Z15" s="130">
        <f>COUNTIFS('DATOS-MODIFICADOS'!$J:$J,NOVIEMBRE!$B15,'DATOS-MODIFICADOS'!$Q:$Q,"noviembre",'DATOS-MODIFICADOS'!$T:$T,NOVIEMBRE!Z$4)</f>
        <v>0</v>
      </c>
      <c r="AA15" s="130">
        <f>COUNTIFS('DATOS-MODIFICADOS'!$J:$J,NOVIEMBRE!$B15,'DATOS-MODIFICADOS'!$Q:$Q,"noviembre",'DATOS-MODIFICADOS'!$T:$T,NOVIEMBRE!AA$4)</f>
        <v>0</v>
      </c>
      <c r="AB15" s="130">
        <f>COUNTIFS('DATOS-MODIFICADOS'!$J:$J,NOVIEMBRE!$B15,'DATOS-MODIFICADOS'!$Q:$Q,"noviembre",'DATOS-MODIFICADOS'!$T:$T,NOVIEMBRE!AB$4)</f>
        <v>2</v>
      </c>
      <c r="AC15" s="130">
        <f>COUNTIFS('DATOS-MODIFICADOS'!$J:$J,NOVIEMBRE!$B15,'DATOS-MODIFICADOS'!$Q:$Q,"noviembre",'DATOS-MODIFICADOS'!$T:$T,NOVIEMBRE!AC$4)</f>
        <v>0</v>
      </c>
      <c r="AD15" s="129">
        <f>COUNTIFS('DATOS-MODIFICADOS'!$J:$J,NOVIEMBRE!$B15,'DATOS-MODIFICADOS'!$Q:$Q,"noviembre",'DATOS-MODIFICADOS'!$T:$T,NOVIEMBRE!AD$4)</f>
        <v>0</v>
      </c>
      <c r="AE15" s="130">
        <f>COUNTIFS('DATOS-MODIFICADOS'!$J:$J,NOVIEMBRE!$B15,'DATOS-MODIFICADOS'!$Q:$Q,"noviembre",'DATOS-MODIFICADOS'!$T:$T,NOVIEMBRE!AE$4)</f>
        <v>2</v>
      </c>
      <c r="AF15" s="130">
        <f>COUNTIFS('DATOS-MODIFICADOS'!$J:$J,NOVIEMBRE!$B15,'DATOS-MODIFICADOS'!$Q:$Q,"noviembre",'DATOS-MODIFICADOS'!$T:$T,NOVIEMBRE!AF$4)</f>
        <v>0</v>
      </c>
      <c r="AG15" s="130">
        <f>COUNTIFS('DATOS-MODIFICADOS'!$J:$J,NOVIEMBRE!$B15,'DATOS-MODIFICADOS'!$Q:$Q,"noviembre",'DATOS-MODIFICADOS'!$T:$T,NOVIEMBRE!AG$4)</f>
        <v>0</v>
      </c>
      <c r="AH15" s="109">
        <f t="shared" si="21"/>
        <v>26</v>
      </c>
      <c r="AI15" s="110">
        <f>AUSENTISMO!D11</f>
        <v>0</v>
      </c>
      <c r="AJ15" s="109">
        <f t="shared" si="24"/>
        <v>26</v>
      </c>
      <c r="AK15" s="110">
        <f t="shared" si="22"/>
        <v>33</v>
      </c>
      <c r="AL15" s="119">
        <f t="shared" si="23"/>
        <v>1.2692307692307692</v>
      </c>
    </row>
    <row r="16" spans="2:38" x14ac:dyDescent="0.25">
      <c r="B16" s="105" t="str">
        <f>ANALISIS!F15</f>
        <v>Luis Perez</v>
      </c>
      <c r="C16" s="105" t="s">
        <v>895</v>
      </c>
      <c r="D16" s="128">
        <f>COUNTIFS('DATOS-MODIFICADOS'!$J:$J,NOVIEMBRE!$B16,'DATOS-MODIFICADOS'!$Q:$Q,"noviembre",'DATOS-MODIFICADOS'!$T:$T,NOVIEMBRE!D$4)</f>
        <v>9</v>
      </c>
      <c r="E16" s="128">
        <f>COUNTIFS('DATOS-MODIFICADOS'!$J:$J,NOVIEMBRE!$B16,'DATOS-MODIFICADOS'!$Q:$Q,"noviembre",'DATOS-MODIFICADOS'!$T:$T,NOVIEMBRE!E$4)</f>
        <v>0</v>
      </c>
      <c r="F16" s="128">
        <f>COUNTIFS('DATOS-MODIFICADOS'!$J:$J,NOVIEMBRE!$B16,'DATOS-MODIFICADOS'!$Q:$Q,"noviembre",'DATOS-MODIFICADOS'!$T:$T,NOVIEMBRE!F$4)</f>
        <v>2</v>
      </c>
      <c r="G16" s="128">
        <f>COUNTIFS('DATOS-MODIFICADOS'!$J:$J,NOVIEMBRE!$B16,'DATOS-MODIFICADOS'!$Q:$Q,"noviembre",'DATOS-MODIFICADOS'!$T:$T,NOVIEMBRE!G$4)</f>
        <v>0</v>
      </c>
      <c r="H16" s="128">
        <f>COUNTIFS('DATOS-MODIFICADOS'!$J:$J,NOVIEMBRE!$B16,'DATOS-MODIFICADOS'!$Q:$Q,"noviembre",'DATOS-MODIFICADOS'!$T:$T,NOVIEMBRE!H$4)</f>
        <v>3</v>
      </c>
      <c r="I16" s="129">
        <f>COUNTIFS('DATOS-MODIFICADOS'!$J:$J,NOVIEMBRE!$B16,'DATOS-MODIFICADOS'!$Q:$Q,"noviembre",'DATOS-MODIFICADOS'!$T:$T,NOVIEMBRE!I$4)</f>
        <v>0</v>
      </c>
      <c r="J16" s="128">
        <f>COUNTIFS('DATOS-MODIFICADOS'!$J:$J,NOVIEMBRE!$B16,'DATOS-MODIFICADOS'!$Q:$Q,"noviembre",'DATOS-MODIFICADOS'!$T:$T,NOVIEMBRE!J$4)</f>
        <v>3</v>
      </c>
      <c r="K16" s="128">
        <f>COUNTIFS('DATOS-MODIFICADOS'!$J:$J,NOVIEMBRE!$B16,'DATOS-MODIFICADOS'!$Q:$Q,"noviembre",'DATOS-MODIFICADOS'!$T:$T,NOVIEMBRE!K$4)</f>
        <v>0</v>
      </c>
      <c r="L16" s="128">
        <f>COUNTIFS('DATOS-MODIFICADOS'!$J:$J,NOVIEMBRE!$B16,'DATOS-MODIFICADOS'!$Q:$Q,"noviembre",'DATOS-MODIFICADOS'!$T:$T,NOVIEMBRE!L$4)</f>
        <v>0</v>
      </c>
      <c r="M16" s="128">
        <f>COUNTIFS('DATOS-MODIFICADOS'!$J:$J,NOVIEMBRE!$B16,'DATOS-MODIFICADOS'!$Q:$Q,"noviembre",'DATOS-MODIFICADOS'!$T:$T,NOVIEMBRE!M$4)</f>
        <v>0</v>
      </c>
      <c r="N16" s="128">
        <f>COUNTIFS('DATOS-MODIFICADOS'!$J:$J,NOVIEMBRE!$B16,'DATOS-MODIFICADOS'!$Q:$Q,"noviembre",'DATOS-MODIFICADOS'!$T:$T,NOVIEMBRE!N$4)</f>
        <v>2</v>
      </c>
      <c r="O16" s="128">
        <f>COUNTIFS('DATOS-MODIFICADOS'!$J:$J,NOVIEMBRE!$B16,'DATOS-MODIFICADOS'!$Q:$Q,"noviembre",'DATOS-MODIFICADOS'!$T:$T,NOVIEMBRE!O$4)</f>
        <v>0</v>
      </c>
      <c r="P16" s="129">
        <f>COUNTIFS('DATOS-MODIFICADOS'!$J:$J,NOVIEMBRE!$B16,'DATOS-MODIFICADOS'!$Q:$Q,"noviembre",'DATOS-MODIFICADOS'!$T:$T,NOVIEMBRE!P$4)</f>
        <v>0</v>
      </c>
      <c r="Q16" s="128">
        <f>COUNTIFS('DATOS-MODIFICADOS'!$J:$J,NOVIEMBRE!$B16,'DATOS-MODIFICADOS'!$Q:$Q,"noviembre",'DATOS-MODIFICADOS'!$T:$T,NOVIEMBRE!Q$4)</f>
        <v>0</v>
      </c>
      <c r="R16" s="128">
        <f>COUNTIFS('DATOS-MODIFICADOS'!$J:$J,NOVIEMBRE!$B16,'DATOS-MODIFICADOS'!$Q:$Q,"noviembre",'DATOS-MODIFICADOS'!$T:$T,NOVIEMBRE!R$4)</f>
        <v>3</v>
      </c>
      <c r="S16" s="128">
        <f>COUNTIFS('DATOS-MODIFICADOS'!$J:$J,NOVIEMBRE!$B16,'DATOS-MODIFICADOS'!$Q:$Q,"noviembre",'DATOS-MODIFICADOS'!$T:$T,NOVIEMBRE!S$4)</f>
        <v>0</v>
      </c>
      <c r="T16" s="128">
        <f>COUNTIFS('DATOS-MODIFICADOS'!$J:$J,NOVIEMBRE!$B16,'DATOS-MODIFICADOS'!$Q:$Q,"noviembre",'DATOS-MODIFICADOS'!$T:$T,NOVIEMBRE!T$4)</f>
        <v>4</v>
      </c>
      <c r="U16" s="128">
        <f>COUNTIFS('DATOS-MODIFICADOS'!$J:$J,NOVIEMBRE!$B16,'DATOS-MODIFICADOS'!$Q:$Q,"noviembre",'DATOS-MODIFICADOS'!$T:$T,NOVIEMBRE!U$4)</f>
        <v>6</v>
      </c>
      <c r="V16" s="128">
        <f>COUNTIFS('DATOS-MODIFICADOS'!$J:$J,NOVIEMBRE!$B16,'DATOS-MODIFICADOS'!$Q:$Q,"noviembre",'DATOS-MODIFICADOS'!$T:$T,NOVIEMBRE!V$4)</f>
        <v>2</v>
      </c>
      <c r="W16" s="129">
        <f>COUNTIFS('DATOS-MODIFICADOS'!$J:$J,NOVIEMBRE!$B16,'DATOS-MODIFICADOS'!$Q:$Q,"noviembre",'DATOS-MODIFICADOS'!$T:$T,NOVIEMBRE!W$4)</f>
        <v>0</v>
      </c>
      <c r="X16" s="128">
        <f>COUNTIFS('DATOS-MODIFICADOS'!$J:$J,NOVIEMBRE!$B16,'DATOS-MODIFICADOS'!$Q:$Q,"noviembre",'DATOS-MODIFICADOS'!$T:$T,NOVIEMBRE!X$4)</f>
        <v>1</v>
      </c>
      <c r="Y16" s="128">
        <f>COUNTIFS('DATOS-MODIFICADOS'!$J:$J,NOVIEMBRE!$B16,'DATOS-MODIFICADOS'!$Q:$Q,"noviembre",'DATOS-MODIFICADOS'!$T:$T,NOVIEMBRE!Y$4)</f>
        <v>0</v>
      </c>
      <c r="Z16" s="128">
        <f>COUNTIFS('DATOS-MODIFICADOS'!$J:$J,NOVIEMBRE!$B16,'DATOS-MODIFICADOS'!$Q:$Q,"noviembre",'DATOS-MODIFICADOS'!$T:$T,NOVIEMBRE!Z$4)</f>
        <v>5</v>
      </c>
      <c r="AA16" s="128">
        <f>COUNTIFS('DATOS-MODIFICADOS'!$J:$J,NOVIEMBRE!$B16,'DATOS-MODIFICADOS'!$Q:$Q,"noviembre",'DATOS-MODIFICADOS'!$T:$T,NOVIEMBRE!AA$4)</f>
        <v>0</v>
      </c>
      <c r="AB16" s="128">
        <f>COUNTIFS('DATOS-MODIFICADOS'!$J:$J,NOVIEMBRE!$B16,'DATOS-MODIFICADOS'!$Q:$Q,"noviembre",'DATOS-MODIFICADOS'!$T:$T,NOVIEMBRE!AB$4)</f>
        <v>0</v>
      </c>
      <c r="AC16" s="128">
        <f>COUNTIFS('DATOS-MODIFICADOS'!$J:$J,NOVIEMBRE!$B16,'DATOS-MODIFICADOS'!$Q:$Q,"noviembre",'DATOS-MODIFICADOS'!$T:$T,NOVIEMBRE!AC$4)</f>
        <v>0</v>
      </c>
      <c r="AD16" s="129">
        <f>COUNTIFS('DATOS-MODIFICADOS'!$J:$J,NOVIEMBRE!$B16,'DATOS-MODIFICADOS'!$Q:$Q,"noviembre",'DATOS-MODIFICADOS'!$T:$T,NOVIEMBRE!AD$4)</f>
        <v>0</v>
      </c>
      <c r="AE16" s="128">
        <f>COUNTIFS('DATOS-MODIFICADOS'!$J:$J,NOVIEMBRE!$B16,'DATOS-MODIFICADOS'!$Q:$Q,"noviembre",'DATOS-MODIFICADOS'!$T:$T,NOVIEMBRE!AE$4)</f>
        <v>0</v>
      </c>
      <c r="AF16" s="128">
        <f>COUNTIFS('DATOS-MODIFICADOS'!$J:$J,NOVIEMBRE!$B16,'DATOS-MODIFICADOS'!$Q:$Q,"noviembre",'DATOS-MODIFICADOS'!$T:$T,NOVIEMBRE!AF$4)</f>
        <v>0</v>
      </c>
      <c r="AG16" s="128">
        <f>COUNTIFS('DATOS-MODIFICADOS'!$J:$J,NOVIEMBRE!$B16,'DATOS-MODIFICADOS'!$Q:$Q,"noviembre",'DATOS-MODIFICADOS'!$T:$T,NOVIEMBRE!AG$4)</f>
        <v>0</v>
      </c>
      <c r="AH16" s="109">
        <f t="shared" si="21"/>
        <v>26</v>
      </c>
      <c r="AI16" s="110">
        <f>AUSENTISMO!D12</f>
        <v>1</v>
      </c>
      <c r="AJ16" s="109">
        <f t="shared" si="24"/>
        <v>25</v>
      </c>
      <c r="AK16" s="110">
        <f t="shared" si="22"/>
        <v>40</v>
      </c>
      <c r="AL16" s="119">
        <f t="shared" si="23"/>
        <v>1.6</v>
      </c>
    </row>
    <row r="17" spans="2:38" x14ac:dyDescent="0.25">
      <c r="B17" s="115" t="str">
        <f>ANALISIS!F16</f>
        <v>Natalia Volpini</v>
      </c>
      <c r="C17" s="115" t="s">
        <v>895</v>
      </c>
      <c r="D17" s="130">
        <f>COUNTIFS('DATOS-MODIFICADOS'!$J:$J,NOVIEMBRE!$B17,'DATOS-MODIFICADOS'!$Q:$Q,"noviembre",'DATOS-MODIFICADOS'!$T:$T,NOVIEMBRE!D$4)</f>
        <v>5</v>
      </c>
      <c r="E17" s="130">
        <f>COUNTIFS('DATOS-MODIFICADOS'!$J:$J,NOVIEMBRE!$B17,'DATOS-MODIFICADOS'!$Q:$Q,"noviembre",'DATOS-MODIFICADOS'!$T:$T,NOVIEMBRE!E$4)</f>
        <v>0</v>
      </c>
      <c r="F17" s="130">
        <f>COUNTIFS('DATOS-MODIFICADOS'!$J:$J,NOVIEMBRE!$B17,'DATOS-MODIFICADOS'!$Q:$Q,"noviembre",'DATOS-MODIFICADOS'!$T:$T,NOVIEMBRE!F$4)</f>
        <v>1</v>
      </c>
      <c r="G17" s="130">
        <f>COUNTIFS('DATOS-MODIFICADOS'!$J:$J,NOVIEMBRE!$B17,'DATOS-MODIFICADOS'!$Q:$Q,"noviembre",'DATOS-MODIFICADOS'!$T:$T,NOVIEMBRE!G$4)</f>
        <v>0</v>
      </c>
      <c r="H17" s="130">
        <f>COUNTIFS('DATOS-MODIFICADOS'!$J:$J,NOVIEMBRE!$B17,'DATOS-MODIFICADOS'!$Q:$Q,"noviembre",'DATOS-MODIFICADOS'!$T:$T,NOVIEMBRE!H$4)</f>
        <v>0</v>
      </c>
      <c r="I17" s="129">
        <f>COUNTIFS('DATOS-MODIFICADOS'!$J:$J,NOVIEMBRE!$B17,'DATOS-MODIFICADOS'!$Q:$Q,"noviembre",'DATOS-MODIFICADOS'!$T:$T,NOVIEMBRE!I$4)</f>
        <v>0</v>
      </c>
      <c r="J17" s="130">
        <f>COUNTIFS('DATOS-MODIFICADOS'!$J:$J,NOVIEMBRE!$B17,'DATOS-MODIFICADOS'!$Q:$Q,"noviembre",'DATOS-MODIFICADOS'!$T:$T,NOVIEMBRE!J$4)</f>
        <v>2</v>
      </c>
      <c r="K17" s="130">
        <f>COUNTIFS('DATOS-MODIFICADOS'!$J:$J,NOVIEMBRE!$B17,'DATOS-MODIFICADOS'!$Q:$Q,"noviembre",'DATOS-MODIFICADOS'!$T:$T,NOVIEMBRE!K$4)</f>
        <v>0</v>
      </c>
      <c r="L17" s="130">
        <f>COUNTIFS('DATOS-MODIFICADOS'!$J:$J,NOVIEMBRE!$B17,'DATOS-MODIFICADOS'!$Q:$Q,"noviembre",'DATOS-MODIFICADOS'!$T:$T,NOVIEMBRE!L$4)</f>
        <v>3</v>
      </c>
      <c r="M17" s="130">
        <f>COUNTIFS('DATOS-MODIFICADOS'!$J:$J,NOVIEMBRE!$B17,'DATOS-MODIFICADOS'!$Q:$Q,"noviembre",'DATOS-MODIFICADOS'!$T:$T,NOVIEMBRE!M$4)</f>
        <v>2</v>
      </c>
      <c r="N17" s="130">
        <f>COUNTIFS('DATOS-MODIFICADOS'!$J:$J,NOVIEMBRE!$B17,'DATOS-MODIFICADOS'!$Q:$Q,"noviembre",'DATOS-MODIFICADOS'!$T:$T,NOVIEMBRE!N$4)</f>
        <v>3</v>
      </c>
      <c r="O17" s="130">
        <f>COUNTIFS('DATOS-MODIFICADOS'!$J:$J,NOVIEMBRE!$B17,'DATOS-MODIFICADOS'!$Q:$Q,"noviembre",'DATOS-MODIFICADOS'!$T:$T,NOVIEMBRE!O$4)</f>
        <v>0</v>
      </c>
      <c r="P17" s="129">
        <f>COUNTIFS('DATOS-MODIFICADOS'!$J:$J,NOVIEMBRE!$B17,'DATOS-MODIFICADOS'!$Q:$Q,"noviembre",'DATOS-MODIFICADOS'!$T:$T,NOVIEMBRE!P$4)</f>
        <v>0</v>
      </c>
      <c r="Q17" s="130">
        <f>COUNTIFS('DATOS-MODIFICADOS'!$J:$J,NOVIEMBRE!$B17,'DATOS-MODIFICADOS'!$Q:$Q,"noviembre",'DATOS-MODIFICADOS'!$T:$T,NOVIEMBRE!Q$4)</f>
        <v>0</v>
      </c>
      <c r="R17" s="130">
        <f>COUNTIFS('DATOS-MODIFICADOS'!$J:$J,NOVIEMBRE!$B17,'DATOS-MODIFICADOS'!$Q:$Q,"noviembre",'DATOS-MODIFICADOS'!$T:$T,NOVIEMBRE!R$4)</f>
        <v>2</v>
      </c>
      <c r="S17" s="130">
        <f>COUNTIFS('DATOS-MODIFICADOS'!$J:$J,NOVIEMBRE!$B17,'DATOS-MODIFICADOS'!$Q:$Q,"noviembre",'DATOS-MODIFICADOS'!$T:$T,NOVIEMBRE!S$4)</f>
        <v>0</v>
      </c>
      <c r="T17" s="130">
        <f>COUNTIFS('DATOS-MODIFICADOS'!$J:$J,NOVIEMBRE!$B17,'DATOS-MODIFICADOS'!$Q:$Q,"noviembre",'DATOS-MODIFICADOS'!$T:$T,NOVIEMBRE!T$4)</f>
        <v>3</v>
      </c>
      <c r="U17" s="130">
        <f>COUNTIFS('DATOS-MODIFICADOS'!$J:$J,NOVIEMBRE!$B17,'DATOS-MODIFICADOS'!$Q:$Q,"noviembre",'DATOS-MODIFICADOS'!$T:$T,NOVIEMBRE!U$4)</f>
        <v>4</v>
      </c>
      <c r="V17" s="130">
        <f>COUNTIFS('DATOS-MODIFICADOS'!$J:$J,NOVIEMBRE!$B17,'DATOS-MODIFICADOS'!$Q:$Q,"noviembre",'DATOS-MODIFICADOS'!$T:$T,NOVIEMBRE!V$4)</f>
        <v>3</v>
      </c>
      <c r="W17" s="129">
        <f>COUNTIFS('DATOS-MODIFICADOS'!$J:$J,NOVIEMBRE!$B17,'DATOS-MODIFICADOS'!$Q:$Q,"noviembre",'DATOS-MODIFICADOS'!$T:$T,NOVIEMBRE!W$4)</f>
        <v>0</v>
      </c>
      <c r="X17" s="130">
        <f>COUNTIFS('DATOS-MODIFICADOS'!$J:$J,NOVIEMBRE!$B17,'DATOS-MODIFICADOS'!$Q:$Q,"noviembre",'DATOS-MODIFICADOS'!$T:$T,NOVIEMBRE!X$4)</f>
        <v>0</v>
      </c>
      <c r="Y17" s="130">
        <f>COUNTIFS('DATOS-MODIFICADOS'!$J:$J,NOVIEMBRE!$B17,'DATOS-MODIFICADOS'!$Q:$Q,"noviembre",'DATOS-MODIFICADOS'!$T:$T,NOVIEMBRE!Y$4)</f>
        <v>0</v>
      </c>
      <c r="Z17" s="130">
        <f>COUNTIFS('DATOS-MODIFICADOS'!$J:$J,NOVIEMBRE!$B17,'DATOS-MODIFICADOS'!$Q:$Q,"noviembre",'DATOS-MODIFICADOS'!$T:$T,NOVIEMBRE!Z$4)</f>
        <v>2</v>
      </c>
      <c r="AA17" s="130">
        <f>COUNTIFS('DATOS-MODIFICADOS'!$J:$J,NOVIEMBRE!$B17,'DATOS-MODIFICADOS'!$Q:$Q,"noviembre",'DATOS-MODIFICADOS'!$T:$T,NOVIEMBRE!AA$4)</f>
        <v>0</v>
      </c>
      <c r="AB17" s="130">
        <f>COUNTIFS('DATOS-MODIFICADOS'!$J:$J,NOVIEMBRE!$B17,'DATOS-MODIFICADOS'!$Q:$Q,"noviembre",'DATOS-MODIFICADOS'!$T:$T,NOVIEMBRE!AB$4)</f>
        <v>0</v>
      </c>
      <c r="AC17" s="130">
        <f>COUNTIFS('DATOS-MODIFICADOS'!$J:$J,NOVIEMBRE!$B17,'DATOS-MODIFICADOS'!$Q:$Q,"noviembre",'DATOS-MODIFICADOS'!$T:$T,NOVIEMBRE!AC$4)</f>
        <v>0</v>
      </c>
      <c r="AD17" s="129">
        <f>COUNTIFS('DATOS-MODIFICADOS'!$J:$J,NOVIEMBRE!$B17,'DATOS-MODIFICADOS'!$Q:$Q,"noviembre",'DATOS-MODIFICADOS'!$T:$T,NOVIEMBRE!AD$4)</f>
        <v>0</v>
      </c>
      <c r="AE17" s="130">
        <f>COUNTIFS('DATOS-MODIFICADOS'!$J:$J,NOVIEMBRE!$B17,'DATOS-MODIFICADOS'!$Q:$Q,"noviembre",'DATOS-MODIFICADOS'!$T:$T,NOVIEMBRE!AE$4)</f>
        <v>0</v>
      </c>
      <c r="AF17" s="130">
        <f>COUNTIFS('DATOS-MODIFICADOS'!$J:$J,NOVIEMBRE!$B17,'DATOS-MODIFICADOS'!$Q:$Q,"noviembre",'DATOS-MODIFICADOS'!$T:$T,NOVIEMBRE!AF$4)</f>
        <v>9</v>
      </c>
      <c r="AG17" s="130">
        <f>COUNTIFS('DATOS-MODIFICADOS'!$J:$J,NOVIEMBRE!$B17,'DATOS-MODIFICADOS'!$Q:$Q,"noviembre",'DATOS-MODIFICADOS'!$T:$T,NOVIEMBRE!AG$4)</f>
        <v>2</v>
      </c>
      <c r="AH17" s="109">
        <f t="shared" si="21"/>
        <v>26</v>
      </c>
      <c r="AI17" s="110">
        <f>AUSENTISMO!D13</f>
        <v>0</v>
      </c>
      <c r="AJ17" s="109">
        <f t="shared" si="24"/>
        <v>26</v>
      </c>
      <c r="AK17" s="110">
        <f t="shared" si="22"/>
        <v>41</v>
      </c>
      <c r="AL17" s="119">
        <f t="shared" si="23"/>
        <v>1.5769230769230769</v>
      </c>
    </row>
    <row r="18" spans="2:38" x14ac:dyDescent="0.25">
      <c r="B18" s="105" t="str">
        <f>ANALISIS!F17</f>
        <v>Isabella Costa</v>
      </c>
      <c r="C18" s="105" t="s">
        <v>895</v>
      </c>
      <c r="D18" s="128">
        <f>COUNTIFS('DATOS-MODIFICADOS'!$J:$J,NOVIEMBRE!$B18,'DATOS-MODIFICADOS'!$Q:$Q,"noviembre",'DATOS-MODIFICADOS'!$T:$T,NOVIEMBRE!D$4)</f>
        <v>0</v>
      </c>
      <c r="E18" s="128">
        <f>COUNTIFS('DATOS-MODIFICADOS'!$J:$J,NOVIEMBRE!$B18,'DATOS-MODIFICADOS'!$Q:$Q,"noviembre",'DATOS-MODIFICADOS'!$T:$T,NOVIEMBRE!E$4)</f>
        <v>0</v>
      </c>
      <c r="F18" s="128">
        <f>COUNTIFS('DATOS-MODIFICADOS'!$J:$J,NOVIEMBRE!$B18,'DATOS-MODIFICADOS'!$Q:$Q,"noviembre",'DATOS-MODIFICADOS'!$T:$T,NOVIEMBRE!F$4)</f>
        <v>0</v>
      </c>
      <c r="G18" s="128">
        <f>COUNTIFS('DATOS-MODIFICADOS'!$J:$J,NOVIEMBRE!$B18,'DATOS-MODIFICADOS'!$Q:$Q,"noviembre",'DATOS-MODIFICADOS'!$T:$T,NOVIEMBRE!G$4)</f>
        <v>2</v>
      </c>
      <c r="H18" s="128">
        <f>COUNTIFS('DATOS-MODIFICADOS'!$J:$J,NOVIEMBRE!$B18,'DATOS-MODIFICADOS'!$Q:$Q,"noviembre",'DATOS-MODIFICADOS'!$T:$T,NOVIEMBRE!H$4)</f>
        <v>2</v>
      </c>
      <c r="I18" s="129">
        <f>COUNTIFS('DATOS-MODIFICADOS'!$J:$J,NOVIEMBRE!$B18,'DATOS-MODIFICADOS'!$Q:$Q,"noviembre",'DATOS-MODIFICADOS'!$T:$T,NOVIEMBRE!I$4)</f>
        <v>0</v>
      </c>
      <c r="J18" s="128">
        <f>COUNTIFS('DATOS-MODIFICADOS'!$J:$J,NOVIEMBRE!$B18,'DATOS-MODIFICADOS'!$Q:$Q,"noviembre",'DATOS-MODIFICADOS'!$T:$T,NOVIEMBRE!J$4)</f>
        <v>2</v>
      </c>
      <c r="K18" s="128">
        <f>COUNTIFS('DATOS-MODIFICADOS'!$J:$J,NOVIEMBRE!$B18,'DATOS-MODIFICADOS'!$Q:$Q,"noviembre",'DATOS-MODIFICADOS'!$T:$T,NOVIEMBRE!K$4)</f>
        <v>0</v>
      </c>
      <c r="L18" s="128">
        <f>COUNTIFS('DATOS-MODIFICADOS'!$J:$J,NOVIEMBRE!$B18,'DATOS-MODIFICADOS'!$Q:$Q,"noviembre",'DATOS-MODIFICADOS'!$T:$T,NOVIEMBRE!L$4)</f>
        <v>2</v>
      </c>
      <c r="M18" s="128">
        <f>COUNTIFS('DATOS-MODIFICADOS'!$J:$J,NOVIEMBRE!$B18,'DATOS-MODIFICADOS'!$Q:$Q,"noviembre",'DATOS-MODIFICADOS'!$T:$T,NOVIEMBRE!M$4)</f>
        <v>2</v>
      </c>
      <c r="N18" s="128">
        <f>COUNTIFS('DATOS-MODIFICADOS'!$J:$J,NOVIEMBRE!$B18,'DATOS-MODIFICADOS'!$Q:$Q,"noviembre",'DATOS-MODIFICADOS'!$T:$T,NOVIEMBRE!N$4)</f>
        <v>0</v>
      </c>
      <c r="O18" s="128">
        <f>COUNTIFS('DATOS-MODIFICADOS'!$J:$J,NOVIEMBRE!$B18,'DATOS-MODIFICADOS'!$Q:$Q,"noviembre",'DATOS-MODIFICADOS'!$T:$T,NOVIEMBRE!O$4)</f>
        <v>0</v>
      </c>
      <c r="P18" s="129">
        <f>COUNTIFS('DATOS-MODIFICADOS'!$J:$J,NOVIEMBRE!$B18,'DATOS-MODIFICADOS'!$Q:$Q,"noviembre",'DATOS-MODIFICADOS'!$T:$T,NOVIEMBRE!P$4)</f>
        <v>0</v>
      </c>
      <c r="Q18" s="128">
        <f>COUNTIFS('DATOS-MODIFICADOS'!$J:$J,NOVIEMBRE!$B18,'DATOS-MODIFICADOS'!$Q:$Q,"noviembre",'DATOS-MODIFICADOS'!$T:$T,NOVIEMBRE!Q$4)</f>
        <v>0</v>
      </c>
      <c r="R18" s="128">
        <f>COUNTIFS('DATOS-MODIFICADOS'!$J:$J,NOVIEMBRE!$B18,'DATOS-MODIFICADOS'!$Q:$Q,"noviembre",'DATOS-MODIFICADOS'!$T:$T,NOVIEMBRE!R$4)</f>
        <v>2</v>
      </c>
      <c r="S18" s="128">
        <f>COUNTIFS('DATOS-MODIFICADOS'!$J:$J,NOVIEMBRE!$B18,'DATOS-MODIFICADOS'!$Q:$Q,"noviembre",'DATOS-MODIFICADOS'!$T:$T,NOVIEMBRE!S$4)</f>
        <v>0</v>
      </c>
      <c r="T18" s="128">
        <f>COUNTIFS('DATOS-MODIFICADOS'!$J:$J,NOVIEMBRE!$B18,'DATOS-MODIFICADOS'!$Q:$Q,"noviembre",'DATOS-MODIFICADOS'!$T:$T,NOVIEMBRE!T$4)</f>
        <v>0</v>
      </c>
      <c r="U18" s="128">
        <f>COUNTIFS('DATOS-MODIFICADOS'!$J:$J,NOVIEMBRE!$B18,'DATOS-MODIFICADOS'!$Q:$Q,"noviembre",'DATOS-MODIFICADOS'!$T:$T,NOVIEMBRE!U$4)</f>
        <v>2</v>
      </c>
      <c r="V18" s="128">
        <f>COUNTIFS('DATOS-MODIFICADOS'!$J:$J,NOVIEMBRE!$B18,'DATOS-MODIFICADOS'!$Q:$Q,"noviembre",'DATOS-MODIFICADOS'!$T:$T,NOVIEMBRE!V$4)</f>
        <v>0</v>
      </c>
      <c r="W18" s="129">
        <f>COUNTIFS('DATOS-MODIFICADOS'!$J:$J,NOVIEMBRE!$B18,'DATOS-MODIFICADOS'!$Q:$Q,"noviembre",'DATOS-MODIFICADOS'!$T:$T,NOVIEMBRE!W$4)</f>
        <v>0</v>
      </c>
      <c r="X18" s="128">
        <f>COUNTIFS('DATOS-MODIFICADOS'!$J:$J,NOVIEMBRE!$B18,'DATOS-MODIFICADOS'!$Q:$Q,"noviembre",'DATOS-MODIFICADOS'!$T:$T,NOVIEMBRE!X$4)</f>
        <v>0</v>
      </c>
      <c r="Y18" s="128">
        <f>COUNTIFS('DATOS-MODIFICADOS'!$J:$J,NOVIEMBRE!$B18,'DATOS-MODIFICADOS'!$Q:$Q,"noviembre",'DATOS-MODIFICADOS'!$T:$T,NOVIEMBRE!Y$4)</f>
        <v>0</v>
      </c>
      <c r="Z18" s="128">
        <f>COUNTIFS('DATOS-MODIFICADOS'!$J:$J,NOVIEMBRE!$B18,'DATOS-MODIFICADOS'!$Q:$Q,"noviembre",'DATOS-MODIFICADOS'!$T:$T,NOVIEMBRE!Z$4)</f>
        <v>2</v>
      </c>
      <c r="AA18" s="128">
        <f>COUNTIFS('DATOS-MODIFICADOS'!$J:$J,NOVIEMBRE!$B18,'DATOS-MODIFICADOS'!$Q:$Q,"noviembre",'DATOS-MODIFICADOS'!$T:$T,NOVIEMBRE!AA$4)</f>
        <v>0</v>
      </c>
      <c r="AB18" s="128">
        <f>COUNTIFS('DATOS-MODIFICADOS'!$J:$J,NOVIEMBRE!$B18,'DATOS-MODIFICADOS'!$Q:$Q,"noviembre",'DATOS-MODIFICADOS'!$T:$T,NOVIEMBRE!AB$4)</f>
        <v>11</v>
      </c>
      <c r="AC18" s="128">
        <f>COUNTIFS('DATOS-MODIFICADOS'!$J:$J,NOVIEMBRE!$B18,'DATOS-MODIFICADOS'!$Q:$Q,"noviembre",'DATOS-MODIFICADOS'!$T:$T,NOVIEMBRE!AC$4)</f>
        <v>0</v>
      </c>
      <c r="AD18" s="129">
        <f>COUNTIFS('DATOS-MODIFICADOS'!$J:$J,NOVIEMBRE!$B18,'DATOS-MODIFICADOS'!$Q:$Q,"noviembre",'DATOS-MODIFICADOS'!$T:$T,NOVIEMBRE!AD$4)</f>
        <v>0</v>
      </c>
      <c r="AE18" s="128">
        <f>COUNTIFS('DATOS-MODIFICADOS'!$J:$J,NOVIEMBRE!$B18,'DATOS-MODIFICADOS'!$Q:$Q,"noviembre",'DATOS-MODIFICADOS'!$T:$T,NOVIEMBRE!AE$4)</f>
        <v>0</v>
      </c>
      <c r="AF18" s="128">
        <f>COUNTIFS('DATOS-MODIFICADOS'!$J:$J,NOVIEMBRE!$B18,'DATOS-MODIFICADOS'!$Q:$Q,"noviembre",'DATOS-MODIFICADOS'!$T:$T,NOVIEMBRE!AF$4)</f>
        <v>2</v>
      </c>
      <c r="AG18" s="128">
        <f>COUNTIFS('DATOS-MODIFICADOS'!$J:$J,NOVIEMBRE!$B18,'DATOS-MODIFICADOS'!$Q:$Q,"noviembre",'DATOS-MODIFICADOS'!$T:$T,NOVIEMBRE!AG$4)</f>
        <v>0</v>
      </c>
      <c r="AH18" s="109">
        <f t="shared" si="21"/>
        <v>26</v>
      </c>
      <c r="AI18" s="110">
        <f>AUSENTISMO!D14</f>
        <v>0</v>
      </c>
      <c r="AJ18" s="109">
        <f t="shared" si="24"/>
        <v>26</v>
      </c>
      <c r="AK18" s="110">
        <f t="shared" si="22"/>
        <v>29</v>
      </c>
      <c r="AL18" s="119">
        <f t="shared" si="23"/>
        <v>1.1153846153846154</v>
      </c>
    </row>
    <row r="19" spans="2:38" x14ac:dyDescent="0.25">
      <c r="B19" s="115" t="str">
        <f>ANALISIS!F18</f>
        <v>Ana Gomez</v>
      </c>
      <c r="C19" s="115" t="s">
        <v>895</v>
      </c>
      <c r="D19" s="130">
        <f>COUNTIFS('DATOS-MODIFICADOS'!$J:$J,NOVIEMBRE!$B19,'DATOS-MODIFICADOS'!$Q:$Q,"noviembre",'DATOS-MODIFICADOS'!$T:$T,NOVIEMBRE!D$4)</f>
        <v>1</v>
      </c>
      <c r="E19" s="130">
        <f>COUNTIFS('DATOS-MODIFICADOS'!$J:$J,NOVIEMBRE!$B19,'DATOS-MODIFICADOS'!$Q:$Q,"noviembre",'DATOS-MODIFICADOS'!$T:$T,NOVIEMBRE!E$4)</f>
        <v>0</v>
      </c>
      <c r="F19" s="130">
        <f>COUNTIFS('DATOS-MODIFICADOS'!$J:$J,NOVIEMBRE!$B19,'DATOS-MODIFICADOS'!$Q:$Q,"noviembre",'DATOS-MODIFICADOS'!$T:$T,NOVIEMBRE!F$4)</f>
        <v>9</v>
      </c>
      <c r="G19" s="130">
        <f>COUNTIFS('DATOS-MODIFICADOS'!$J:$J,NOVIEMBRE!$B19,'DATOS-MODIFICADOS'!$Q:$Q,"noviembre",'DATOS-MODIFICADOS'!$T:$T,NOVIEMBRE!G$4)</f>
        <v>0</v>
      </c>
      <c r="H19" s="130">
        <f>COUNTIFS('DATOS-MODIFICADOS'!$J:$J,NOVIEMBRE!$B19,'DATOS-MODIFICADOS'!$Q:$Q,"noviembre",'DATOS-MODIFICADOS'!$T:$T,NOVIEMBRE!H$4)</f>
        <v>2</v>
      </c>
      <c r="I19" s="129">
        <f>COUNTIFS('DATOS-MODIFICADOS'!$J:$J,NOVIEMBRE!$B19,'DATOS-MODIFICADOS'!$Q:$Q,"noviembre",'DATOS-MODIFICADOS'!$T:$T,NOVIEMBRE!I$4)</f>
        <v>0</v>
      </c>
      <c r="J19" s="130">
        <f>COUNTIFS('DATOS-MODIFICADOS'!$J:$J,NOVIEMBRE!$B19,'DATOS-MODIFICADOS'!$Q:$Q,"noviembre",'DATOS-MODIFICADOS'!$T:$T,NOVIEMBRE!J$4)</f>
        <v>3</v>
      </c>
      <c r="K19" s="130">
        <f>COUNTIFS('DATOS-MODIFICADOS'!$J:$J,NOVIEMBRE!$B19,'DATOS-MODIFICADOS'!$Q:$Q,"noviembre",'DATOS-MODIFICADOS'!$T:$T,NOVIEMBRE!K$4)</f>
        <v>0</v>
      </c>
      <c r="L19" s="130">
        <f>COUNTIFS('DATOS-MODIFICADOS'!$J:$J,NOVIEMBRE!$B19,'DATOS-MODIFICADOS'!$Q:$Q,"noviembre",'DATOS-MODIFICADOS'!$T:$T,NOVIEMBRE!L$4)</f>
        <v>1</v>
      </c>
      <c r="M19" s="130">
        <f>COUNTIFS('DATOS-MODIFICADOS'!$J:$J,NOVIEMBRE!$B19,'DATOS-MODIFICADOS'!$Q:$Q,"noviembre",'DATOS-MODIFICADOS'!$T:$T,NOVIEMBRE!M$4)</f>
        <v>3</v>
      </c>
      <c r="N19" s="130">
        <f>COUNTIFS('DATOS-MODIFICADOS'!$J:$J,NOVIEMBRE!$B19,'DATOS-MODIFICADOS'!$Q:$Q,"noviembre",'DATOS-MODIFICADOS'!$T:$T,NOVIEMBRE!N$4)</f>
        <v>0</v>
      </c>
      <c r="O19" s="130">
        <f>COUNTIFS('DATOS-MODIFICADOS'!$J:$J,NOVIEMBRE!$B19,'DATOS-MODIFICADOS'!$Q:$Q,"noviembre",'DATOS-MODIFICADOS'!$T:$T,NOVIEMBRE!O$4)</f>
        <v>0</v>
      </c>
      <c r="P19" s="129">
        <f>COUNTIFS('DATOS-MODIFICADOS'!$J:$J,NOVIEMBRE!$B19,'DATOS-MODIFICADOS'!$Q:$Q,"noviembre",'DATOS-MODIFICADOS'!$T:$T,NOVIEMBRE!P$4)</f>
        <v>0</v>
      </c>
      <c r="Q19" s="130">
        <f>COUNTIFS('DATOS-MODIFICADOS'!$J:$J,NOVIEMBRE!$B19,'DATOS-MODIFICADOS'!$Q:$Q,"noviembre",'DATOS-MODIFICADOS'!$T:$T,NOVIEMBRE!Q$4)</f>
        <v>0</v>
      </c>
      <c r="R19" s="130">
        <f>COUNTIFS('DATOS-MODIFICADOS'!$J:$J,NOVIEMBRE!$B19,'DATOS-MODIFICADOS'!$Q:$Q,"noviembre",'DATOS-MODIFICADOS'!$T:$T,NOVIEMBRE!R$4)</f>
        <v>3</v>
      </c>
      <c r="S19" s="130">
        <f>COUNTIFS('DATOS-MODIFICADOS'!$J:$J,NOVIEMBRE!$B19,'DATOS-MODIFICADOS'!$Q:$Q,"noviembre",'DATOS-MODIFICADOS'!$T:$T,NOVIEMBRE!S$4)</f>
        <v>0</v>
      </c>
      <c r="T19" s="130">
        <f>COUNTIFS('DATOS-MODIFICADOS'!$J:$J,NOVIEMBRE!$B19,'DATOS-MODIFICADOS'!$Q:$Q,"noviembre",'DATOS-MODIFICADOS'!$T:$T,NOVIEMBRE!T$4)</f>
        <v>3</v>
      </c>
      <c r="U19" s="130">
        <f>COUNTIFS('DATOS-MODIFICADOS'!$J:$J,NOVIEMBRE!$B19,'DATOS-MODIFICADOS'!$Q:$Q,"noviembre",'DATOS-MODIFICADOS'!$T:$T,NOVIEMBRE!U$4)</f>
        <v>4</v>
      </c>
      <c r="V19" s="130">
        <f>COUNTIFS('DATOS-MODIFICADOS'!$J:$J,NOVIEMBRE!$B19,'DATOS-MODIFICADOS'!$Q:$Q,"noviembre",'DATOS-MODIFICADOS'!$T:$T,NOVIEMBRE!V$4)</f>
        <v>4</v>
      </c>
      <c r="W19" s="129">
        <f>COUNTIFS('DATOS-MODIFICADOS'!$J:$J,NOVIEMBRE!$B19,'DATOS-MODIFICADOS'!$Q:$Q,"noviembre",'DATOS-MODIFICADOS'!$T:$T,NOVIEMBRE!W$4)</f>
        <v>0</v>
      </c>
      <c r="X19" s="130">
        <f>COUNTIFS('DATOS-MODIFICADOS'!$J:$J,NOVIEMBRE!$B19,'DATOS-MODIFICADOS'!$Q:$Q,"noviembre",'DATOS-MODIFICADOS'!$T:$T,NOVIEMBRE!X$4)</f>
        <v>2</v>
      </c>
      <c r="Y19" s="130">
        <f>COUNTIFS('DATOS-MODIFICADOS'!$J:$J,NOVIEMBRE!$B19,'DATOS-MODIFICADOS'!$Q:$Q,"noviembre",'DATOS-MODIFICADOS'!$T:$T,NOVIEMBRE!Y$4)</f>
        <v>0</v>
      </c>
      <c r="Z19" s="130">
        <f>COUNTIFS('DATOS-MODIFICADOS'!$J:$J,NOVIEMBRE!$B19,'DATOS-MODIFICADOS'!$Q:$Q,"noviembre",'DATOS-MODIFICADOS'!$T:$T,NOVIEMBRE!Z$4)</f>
        <v>1</v>
      </c>
      <c r="AA19" s="130">
        <f>COUNTIFS('DATOS-MODIFICADOS'!$J:$J,NOVIEMBRE!$B19,'DATOS-MODIFICADOS'!$Q:$Q,"noviembre",'DATOS-MODIFICADOS'!$T:$T,NOVIEMBRE!AA$4)</f>
        <v>0</v>
      </c>
      <c r="AB19" s="130">
        <f>COUNTIFS('DATOS-MODIFICADOS'!$J:$J,NOVIEMBRE!$B19,'DATOS-MODIFICADOS'!$Q:$Q,"noviembre",'DATOS-MODIFICADOS'!$T:$T,NOVIEMBRE!AB$4)</f>
        <v>3</v>
      </c>
      <c r="AC19" s="130">
        <f>COUNTIFS('DATOS-MODIFICADOS'!$J:$J,NOVIEMBRE!$B19,'DATOS-MODIFICADOS'!$Q:$Q,"noviembre",'DATOS-MODIFICADOS'!$T:$T,NOVIEMBRE!AC$4)</f>
        <v>2</v>
      </c>
      <c r="AD19" s="129">
        <f>COUNTIFS('DATOS-MODIFICADOS'!$J:$J,NOVIEMBRE!$B19,'DATOS-MODIFICADOS'!$Q:$Q,"noviembre",'DATOS-MODIFICADOS'!$T:$T,NOVIEMBRE!AD$4)</f>
        <v>0</v>
      </c>
      <c r="AE19" s="130">
        <f>COUNTIFS('DATOS-MODIFICADOS'!$J:$J,NOVIEMBRE!$B19,'DATOS-MODIFICADOS'!$Q:$Q,"noviembre",'DATOS-MODIFICADOS'!$T:$T,NOVIEMBRE!AE$4)</f>
        <v>0</v>
      </c>
      <c r="AF19" s="130">
        <f>COUNTIFS('DATOS-MODIFICADOS'!$J:$J,NOVIEMBRE!$B19,'DATOS-MODIFICADOS'!$Q:$Q,"noviembre",'DATOS-MODIFICADOS'!$T:$T,NOVIEMBRE!AF$4)</f>
        <v>3</v>
      </c>
      <c r="AG19" s="130">
        <f>COUNTIFS('DATOS-MODIFICADOS'!$J:$J,NOVIEMBRE!$B19,'DATOS-MODIFICADOS'!$Q:$Q,"noviembre",'DATOS-MODIFICADOS'!$T:$T,NOVIEMBRE!AG$4)</f>
        <v>0</v>
      </c>
      <c r="AH19" s="109">
        <f t="shared" si="21"/>
        <v>26</v>
      </c>
      <c r="AI19" s="110">
        <f>AUSENTISMO!D15</f>
        <v>0</v>
      </c>
      <c r="AJ19" s="109">
        <f t="shared" si="24"/>
        <v>26</v>
      </c>
      <c r="AK19" s="110">
        <f t="shared" si="22"/>
        <v>44</v>
      </c>
      <c r="AL19" s="119">
        <f t="shared" si="23"/>
        <v>1.6923076923076923</v>
      </c>
    </row>
    <row r="20" spans="2:38" x14ac:dyDescent="0.25">
      <c r="B20" s="105" t="str">
        <f>ANALISIS!F19</f>
        <v>Javier Hernandez</v>
      </c>
      <c r="C20" s="105" t="s">
        <v>895</v>
      </c>
      <c r="D20" s="128">
        <f>COUNTIFS('DATOS-MODIFICADOS'!$J:$J,NOVIEMBRE!$B20,'DATOS-MODIFICADOS'!$Q:$Q,"noviembre",'DATOS-MODIFICADOS'!$T:$T,NOVIEMBRE!D$4)</f>
        <v>0</v>
      </c>
      <c r="E20" s="128">
        <f>COUNTIFS('DATOS-MODIFICADOS'!$J:$J,NOVIEMBRE!$B20,'DATOS-MODIFICADOS'!$Q:$Q,"noviembre",'DATOS-MODIFICADOS'!$T:$T,NOVIEMBRE!E$4)</f>
        <v>0</v>
      </c>
      <c r="F20" s="128">
        <f>COUNTIFS('DATOS-MODIFICADOS'!$J:$J,NOVIEMBRE!$B20,'DATOS-MODIFICADOS'!$Q:$Q,"noviembre",'DATOS-MODIFICADOS'!$T:$T,NOVIEMBRE!F$4)</f>
        <v>0</v>
      </c>
      <c r="G20" s="128">
        <f>COUNTIFS('DATOS-MODIFICADOS'!$J:$J,NOVIEMBRE!$B20,'DATOS-MODIFICADOS'!$Q:$Q,"noviembre",'DATOS-MODIFICADOS'!$T:$T,NOVIEMBRE!G$4)</f>
        <v>0</v>
      </c>
      <c r="H20" s="128">
        <f>COUNTIFS('DATOS-MODIFICADOS'!$J:$J,NOVIEMBRE!$B20,'DATOS-MODIFICADOS'!$Q:$Q,"noviembre",'DATOS-MODIFICADOS'!$T:$T,NOVIEMBRE!H$4)</f>
        <v>0</v>
      </c>
      <c r="I20" s="129">
        <f>COUNTIFS('DATOS-MODIFICADOS'!$J:$J,NOVIEMBRE!$B20,'DATOS-MODIFICADOS'!$Q:$Q,"noviembre",'DATOS-MODIFICADOS'!$T:$T,NOVIEMBRE!I$4)</f>
        <v>0</v>
      </c>
      <c r="J20" s="128">
        <f>COUNTIFS('DATOS-MODIFICADOS'!$J:$J,NOVIEMBRE!$B20,'DATOS-MODIFICADOS'!$Q:$Q,"noviembre",'DATOS-MODIFICADOS'!$T:$T,NOVIEMBRE!J$4)</f>
        <v>1</v>
      </c>
      <c r="K20" s="128">
        <f>COUNTIFS('DATOS-MODIFICADOS'!$J:$J,NOVIEMBRE!$B20,'DATOS-MODIFICADOS'!$Q:$Q,"noviembre",'DATOS-MODIFICADOS'!$T:$T,NOVIEMBRE!K$4)</f>
        <v>0</v>
      </c>
      <c r="L20" s="128">
        <f>COUNTIFS('DATOS-MODIFICADOS'!$J:$J,NOVIEMBRE!$B20,'DATOS-MODIFICADOS'!$Q:$Q,"noviembre",'DATOS-MODIFICADOS'!$T:$T,NOVIEMBRE!L$4)</f>
        <v>9</v>
      </c>
      <c r="M20" s="128">
        <f>COUNTIFS('DATOS-MODIFICADOS'!$J:$J,NOVIEMBRE!$B20,'DATOS-MODIFICADOS'!$Q:$Q,"noviembre",'DATOS-MODIFICADOS'!$T:$T,NOVIEMBRE!M$4)</f>
        <v>4</v>
      </c>
      <c r="N20" s="128">
        <f>COUNTIFS('DATOS-MODIFICADOS'!$J:$J,NOVIEMBRE!$B20,'DATOS-MODIFICADOS'!$Q:$Q,"noviembre",'DATOS-MODIFICADOS'!$T:$T,NOVIEMBRE!N$4)</f>
        <v>0</v>
      </c>
      <c r="O20" s="128">
        <f>COUNTIFS('DATOS-MODIFICADOS'!$J:$J,NOVIEMBRE!$B20,'DATOS-MODIFICADOS'!$Q:$Q,"noviembre",'DATOS-MODIFICADOS'!$T:$T,NOVIEMBRE!O$4)</f>
        <v>0</v>
      </c>
      <c r="P20" s="129">
        <f>COUNTIFS('DATOS-MODIFICADOS'!$J:$J,NOVIEMBRE!$B20,'DATOS-MODIFICADOS'!$Q:$Q,"noviembre",'DATOS-MODIFICADOS'!$T:$T,NOVIEMBRE!P$4)</f>
        <v>0</v>
      </c>
      <c r="Q20" s="128">
        <f>COUNTIFS('DATOS-MODIFICADOS'!$J:$J,NOVIEMBRE!$B20,'DATOS-MODIFICADOS'!$Q:$Q,"noviembre",'DATOS-MODIFICADOS'!$T:$T,NOVIEMBRE!Q$4)</f>
        <v>0</v>
      </c>
      <c r="R20" s="128">
        <f>COUNTIFS('DATOS-MODIFICADOS'!$J:$J,NOVIEMBRE!$B20,'DATOS-MODIFICADOS'!$Q:$Q,"noviembre",'DATOS-MODIFICADOS'!$T:$T,NOVIEMBRE!R$4)</f>
        <v>0</v>
      </c>
      <c r="S20" s="128">
        <f>COUNTIFS('DATOS-MODIFICADOS'!$J:$J,NOVIEMBRE!$B20,'DATOS-MODIFICADOS'!$Q:$Q,"noviembre",'DATOS-MODIFICADOS'!$T:$T,NOVIEMBRE!S$4)</f>
        <v>0</v>
      </c>
      <c r="T20" s="128">
        <f>COUNTIFS('DATOS-MODIFICADOS'!$J:$J,NOVIEMBRE!$B20,'DATOS-MODIFICADOS'!$Q:$Q,"noviembre",'DATOS-MODIFICADOS'!$T:$T,NOVIEMBRE!T$4)</f>
        <v>0</v>
      </c>
      <c r="U20" s="128">
        <f>COUNTIFS('DATOS-MODIFICADOS'!$J:$J,NOVIEMBRE!$B20,'DATOS-MODIFICADOS'!$Q:$Q,"noviembre",'DATOS-MODIFICADOS'!$T:$T,NOVIEMBRE!U$4)</f>
        <v>2</v>
      </c>
      <c r="V20" s="128">
        <f>COUNTIFS('DATOS-MODIFICADOS'!$J:$J,NOVIEMBRE!$B20,'DATOS-MODIFICADOS'!$Q:$Q,"noviembre",'DATOS-MODIFICADOS'!$T:$T,NOVIEMBRE!V$4)</f>
        <v>0</v>
      </c>
      <c r="W20" s="129">
        <f>COUNTIFS('DATOS-MODIFICADOS'!$J:$J,NOVIEMBRE!$B20,'DATOS-MODIFICADOS'!$Q:$Q,"noviembre",'DATOS-MODIFICADOS'!$T:$T,NOVIEMBRE!W$4)</f>
        <v>0</v>
      </c>
      <c r="X20" s="128">
        <f>COUNTIFS('DATOS-MODIFICADOS'!$J:$J,NOVIEMBRE!$B20,'DATOS-MODIFICADOS'!$Q:$Q,"noviembre",'DATOS-MODIFICADOS'!$T:$T,NOVIEMBRE!X$4)</f>
        <v>2</v>
      </c>
      <c r="Y20" s="128">
        <f>COUNTIFS('DATOS-MODIFICADOS'!$J:$J,NOVIEMBRE!$B20,'DATOS-MODIFICADOS'!$Q:$Q,"noviembre",'DATOS-MODIFICADOS'!$T:$T,NOVIEMBRE!Y$4)</f>
        <v>0</v>
      </c>
      <c r="Z20" s="128">
        <f>COUNTIFS('DATOS-MODIFICADOS'!$J:$J,NOVIEMBRE!$B20,'DATOS-MODIFICADOS'!$Q:$Q,"noviembre",'DATOS-MODIFICADOS'!$T:$T,NOVIEMBRE!Z$4)</f>
        <v>0</v>
      </c>
      <c r="AA20" s="128">
        <f>COUNTIFS('DATOS-MODIFICADOS'!$J:$J,NOVIEMBRE!$B20,'DATOS-MODIFICADOS'!$Q:$Q,"noviembre",'DATOS-MODIFICADOS'!$T:$T,NOVIEMBRE!AA$4)</f>
        <v>0</v>
      </c>
      <c r="AB20" s="128">
        <f>COUNTIFS('DATOS-MODIFICADOS'!$J:$J,NOVIEMBRE!$B20,'DATOS-MODIFICADOS'!$Q:$Q,"noviembre",'DATOS-MODIFICADOS'!$T:$T,NOVIEMBRE!AB$4)</f>
        <v>0</v>
      </c>
      <c r="AC20" s="128">
        <f>COUNTIFS('DATOS-MODIFICADOS'!$J:$J,NOVIEMBRE!$B20,'DATOS-MODIFICADOS'!$Q:$Q,"noviembre",'DATOS-MODIFICADOS'!$T:$T,NOVIEMBRE!AC$4)</f>
        <v>0</v>
      </c>
      <c r="AD20" s="129">
        <f>COUNTIFS('DATOS-MODIFICADOS'!$J:$J,NOVIEMBRE!$B20,'DATOS-MODIFICADOS'!$Q:$Q,"noviembre",'DATOS-MODIFICADOS'!$T:$T,NOVIEMBRE!AD$4)</f>
        <v>0</v>
      </c>
      <c r="AE20" s="128">
        <f>COUNTIFS('DATOS-MODIFICADOS'!$J:$J,NOVIEMBRE!$B20,'DATOS-MODIFICADOS'!$Q:$Q,"noviembre",'DATOS-MODIFICADOS'!$T:$T,NOVIEMBRE!AE$4)</f>
        <v>0</v>
      </c>
      <c r="AF20" s="128">
        <f>COUNTIFS('DATOS-MODIFICADOS'!$J:$J,NOVIEMBRE!$B20,'DATOS-MODIFICADOS'!$Q:$Q,"noviembre",'DATOS-MODIFICADOS'!$T:$T,NOVIEMBRE!AF$4)</f>
        <v>0</v>
      </c>
      <c r="AG20" s="128">
        <f>COUNTIFS('DATOS-MODIFICADOS'!$J:$J,NOVIEMBRE!$B20,'DATOS-MODIFICADOS'!$Q:$Q,"noviembre",'DATOS-MODIFICADOS'!$T:$T,NOVIEMBRE!AG$4)</f>
        <v>0</v>
      </c>
      <c r="AH20" s="109">
        <f t="shared" si="21"/>
        <v>26</v>
      </c>
      <c r="AI20" s="110">
        <f>AUSENTISMO!D16</f>
        <v>0</v>
      </c>
      <c r="AJ20" s="109">
        <f t="shared" si="24"/>
        <v>26</v>
      </c>
      <c r="AK20" s="110">
        <f t="shared" si="22"/>
        <v>18</v>
      </c>
      <c r="AL20" s="119">
        <f t="shared" si="23"/>
        <v>0.69230769230769229</v>
      </c>
    </row>
    <row r="21" spans="2:38" x14ac:dyDescent="0.25">
      <c r="B21" s="115" t="str">
        <f>ANALISIS!F20</f>
        <v>Maria Gonzalez</v>
      </c>
      <c r="C21" s="115" t="s">
        <v>895</v>
      </c>
      <c r="D21" s="130">
        <f>COUNTIFS('DATOS-MODIFICADOS'!$J:$J,NOVIEMBRE!$B21,'DATOS-MODIFICADOS'!$Q:$Q,"noviembre",'DATOS-MODIFICADOS'!$T:$T,NOVIEMBRE!D$4)</f>
        <v>2</v>
      </c>
      <c r="E21" s="130">
        <f>COUNTIFS('DATOS-MODIFICADOS'!$J:$J,NOVIEMBRE!$B21,'DATOS-MODIFICADOS'!$Q:$Q,"noviembre",'DATOS-MODIFICADOS'!$T:$T,NOVIEMBRE!E$4)</f>
        <v>0</v>
      </c>
      <c r="F21" s="130">
        <f>COUNTIFS('DATOS-MODIFICADOS'!$J:$J,NOVIEMBRE!$B21,'DATOS-MODIFICADOS'!$Q:$Q,"noviembre",'DATOS-MODIFICADOS'!$T:$T,NOVIEMBRE!F$4)</f>
        <v>2</v>
      </c>
      <c r="G21" s="130">
        <f>COUNTIFS('DATOS-MODIFICADOS'!$J:$J,NOVIEMBRE!$B21,'DATOS-MODIFICADOS'!$Q:$Q,"noviembre",'DATOS-MODIFICADOS'!$T:$T,NOVIEMBRE!G$4)</f>
        <v>0</v>
      </c>
      <c r="H21" s="130">
        <f>COUNTIFS('DATOS-MODIFICADOS'!$J:$J,NOVIEMBRE!$B21,'DATOS-MODIFICADOS'!$Q:$Q,"noviembre",'DATOS-MODIFICADOS'!$T:$T,NOVIEMBRE!H$4)</f>
        <v>0</v>
      </c>
      <c r="I21" s="129">
        <f>COUNTIFS('DATOS-MODIFICADOS'!$J:$J,NOVIEMBRE!$B21,'DATOS-MODIFICADOS'!$Q:$Q,"noviembre",'DATOS-MODIFICADOS'!$T:$T,NOVIEMBRE!I$4)</f>
        <v>0</v>
      </c>
      <c r="J21" s="130">
        <f>COUNTIFS('DATOS-MODIFICADOS'!$J:$J,NOVIEMBRE!$B21,'DATOS-MODIFICADOS'!$Q:$Q,"noviembre",'DATOS-MODIFICADOS'!$T:$T,NOVIEMBRE!J$4)</f>
        <v>0</v>
      </c>
      <c r="K21" s="130">
        <f>COUNTIFS('DATOS-MODIFICADOS'!$J:$J,NOVIEMBRE!$B21,'DATOS-MODIFICADOS'!$Q:$Q,"noviembre",'DATOS-MODIFICADOS'!$T:$T,NOVIEMBRE!K$4)</f>
        <v>0</v>
      </c>
      <c r="L21" s="130">
        <f>COUNTIFS('DATOS-MODIFICADOS'!$J:$J,NOVIEMBRE!$B21,'DATOS-MODIFICADOS'!$Q:$Q,"noviembre",'DATOS-MODIFICADOS'!$T:$T,NOVIEMBRE!L$4)</f>
        <v>0</v>
      </c>
      <c r="M21" s="130">
        <f>COUNTIFS('DATOS-MODIFICADOS'!$J:$J,NOVIEMBRE!$B21,'DATOS-MODIFICADOS'!$Q:$Q,"noviembre",'DATOS-MODIFICADOS'!$T:$T,NOVIEMBRE!M$4)</f>
        <v>0</v>
      </c>
      <c r="N21" s="130">
        <f>COUNTIFS('DATOS-MODIFICADOS'!$J:$J,NOVIEMBRE!$B21,'DATOS-MODIFICADOS'!$Q:$Q,"noviembre",'DATOS-MODIFICADOS'!$T:$T,NOVIEMBRE!N$4)</f>
        <v>1</v>
      </c>
      <c r="O21" s="130">
        <f>COUNTIFS('DATOS-MODIFICADOS'!$J:$J,NOVIEMBRE!$B21,'DATOS-MODIFICADOS'!$Q:$Q,"noviembre",'DATOS-MODIFICADOS'!$T:$T,NOVIEMBRE!O$4)</f>
        <v>0</v>
      </c>
      <c r="P21" s="129">
        <f>COUNTIFS('DATOS-MODIFICADOS'!$J:$J,NOVIEMBRE!$B21,'DATOS-MODIFICADOS'!$Q:$Q,"noviembre",'DATOS-MODIFICADOS'!$T:$T,NOVIEMBRE!P$4)</f>
        <v>0</v>
      </c>
      <c r="Q21" s="130">
        <f>COUNTIFS('DATOS-MODIFICADOS'!$J:$J,NOVIEMBRE!$B21,'DATOS-MODIFICADOS'!$Q:$Q,"noviembre",'DATOS-MODIFICADOS'!$T:$T,NOVIEMBRE!Q$4)</f>
        <v>0</v>
      </c>
      <c r="R21" s="130">
        <f>COUNTIFS('DATOS-MODIFICADOS'!$J:$J,NOVIEMBRE!$B21,'DATOS-MODIFICADOS'!$Q:$Q,"noviembre",'DATOS-MODIFICADOS'!$T:$T,NOVIEMBRE!R$4)</f>
        <v>4</v>
      </c>
      <c r="S21" s="130">
        <f>COUNTIFS('DATOS-MODIFICADOS'!$J:$J,NOVIEMBRE!$B21,'DATOS-MODIFICADOS'!$Q:$Q,"noviembre",'DATOS-MODIFICADOS'!$T:$T,NOVIEMBRE!S$4)</f>
        <v>0</v>
      </c>
      <c r="T21" s="130">
        <f>COUNTIFS('DATOS-MODIFICADOS'!$J:$J,NOVIEMBRE!$B21,'DATOS-MODIFICADOS'!$Q:$Q,"noviembre",'DATOS-MODIFICADOS'!$T:$T,NOVIEMBRE!T$4)</f>
        <v>2</v>
      </c>
      <c r="U21" s="130">
        <f>COUNTIFS('DATOS-MODIFICADOS'!$J:$J,NOVIEMBRE!$B21,'DATOS-MODIFICADOS'!$Q:$Q,"noviembre",'DATOS-MODIFICADOS'!$T:$T,NOVIEMBRE!U$4)</f>
        <v>9</v>
      </c>
      <c r="V21" s="130">
        <f>COUNTIFS('DATOS-MODIFICADOS'!$J:$J,NOVIEMBRE!$B21,'DATOS-MODIFICADOS'!$Q:$Q,"noviembre",'DATOS-MODIFICADOS'!$T:$T,NOVIEMBRE!V$4)</f>
        <v>0</v>
      </c>
      <c r="W21" s="129">
        <f>COUNTIFS('DATOS-MODIFICADOS'!$J:$J,NOVIEMBRE!$B21,'DATOS-MODIFICADOS'!$Q:$Q,"noviembre",'DATOS-MODIFICADOS'!$T:$T,NOVIEMBRE!W$4)</f>
        <v>0</v>
      </c>
      <c r="X21" s="130">
        <f>COUNTIFS('DATOS-MODIFICADOS'!$J:$J,NOVIEMBRE!$B21,'DATOS-MODIFICADOS'!$Q:$Q,"noviembre",'DATOS-MODIFICADOS'!$T:$T,NOVIEMBRE!X$4)</f>
        <v>0</v>
      </c>
      <c r="Y21" s="130">
        <f>COUNTIFS('DATOS-MODIFICADOS'!$J:$J,NOVIEMBRE!$B21,'DATOS-MODIFICADOS'!$Q:$Q,"noviembre",'DATOS-MODIFICADOS'!$T:$T,NOVIEMBRE!Y$4)</f>
        <v>0</v>
      </c>
      <c r="Z21" s="130">
        <f>COUNTIFS('DATOS-MODIFICADOS'!$J:$J,NOVIEMBRE!$B21,'DATOS-MODIFICADOS'!$Q:$Q,"noviembre",'DATOS-MODIFICADOS'!$T:$T,NOVIEMBRE!Z$4)</f>
        <v>0</v>
      </c>
      <c r="AA21" s="130">
        <f>COUNTIFS('DATOS-MODIFICADOS'!$J:$J,NOVIEMBRE!$B21,'DATOS-MODIFICADOS'!$Q:$Q,"noviembre",'DATOS-MODIFICADOS'!$T:$T,NOVIEMBRE!AA$4)</f>
        <v>0</v>
      </c>
      <c r="AB21" s="130">
        <f>COUNTIFS('DATOS-MODIFICADOS'!$J:$J,NOVIEMBRE!$B21,'DATOS-MODIFICADOS'!$Q:$Q,"noviembre",'DATOS-MODIFICADOS'!$T:$T,NOVIEMBRE!AB$4)</f>
        <v>2</v>
      </c>
      <c r="AC21" s="130">
        <f>COUNTIFS('DATOS-MODIFICADOS'!$J:$J,NOVIEMBRE!$B21,'DATOS-MODIFICADOS'!$Q:$Q,"noviembre",'DATOS-MODIFICADOS'!$T:$T,NOVIEMBRE!AC$4)</f>
        <v>0</v>
      </c>
      <c r="AD21" s="129">
        <f>COUNTIFS('DATOS-MODIFICADOS'!$J:$J,NOVIEMBRE!$B21,'DATOS-MODIFICADOS'!$Q:$Q,"noviembre",'DATOS-MODIFICADOS'!$T:$T,NOVIEMBRE!AD$4)</f>
        <v>0</v>
      </c>
      <c r="AE21" s="130">
        <f>COUNTIFS('DATOS-MODIFICADOS'!$J:$J,NOVIEMBRE!$B21,'DATOS-MODIFICADOS'!$Q:$Q,"noviembre",'DATOS-MODIFICADOS'!$T:$T,NOVIEMBRE!AE$4)</f>
        <v>0</v>
      </c>
      <c r="AF21" s="130">
        <f>COUNTIFS('DATOS-MODIFICADOS'!$J:$J,NOVIEMBRE!$B21,'DATOS-MODIFICADOS'!$Q:$Q,"noviembre",'DATOS-MODIFICADOS'!$T:$T,NOVIEMBRE!AF$4)</f>
        <v>0</v>
      </c>
      <c r="AG21" s="130">
        <f>COUNTIFS('DATOS-MODIFICADOS'!$J:$J,NOVIEMBRE!$B21,'DATOS-MODIFICADOS'!$Q:$Q,"noviembre",'DATOS-MODIFICADOS'!$T:$T,NOVIEMBRE!AG$4)</f>
        <v>0</v>
      </c>
      <c r="AH21" s="109">
        <f t="shared" si="21"/>
        <v>26</v>
      </c>
      <c r="AI21" s="110">
        <f>AUSENTISMO!D17</f>
        <v>1</v>
      </c>
      <c r="AJ21" s="109">
        <f t="shared" si="24"/>
        <v>25</v>
      </c>
      <c r="AK21" s="110">
        <f t="shared" si="22"/>
        <v>22</v>
      </c>
      <c r="AL21" s="119">
        <f t="shared" si="23"/>
        <v>0.88</v>
      </c>
    </row>
    <row r="22" spans="2:38" x14ac:dyDescent="0.25">
      <c r="B22" s="105" t="str">
        <f>ANALISIS!F21</f>
        <v>Jose Loral</v>
      </c>
      <c r="C22" s="105" t="s">
        <v>895</v>
      </c>
      <c r="D22" s="128">
        <f>COUNTIFS('DATOS-MODIFICADOS'!$J:$J,NOVIEMBRE!$B22,'DATOS-MODIFICADOS'!$Q:$Q,"noviembre",'DATOS-MODIFICADOS'!$T:$T,NOVIEMBRE!D$4)</f>
        <v>2</v>
      </c>
      <c r="E22" s="128">
        <f>COUNTIFS('DATOS-MODIFICADOS'!$J:$J,NOVIEMBRE!$B22,'DATOS-MODIFICADOS'!$Q:$Q,"noviembre",'DATOS-MODIFICADOS'!$T:$T,NOVIEMBRE!E$4)</f>
        <v>0</v>
      </c>
      <c r="F22" s="128">
        <f>COUNTIFS('DATOS-MODIFICADOS'!$J:$J,NOVIEMBRE!$B22,'DATOS-MODIFICADOS'!$Q:$Q,"noviembre",'DATOS-MODIFICADOS'!$T:$T,NOVIEMBRE!F$4)</f>
        <v>2</v>
      </c>
      <c r="G22" s="128">
        <f>COUNTIFS('DATOS-MODIFICADOS'!$J:$J,NOVIEMBRE!$B22,'DATOS-MODIFICADOS'!$Q:$Q,"noviembre",'DATOS-MODIFICADOS'!$T:$T,NOVIEMBRE!G$4)</f>
        <v>0</v>
      </c>
      <c r="H22" s="128">
        <f>COUNTIFS('DATOS-MODIFICADOS'!$J:$J,NOVIEMBRE!$B22,'DATOS-MODIFICADOS'!$Q:$Q,"noviembre",'DATOS-MODIFICADOS'!$T:$T,NOVIEMBRE!H$4)</f>
        <v>0</v>
      </c>
      <c r="I22" s="129">
        <f>COUNTIFS('DATOS-MODIFICADOS'!$J:$J,NOVIEMBRE!$B22,'DATOS-MODIFICADOS'!$Q:$Q,"noviembre",'DATOS-MODIFICADOS'!$T:$T,NOVIEMBRE!I$4)</f>
        <v>0</v>
      </c>
      <c r="J22" s="128">
        <f>COUNTIFS('DATOS-MODIFICADOS'!$J:$J,NOVIEMBRE!$B22,'DATOS-MODIFICADOS'!$Q:$Q,"noviembre",'DATOS-MODIFICADOS'!$T:$T,NOVIEMBRE!J$4)</f>
        <v>0</v>
      </c>
      <c r="K22" s="128">
        <f>COUNTIFS('DATOS-MODIFICADOS'!$J:$J,NOVIEMBRE!$B22,'DATOS-MODIFICADOS'!$Q:$Q,"noviembre",'DATOS-MODIFICADOS'!$T:$T,NOVIEMBRE!K$4)</f>
        <v>0</v>
      </c>
      <c r="L22" s="128">
        <f>COUNTIFS('DATOS-MODIFICADOS'!$J:$J,NOVIEMBRE!$B22,'DATOS-MODIFICADOS'!$Q:$Q,"noviembre",'DATOS-MODIFICADOS'!$T:$T,NOVIEMBRE!L$4)</f>
        <v>2</v>
      </c>
      <c r="M22" s="128">
        <f>COUNTIFS('DATOS-MODIFICADOS'!$J:$J,NOVIEMBRE!$B22,'DATOS-MODIFICADOS'!$Q:$Q,"noviembre",'DATOS-MODIFICADOS'!$T:$T,NOVIEMBRE!M$4)</f>
        <v>0</v>
      </c>
      <c r="N22" s="128">
        <f>COUNTIFS('DATOS-MODIFICADOS'!$J:$J,NOVIEMBRE!$B22,'DATOS-MODIFICADOS'!$Q:$Q,"noviembre",'DATOS-MODIFICADOS'!$T:$T,NOVIEMBRE!N$4)</f>
        <v>0</v>
      </c>
      <c r="O22" s="128">
        <f>COUNTIFS('DATOS-MODIFICADOS'!$J:$J,NOVIEMBRE!$B22,'DATOS-MODIFICADOS'!$Q:$Q,"noviembre",'DATOS-MODIFICADOS'!$T:$T,NOVIEMBRE!O$4)</f>
        <v>0</v>
      </c>
      <c r="P22" s="129">
        <f>COUNTIFS('DATOS-MODIFICADOS'!$J:$J,NOVIEMBRE!$B22,'DATOS-MODIFICADOS'!$Q:$Q,"noviembre",'DATOS-MODIFICADOS'!$T:$T,NOVIEMBRE!P$4)</f>
        <v>0</v>
      </c>
      <c r="Q22" s="128">
        <f>COUNTIFS('DATOS-MODIFICADOS'!$J:$J,NOVIEMBRE!$B22,'DATOS-MODIFICADOS'!$Q:$Q,"noviembre",'DATOS-MODIFICADOS'!$T:$T,NOVIEMBRE!Q$4)</f>
        <v>0</v>
      </c>
      <c r="R22" s="128">
        <f>COUNTIFS('DATOS-MODIFICADOS'!$J:$J,NOVIEMBRE!$B22,'DATOS-MODIFICADOS'!$Q:$Q,"noviembre",'DATOS-MODIFICADOS'!$T:$T,NOVIEMBRE!R$4)</f>
        <v>0</v>
      </c>
      <c r="S22" s="128">
        <f>COUNTIFS('DATOS-MODIFICADOS'!$J:$J,NOVIEMBRE!$B22,'DATOS-MODIFICADOS'!$Q:$Q,"noviembre",'DATOS-MODIFICADOS'!$T:$T,NOVIEMBRE!S$4)</f>
        <v>0</v>
      </c>
      <c r="T22" s="128">
        <f>COUNTIFS('DATOS-MODIFICADOS'!$J:$J,NOVIEMBRE!$B22,'DATOS-MODIFICADOS'!$Q:$Q,"noviembre",'DATOS-MODIFICADOS'!$T:$T,NOVIEMBRE!T$4)</f>
        <v>0</v>
      </c>
      <c r="U22" s="128">
        <f>COUNTIFS('DATOS-MODIFICADOS'!$J:$J,NOVIEMBRE!$B22,'DATOS-MODIFICADOS'!$Q:$Q,"noviembre",'DATOS-MODIFICADOS'!$T:$T,NOVIEMBRE!U$4)</f>
        <v>0</v>
      </c>
      <c r="V22" s="128">
        <f>COUNTIFS('DATOS-MODIFICADOS'!$J:$J,NOVIEMBRE!$B22,'DATOS-MODIFICADOS'!$Q:$Q,"noviembre",'DATOS-MODIFICADOS'!$T:$T,NOVIEMBRE!V$4)</f>
        <v>9</v>
      </c>
      <c r="W22" s="129">
        <f>COUNTIFS('DATOS-MODIFICADOS'!$J:$J,NOVIEMBRE!$B22,'DATOS-MODIFICADOS'!$Q:$Q,"noviembre",'DATOS-MODIFICADOS'!$T:$T,NOVIEMBRE!W$4)</f>
        <v>0</v>
      </c>
      <c r="X22" s="128">
        <f>COUNTIFS('DATOS-MODIFICADOS'!$J:$J,NOVIEMBRE!$B22,'DATOS-MODIFICADOS'!$Q:$Q,"noviembre",'DATOS-MODIFICADOS'!$T:$T,NOVIEMBRE!X$4)</f>
        <v>0</v>
      </c>
      <c r="Y22" s="128">
        <f>COUNTIFS('DATOS-MODIFICADOS'!$J:$J,NOVIEMBRE!$B22,'DATOS-MODIFICADOS'!$Q:$Q,"noviembre",'DATOS-MODIFICADOS'!$T:$T,NOVIEMBRE!Y$4)</f>
        <v>0</v>
      </c>
      <c r="Z22" s="128">
        <f>COUNTIFS('DATOS-MODIFICADOS'!$J:$J,NOVIEMBRE!$B22,'DATOS-MODIFICADOS'!$Q:$Q,"noviembre",'DATOS-MODIFICADOS'!$T:$T,NOVIEMBRE!Z$4)</f>
        <v>2</v>
      </c>
      <c r="AA22" s="128">
        <f>COUNTIFS('DATOS-MODIFICADOS'!$J:$J,NOVIEMBRE!$B22,'DATOS-MODIFICADOS'!$Q:$Q,"noviembre",'DATOS-MODIFICADOS'!$T:$T,NOVIEMBRE!AA$4)</f>
        <v>0</v>
      </c>
      <c r="AB22" s="128">
        <f>COUNTIFS('DATOS-MODIFICADOS'!$J:$J,NOVIEMBRE!$B22,'DATOS-MODIFICADOS'!$Q:$Q,"noviembre",'DATOS-MODIFICADOS'!$T:$T,NOVIEMBRE!AB$4)</f>
        <v>2</v>
      </c>
      <c r="AC22" s="128">
        <f>COUNTIFS('DATOS-MODIFICADOS'!$J:$J,NOVIEMBRE!$B22,'DATOS-MODIFICADOS'!$Q:$Q,"noviembre",'DATOS-MODIFICADOS'!$T:$T,NOVIEMBRE!AC$4)</f>
        <v>0</v>
      </c>
      <c r="AD22" s="129">
        <f>COUNTIFS('DATOS-MODIFICADOS'!$J:$J,NOVIEMBRE!$B22,'DATOS-MODIFICADOS'!$Q:$Q,"noviembre",'DATOS-MODIFICADOS'!$T:$T,NOVIEMBRE!AD$4)</f>
        <v>0</v>
      </c>
      <c r="AE22" s="128">
        <f>COUNTIFS('DATOS-MODIFICADOS'!$J:$J,NOVIEMBRE!$B22,'DATOS-MODIFICADOS'!$Q:$Q,"noviembre",'DATOS-MODIFICADOS'!$T:$T,NOVIEMBRE!AE$4)</f>
        <v>0</v>
      </c>
      <c r="AF22" s="128">
        <f>COUNTIFS('DATOS-MODIFICADOS'!$J:$J,NOVIEMBRE!$B22,'DATOS-MODIFICADOS'!$Q:$Q,"noviembre",'DATOS-MODIFICADOS'!$T:$T,NOVIEMBRE!AF$4)</f>
        <v>0</v>
      </c>
      <c r="AG22" s="128">
        <f>COUNTIFS('DATOS-MODIFICADOS'!$J:$J,NOVIEMBRE!$B22,'DATOS-MODIFICADOS'!$Q:$Q,"noviembre",'DATOS-MODIFICADOS'!$T:$T,NOVIEMBRE!AG$4)</f>
        <v>0</v>
      </c>
      <c r="AH22" s="109">
        <f t="shared" si="21"/>
        <v>26</v>
      </c>
      <c r="AI22" s="110">
        <f>AUSENTISMO!D18</f>
        <v>0</v>
      </c>
      <c r="AJ22" s="109">
        <f t="shared" si="24"/>
        <v>26</v>
      </c>
      <c r="AK22" s="110">
        <f t="shared" si="22"/>
        <v>19</v>
      </c>
      <c r="AL22" s="119">
        <f t="shared" si="23"/>
        <v>0.73076923076923073</v>
      </c>
    </row>
    <row r="23" spans="2:38" x14ac:dyDescent="0.25">
      <c r="B23" s="115" t="str">
        <f>ANALISIS!F22</f>
        <v>Juan Sanchez</v>
      </c>
      <c r="C23" s="115" t="s">
        <v>895</v>
      </c>
      <c r="D23" s="130">
        <f>COUNTIFS('DATOS-MODIFICADOS'!$J:$J,NOVIEMBRE!$B23,'DATOS-MODIFICADOS'!$Q:$Q,"noviembre",'DATOS-MODIFICADOS'!$T:$T,NOVIEMBRE!D$4)</f>
        <v>2</v>
      </c>
      <c r="E23" s="130">
        <f>COUNTIFS('DATOS-MODIFICADOS'!$J:$J,NOVIEMBRE!$B23,'DATOS-MODIFICADOS'!$Q:$Q,"noviembre",'DATOS-MODIFICADOS'!$T:$T,NOVIEMBRE!E$4)</f>
        <v>0</v>
      </c>
      <c r="F23" s="130">
        <f>COUNTIFS('DATOS-MODIFICADOS'!$J:$J,NOVIEMBRE!$B23,'DATOS-MODIFICADOS'!$Q:$Q,"noviembre",'DATOS-MODIFICADOS'!$T:$T,NOVIEMBRE!F$4)</f>
        <v>2</v>
      </c>
      <c r="G23" s="130">
        <f>COUNTIFS('DATOS-MODIFICADOS'!$J:$J,NOVIEMBRE!$B23,'DATOS-MODIFICADOS'!$Q:$Q,"noviembre",'DATOS-MODIFICADOS'!$T:$T,NOVIEMBRE!G$4)</f>
        <v>0</v>
      </c>
      <c r="H23" s="130">
        <f>COUNTIFS('DATOS-MODIFICADOS'!$J:$J,NOVIEMBRE!$B23,'DATOS-MODIFICADOS'!$Q:$Q,"noviembre",'DATOS-MODIFICADOS'!$T:$T,NOVIEMBRE!H$4)</f>
        <v>2</v>
      </c>
      <c r="I23" s="129">
        <f>COUNTIFS('DATOS-MODIFICADOS'!$J:$J,NOVIEMBRE!$B23,'DATOS-MODIFICADOS'!$Q:$Q,"noviembre",'DATOS-MODIFICADOS'!$T:$T,NOVIEMBRE!I$4)</f>
        <v>0</v>
      </c>
      <c r="J23" s="130">
        <f>COUNTIFS('DATOS-MODIFICADOS'!$J:$J,NOVIEMBRE!$B23,'DATOS-MODIFICADOS'!$Q:$Q,"noviembre",'DATOS-MODIFICADOS'!$T:$T,NOVIEMBRE!J$4)</f>
        <v>4</v>
      </c>
      <c r="K23" s="130">
        <f>COUNTIFS('DATOS-MODIFICADOS'!$J:$J,NOVIEMBRE!$B23,'DATOS-MODIFICADOS'!$Q:$Q,"noviembre",'DATOS-MODIFICADOS'!$T:$T,NOVIEMBRE!K$4)</f>
        <v>0</v>
      </c>
      <c r="L23" s="130">
        <f>COUNTIFS('DATOS-MODIFICADOS'!$J:$J,NOVIEMBRE!$B23,'DATOS-MODIFICADOS'!$Q:$Q,"noviembre",'DATOS-MODIFICADOS'!$T:$T,NOVIEMBRE!L$4)</f>
        <v>0</v>
      </c>
      <c r="M23" s="130">
        <f>COUNTIFS('DATOS-MODIFICADOS'!$J:$J,NOVIEMBRE!$B23,'DATOS-MODIFICADOS'!$Q:$Q,"noviembre",'DATOS-MODIFICADOS'!$T:$T,NOVIEMBRE!M$4)</f>
        <v>0</v>
      </c>
      <c r="N23" s="130">
        <f>COUNTIFS('DATOS-MODIFICADOS'!$J:$J,NOVIEMBRE!$B23,'DATOS-MODIFICADOS'!$Q:$Q,"noviembre",'DATOS-MODIFICADOS'!$T:$T,NOVIEMBRE!N$4)</f>
        <v>0</v>
      </c>
      <c r="O23" s="130">
        <f>COUNTIFS('DATOS-MODIFICADOS'!$J:$J,NOVIEMBRE!$B23,'DATOS-MODIFICADOS'!$Q:$Q,"noviembre",'DATOS-MODIFICADOS'!$T:$T,NOVIEMBRE!O$4)</f>
        <v>0</v>
      </c>
      <c r="P23" s="129">
        <f>COUNTIFS('DATOS-MODIFICADOS'!$J:$J,NOVIEMBRE!$B23,'DATOS-MODIFICADOS'!$Q:$Q,"noviembre",'DATOS-MODIFICADOS'!$T:$T,NOVIEMBRE!P$4)</f>
        <v>0</v>
      </c>
      <c r="Q23" s="130">
        <f>COUNTIFS('DATOS-MODIFICADOS'!$J:$J,NOVIEMBRE!$B23,'DATOS-MODIFICADOS'!$Q:$Q,"noviembre",'DATOS-MODIFICADOS'!$T:$T,NOVIEMBRE!Q$4)</f>
        <v>0</v>
      </c>
      <c r="R23" s="130">
        <f>COUNTIFS('DATOS-MODIFICADOS'!$J:$J,NOVIEMBRE!$B23,'DATOS-MODIFICADOS'!$Q:$Q,"noviembre",'DATOS-MODIFICADOS'!$T:$T,NOVIEMBRE!R$4)</f>
        <v>0</v>
      </c>
      <c r="S23" s="130">
        <f>COUNTIFS('DATOS-MODIFICADOS'!$J:$J,NOVIEMBRE!$B23,'DATOS-MODIFICADOS'!$Q:$Q,"noviembre",'DATOS-MODIFICADOS'!$T:$T,NOVIEMBRE!S$4)</f>
        <v>0</v>
      </c>
      <c r="T23" s="130">
        <f>COUNTIFS('DATOS-MODIFICADOS'!$J:$J,NOVIEMBRE!$B23,'DATOS-MODIFICADOS'!$Q:$Q,"noviembre",'DATOS-MODIFICADOS'!$T:$T,NOVIEMBRE!T$4)</f>
        <v>2</v>
      </c>
      <c r="U23" s="130">
        <f>COUNTIFS('DATOS-MODIFICADOS'!$J:$J,NOVIEMBRE!$B23,'DATOS-MODIFICADOS'!$Q:$Q,"noviembre",'DATOS-MODIFICADOS'!$T:$T,NOVIEMBRE!U$4)</f>
        <v>4</v>
      </c>
      <c r="V23" s="130">
        <f>COUNTIFS('DATOS-MODIFICADOS'!$J:$J,NOVIEMBRE!$B23,'DATOS-MODIFICADOS'!$Q:$Q,"noviembre",'DATOS-MODIFICADOS'!$T:$T,NOVIEMBRE!V$4)</f>
        <v>0</v>
      </c>
      <c r="W23" s="129">
        <f>COUNTIFS('DATOS-MODIFICADOS'!$J:$J,NOVIEMBRE!$B23,'DATOS-MODIFICADOS'!$Q:$Q,"noviembre",'DATOS-MODIFICADOS'!$T:$T,NOVIEMBRE!W$4)</f>
        <v>0</v>
      </c>
      <c r="X23" s="130">
        <f>COUNTIFS('DATOS-MODIFICADOS'!$J:$J,NOVIEMBRE!$B23,'DATOS-MODIFICADOS'!$Q:$Q,"noviembre",'DATOS-MODIFICADOS'!$T:$T,NOVIEMBRE!X$4)</f>
        <v>2</v>
      </c>
      <c r="Y23" s="130">
        <f>COUNTIFS('DATOS-MODIFICADOS'!$J:$J,NOVIEMBRE!$B23,'DATOS-MODIFICADOS'!$Q:$Q,"noviembre",'DATOS-MODIFICADOS'!$T:$T,NOVIEMBRE!Y$4)</f>
        <v>0</v>
      </c>
      <c r="Z23" s="130">
        <f>COUNTIFS('DATOS-MODIFICADOS'!$J:$J,NOVIEMBRE!$B23,'DATOS-MODIFICADOS'!$Q:$Q,"noviembre",'DATOS-MODIFICADOS'!$T:$T,NOVIEMBRE!Z$4)</f>
        <v>11</v>
      </c>
      <c r="AA23" s="130">
        <f>COUNTIFS('DATOS-MODIFICADOS'!$J:$J,NOVIEMBRE!$B23,'DATOS-MODIFICADOS'!$Q:$Q,"noviembre",'DATOS-MODIFICADOS'!$T:$T,NOVIEMBRE!AA$4)</f>
        <v>0</v>
      </c>
      <c r="AB23" s="130">
        <f>COUNTIFS('DATOS-MODIFICADOS'!$J:$J,NOVIEMBRE!$B23,'DATOS-MODIFICADOS'!$Q:$Q,"noviembre",'DATOS-MODIFICADOS'!$T:$T,NOVIEMBRE!AB$4)</f>
        <v>0</v>
      </c>
      <c r="AC23" s="130">
        <f>COUNTIFS('DATOS-MODIFICADOS'!$J:$J,NOVIEMBRE!$B23,'DATOS-MODIFICADOS'!$Q:$Q,"noviembre",'DATOS-MODIFICADOS'!$T:$T,NOVIEMBRE!AC$4)</f>
        <v>0</v>
      </c>
      <c r="AD23" s="129">
        <f>COUNTIFS('DATOS-MODIFICADOS'!$J:$J,NOVIEMBRE!$B23,'DATOS-MODIFICADOS'!$Q:$Q,"noviembre",'DATOS-MODIFICADOS'!$T:$T,NOVIEMBRE!AD$4)</f>
        <v>0</v>
      </c>
      <c r="AE23" s="130">
        <f>COUNTIFS('DATOS-MODIFICADOS'!$J:$J,NOVIEMBRE!$B23,'DATOS-MODIFICADOS'!$Q:$Q,"noviembre",'DATOS-MODIFICADOS'!$T:$T,NOVIEMBRE!AE$4)</f>
        <v>0</v>
      </c>
      <c r="AF23" s="130">
        <f>COUNTIFS('DATOS-MODIFICADOS'!$J:$J,NOVIEMBRE!$B23,'DATOS-MODIFICADOS'!$Q:$Q,"noviembre",'DATOS-MODIFICADOS'!$T:$T,NOVIEMBRE!AF$4)</f>
        <v>1</v>
      </c>
      <c r="AG23" s="130">
        <f>COUNTIFS('DATOS-MODIFICADOS'!$J:$J,NOVIEMBRE!$B23,'DATOS-MODIFICADOS'!$Q:$Q,"noviembre",'DATOS-MODIFICADOS'!$T:$T,NOVIEMBRE!AG$4)</f>
        <v>2</v>
      </c>
      <c r="AH23" s="109">
        <f t="shared" si="21"/>
        <v>26</v>
      </c>
      <c r="AI23" s="110">
        <f>AUSENTISMO!D19</f>
        <v>0</v>
      </c>
      <c r="AJ23" s="109">
        <f t="shared" si="24"/>
        <v>26</v>
      </c>
      <c r="AK23" s="110">
        <f t="shared" si="22"/>
        <v>32</v>
      </c>
      <c r="AL23" s="119">
        <f t="shared" si="23"/>
        <v>1.2307692307692308</v>
      </c>
    </row>
    <row r="24" spans="2:38" x14ac:dyDescent="0.25">
      <c r="B24" s="105" t="str">
        <f>ANALISIS!F23</f>
        <v>Ana Rodriguez</v>
      </c>
      <c r="C24" s="105" t="s">
        <v>895</v>
      </c>
      <c r="D24" s="128">
        <f>COUNTIFS('DATOS-MODIFICADOS'!$J:$J,NOVIEMBRE!$B24,'DATOS-MODIFICADOS'!$Q:$Q,"noviembre",'DATOS-MODIFICADOS'!$T:$T,NOVIEMBRE!D$4)</f>
        <v>0</v>
      </c>
      <c r="E24" s="128">
        <f>COUNTIFS('DATOS-MODIFICADOS'!$J:$J,NOVIEMBRE!$B24,'DATOS-MODIFICADOS'!$Q:$Q,"noviembre",'DATOS-MODIFICADOS'!$T:$T,NOVIEMBRE!E$4)</f>
        <v>0</v>
      </c>
      <c r="F24" s="128">
        <f>COUNTIFS('DATOS-MODIFICADOS'!$J:$J,NOVIEMBRE!$B24,'DATOS-MODIFICADOS'!$Q:$Q,"noviembre",'DATOS-MODIFICADOS'!$T:$T,NOVIEMBRE!F$4)</f>
        <v>5</v>
      </c>
      <c r="G24" s="128">
        <f>COUNTIFS('DATOS-MODIFICADOS'!$J:$J,NOVIEMBRE!$B24,'DATOS-MODIFICADOS'!$Q:$Q,"noviembre",'DATOS-MODIFICADOS'!$T:$T,NOVIEMBRE!G$4)</f>
        <v>0</v>
      </c>
      <c r="H24" s="128">
        <f>COUNTIFS('DATOS-MODIFICADOS'!$J:$J,NOVIEMBRE!$B24,'DATOS-MODIFICADOS'!$Q:$Q,"noviembre",'DATOS-MODIFICADOS'!$T:$T,NOVIEMBRE!H$4)</f>
        <v>9</v>
      </c>
      <c r="I24" s="129">
        <f>COUNTIFS('DATOS-MODIFICADOS'!$J:$J,NOVIEMBRE!$B24,'DATOS-MODIFICADOS'!$Q:$Q,"noviembre",'DATOS-MODIFICADOS'!$T:$T,NOVIEMBRE!I$4)</f>
        <v>0</v>
      </c>
      <c r="J24" s="128">
        <f>COUNTIFS('DATOS-MODIFICADOS'!$J:$J,NOVIEMBRE!$B24,'DATOS-MODIFICADOS'!$Q:$Q,"noviembre",'DATOS-MODIFICADOS'!$T:$T,NOVIEMBRE!J$4)</f>
        <v>0</v>
      </c>
      <c r="K24" s="128">
        <f>COUNTIFS('DATOS-MODIFICADOS'!$J:$J,NOVIEMBRE!$B24,'DATOS-MODIFICADOS'!$Q:$Q,"noviembre",'DATOS-MODIFICADOS'!$T:$T,NOVIEMBRE!K$4)</f>
        <v>0</v>
      </c>
      <c r="L24" s="128">
        <f>COUNTIFS('DATOS-MODIFICADOS'!$J:$J,NOVIEMBRE!$B24,'DATOS-MODIFICADOS'!$Q:$Q,"noviembre",'DATOS-MODIFICADOS'!$T:$T,NOVIEMBRE!L$4)</f>
        <v>2</v>
      </c>
      <c r="M24" s="128">
        <f>COUNTIFS('DATOS-MODIFICADOS'!$J:$J,NOVIEMBRE!$B24,'DATOS-MODIFICADOS'!$Q:$Q,"noviembre",'DATOS-MODIFICADOS'!$T:$T,NOVIEMBRE!M$4)</f>
        <v>0</v>
      </c>
      <c r="N24" s="128">
        <f>COUNTIFS('DATOS-MODIFICADOS'!$J:$J,NOVIEMBRE!$B24,'DATOS-MODIFICADOS'!$Q:$Q,"noviembre",'DATOS-MODIFICADOS'!$T:$T,NOVIEMBRE!N$4)</f>
        <v>0</v>
      </c>
      <c r="O24" s="128">
        <f>COUNTIFS('DATOS-MODIFICADOS'!$J:$J,NOVIEMBRE!$B24,'DATOS-MODIFICADOS'!$Q:$Q,"noviembre",'DATOS-MODIFICADOS'!$T:$T,NOVIEMBRE!O$4)</f>
        <v>0</v>
      </c>
      <c r="P24" s="129">
        <f>COUNTIFS('DATOS-MODIFICADOS'!$J:$J,NOVIEMBRE!$B24,'DATOS-MODIFICADOS'!$Q:$Q,"noviembre",'DATOS-MODIFICADOS'!$T:$T,NOVIEMBRE!P$4)</f>
        <v>0</v>
      </c>
      <c r="Q24" s="128">
        <f>COUNTIFS('DATOS-MODIFICADOS'!$J:$J,NOVIEMBRE!$B24,'DATOS-MODIFICADOS'!$Q:$Q,"noviembre",'DATOS-MODIFICADOS'!$T:$T,NOVIEMBRE!Q$4)</f>
        <v>0</v>
      </c>
      <c r="R24" s="128">
        <f>COUNTIFS('DATOS-MODIFICADOS'!$J:$J,NOVIEMBRE!$B24,'DATOS-MODIFICADOS'!$Q:$Q,"noviembre",'DATOS-MODIFICADOS'!$T:$T,NOVIEMBRE!R$4)</f>
        <v>0</v>
      </c>
      <c r="S24" s="128">
        <f>COUNTIFS('DATOS-MODIFICADOS'!$J:$J,NOVIEMBRE!$B24,'DATOS-MODIFICADOS'!$Q:$Q,"noviembre",'DATOS-MODIFICADOS'!$T:$T,NOVIEMBRE!S$4)</f>
        <v>0</v>
      </c>
      <c r="T24" s="128">
        <f>COUNTIFS('DATOS-MODIFICADOS'!$J:$J,NOVIEMBRE!$B24,'DATOS-MODIFICADOS'!$Q:$Q,"noviembre",'DATOS-MODIFICADOS'!$T:$T,NOVIEMBRE!T$4)</f>
        <v>2</v>
      </c>
      <c r="U24" s="128">
        <f>COUNTIFS('DATOS-MODIFICADOS'!$J:$J,NOVIEMBRE!$B24,'DATOS-MODIFICADOS'!$Q:$Q,"noviembre",'DATOS-MODIFICADOS'!$T:$T,NOVIEMBRE!U$4)</f>
        <v>0</v>
      </c>
      <c r="V24" s="128">
        <f>COUNTIFS('DATOS-MODIFICADOS'!$J:$J,NOVIEMBRE!$B24,'DATOS-MODIFICADOS'!$Q:$Q,"noviembre",'DATOS-MODIFICADOS'!$T:$T,NOVIEMBRE!V$4)</f>
        <v>0</v>
      </c>
      <c r="W24" s="129">
        <f>COUNTIFS('DATOS-MODIFICADOS'!$J:$J,NOVIEMBRE!$B24,'DATOS-MODIFICADOS'!$Q:$Q,"noviembre",'DATOS-MODIFICADOS'!$T:$T,NOVIEMBRE!W$4)</f>
        <v>0</v>
      </c>
      <c r="X24" s="128">
        <f>COUNTIFS('DATOS-MODIFICADOS'!$J:$J,NOVIEMBRE!$B24,'DATOS-MODIFICADOS'!$Q:$Q,"noviembre",'DATOS-MODIFICADOS'!$T:$T,NOVIEMBRE!X$4)</f>
        <v>0</v>
      </c>
      <c r="Y24" s="128">
        <f>COUNTIFS('DATOS-MODIFICADOS'!$J:$J,NOVIEMBRE!$B24,'DATOS-MODIFICADOS'!$Q:$Q,"noviembre",'DATOS-MODIFICADOS'!$T:$T,NOVIEMBRE!Y$4)</f>
        <v>0</v>
      </c>
      <c r="Z24" s="128">
        <f>COUNTIFS('DATOS-MODIFICADOS'!$J:$J,NOVIEMBRE!$B24,'DATOS-MODIFICADOS'!$Q:$Q,"noviembre",'DATOS-MODIFICADOS'!$T:$T,NOVIEMBRE!Z$4)</f>
        <v>0</v>
      </c>
      <c r="AA24" s="128">
        <f>COUNTIFS('DATOS-MODIFICADOS'!$J:$J,NOVIEMBRE!$B24,'DATOS-MODIFICADOS'!$Q:$Q,"noviembre",'DATOS-MODIFICADOS'!$T:$T,NOVIEMBRE!AA$4)</f>
        <v>0</v>
      </c>
      <c r="AB24" s="128">
        <f>COUNTIFS('DATOS-MODIFICADOS'!$J:$J,NOVIEMBRE!$B24,'DATOS-MODIFICADOS'!$Q:$Q,"noviembre",'DATOS-MODIFICADOS'!$T:$T,NOVIEMBRE!AB$4)</f>
        <v>0</v>
      </c>
      <c r="AC24" s="128">
        <f>COUNTIFS('DATOS-MODIFICADOS'!$J:$J,NOVIEMBRE!$B24,'DATOS-MODIFICADOS'!$Q:$Q,"noviembre",'DATOS-MODIFICADOS'!$T:$T,NOVIEMBRE!AC$4)</f>
        <v>0</v>
      </c>
      <c r="AD24" s="129">
        <f>COUNTIFS('DATOS-MODIFICADOS'!$J:$J,NOVIEMBRE!$B24,'DATOS-MODIFICADOS'!$Q:$Q,"noviembre",'DATOS-MODIFICADOS'!$T:$T,NOVIEMBRE!AD$4)</f>
        <v>0</v>
      </c>
      <c r="AE24" s="128">
        <f>COUNTIFS('DATOS-MODIFICADOS'!$J:$J,NOVIEMBRE!$B24,'DATOS-MODIFICADOS'!$Q:$Q,"noviembre",'DATOS-MODIFICADOS'!$T:$T,NOVIEMBRE!AE$4)</f>
        <v>0</v>
      </c>
      <c r="AF24" s="128">
        <f>COUNTIFS('DATOS-MODIFICADOS'!$J:$J,NOVIEMBRE!$B24,'DATOS-MODIFICADOS'!$Q:$Q,"noviembre",'DATOS-MODIFICADOS'!$T:$T,NOVIEMBRE!AF$4)</f>
        <v>2</v>
      </c>
      <c r="AG24" s="128">
        <f>COUNTIFS('DATOS-MODIFICADOS'!$J:$J,NOVIEMBRE!$B24,'DATOS-MODIFICADOS'!$Q:$Q,"noviembre",'DATOS-MODIFICADOS'!$T:$T,NOVIEMBRE!AG$4)</f>
        <v>0</v>
      </c>
      <c r="AH24" s="109">
        <f t="shared" si="21"/>
        <v>26</v>
      </c>
      <c r="AI24" s="110">
        <f>AUSENTISMO!D20</f>
        <v>0</v>
      </c>
      <c r="AJ24" s="109">
        <f t="shared" si="24"/>
        <v>26</v>
      </c>
      <c r="AK24" s="110">
        <f t="shared" si="22"/>
        <v>20</v>
      </c>
      <c r="AL24" s="119">
        <f t="shared" si="23"/>
        <v>0.76923076923076927</v>
      </c>
    </row>
    <row r="25" spans="2:38" x14ac:dyDescent="0.25">
      <c r="B25" s="115" t="str">
        <f>ANALISIS!F24</f>
        <v>Jose Garcia</v>
      </c>
      <c r="C25" s="115" t="s">
        <v>895</v>
      </c>
      <c r="D25" s="130">
        <f>COUNTIFS('DATOS-MODIFICADOS'!$J:$J,NOVIEMBRE!$B25,'DATOS-MODIFICADOS'!$Q:$Q,"noviembre",'DATOS-MODIFICADOS'!$T:$T,NOVIEMBRE!D$4)</f>
        <v>2</v>
      </c>
      <c r="E25" s="130">
        <f>COUNTIFS('DATOS-MODIFICADOS'!$J:$J,NOVIEMBRE!$B25,'DATOS-MODIFICADOS'!$Q:$Q,"noviembre",'DATOS-MODIFICADOS'!$T:$T,NOVIEMBRE!E$4)</f>
        <v>0</v>
      </c>
      <c r="F25" s="130">
        <f>COUNTIFS('DATOS-MODIFICADOS'!$J:$J,NOVIEMBRE!$B25,'DATOS-MODIFICADOS'!$Q:$Q,"noviembre",'DATOS-MODIFICADOS'!$T:$T,NOVIEMBRE!F$4)</f>
        <v>0</v>
      </c>
      <c r="G25" s="130">
        <f>COUNTIFS('DATOS-MODIFICADOS'!$J:$J,NOVIEMBRE!$B25,'DATOS-MODIFICADOS'!$Q:$Q,"noviembre",'DATOS-MODIFICADOS'!$T:$T,NOVIEMBRE!G$4)</f>
        <v>0</v>
      </c>
      <c r="H25" s="130">
        <f>COUNTIFS('DATOS-MODIFICADOS'!$J:$J,NOVIEMBRE!$B25,'DATOS-MODIFICADOS'!$Q:$Q,"noviembre",'DATOS-MODIFICADOS'!$T:$T,NOVIEMBRE!H$4)</f>
        <v>0</v>
      </c>
      <c r="I25" s="129">
        <f>COUNTIFS('DATOS-MODIFICADOS'!$J:$J,NOVIEMBRE!$B25,'DATOS-MODIFICADOS'!$Q:$Q,"noviembre",'DATOS-MODIFICADOS'!$T:$T,NOVIEMBRE!I$4)</f>
        <v>0</v>
      </c>
      <c r="J25" s="130">
        <f>COUNTIFS('DATOS-MODIFICADOS'!$J:$J,NOVIEMBRE!$B25,'DATOS-MODIFICADOS'!$Q:$Q,"noviembre",'DATOS-MODIFICADOS'!$T:$T,NOVIEMBRE!J$4)</f>
        <v>2</v>
      </c>
      <c r="K25" s="130">
        <f>COUNTIFS('DATOS-MODIFICADOS'!$J:$J,NOVIEMBRE!$B25,'DATOS-MODIFICADOS'!$Q:$Q,"noviembre",'DATOS-MODIFICADOS'!$T:$T,NOVIEMBRE!K$4)</f>
        <v>0</v>
      </c>
      <c r="L25" s="130">
        <f>COUNTIFS('DATOS-MODIFICADOS'!$J:$J,NOVIEMBRE!$B25,'DATOS-MODIFICADOS'!$Q:$Q,"noviembre",'DATOS-MODIFICADOS'!$T:$T,NOVIEMBRE!L$4)</f>
        <v>0</v>
      </c>
      <c r="M25" s="130">
        <f>COUNTIFS('DATOS-MODIFICADOS'!$J:$J,NOVIEMBRE!$B25,'DATOS-MODIFICADOS'!$Q:$Q,"noviembre",'DATOS-MODIFICADOS'!$T:$T,NOVIEMBRE!M$4)</f>
        <v>0</v>
      </c>
      <c r="N25" s="130">
        <f>COUNTIFS('DATOS-MODIFICADOS'!$J:$J,NOVIEMBRE!$B25,'DATOS-MODIFICADOS'!$Q:$Q,"noviembre",'DATOS-MODIFICADOS'!$T:$T,NOVIEMBRE!N$4)</f>
        <v>0</v>
      </c>
      <c r="O25" s="130">
        <f>COUNTIFS('DATOS-MODIFICADOS'!$J:$J,NOVIEMBRE!$B25,'DATOS-MODIFICADOS'!$Q:$Q,"noviembre",'DATOS-MODIFICADOS'!$T:$T,NOVIEMBRE!O$4)</f>
        <v>0</v>
      </c>
      <c r="P25" s="129">
        <f>COUNTIFS('DATOS-MODIFICADOS'!$J:$J,NOVIEMBRE!$B25,'DATOS-MODIFICADOS'!$Q:$Q,"noviembre",'DATOS-MODIFICADOS'!$T:$T,NOVIEMBRE!P$4)</f>
        <v>0</v>
      </c>
      <c r="Q25" s="130">
        <f>COUNTIFS('DATOS-MODIFICADOS'!$J:$J,NOVIEMBRE!$B25,'DATOS-MODIFICADOS'!$Q:$Q,"noviembre",'DATOS-MODIFICADOS'!$T:$T,NOVIEMBRE!Q$4)</f>
        <v>0</v>
      </c>
      <c r="R25" s="130">
        <f>COUNTIFS('DATOS-MODIFICADOS'!$J:$J,NOVIEMBRE!$B25,'DATOS-MODIFICADOS'!$Q:$Q,"noviembre",'DATOS-MODIFICADOS'!$T:$T,NOVIEMBRE!R$4)</f>
        <v>0</v>
      </c>
      <c r="S25" s="130">
        <f>COUNTIFS('DATOS-MODIFICADOS'!$J:$J,NOVIEMBRE!$B25,'DATOS-MODIFICADOS'!$Q:$Q,"noviembre",'DATOS-MODIFICADOS'!$T:$T,NOVIEMBRE!S$4)</f>
        <v>0</v>
      </c>
      <c r="T25" s="130">
        <f>COUNTIFS('DATOS-MODIFICADOS'!$J:$J,NOVIEMBRE!$B25,'DATOS-MODIFICADOS'!$Q:$Q,"noviembre",'DATOS-MODIFICADOS'!$T:$T,NOVIEMBRE!T$4)</f>
        <v>9</v>
      </c>
      <c r="U25" s="130">
        <f>COUNTIFS('DATOS-MODIFICADOS'!$J:$J,NOVIEMBRE!$B25,'DATOS-MODIFICADOS'!$Q:$Q,"noviembre",'DATOS-MODIFICADOS'!$T:$T,NOVIEMBRE!U$4)</f>
        <v>0</v>
      </c>
      <c r="V25" s="130">
        <f>COUNTIFS('DATOS-MODIFICADOS'!$J:$J,NOVIEMBRE!$B25,'DATOS-MODIFICADOS'!$Q:$Q,"noviembre",'DATOS-MODIFICADOS'!$T:$T,NOVIEMBRE!V$4)</f>
        <v>0</v>
      </c>
      <c r="W25" s="129">
        <f>COUNTIFS('DATOS-MODIFICADOS'!$J:$J,NOVIEMBRE!$B25,'DATOS-MODIFICADOS'!$Q:$Q,"noviembre",'DATOS-MODIFICADOS'!$T:$T,NOVIEMBRE!W$4)</f>
        <v>0</v>
      </c>
      <c r="X25" s="130">
        <f>COUNTIFS('DATOS-MODIFICADOS'!$J:$J,NOVIEMBRE!$B25,'DATOS-MODIFICADOS'!$Q:$Q,"noviembre",'DATOS-MODIFICADOS'!$T:$T,NOVIEMBRE!X$4)</f>
        <v>2</v>
      </c>
      <c r="Y25" s="130">
        <f>COUNTIFS('DATOS-MODIFICADOS'!$J:$J,NOVIEMBRE!$B25,'DATOS-MODIFICADOS'!$Q:$Q,"noviembre",'DATOS-MODIFICADOS'!$T:$T,NOVIEMBRE!Y$4)</f>
        <v>0</v>
      </c>
      <c r="Z25" s="130">
        <f>COUNTIFS('DATOS-MODIFICADOS'!$J:$J,NOVIEMBRE!$B25,'DATOS-MODIFICADOS'!$Q:$Q,"noviembre",'DATOS-MODIFICADOS'!$T:$T,NOVIEMBRE!Z$4)</f>
        <v>2</v>
      </c>
      <c r="AA25" s="130">
        <f>COUNTIFS('DATOS-MODIFICADOS'!$J:$J,NOVIEMBRE!$B25,'DATOS-MODIFICADOS'!$Q:$Q,"noviembre",'DATOS-MODIFICADOS'!$T:$T,NOVIEMBRE!AA$4)</f>
        <v>0</v>
      </c>
      <c r="AB25" s="130">
        <f>COUNTIFS('DATOS-MODIFICADOS'!$J:$J,NOVIEMBRE!$B25,'DATOS-MODIFICADOS'!$Q:$Q,"noviembre",'DATOS-MODIFICADOS'!$T:$T,NOVIEMBRE!AB$4)</f>
        <v>0</v>
      </c>
      <c r="AC25" s="130">
        <f>COUNTIFS('DATOS-MODIFICADOS'!$J:$J,NOVIEMBRE!$B25,'DATOS-MODIFICADOS'!$Q:$Q,"noviembre",'DATOS-MODIFICADOS'!$T:$T,NOVIEMBRE!AC$4)</f>
        <v>0</v>
      </c>
      <c r="AD25" s="129">
        <f>COUNTIFS('DATOS-MODIFICADOS'!$J:$J,NOVIEMBRE!$B25,'DATOS-MODIFICADOS'!$Q:$Q,"noviembre",'DATOS-MODIFICADOS'!$T:$T,NOVIEMBRE!AD$4)</f>
        <v>0</v>
      </c>
      <c r="AE25" s="130">
        <f>COUNTIFS('DATOS-MODIFICADOS'!$J:$J,NOVIEMBRE!$B25,'DATOS-MODIFICADOS'!$Q:$Q,"noviembre",'DATOS-MODIFICADOS'!$T:$T,NOVIEMBRE!AE$4)</f>
        <v>0</v>
      </c>
      <c r="AF25" s="130">
        <f>COUNTIFS('DATOS-MODIFICADOS'!$J:$J,NOVIEMBRE!$B25,'DATOS-MODIFICADOS'!$Q:$Q,"noviembre",'DATOS-MODIFICADOS'!$T:$T,NOVIEMBRE!AF$4)</f>
        <v>2</v>
      </c>
      <c r="AG25" s="130">
        <f>COUNTIFS('DATOS-MODIFICADOS'!$J:$J,NOVIEMBRE!$B25,'DATOS-MODIFICADOS'!$Q:$Q,"noviembre",'DATOS-MODIFICADOS'!$T:$T,NOVIEMBRE!AG$4)</f>
        <v>0</v>
      </c>
      <c r="AH25" s="109">
        <f t="shared" si="21"/>
        <v>26</v>
      </c>
      <c r="AI25" s="110">
        <f>AUSENTISMO!D21</f>
        <v>0</v>
      </c>
      <c r="AJ25" s="109">
        <f t="shared" si="24"/>
        <v>26</v>
      </c>
      <c r="AK25" s="110">
        <f t="shared" si="22"/>
        <v>19</v>
      </c>
      <c r="AL25" s="119">
        <f t="shared" si="23"/>
        <v>0.73076923076923073</v>
      </c>
    </row>
    <row r="26" spans="2:38" x14ac:dyDescent="0.25">
      <c r="AK26" s="154">
        <f>SUM(AK6:AK25)</f>
        <v>475</v>
      </c>
    </row>
  </sheetData>
  <mergeCells count="2">
    <mergeCell ref="B2:B4"/>
    <mergeCell ref="AH2:AI2"/>
  </mergeCells>
  <phoneticPr fontId="37" type="noConversion"/>
  <conditionalFormatting sqref="AL6:AL25">
    <cfRule type="expression" priority="1" stopIfTrue="1">
      <formula>$AL$1=2</formula>
    </cfRule>
    <cfRule type="dataBar" priority="2">
      <dataBar>
        <cfvo type="min"/>
        <cfvo type="max"/>
        <color rgb="FF63C384"/>
      </dataBar>
      <extLst>
        <ext xmlns:x14="http://schemas.microsoft.com/office/spreadsheetml/2009/9/main" uri="{B025F937-C7B1-47D3-B67F-A62EFF666E3E}">
          <x14:id>{6E93ED90-54C7-42E7-A0F0-CD6D9364876C}</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8" r:id="rId3" name="Option Button 2">
              <controlPr defaultSize="0" autoFill="0" autoLine="0" autoPict="0">
                <anchor moveWithCells="1">
                  <from>
                    <xdr:col>37</xdr:col>
                    <xdr:colOff>247650</xdr:colOff>
                    <xdr:row>1</xdr:row>
                    <xdr:rowOff>9525</xdr:rowOff>
                  </from>
                  <to>
                    <xdr:col>38</xdr:col>
                    <xdr:colOff>28575</xdr:colOff>
                    <xdr:row>2</xdr:row>
                    <xdr:rowOff>95250</xdr:rowOff>
                  </to>
                </anchor>
              </controlPr>
            </control>
          </mc:Choice>
        </mc:AlternateContent>
        <mc:AlternateContent xmlns:mc="http://schemas.openxmlformats.org/markup-compatibility/2006">
          <mc:Choice Requires="x14">
            <control shapeId="9219" r:id="rId4" name="Option Button 3">
              <controlPr defaultSize="0" autoFill="0" autoLine="0" autoPict="0">
                <anchor moveWithCells="1">
                  <from>
                    <xdr:col>37</xdr:col>
                    <xdr:colOff>247650</xdr:colOff>
                    <xdr:row>2</xdr:row>
                    <xdr:rowOff>47625</xdr:rowOff>
                  </from>
                  <to>
                    <xdr:col>38</xdr:col>
                    <xdr:colOff>28575</xdr:colOff>
                    <xdr:row>3</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6E93ED90-54C7-42E7-A0F0-CD6D9364876C}">
            <x14:dataBar minLength="0" maxLength="100" border="1" negativeBarBorderColorSameAsPositive="0">
              <x14:cfvo type="autoMin"/>
              <x14:cfvo type="autoMax"/>
              <x14:borderColor rgb="FF63C384"/>
              <x14:negativeFillColor rgb="FFFF0000"/>
              <x14:negativeBorderColor rgb="FFFF0000"/>
              <x14:axisColor rgb="FF000000"/>
            </x14:dataBar>
          </x14:cfRule>
          <xm:sqref>AL6:AL25</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0857-912D-4188-AE9A-38ABBDABB8F4}">
  <sheetPr>
    <tabColor theme="4" tint="0.79998168889431442"/>
  </sheetPr>
  <dimension ref="B1:AM26"/>
  <sheetViews>
    <sheetView topLeftCell="S1" workbookViewId="0">
      <selection activeCell="AI30" sqref="AI30"/>
    </sheetView>
  </sheetViews>
  <sheetFormatPr baseColWidth="10" defaultRowHeight="15" x14ac:dyDescent="0.25"/>
  <cols>
    <col min="1" max="1" width="10.42578125" customWidth="1"/>
    <col min="2" max="2" width="16.5703125" bestFit="1" customWidth="1"/>
    <col min="35" max="35" width="12.7109375" bestFit="1" customWidth="1"/>
    <col min="36" max="36" width="11.5703125" bestFit="1" customWidth="1"/>
    <col min="37" max="37" width="14.7109375" bestFit="1" customWidth="1"/>
    <col min="39" max="39" width="18.85546875" bestFit="1" customWidth="1"/>
  </cols>
  <sheetData>
    <row r="1" spans="2:39" x14ac:dyDescent="0.25">
      <c r="AL1" s="58">
        <v>1</v>
      </c>
    </row>
    <row r="2" spans="2:39" x14ac:dyDescent="0.25">
      <c r="B2" s="228" t="s">
        <v>880</v>
      </c>
      <c r="C2" s="101" t="s">
        <v>807</v>
      </c>
      <c r="D2" s="118" t="s">
        <v>885</v>
      </c>
      <c r="E2" s="118" t="s">
        <v>892</v>
      </c>
      <c r="F2" s="118" t="s">
        <v>887</v>
      </c>
      <c r="G2" s="120" t="s">
        <v>888</v>
      </c>
      <c r="H2" s="118" t="s">
        <v>889</v>
      </c>
      <c r="I2" s="118" t="s">
        <v>890</v>
      </c>
      <c r="J2" s="118" t="s">
        <v>891</v>
      </c>
      <c r="K2" s="118" t="s">
        <v>885</v>
      </c>
      <c r="L2" s="118" t="s">
        <v>892</v>
      </c>
      <c r="M2" s="118" t="s">
        <v>887</v>
      </c>
      <c r="N2" s="124" t="s">
        <v>888</v>
      </c>
      <c r="O2" s="118" t="s">
        <v>889</v>
      </c>
      <c r="P2" s="118" t="s">
        <v>890</v>
      </c>
      <c r="Q2" s="118" t="s">
        <v>891</v>
      </c>
      <c r="R2" s="118" t="s">
        <v>885</v>
      </c>
      <c r="S2" s="118" t="s">
        <v>892</v>
      </c>
      <c r="T2" s="118" t="s">
        <v>887</v>
      </c>
      <c r="U2" s="120" t="s">
        <v>888</v>
      </c>
      <c r="V2" s="118" t="s">
        <v>889</v>
      </c>
      <c r="W2" s="118" t="s">
        <v>890</v>
      </c>
      <c r="X2" s="118" t="s">
        <v>891</v>
      </c>
      <c r="Y2" s="118" t="s">
        <v>885</v>
      </c>
      <c r="Z2" s="118" t="s">
        <v>892</v>
      </c>
      <c r="AA2" s="118" t="s">
        <v>887</v>
      </c>
      <c r="AB2" s="120" t="s">
        <v>888</v>
      </c>
      <c r="AC2" s="118" t="s">
        <v>889</v>
      </c>
      <c r="AD2" s="118" t="s">
        <v>890</v>
      </c>
      <c r="AE2" s="118" t="s">
        <v>891</v>
      </c>
      <c r="AF2" s="118" t="s">
        <v>885</v>
      </c>
      <c r="AG2" s="118" t="s">
        <v>892</v>
      </c>
      <c r="AH2" s="118" t="s">
        <v>887</v>
      </c>
      <c r="AI2" s="234"/>
      <c r="AJ2" s="234"/>
      <c r="AK2" s="122"/>
      <c r="AL2" s="98"/>
      <c r="AM2" s="123"/>
    </row>
    <row r="3" spans="2:39" x14ac:dyDescent="0.25">
      <c r="B3" s="228"/>
      <c r="C3" s="101" t="s">
        <v>884</v>
      </c>
      <c r="D3" s="112">
        <f>IF(D2="lunes",0,1)</f>
        <v>1</v>
      </c>
      <c r="E3" s="112">
        <f t="shared" ref="E3:H3" si="0">IF(E2="lunes",0,1)</f>
        <v>1</v>
      </c>
      <c r="F3" s="112">
        <f t="shared" si="0"/>
        <v>1</v>
      </c>
      <c r="G3" s="121">
        <f t="shared" si="0"/>
        <v>0</v>
      </c>
      <c r="H3" s="112">
        <f t="shared" si="0"/>
        <v>1</v>
      </c>
      <c r="I3" s="112">
        <f t="shared" ref="I3" si="1">IF(I2="lunes",0,1)</f>
        <v>1</v>
      </c>
      <c r="J3" s="112">
        <f t="shared" ref="J3" si="2">IF(J2="lunes",0,1)</f>
        <v>1</v>
      </c>
      <c r="K3" s="112">
        <f t="shared" ref="K3:L3" si="3">IF(K2="lunes",0,1)</f>
        <v>1</v>
      </c>
      <c r="L3" s="112">
        <f t="shared" si="3"/>
        <v>1</v>
      </c>
      <c r="M3" s="112">
        <f t="shared" ref="M3" si="4">IF(M2="lunes",0,1)</f>
        <v>1</v>
      </c>
      <c r="N3" s="121">
        <f t="shared" ref="N3" si="5">IF(N2="lunes",0,1)</f>
        <v>0</v>
      </c>
      <c r="O3" s="112">
        <f t="shared" ref="O3:P3" si="6">IF(O2="lunes",0,1)</f>
        <v>1</v>
      </c>
      <c r="P3" s="112">
        <f t="shared" si="6"/>
        <v>1</v>
      </c>
      <c r="Q3" s="112">
        <f t="shared" ref="Q3" si="7">IF(Q2="lunes",0,1)</f>
        <v>1</v>
      </c>
      <c r="R3" s="112">
        <f t="shared" ref="R3" si="8">IF(R2="lunes",0,1)</f>
        <v>1</v>
      </c>
      <c r="S3" s="112">
        <f t="shared" ref="S3:T3" si="9">IF(S2="lunes",0,1)</f>
        <v>1</v>
      </c>
      <c r="T3" s="112">
        <f t="shared" si="9"/>
        <v>1</v>
      </c>
      <c r="U3" s="121">
        <f t="shared" ref="U3" si="10">IF(U2="lunes",0,1)</f>
        <v>0</v>
      </c>
      <c r="V3" s="112">
        <f t="shared" ref="V3" si="11">IF(V2="lunes",0,1)</f>
        <v>1</v>
      </c>
      <c r="W3" s="112">
        <f t="shared" ref="W3:X3" si="12">IF(W2="lunes",0,1)</f>
        <v>1</v>
      </c>
      <c r="X3" s="112">
        <f t="shared" si="12"/>
        <v>1</v>
      </c>
      <c r="Y3" s="112">
        <f t="shared" ref="Y3" si="13">IF(Y2="lunes",0,1)</f>
        <v>1</v>
      </c>
      <c r="Z3" s="112">
        <f t="shared" ref="Z3" si="14">IF(Z2="lunes",0,1)</f>
        <v>1</v>
      </c>
      <c r="AA3" s="112">
        <f t="shared" ref="AA3:AB3" si="15">IF(AA2="lunes",0,1)</f>
        <v>1</v>
      </c>
      <c r="AB3" s="121">
        <f t="shared" si="15"/>
        <v>0</v>
      </c>
      <c r="AC3" s="112">
        <f t="shared" ref="AC3" si="16">IF(AC2="lunes",0,1)</f>
        <v>1</v>
      </c>
      <c r="AD3" s="112">
        <f t="shared" ref="AD3" si="17">IF(AD2="lunes",0,1)</f>
        <v>1</v>
      </c>
      <c r="AE3" s="112">
        <f t="shared" ref="AE3:AF3" si="18">IF(AE2="lunes",0,1)</f>
        <v>1</v>
      </c>
      <c r="AF3" s="112">
        <f t="shared" si="18"/>
        <v>1</v>
      </c>
      <c r="AG3" s="112">
        <f t="shared" ref="AG3" si="19">IF(AG2="lunes",0,1)</f>
        <v>1</v>
      </c>
      <c r="AH3" s="112">
        <f t="shared" ref="AH3" si="20">IF(AH2="lunes",0,1)</f>
        <v>1</v>
      </c>
      <c r="AI3" s="125">
        <f>SUM(D3:AH3)</f>
        <v>27</v>
      </c>
      <c r="AJ3" s="96"/>
      <c r="AK3" s="122"/>
      <c r="AL3" s="98"/>
      <c r="AM3" s="123"/>
    </row>
    <row r="4" spans="2:39" x14ac:dyDescent="0.25">
      <c r="B4" s="228"/>
      <c r="C4" s="116" t="s">
        <v>806</v>
      </c>
      <c r="D4" s="112">
        <v>1</v>
      </c>
      <c r="E4" s="112">
        <v>2</v>
      </c>
      <c r="F4" s="112">
        <v>3</v>
      </c>
      <c r="G4" s="121">
        <v>4</v>
      </c>
      <c r="H4" s="112">
        <v>5</v>
      </c>
      <c r="I4" s="112">
        <v>6</v>
      </c>
      <c r="J4" s="112">
        <v>7</v>
      </c>
      <c r="K4" s="112">
        <v>8</v>
      </c>
      <c r="L4" s="112">
        <v>9</v>
      </c>
      <c r="M4" s="112">
        <v>10</v>
      </c>
      <c r="N4" s="121">
        <v>11</v>
      </c>
      <c r="O4" s="112">
        <v>12</v>
      </c>
      <c r="P4" s="112">
        <v>13</v>
      </c>
      <c r="Q4" s="112">
        <v>14</v>
      </c>
      <c r="R4" s="112">
        <v>15</v>
      </c>
      <c r="S4" s="112">
        <v>16</v>
      </c>
      <c r="T4" s="112">
        <v>17</v>
      </c>
      <c r="U4" s="121">
        <v>18</v>
      </c>
      <c r="V4" s="112">
        <v>19</v>
      </c>
      <c r="W4" s="112">
        <v>20</v>
      </c>
      <c r="X4" s="112">
        <v>21</v>
      </c>
      <c r="Y4" s="112">
        <v>22</v>
      </c>
      <c r="Z4" s="112">
        <v>23</v>
      </c>
      <c r="AA4" s="112">
        <v>24</v>
      </c>
      <c r="AB4" s="121">
        <v>25</v>
      </c>
      <c r="AC4" s="112">
        <v>26</v>
      </c>
      <c r="AD4" s="112">
        <v>27</v>
      </c>
      <c r="AE4" s="112">
        <v>28</v>
      </c>
      <c r="AF4" s="112">
        <v>29</v>
      </c>
      <c r="AG4" s="112">
        <v>30</v>
      </c>
      <c r="AH4" s="112">
        <v>31</v>
      </c>
      <c r="AI4" s="114"/>
      <c r="AJ4" s="114"/>
      <c r="AK4" s="122"/>
      <c r="AL4" s="98"/>
      <c r="AM4" s="123"/>
    </row>
    <row r="5" spans="2:39" x14ac:dyDescent="0.25">
      <c r="B5" s="102" t="s">
        <v>883</v>
      </c>
      <c r="C5" s="102" t="s">
        <v>896</v>
      </c>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4" t="s">
        <v>898</v>
      </c>
      <c r="AJ5" s="104" t="s">
        <v>871</v>
      </c>
      <c r="AK5" s="108" t="s">
        <v>897</v>
      </c>
      <c r="AL5" s="104" t="s">
        <v>899</v>
      </c>
      <c r="AM5" s="107" t="s">
        <v>900</v>
      </c>
    </row>
    <row r="6" spans="2:39" x14ac:dyDescent="0.25">
      <c r="B6" s="105" t="str">
        <f>ANALISIS!F5</f>
        <v>Monica Patel</v>
      </c>
      <c r="C6" s="105" t="s">
        <v>895</v>
      </c>
      <c r="D6" s="103">
        <f>COUNTIFS('DATOS-MODIFICADOS'!$J:$J,DICIEMBRE!$B6,'DATOS-MODIFICADOS'!$Q:$Q,"diciembre",'DATOS-MODIFICADOS'!$T:$T,DICIEMBRE!D$4)</f>
        <v>2</v>
      </c>
      <c r="E6" s="103">
        <f>COUNTIFS('DATOS-MODIFICADOS'!$J:$J,DICIEMBRE!$B6,'DATOS-MODIFICADOS'!$Q:$Q,"diciembre",'DATOS-MODIFICADOS'!$T:$T,DICIEMBRE!E$4)</f>
        <v>0</v>
      </c>
      <c r="F6" s="103">
        <f>COUNTIFS('DATOS-MODIFICADOS'!$J:$J,DICIEMBRE!$B6,'DATOS-MODIFICADOS'!$Q:$Q,"diciembre",'DATOS-MODIFICADOS'!$T:$T,DICIEMBRE!F$4)</f>
        <v>2</v>
      </c>
      <c r="G6" s="100">
        <f>COUNTIFS('DATOS-MODIFICADOS'!$J:$J,DICIEMBRE!$B6,'DATOS-MODIFICADOS'!$Q:$Q,"diciembre",'DATOS-MODIFICADOS'!$T:$T,DICIEMBRE!G$4)</f>
        <v>0</v>
      </c>
      <c r="H6" s="103">
        <f>COUNTIFS('DATOS-MODIFICADOS'!$J:$J,DICIEMBRE!$B6,'DATOS-MODIFICADOS'!$Q:$Q,"diciembre",'DATOS-MODIFICADOS'!$T:$T,DICIEMBRE!H$4)</f>
        <v>0</v>
      </c>
      <c r="I6" s="103">
        <f>COUNTIFS('DATOS-MODIFICADOS'!$J:$J,DICIEMBRE!$B6,'DATOS-MODIFICADOS'!$Q:$Q,"diciembre",'DATOS-MODIFICADOS'!$T:$T,DICIEMBRE!I$4)</f>
        <v>0</v>
      </c>
      <c r="J6" s="103">
        <f>COUNTIFS('DATOS-MODIFICADOS'!$J:$J,DICIEMBRE!$B6,'DATOS-MODIFICADOS'!$Q:$Q,"diciembre",'DATOS-MODIFICADOS'!$T:$T,DICIEMBRE!J$4)</f>
        <v>2</v>
      </c>
      <c r="K6" s="103">
        <f>COUNTIFS('DATOS-MODIFICADOS'!$J:$J,DICIEMBRE!$B6,'DATOS-MODIFICADOS'!$Q:$Q,"diciembre",'DATOS-MODIFICADOS'!$T:$T,DICIEMBRE!K$4)</f>
        <v>0</v>
      </c>
      <c r="L6" s="103">
        <f>COUNTIFS('DATOS-MODIFICADOS'!$J:$J,DICIEMBRE!$B6,'DATOS-MODIFICADOS'!$Q:$Q,"diciembre",'DATOS-MODIFICADOS'!$T:$T,DICIEMBRE!L$4)</f>
        <v>2</v>
      </c>
      <c r="M6" s="103">
        <f>COUNTIFS('DATOS-MODIFICADOS'!$J:$J,DICIEMBRE!$B6,'DATOS-MODIFICADOS'!$Q:$Q,"diciembre",'DATOS-MODIFICADOS'!$T:$T,DICIEMBRE!M$4)</f>
        <v>0</v>
      </c>
      <c r="N6" s="100">
        <f>COUNTIFS('DATOS-MODIFICADOS'!$J:$J,DICIEMBRE!$B6,'DATOS-MODIFICADOS'!$Q:$Q,"diciembre",'DATOS-MODIFICADOS'!$T:$T,DICIEMBRE!N$4)</f>
        <v>0</v>
      </c>
      <c r="O6" s="103">
        <f>COUNTIFS('DATOS-MODIFICADOS'!$J:$J,DICIEMBRE!$B6,'DATOS-MODIFICADOS'!$Q:$Q,"diciembre",'DATOS-MODIFICADOS'!$T:$T,DICIEMBRE!O$4)</f>
        <v>0</v>
      </c>
      <c r="P6" s="103">
        <f>COUNTIFS('DATOS-MODIFICADOS'!$J:$J,DICIEMBRE!$B6,'DATOS-MODIFICADOS'!$Q:$Q,"diciembre",'DATOS-MODIFICADOS'!$T:$T,DICIEMBRE!P$4)</f>
        <v>0</v>
      </c>
      <c r="Q6" s="103">
        <f>COUNTIFS('DATOS-MODIFICADOS'!$J:$J,DICIEMBRE!$B6,'DATOS-MODIFICADOS'!$Q:$Q,"diciembre",'DATOS-MODIFICADOS'!$T:$T,DICIEMBRE!Q$4)</f>
        <v>0</v>
      </c>
      <c r="R6" s="103">
        <f>COUNTIFS('DATOS-MODIFICADOS'!$J:$J,DICIEMBRE!$B6,'DATOS-MODIFICADOS'!$Q:$Q,"diciembre",'DATOS-MODIFICADOS'!$T:$T,DICIEMBRE!R$4)</f>
        <v>0</v>
      </c>
      <c r="S6" s="103">
        <f>COUNTIFS('DATOS-MODIFICADOS'!$J:$J,DICIEMBRE!$B6,'DATOS-MODIFICADOS'!$Q:$Q,"diciembre",'DATOS-MODIFICADOS'!$T:$T,DICIEMBRE!S$4)</f>
        <v>2</v>
      </c>
      <c r="T6" s="103">
        <f>COUNTIFS('DATOS-MODIFICADOS'!$J:$J,DICIEMBRE!$B6,'DATOS-MODIFICADOS'!$Q:$Q,"diciembre",'DATOS-MODIFICADOS'!$T:$T,DICIEMBRE!T$4)</f>
        <v>9</v>
      </c>
      <c r="U6" s="100">
        <f>COUNTIFS('DATOS-MODIFICADOS'!$J:$J,DICIEMBRE!$B6,'DATOS-MODIFICADOS'!$Q:$Q,"diciembre",'DATOS-MODIFICADOS'!$T:$T,DICIEMBRE!U$4)</f>
        <v>0</v>
      </c>
      <c r="V6" s="103">
        <f>COUNTIFS('DATOS-MODIFICADOS'!$J:$J,DICIEMBRE!$B6,'DATOS-MODIFICADOS'!$Q:$Q,"diciembre",'DATOS-MODIFICADOS'!$T:$T,DICIEMBRE!V$4)</f>
        <v>0</v>
      </c>
      <c r="W6" s="103">
        <f>COUNTIFS('DATOS-MODIFICADOS'!$J:$J,DICIEMBRE!$B6,'DATOS-MODIFICADOS'!$Q:$Q,"diciembre",'DATOS-MODIFICADOS'!$T:$T,DICIEMBRE!W$4)</f>
        <v>0</v>
      </c>
      <c r="X6" s="103">
        <f>COUNTIFS('DATOS-MODIFICADOS'!$J:$J,DICIEMBRE!$B6,'DATOS-MODIFICADOS'!$Q:$Q,"diciembre",'DATOS-MODIFICADOS'!$T:$T,DICIEMBRE!X$4)</f>
        <v>2</v>
      </c>
      <c r="Y6" s="103">
        <f>COUNTIFS('DATOS-MODIFICADOS'!$J:$J,DICIEMBRE!$B6,'DATOS-MODIFICADOS'!$Q:$Q,"diciembre",'DATOS-MODIFICADOS'!$T:$T,DICIEMBRE!Y$4)</f>
        <v>0</v>
      </c>
      <c r="Z6" s="103">
        <f>COUNTIFS('DATOS-MODIFICADOS'!$J:$J,DICIEMBRE!$B6,'DATOS-MODIFICADOS'!$Q:$Q,"diciembre",'DATOS-MODIFICADOS'!$T:$T,DICIEMBRE!Z$4)</f>
        <v>0</v>
      </c>
      <c r="AA6" s="103">
        <f>COUNTIFS('DATOS-MODIFICADOS'!$J:$J,DICIEMBRE!$B6,'DATOS-MODIFICADOS'!$Q:$Q,"diciembre",'DATOS-MODIFICADOS'!$T:$T,DICIEMBRE!AA$4)</f>
        <v>0</v>
      </c>
      <c r="AB6" s="100">
        <f>COUNTIFS('DATOS-MODIFICADOS'!$J:$J,DICIEMBRE!$B6,'DATOS-MODIFICADOS'!$Q:$Q,"diciembre",'DATOS-MODIFICADOS'!$T:$T,DICIEMBRE!AB$4)</f>
        <v>0</v>
      </c>
      <c r="AC6" s="103">
        <f>COUNTIFS('DATOS-MODIFICADOS'!$J:$J,DICIEMBRE!$B6,'DATOS-MODIFICADOS'!$Q:$Q,"diciembre",'DATOS-MODIFICADOS'!$T:$T,DICIEMBRE!AC$4)</f>
        <v>0</v>
      </c>
      <c r="AD6" s="103">
        <f>COUNTIFS('DATOS-MODIFICADOS'!$J:$J,DICIEMBRE!$B6,'DATOS-MODIFICADOS'!$Q:$Q,"diciembre",'DATOS-MODIFICADOS'!$T:$T,DICIEMBRE!AD$4)</f>
        <v>0</v>
      </c>
      <c r="AE6" s="103">
        <f>COUNTIFS('DATOS-MODIFICADOS'!$J:$J,DICIEMBRE!$B6,'DATOS-MODIFICADOS'!$Q:$Q,"diciembre",'DATOS-MODIFICADOS'!$T:$T,DICIEMBRE!AE$4)</f>
        <v>0</v>
      </c>
      <c r="AF6" s="103">
        <f>COUNTIFS('DATOS-MODIFICADOS'!$J:$J,DICIEMBRE!$B6,'DATOS-MODIFICADOS'!$Q:$Q,"diciembre",'DATOS-MODIFICADOS'!$T:$T,DICIEMBRE!AF$4)</f>
        <v>2</v>
      </c>
      <c r="AG6" s="103">
        <f>COUNTIFS('DATOS-MODIFICADOS'!$J:$J,DICIEMBRE!$B6,'DATOS-MODIFICADOS'!$Q:$Q,"diciembre",'DATOS-MODIFICADOS'!$T:$T,DICIEMBRE!AG$4)</f>
        <v>0</v>
      </c>
      <c r="AH6" s="103">
        <f>COUNTIFS('DATOS-MODIFICADOS'!$J:$J,DICIEMBRE!$B6,'DATOS-MODIFICADOS'!$Q:$Q,"diciembre",'DATOS-MODIFICADOS'!$T:$T,DICIEMBRE!AH$4)</f>
        <v>0</v>
      </c>
      <c r="AI6" s="109">
        <f>$AI$3</f>
        <v>27</v>
      </c>
      <c r="AJ6" s="110">
        <f>AUSENTISMO!D2</f>
        <v>1</v>
      </c>
      <c r="AK6" s="109">
        <f>AI6-AJ6</f>
        <v>26</v>
      </c>
      <c r="AL6" s="110">
        <f>SUM(D6:AH6)</f>
        <v>23</v>
      </c>
      <c r="AM6" s="119">
        <f>AL6/AK6</f>
        <v>0.88461538461538458</v>
      </c>
    </row>
    <row r="7" spans="2:39" x14ac:dyDescent="0.25">
      <c r="B7" s="115" t="str">
        <f>ANALISIS!F6</f>
        <v>Anna Petrov</v>
      </c>
      <c r="C7" s="115" t="s">
        <v>895</v>
      </c>
      <c r="D7" s="45">
        <f>COUNTIFS('DATOS-MODIFICADOS'!$J:$J,DICIEMBRE!$B7,'DATOS-MODIFICADOS'!$Q:$Q,"diciembre",'DATOS-MODIFICADOS'!$T:$T,DICIEMBRE!D$4)</f>
        <v>0</v>
      </c>
      <c r="E7" s="45">
        <f>COUNTIFS('DATOS-MODIFICADOS'!$J:$J,DICIEMBRE!$B7,'DATOS-MODIFICADOS'!$Q:$Q,"diciembre",'DATOS-MODIFICADOS'!$T:$T,DICIEMBRE!E$4)</f>
        <v>0</v>
      </c>
      <c r="F7" s="45">
        <f>COUNTIFS('DATOS-MODIFICADOS'!$J:$J,DICIEMBRE!$B7,'DATOS-MODIFICADOS'!$Q:$Q,"diciembre",'DATOS-MODIFICADOS'!$T:$T,DICIEMBRE!F$4)</f>
        <v>0</v>
      </c>
      <c r="G7" s="100">
        <f>COUNTIFS('DATOS-MODIFICADOS'!$J:$J,DICIEMBRE!$B7,'DATOS-MODIFICADOS'!$Q:$Q,"diciembre",'DATOS-MODIFICADOS'!$T:$T,DICIEMBRE!G$4)</f>
        <v>0</v>
      </c>
      <c r="H7" s="45">
        <f>COUNTIFS('DATOS-MODIFICADOS'!$J:$J,DICIEMBRE!$B7,'DATOS-MODIFICADOS'!$Q:$Q,"diciembre",'DATOS-MODIFICADOS'!$T:$T,DICIEMBRE!H$4)</f>
        <v>2</v>
      </c>
      <c r="I7" s="45">
        <f>COUNTIFS('DATOS-MODIFICADOS'!$J:$J,DICIEMBRE!$B7,'DATOS-MODIFICADOS'!$Q:$Q,"diciembre",'DATOS-MODIFICADOS'!$T:$T,DICIEMBRE!I$4)</f>
        <v>0</v>
      </c>
      <c r="J7" s="45">
        <f>COUNTIFS('DATOS-MODIFICADOS'!$J:$J,DICIEMBRE!$B7,'DATOS-MODIFICADOS'!$Q:$Q,"diciembre",'DATOS-MODIFICADOS'!$T:$T,DICIEMBRE!J$4)</f>
        <v>2</v>
      </c>
      <c r="K7" s="45">
        <f>COUNTIFS('DATOS-MODIFICADOS'!$J:$J,DICIEMBRE!$B7,'DATOS-MODIFICADOS'!$Q:$Q,"diciembre",'DATOS-MODIFICADOS'!$T:$T,DICIEMBRE!K$4)</f>
        <v>0</v>
      </c>
      <c r="L7" s="45">
        <f>COUNTIFS('DATOS-MODIFICADOS'!$J:$J,DICIEMBRE!$B7,'DATOS-MODIFICADOS'!$Q:$Q,"diciembre",'DATOS-MODIFICADOS'!$T:$T,DICIEMBRE!L$4)</f>
        <v>0</v>
      </c>
      <c r="M7" s="45">
        <f>COUNTIFS('DATOS-MODIFICADOS'!$J:$J,DICIEMBRE!$B7,'DATOS-MODIFICADOS'!$Q:$Q,"diciembre",'DATOS-MODIFICADOS'!$T:$T,DICIEMBRE!M$4)</f>
        <v>0</v>
      </c>
      <c r="N7" s="100">
        <f>COUNTIFS('DATOS-MODIFICADOS'!$J:$J,DICIEMBRE!$B7,'DATOS-MODIFICADOS'!$Q:$Q,"diciembre",'DATOS-MODIFICADOS'!$T:$T,DICIEMBRE!N$4)</f>
        <v>0</v>
      </c>
      <c r="O7" s="45">
        <f>COUNTIFS('DATOS-MODIFICADOS'!$J:$J,DICIEMBRE!$B7,'DATOS-MODIFICADOS'!$Q:$Q,"diciembre",'DATOS-MODIFICADOS'!$T:$T,DICIEMBRE!O$4)</f>
        <v>0</v>
      </c>
      <c r="P7" s="45">
        <f>COUNTIFS('DATOS-MODIFICADOS'!$J:$J,DICIEMBRE!$B7,'DATOS-MODIFICADOS'!$Q:$Q,"diciembre",'DATOS-MODIFICADOS'!$T:$T,DICIEMBRE!P$4)</f>
        <v>0</v>
      </c>
      <c r="Q7" s="45">
        <f>COUNTIFS('DATOS-MODIFICADOS'!$J:$J,DICIEMBRE!$B7,'DATOS-MODIFICADOS'!$Q:$Q,"diciembre",'DATOS-MODIFICADOS'!$T:$T,DICIEMBRE!Q$4)</f>
        <v>0</v>
      </c>
      <c r="R7" s="45">
        <f>COUNTIFS('DATOS-MODIFICADOS'!$J:$J,DICIEMBRE!$B7,'DATOS-MODIFICADOS'!$Q:$Q,"diciembre",'DATOS-MODIFICADOS'!$T:$T,DICIEMBRE!R$4)</f>
        <v>0</v>
      </c>
      <c r="S7" s="45">
        <f>COUNTIFS('DATOS-MODIFICADOS'!$J:$J,DICIEMBRE!$B7,'DATOS-MODIFICADOS'!$Q:$Q,"diciembre",'DATOS-MODIFICADOS'!$T:$T,DICIEMBRE!S$4)</f>
        <v>2</v>
      </c>
      <c r="T7" s="45">
        <f>COUNTIFS('DATOS-MODIFICADOS'!$J:$J,DICIEMBRE!$B7,'DATOS-MODIFICADOS'!$Q:$Q,"diciembre",'DATOS-MODIFICADOS'!$T:$T,DICIEMBRE!T$4)</f>
        <v>0</v>
      </c>
      <c r="U7" s="100">
        <f>COUNTIFS('DATOS-MODIFICADOS'!$J:$J,DICIEMBRE!$B7,'DATOS-MODIFICADOS'!$Q:$Q,"diciembre",'DATOS-MODIFICADOS'!$T:$T,DICIEMBRE!U$4)</f>
        <v>0</v>
      </c>
      <c r="V7" s="45">
        <f>COUNTIFS('DATOS-MODIFICADOS'!$J:$J,DICIEMBRE!$B7,'DATOS-MODIFICADOS'!$Q:$Q,"diciembre",'DATOS-MODIFICADOS'!$T:$T,DICIEMBRE!V$4)</f>
        <v>0</v>
      </c>
      <c r="W7" s="45">
        <f>COUNTIFS('DATOS-MODIFICADOS'!$J:$J,DICIEMBRE!$B7,'DATOS-MODIFICADOS'!$Q:$Q,"diciembre",'DATOS-MODIFICADOS'!$T:$T,DICIEMBRE!W$4)</f>
        <v>0</v>
      </c>
      <c r="X7" s="45">
        <f>COUNTIFS('DATOS-MODIFICADOS'!$J:$J,DICIEMBRE!$B7,'DATOS-MODIFICADOS'!$Q:$Q,"diciembre",'DATOS-MODIFICADOS'!$T:$T,DICIEMBRE!X$4)</f>
        <v>9</v>
      </c>
      <c r="Y7" s="45">
        <f>COUNTIFS('DATOS-MODIFICADOS'!$J:$J,DICIEMBRE!$B7,'DATOS-MODIFICADOS'!$Q:$Q,"diciembre",'DATOS-MODIFICADOS'!$T:$T,DICIEMBRE!Y$4)</f>
        <v>2</v>
      </c>
      <c r="Z7" s="45">
        <f>COUNTIFS('DATOS-MODIFICADOS'!$J:$J,DICIEMBRE!$B7,'DATOS-MODIFICADOS'!$Q:$Q,"diciembre",'DATOS-MODIFICADOS'!$T:$T,DICIEMBRE!Z$4)</f>
        <v>2</v>
      </c>
      <c r="AA7" s="45">
        <f>COUNTIFS('DATOS-MODIFICADOS'!$J:$J,DICIEMBRE!$B7,'DATOS-MODIFICADOS'!$Q:$Q,"diciembre",'DATOS-MODIFICADOS'!$T:$T,DICIEMBRE!AA$4)</f>
        <v>0</v>
      </c>
      <c r="AB7" s="100">
        <f>COUNTIFS('DATOS-MODIFICADOS'!$J:$J,DICIEMBRE!$B7,'DATOS-MODIFICADOS'!$Q:$Q,"diciembre",'DATOS-MODIFICADOS'!$T:$T,DICIEMBRE!AB$4)</f>
        <v>0</v>
      </c>
      <c r="AC7" s="45">
        <f>COUNTIFS('DATOS-MODIFICADOS'!$J:$J,DICIEMBRE!$B7,'DATOS-MODIFICADOS'!$Q:$Q,"diciembre",'DATOS-MODIFICADOS'!$T:$T,DICIEMBRE!AC$4)</f>
        <v>0</v>
      </c>
      <c r="AD7" s="45">
        <f>COUNTIFS('DATOS-MODIFICADOS'!$J:$J,DICIEMBRE!$B7,'DATOS-MODIFICADOS'!$Q:$Q,"diciembre",'DATOS-MODIFICADOS'!$T:$T,DICIEMBRE!AD$4)</f>
        <v>0</v>
      </c>
      <c r="AE7" s="45">
        <f>COUNTIFS('DATOS-MODIFICADOS'!$J:$J,DICIEMBRE!$B7,'DATOS-MODIFICADOS'!$Q:$Q,"diciembre",'DATOS-MODIFICADOS'!$T:$T,DICIEMBRE!AE$4)</f>
        <v>0</v>
      </c>
      <c r="AF7" s="45">
        <f>COUNTIFS('DATOS-MODIFICADOS'!$J:$J,DICIEMBRE!$B7,'DATOS-MODIFICADOS'!$Q:$Q,"diciembre",'DATOS-MODIFICADOS'!$T:$T,DICIEMBRE!AF$4)</f>
        <v>0</v>
      </c>
      <c r="AG7" s="45">
        <f>COUNTIFS('DATOS-MODIFICADOS'!$J:$J,DICIEMBRE!$B7,'DATOS-MODIFICADOS'!$Q:$Q,"diciembre",'DATOS-MODIFICADOS'!$T:$T,DICIEMBRE!AG$4)</f>
        <v>0</v>
      </c>
      <c r="AH7" s="45">
        <f>COUNTIFS('DATOS-MODIFICADOS'!$J:$J,DICIEMBRE!$B7,'DATOS-MODIFICADOS'!$Q:$Q,"diciembre",'DATOS-MODIFICADOS'!$T:$T,DICIEMBRE!AH$4)</f>
        <v>0</v>
      </c>
      <c r="AI7" s="109">
        <f t="shared" ref="AI7:AI25" si="21">$AI$3</f>
        <v>27</v>
      </c>
      <c r="AJ7" s="110">
        <f>AUSENTISMO!D3</f>
        <v>0</v>
      </c>
      <c r="AK7" s="109">
        <f>AI7-AJ7</f>
        <v>27</v>
      </c>
      <c r="AL7" s="110">
        <f>SUM(D7:AH7)</f>
        <v>19</v>
      </c>
      <c r="AM7" s="119">
        <f t="shared" ref="AM7:AM25" si="22">AL7/AK7</f>
        <v>0.70370370370370372</v>
      </c>
    </row>
    <row r="8" spans="2:39" x14ac:dyDescent="0.25">
      <c r="B8" s="105" t="str">
        <f>ANALISIS!F7</f>
        <v>Fatima Al-Farsi</v>
      </c>
      <c r="C8" s="105" t="s">
        <v>895</v>
      </c>
      <c r="D8" s="103">
        <f>COUNTIFS('DATOS-MODIFICADOS'!$J:$J,DICIEMBRE!$B8,'DATOS-MODIFICADOS'!$Q:$Q,"diciembre",'DATOS-MODIFICADOS'!$T:$T,DICIEMBRE!D$4)</f>
        <v>0</v>
      </c>
      <c r="E8" s="103">
        <f>COUNTIFS('DATOS-MODIFICADOS'!$J:$J,DICIEMBRE!$B8,'DATOS-MODIFICADOS'!$Q:$Q,"diciembre",'DATOS-MODIFICADOS'!$T:$T,DICIEMBRE!E$4)</f>
        <v>0</v>
      </c>
      <c r="F8" s="103">
        <f>COUNTIFS('DATOS-MODIFICADOS'!$J:$J,DICIEMBRE!$B8,'DATOS-MODIFICADOS'!$Q:$Q,"diciembre",'DATOS-MODIFICADOS'!$T:$T,DICIEMBRE!F$4)</f>
        <v>0</v>
      </c>
      <c r="G8" s="100">
        <f>COUNTIFS('DATOS-MODIFICADOS'!$J:$J,DICIEMBRE!$B8,'DATOS-MODIFICADOS'!$Q:$Q,"diciembre",'DATOS-MODIFICADOS'!$T:$T,DICIEMBRE!G$4)</f>
        <v>0</v>
      </c>
      <c r="H8" s="103">
        <f>COUNTIFS('DATOS-MODIFICADOS'!$J:$J,DICIEMBRE!$B8,'DATOS-MODIFICADOS'!$Q:$Q,"diciembre",'DATOS-MODIFICADOS'!$T:$T,DICIEMBRE!H$4)</f>
        <v>0</v>
      </c>
      <c r="I8" s="103">
        <f>COUNTIFS('DATOS-MODIFICADOS'!$J:$J,DICIEMBRE!$B8,'DATOS-MODIFICADOS'!$Q:$Q,"diciembre",'DATOS-MODIFICADOS'!$T:$T,DICIEMBRE!I$4)</f>
        <v>0</v>
      </c>
      <c r="J8" s="103">
        <f>COUNTIFS('DATOS-MODIFICADOS'!$J:$J,DICIEMBRE!$B8,'DATOS-MODIFICADOS'!$Q:$Q,"diciembre",'DATOS-MODIFICADOS'!$T:$T,DICIEMBRE!J$4)</f>
        <v>0</v>
      </c>
      <c r="K8" s="103">
        <f>COUNTIFS('DATOS-MODIFICADOS'!$J:$J,DICIEMBRE!$B8,'DATOS-MODIFICADOS'!$Q:$Q,"diciembre",'DATOS-MODIFICADOS'!$T:$T,DICIEMBRE!K$4)</f>
        <v>0</v>
      </c>
      <c r="L8" s="103">
        <f>COUNTIFS('DATOS-MODIFICADOS'!$J:$J,DICIEMBRE!$B8,'DATOS-MODIFICADOS'!$Q:$Q,"diciembre",'DATOS-MODIFICADOS'!$T:$T,DICIEMBRE!L$4)</f>
        <v>2</v>
      </c>
      <c r="M8" s="103">
        <f>COUNTIFS('DATOS-MODIFICADOS'!$J:$J,DICIEMBRE!$B8,'DATOS-MODIFICADOS'!$Q:$Q,"diciembre",'DATOS-MODIFICADOS'!$T:$T,DICIEMBRE!M$4)</f>
        <v>0</v>
      </c>
      <c r="N8" s="100">
        <f>COUNTIFS('DATOS-MODIFICADOS'!$J:$J,DICIEMBRE!$B8,'DATOS-MODIFICADOS'!$Q:$Q,"diciembre",'DATOS-MODIFICADOS'!$T:$T,DICIEMBRE!N$4)</f>
        <v>0</v>
      </c>
      <c r="O8" s="103">
        <f>COUNTIFS('DATOS-MODIFICADOS'!$J:$J,DICIEMBRE!$B8,'DATOS-MODIFICADOS'!$Q:$Q,"diciembre",'DATOS-MODIFICADOS'!$T:$T,DICIEMBRE!O$4)</f>
        <v>0</v>
      </c>
      <c r="P8" s="103">
        <f>COUNTIFS('DATOS-MODIFICADOS'!$J:$J,DICIEMBRE!$B8,'DATOS-MODIFICADOS'!$Q:$Q,"diciembre",'DATOS-MODIFICADOS'!$T:$T,DICIEMBRE!P$4)</f>
        <v>0</v>
      </c>
      <c r="Q8" s="103">
        <f>COUNTIFS('DATOS-MODIFICADOS'!$J:$J,DICIEMBRE!$B8,'DATOS-MODIFICADOS'!$Q:$Q,"diciembre",'DATOS-MODIFICADOS'!$T:$T,DICIEMBRE!Q$4)</f>
        <v>0</v>
      </c>
      <c r="R8" s="103">
        <f>COUNTIFS('DATOS-MODIFICADOS'!$J:$J,DICIEMBRE!$B8,'DATOS-MODIFICADOS'!$Q:$Q,"diciembre",'DATOS-MODIFICADOS'!$T:$T,DICIEMBRE!R$4)</f>
        <v>2</v>
      </c>
      <c r="S8" s="103">
        <f>COUNTIFS('DATOS-MODIFICADOS'!$J:$J,DICIEMBRE!$B8,'DATOS-MODIFICADOS'!$Q:$Q,"diciembre",'DATOS-MODIFICADOS'!$T:$T,DICIEMBRE!S$4)</f>
        <v>0</v>
      </c>
      <c r="T8" s="103">
        <f>COUNTIFS('DATOS-MODIFICADOS'!$J:$J,DICIEMBRE!$B8,'DATOS-MODIFICADOS'!$Q:$Q,"diciembre",'DATOS-MODIFICADOS'!$T:$T,DICIEMBRE!T$4)</f>
        <v>1</v>
      </c>
      <c r="U8" s="100">
        <f>COUNTIFS('DATOS-MODIFICADOS'!$J:$J,DICIEMBRE!$B8,'DATOS-MODIFICADOS'!$Q:$Q,"diciembre",'DATOS-MODIFICADOS'!$T:$T,DICIEMBRE!U$4)</f>
        <v>0</v>
      </c>
      <c r="V8" s="103">
        <f>COUNTIFS('DATOS-MODIFICADOS'!$J:$J,DICIEMBRE!$B8,'DATOS-MODIFICADOS'!$Q:$Q,"diciembre",'DATOS-MODIFICADOS'!$T:$T,DICIEMBRE!V$4)</f>
        <v>0</v>
      </c>
      <c r="W8" s="103">
        <f>COUNTIFS('DATOS-MODIFICADOS'!$J:$J,DICIEMBRE!$B8,'DATOS-MODIFICADOS'!$Q:$Q,"diciembre",'DATOS-MODIFICADOS'!$T:$T,DICIEMBRE!W$4)</f>
        <v>0</v>
      </c>
      <c r="X8" s="103">
        <f>COUNTIFS('DATOS-MODIFICADOS'!$J:$J,DICIEMBRE!$B8,'DATOS-MODIFICADOS'!$Q:$Q,"diciembre",'DATOS-MODIFICADOS'!$T:$T,DICIEMBRE!X$4)</f>
        <v>0</v>
      </c>
      <c r="Y8" s="103">
        <f>COUNTIFS('DATOS-MODIFICADOS'!$J:$J,DICIEMBRE!$B8,'DATOS-MODIFICADOS'!$Q:$Q,"diciembre",'DATOS-MODIFICADOS'!$T:$T,DICIEMBRE!Y$4)</f>
        <v>2</v>
      </c>
      <c r="Z8" s="103">
        <f>COUNTIFS('DATOS-MODIFICADOS'!$J:$J,DICIEMBRE!$B8,'DATOS-MODIFICADOS'!$Q:$Q,"diciembre",'DATOS-MODIFICADOS'!$T:$T,DICIEMBRE!Z$4)</f>
        <v>9</v>
      </c>
      <c r="AA8" s="103">
        <f>COUNTIFS('DATOS-MODIFICADOS'!$J:$J,DICIEMBRE!$B8,'DATOS-MODIFICADOS'!$Q:$Q,"diciembre",'DATOS-MODIFICADOS'!$T:$T,DICIEMBRE!AA$4)</f>
        <v>0</v>
      </c>
      <c r="AB8" s="100">
        <f>COUNTIFS('DATOS-MODIFICADOS'!$J:$J,DICIEMBRE!$B8,'DATOS-MODIFICADOS'!$Q:$Q,"diciembre",'DATOS-MODIFICADOS'!$T:$T,DICIEMBRE!AB$4)</f>
        <v>0</v>
      </c>
      <c r="AC8" s="103">
        <f>COUNTIFS('DATOS-MODIFICADOS'!$J:$J,DICIEMBRE!$B8,'DATOS-MODIFICADOS'!$Q:$Q,"diciembre",'DATOS-MODIFICADOS'!$T:$T,DICIEMBRE!AC$4)</f>
        <v>0</v>
      </c>
      <c r="AD8" s="103">
        <f>COUNTIFS('DATOS-MODIFICADOS'!$J:$J,DICIEMBRE!$B8,'DATOS-MODIFICADOS'!$Q:$Q,"diciembre",'DATOS-MODIFICADOS'!$T:$T,DICIEMBRE!AD$4)</f>
        <v>0</v>
      </c>
      <c r="AE8" s="103">
        <f>COUNTIFS('DATOS-MODIFICADOS'!$J:$J,DICIEMBRE!$B8,'DATOS-MODIFICADOS'!$Q:$Q,"diciembre",'DATOS-MODIFICADOS'!$T:$T,DICIEMBRE!AE$4)</f>
        <v>0</v>
      </c>
      <c r="AF8" s="103">
        <f>COUNTIFS('DATOS-MODIFICADOS'!$J:$J,DICIEMBRE!$B8,'DATOS-MODIFICADOS'!$Q:$Q,"diciembre",'DATOS-MODIFICADOS'!$T:$T,DICIEMBRE!AF$4)</f>
        <v>2</v>
      </c>
      <c r="AG8" s="103">
        <f>COUNTIFS('DATOS-MODIFICADOS'!$J:$J,DICIEMBRE!$B8,'DATOS-MODIFICADOS'!$Q:$Q,"diciembre",'DATOS-MODIFICADOS'!$T:$T,DICIEMBRE!AG$4)</f>
        <v>0</v>
      </c>
      <c r="AH8" s="103">
        <f>COUNTIFS('DATOS-MODIFICADOS'!$J:$J,DICIEMBRE!$B8,'DATOS-MODIFICADOS'!$Q:$Q,"diciembre",'DATOS-MODIFICADOS'!$T:$T,DICIEMBRE!AH$4)</f>
        <v>0</v>
      </c>
      <c r="AI8" s="109">
        <f t="shared" si="21"/>
        <v>27</v>
      </c>
      <c r="AJ8" s="110">
        <f>AUSENTISMO!D4</f>
        <v>0</v>
      </c>
      <c r="AK8" s="109">
        <f t="shared" ref="AK8:AK25" si="23">AI8-AJ8</f>
        <v>27</v>
      </c>
      <c r="AL8" s="110">
        <f t="shared" ref="AL8:AL24" si="24">SUM(D8:AH8)</f>
        <v>18</v>
      </c>
      <c r="AM8" s="119">
        <f t="shared" si="22"/>
        <v>0.66666666666666663</v>
      </c>
    </row>
    <row r="9" spans="2:39" x14ac:dyDescent="0.25">
      <c r="B9" s="115" t="str">
        <f>ANALISIS!F8</f>
        <v>Juan Carlos Silva</v>
      </c>
      <c r="C9" s="115" t="s">
        <v>895</v>
      </c>
      <c r="D9" s="45">
        <f>COUNTIFS('DATOS-MODIFICADOS'!$J:$J,DICIEMBRE!$B9,'DATOS-MODIFICADOS'!$Q:$Q,"diciembre",'DATOS-MODIFICADOS'!$T:$T,DICIEMBRE!D$4)</f>
        <v>2</v>
      </c>
      <c r="E9" s="45">
        <f>COUNTIFS('DATOS-MODIFICADOS'!$J:$J,DICIEMBRE!$B9,'DATOS-MODIFICADOS'!$Q:$Q,"diciembre",'DATOS-MODIFICADOS'!$T:$T,DICIEMBRE!E$4)</f>
        <v>0</v>
      </c>
      <c r="F9" s="45">
        <f>COUNTIFS('DATOS-MODIFICADOS'!$J:$J,DICIEMBRE!$B9,'DATOS-MODIFICADOS'!$Q:$Q,"diciembre",'DATOS-MODIFICADOS'!$T:$T,DICIEMBRE!F$4)</f>
        <v>1</v>
      </c>
      <c r="G9" s="100">
        <f>COUNTIFS('DATOS-MODIFICADOS'!$J:$J,DICIEMBRE!$B9,'DATOS-MODIFICADOS'!$Q:$Q,"diciembre",'DATOS-MODIFICADOS'!$T:$T,DICIEMBRE!G$4)</f>
        <v>0</v>
      </c>
      <c r="H9" s="45">
        <f>COUNTIFS('DATOS-MODIFICADOS'!$J:$J,DICIEMBRE!$B9,'DATOS-MODIFICADOS'!$Q:$Q,"diciembre",'DATOS-MODIFICADOS'!$T:$T,DICIEMBRE!H$4)</f>
        <v>0</v>
      </c>
      <c r="I9" s="45">
        <f>COUNTIFS('DATOS-MODIFICADOS'!$J:$J,DICIEMBRE!$B9,'DATOS-MODIFICADOS'!$Q:$Q,"diciembre",'DATOS-MODIFICADOS'!$T:$T,DICIEMBRE!I$4)</f>
        <v>2</v>
      </c>
      <c r="J9" s="45">
        <f>COUNTIFS('DATOS-MODIFICADOS'!$J:$J,DICIEMBRE!$B9,'DATOS-MODIFICADOS'!$Q:$Q,"diciembre",'DATOS-MODIFICADOS'!$T:$T,DICIEMBRE!J$4)</f>
        <v>0</v>
      </c>
      <c r="K9" s="45">
        <f>COUNTIFS('DATOS-MODIFICADOS'!$J:$J,DICIEMBRE!$B9,'DATOS-MODIFICADOS'!$Q:$Q,"diciembre",'DATOS-MODIFICADOS'!$T:$T,DICIEMBRE!K$4)</f>
        <v>0</v>
      </c>
      <c r="L9" s="45">
        <f>COUNTIFS('DATOS-MODIFICADOS'!$J:$J,DICIEMBRE!$B9,'DATOS-MODIFICADOS'!$Q:$Q,"diciembre",'DATOS-MODIFICADOS'!$T:$T,DICIEMBRE!L$4)</f>
        <v>4</v>
      </c>
      <c r="M9" s="45">
        <f>COUNTIFS('DATOS-MODIFICADOS'!$J:$J,DICIEMBRE!$B9,'DATOS-MODIFICADOS'!$Q:$Q,"diciembre",'DATOS-MODIFICADOS'!$T:$T,DICIEMBRE!M$4)</f>
        <v>0</v>
      </c>
      <c r="N9" s="100">
        <f>COUNTIFS('DATOS-MODIFICADOS'!$J:$J,DICIEMBRE!$B9,'DATOS-MODIFICADOS'!$Q:$Q,"diciembre",'DATOS-MODIFICADOS'!$T:$T,DICIEMBRE!N$4)</f>
        <v>0</v>
      </c>
      <c r="O9" s="45">
        <f>COUNTIFS('DATOS-MODIFICADOS'!$J:$J,DICIEMBRE!$B9,'DATOS-MODIFICADOS'!$Q:$Q,"diciembre",'DATOS-MODIFICADOS'!$T:$T,DICIEMBRE!O$4)</f>
        <v>0</v>
      </c>
      <c r="P9" s="45">
        <f>COUNTIFS('DATOS-MODIFICADOS'!$J:$J,DICIEMBRE!$B9,'DATOS-MODIFICADOS'!$Q:$Q,"diciembre",'DATOS-MODIFICADOS'!$T:$T,DICIEMBRE!P$4)</f>
        <v>0</v>
      </c>
      <c r="Q9" s="45">
        <f>COUNTIFS('DATOS-MODIFICADOS'!$J:$J,DICIEMBRE!$B9,'DATOS-MODIFICADOS'!$Q:$Q,"diciembre",'DATOS-MODIFICADOS'!$T:$T,DICIEMBRE!Q$4)</f>
        <v>0</v>
      </c>
      <c r="R9" s="45">
        <f>COUNTIFS('DATOS-MODIFICADOS'!$J:$J,DICIEMBRE!$B9,'DATOS-MODIFICADOS'!$Q:$Q,"diciembre",'DATOS-MODIFICADOS'!$T:$T,DICIEMBRE!R$4)</f>
        <v>2</v>
      </c>
      <c r="S9" s="45">
        <f>COUNTIFS('DATOS-MODIFICADOS'!$J:$J,DICIEMBRE!$B9,'DATOS-MODIFICADOS'!$Q:$Q,"diciembre",'DATOS-MODIFICADOS'!$T:$T,DICIEMBRE!S$4)</f>
        <v>0</v>
      </c>
      <c r="T9" s="45">
        <f>COUNTIFS('DATOS-MODIFICADOS'!$J:$J,DICIEMBRE!$B9,'DATOS-MODIFICADOS'!$Q:$Q,"diciembre",'DATOS-MODIFICADOS'!$T:$T,DICIEMBRE!T$4)</f>
        <v>0</v>
      </c>
      <c r="U9" s="100">
        <f>COUNTIFS('DATOS-MODIFICADOS'!$J:$J,DICIEMBRE!$B9,'DATOS-MODIFICADOS'!$Q:$Q,"diciembre",'DATOS-MODIFICADOS'!$T:$T,DICIEMBRE!U$4)</f>
        <v>0</v>
      </c>
      <c r="V9" s="45">
        <f>COUNTIFS('DATOS-MODIFICADOS'!$J:$J,DICIEMBRE!$B9,'DATOS-MODIFICADOS'!$Q:$Q,"diciembre",'DATOS-MODIFICADOS'!$T:$T,DICIEMBRE!V$4)</f>
        <v>0</v>
      </c>
      <c r="W9" s="45">
        <f>COUNTIFS('DATOS-MODIFICADOS'!$J:$J,DICIEMBRE!$B9,'DATOS-MODIFICADOS'!$Q:$Q,"diciembre",'DATOS-MODIFICADOS'!$T:$T,DICIEMBRE!W$4)</f>
        <v>0</v>
      </c>
      <c r="X9" s="45">
        <f>COUNTIFS('DATOS-MODIFICADOS'!$J:$J,DICIEMBRE!$B9,'DATOS-MODIFICADOS'!$Q:$Q,"diciembre",'DATOS-MODIFICADOS'!$T:$T,DICIEMBRE!X$4)</f>
        <v>0</v>
      </c>
      <c r="Y9" s="45">
        <f>COUNTIFS('DATOS-MODIFICADOS'!$J:$J,DICIEMBRE!$B9,'DATOS-MODIFICADOS'!$Q:$Q,"diciembre",'DATOS-MODIFICADOS'!$T:$T,DICIEMBRE!Y$4)</f>
        <v>0</v>
      </c>
      <c r="Z9" s="45">
        <f>COUNTIFS('DATOS-MODIFICADOS'!$J:$J,DICIEMBRE!$B9,'DATOS-MODIFICADOS'!$Q:$Q,"diciembre",'DATOS-MODIFICADOS'!$T:$T,DICIEMBRE!Z$4)</f>
        <v>4</v>
      </c>
      <c r="AA9" s="45">
        <f>COUNTIFS('DATOS-MODIFICADOS'!$J:$J,DICIEMBRE!$B9,'DATOS-MODIFICADOS'!$Q:$Q,"diciembre",'DATOS-MODIFICADOS'!$T:$T,DICIEMBRE!AA$4)</f>
        <v>0</v>
      </c>
      <c r="AB9" s="100">
        <f>COUNTIFS('DATOS-MODIFICADOS'!$J:$J,DICIEMBRE!$B9,'DATOS-MODIFICADOS'!$Q:$Q,"diciembre",'DATOS-MODIFICADOS'!$T:$T,DICIEMBRE!AB$4)</f>
        <v>0</v>
      </c>
      <c r="AC9" s="45">
        <f>COUNTIFS('DATOS-MODIFICADOS'!$J:$J,DICIEMBRE!$B9,'DATOS-MODIFICADOS'!$Q:$Q,"diciembre",'DATOS-MODIFICADOS'!$T:$T,DICIEMBRE!AC$4)</f>
        <v>0</v>
      </c>
      <c r="AD9" s="45">
        <f>COUNTIFS('DATOS-MODIFICADOS'!$J:$J,DICIEMBRE!$B9,'DATOS-MODIFICADOS'!$Q:$Q,"diciembre",'DATOS-MODIFICADOS'!$T:$T,DICIEMBRE!AD$4)</f>
        <v>4</v>
      </c>
      <c r="AE9" s="45">
        <f>COUNTIFS('DATOS-MODIFICADOS'!$J:$J,DICIEMBRE!$B9,'DATOS-MODIFICADOS'!$Q:$Q,"diciembre",'DATOS-MODIFICADOS'!$T:$T,DICIEMBRE!AE$4)</f>
        <v>0</v>
      </c>
      <c r="AF9" s="45">
        <f>COUNTIFS('DATOS-MODIFICADOS'!$J:$J,DICIEMBRE!$B9,'DATOS-MODIFICADOS'!$Q:$Q,"diciembre",'DATOS-MODIFICADOS'!$T:$T,DICIEMBRE!AF$4)</f>
        <v>0</v>
      </c>
      <c r="AG9" s="45">
        <f>COUNTIFS('DATOS-MODIFICADOS'!$J:$J,DICIEMBRE!$B9,'DATOS-MODIFICADOS'!$Q:$Q,"diciembre",'DATOS-MODIFICADOS'!$T:$T,DICIEMBRE!AG$4)</f>
        <v>0</v>
      </c>
      <c r="AH9" s="45">
        <f>COUNTIFS('DATOS-MODIFICADOS'!$J:$J,DICIEMBRE!$B9,'DATOS-MODIFICADOS'!$Q:$Q,"diciembre",'DATOS-MODIFICADOS'!$T:$T,DICIEMBRE!AH$4)</f>
        <v>2</v>
      </c>
      <c r="AI9" s="109">
        <f t="shared" si="21"/>
        <v>27</v>
      </c>
      <c r="AJ9" s="110">
        <f>AUSENTISMO!D5</f>
        <v>0</v>
      </c>
      <c r="AK9" s="109">
        <f t="shared" si="23"/>
        <v>27</v>
      </c>
      <c r="AL9" s="110">
        <f t="shared" si="24"/>
        <v>21</v>
      </c>
      <c r="AM9" s="119">
        <f t="shared" si="22"/>
        <v>0.77777777777777779</v>
      </c>
    </row>
    <row r="10" spans="2:39" x14ac:dyDescent="0.25">
      <c r="B10" s="105" t="str">
        <f>ANALISIS!F9</f>
        <v>Carla Costa</v>
      </c>
      <c r="C10" s="105" t="s">
        <v>895</v>
      </c>
      <c r="D10" s="103">
        <f>COUNTIFS('DATOS-MODIFICADOS'!$J:$J,DICIEMBRE!$B10,'DATOS-MODIFICADOS'!$Q:$Q,"diciembre",'DATOS-MODIFICADOS'!$T:$T,DICIEMBRE!D$4)</f>
        <v>9</v>
      </c>
      <c r="E10" s="103">
        <f>COUNTIFS('DATOS-MODIFICADOS'!$J:$J,DICIEMBRE!$B10,'DATOS-MODIFICADOS'!$Q:$Q,"diciembre",'DATOS-MODIFICADOS'!$T:$T,DICIEMBRE!E$4)</f>
        <v>0</v>
      </c>
      <c r="F10" s="103">
        <f>COUNTIFS('DATOS-MODIFICADOS'!$J:$J,DICIEMBRE!$B10,'DATOS-MODIFICADOS'!$Q:$Q,"diciembre",'DATOS-MODIFICADOS'!$T:$T,DICIEMBRE!F$4)</f>
        <v>3</v>
      </c>
      <c r="G10" s="100">
        <f>COUNTIFS('DATOS-MODIFICADOS'!$J:$J,DICIEMBRE!$B10,'DATOS-MODIFICADOS'!$Q:$Q,"diciembre",'DATOS-MODIFICADOS'!$T:$T,DICIEMBRE!G$4)</f>
        <v>0</v>
      </c>
      <c r="H10" s="103">
        <f>COUNTIFS('DATOS-MODIFICADOS'!$J:$J,DICIEMBRE!$B10,'DATOS-MODIFICADOS'!$Q:$Q,"diciembre",'DATOS-MODIFICADOS'!$T:$T,DICIEMBRE!H$4)</f>
        <v>2</v>
      </c>
      <c r="I10" s="103">
        <f>COUNTIFS('DATOS-MODIFICADOS'!$J:$J,DICIEMBRE!$B10,'DATOS-MODIFICADOS'!$Q:$Q,"diciembre",'DATOS-MODIFICADOS'!$T:$T,DICIEMBRE!I$4)</f>
        <v>0</v>
      </c>
      <c r="J10" s="103">
        <f>COUNTIFS('DATOS-MODIFICADOS'!$J:$J,DICIEMBRE!$B10,'DATOS-MODIFICADOS'!$Q:$Q,"diciembre",'DATOS-MODIFICADOS'!$T:$T,DICIEMBRE!J$4)</f>
        <v>1</v>
      </c>
      <c r="K10" s="103">
        <f>COUNTIFS('DATOS-MODIFICADOS'!$J:$J,DICIEMBRE!$B10,'DATOS-MODIFICADOS'!$Q:$Q,"diciembre",'DATOS-MODIFICADOS'!$T:$T,DICIEMBRE!K$4)</f>
        <v>0</v>
      </c>
      <c r="L10" s="103">
        <f>COUNTIFS('DATOS-MODIFICADOS'!$J:$J,DICIEMBRE!$B10,'DATOS-MODIFICADOS'!$Q:$Q,"diciembre",'DATOS-MODIFICADOS'!$T:$T,DICIEMBRE!L$4)</f>
        <v>1</v>
      </c>
      <c r="M10" s="103">
        <f>COUNTIFS('DATOS-MODIFICADOS'!$J:$J,DICIEMBRE!$B10,'DATOS-MODIFICADOS'!$Q:$Q,"diciembre",'DATOS-MODIFICADOS'!$T:$T,DICIEMBRE!M$4)</f>
        <v>0</v>
      </c>
      <c r="N10" s="100">
        <f>COUNTIFS('DATOS-MODIFICADOS'!$J:$J,DICIEMBRE!$B10,'DATOS-MODIFICADOS'!$Q:$Q,"diciembre",'DATOS-MODIFICADOS'!$T:$T,DICIEMBRE!N$4)</f>
        <v>0</v>
      </c>
      <c r="O10" s="103">
        <f>COUNTIFS('DATOS-MODIFICADOS'!$J:$J,DICIEMBRE!$B10,'DATOS-MODIFICADOS'!$Q:$Q,"diciembre",'DATOS-MODIFICADOS'!$T:$T,DICIEMBRE!O$4)</f>
        <v>2</v>
      </c>
      <c r="P10" s="103">
        <f>COUNTIFS('DATOS-MODIFICADOS'!$J:$J,DICIEMBRE!$B10,'DATOS-MODIFICADOS'!$Q:$Q,"diciembre",'DATOS-MODIFICADOS'!$T:$T,DICIEMBRE!P$4)</f>
        <v>2</v>
      </c>
      <c r="Q10" s="103">
        <f>COUNTIFS('DATOS-MODIFICADOS'!$J:$J,DICIEMBRE!$B10,'DATOS-MODIFICADOS'!$Q:$Q,"diciembre",'DATOS-MODIFICADOS'!$T:$T,DICIEMBRE!Q$4)</f>
        <v>0</v>
      </c>
      <c r="R10" s="103">
        <f>COUNTIFS('DATOS-MODIFICADOS'!$J:$J,DICIEMBRE!$B10,'DATOS-MODIFICADOS'!$Q:$Q,"diciembre",'DATOS-MODIFICADOS'!$T:$T,DICIEMBRE!R$4)</f>
        <v>3</v>
      </c>
      <c r="S10" s="103">
        <f>COUNTIFS('DATOS-MODIFICADOS'!$J:$J,DICIEMBRE!$B10,'DATOS-MODIFICADOS'!$Q:$Q,"diciembre",'DATOS-MODIFICADOS'!$T:$T,DICIEMBRE!S$4)</f>
        <v>0</v>
      </c>
      <c r="T10" s="103">
        <f>COUNTIFS('DATOS-MODIFICADOS'!$J:$J,DICIEMBRE!$B10,'DATOS-MODIFICADOS'!$Q:$Q,"diciembre",'DATOS-MODIFICADOS'!$T:$T,DICIEMBRE!T$4)</f>
        <v>0</v>
      </c>
      <c r="U10" s="100">
        <f>COUNTIFS('DATOS-MODIFICADOS'!$J:$J,DICIEMBRE!$B10,'DATOS-MODIFICADOS'!$Q:$Q,"diciembre",'DATOS-MODIFICADOS'!$T:$T,DICIEMBRE!U$4)</f>
        <v>0</v>
      </c>
      <c r="V10" s="103">
        <f>COUNTIFS('DATOS-MODIFICADOS'!$J:$J,DICIEMBRE!$B10,'DATOS-MODIFICADOS'!$Q:$Q,"diciembre",'DATOS-MODIFICADOS'!$T:$T,DICIEMBRE!V$4)</f>
        <v>2</v>
      </c>
      <c r="W10" s="103">
        <f>COUNTIFS('DATOS-MODIFICADOS'!$J:$J,DICIEMBRE!$B10,'DATOS-MODIFICADOS'!$Q:$Q,"diciembre",'DATOS-MODIFICADOS'!$T:$T,DICIEMBRE!W$4)</f>
        <v>0</v>
      </c>
      <c r="X10" s="103">
        <f>COUNTIFS('DATOS-MODIFICADOS'!$J:$J,DICIEMBRE!$B10,'DATOS-MODIFICADOS'!$Q:$Q,"diciembre",'DATOS-MODIFICADOS'!$T:$T,DICIEMBRE!X$4)</f>
        <v>0</v>
      </c>
      <c r="Y10" s="103">
        <f>COUNTIFS('DATOS-MODIFICADOS'!$J:$J,DICIEMBRE!$B10,'DATOS-MODIFICADOS'!$Q:$Q,"diciembre",'DATOS-MODIFICADOS'!$T:$T,DICIEMBRE!Y$4)</f>
        <v>0</v>
      </c>
      <c r="Z10" s="103">
        <f>COUNTIFS('DATOS-MODIFICADOS'!$J:$J,DICIEMBRE!$B10,'DATOS-MODIFICADOS'!$Q:$Q,"diciembre",'DATOS-MODIFICADOS'!$T:$T,DICIEMBRE!Z$4)</f>
        <v>2</v>
      </c>
      <c r="AA10" s="103">
        <f>COUNTIFS('DATOS-MODIFICADOS'!$J:$J,DICIEMBRE!$B10,'DATOS-MODIFICADOS'!$Q:$Q,"diciembre",'DATOS-MODIFICADOS'!$T:$T,DICIEMBRE!AA$4)</f>
        <v>0</v>
      </c>
      <c r="AB10" s="100">
        <f>COUNTIFS('DATOS-MODIFICADOS'!$J:$J,DICIEMBRE!$B10,'DATOS-MODIFICADOS'!$Q:$Q,"diciembre",'DATOS-MODIFICADOS'!$T:$T,DICIEMBRE!AB$4)</f>
        <v>0</v>
      </c>
      <c r="AC10" s="103">
        <f>COUNTIFS('DATOS-MODIFICADOS'!$J:$J,DICIEMBRE!$B10,'DATOS-MODIFICADOS'!$Q:$Q,"diciembre",'DATOS-MODIFICADOS'!$T:$T,DICIEMBRE!AC$4)</f>
        <v>0</v>
      </c>
      <c r="AD10" s="103">
        <f>COUNTIFS('DATOS-MODIFICADOS'!$J:$J,DICIEMBRE!$B10,'DATOS-MODIFICADOS'!$Q:$Q,"diciembre",'DATOS-MODIFICADOS'!$T:$T,DICIEMBRE!AD$4)</f>
        <v>2</v>
      </c>
      <c r="AE10" s="103">
        <f>COUNTIFS('DATOS-MODIFICADOS'!$J:$J,DICIEMBRE!$B10,'DATOS-MODIFICADOS'!$Q:$Q,"diciembre",'DATOS-MODIFICADOS'!$T:$T,DICIEMBRE!AE$4)</f>
        <v>2</v>
      </c>
      <c r="AF10" s="103">
        <f>COUNTIFS('DATOS-MODIFICADOS'!$J:$J,DICIEMBRE!$B10,'DATOS-MODIFICADOS'!$Q:$Q,"diciembre",'DATOS-MODIFICADOS'!$T:$T,DICIEMBRE!AF$4)</f>
        <v>0</v>
      </c>
      <c r="AG10" s="103">
        <f>COUNTIFS('DATOS-MODIFICADOS'!$J:$J,DICIEMBRE!$B10,'DATOS-MODIFICADOS'!$Q:$Q,"diciembre",'DATOS-MODIFICADOS'!$T:$T,DICIEMBRE!AG$4)</f>
        <v>0</v>
      </c>
      <c r="AH10" s="103">
        <f>COUNTIFS('DATOS-MODIFICADOS'!$J:$J,DICIEMBRE!$B10,'DATOS-MODIFICADOS'!$Q:$Q,"diciembre",'DATOS-MODIFICADOS'!$T:$T,DICIEMBRE!AH$4)</f>
        <v>5</v>
      </c>
      <c r="AI10" s="109">
        <f t="shared" si="21"/>
        <v>27</v>
      </c>
      <c r="AJ10" s="110">
        <f>AUSENTISMO!D6</f>
        <v>0</v>
      </c>
      <c r="AK10" s="109">
        <f t="shared" si="23"/>
        <v>27</v>
      </c>
      <c r="AL10" s="110">
        <f t="shared" si="24"/>
        <v>36</v>
      </c>
      <c r="AM10" s="119">
        <f t="shared" si="22"/>
        <v>1.3333333333333333</v>
      </c>
    </row>
    <row r="11" spans="2:39" x14ac:dyDescent="0.25">
      <c r="B11" s="115" t="str">
        <f>ANALISIS!F10</f>
        <v>Carlos Rodriguez</v>
      </c>
      <c r="C11" s="115" t="s">
        <v>895</v>
      </c>
      <c r="D11" s="45">
        <f>COUNTIFS('DATOS-MODIFICADOS'!$J:$J,DICIEMBRE!$B11,'DATOS-MODIFICADOS'!$Q:$Q,"diciembre",'DATOS-MODIFICADOS'!$T:$T,DICIEMBRE!D$4)</f>
        <v>0</v>
      </c>
      <c r="E11" s="45">
        <f>COUNTIFS('DATOS-MODIFICADOS'!$J:$J,DICIEMBRE!$B11,'DATOS-MODIFICADOS'!$Q:$Q,"diciembre",'DATOS-MODIFICADOS'!$T:$T,DICIEMBRE!E$4)</f>
        <v>0</v>
      </c>
      <c r="F11" s="45">
        <f>COUNTIFS('DATOS-MODIFICADOS'!$J:$J,DICIEMBRE!$B11,'DATOS-MODIFICADOS'!$Q:$Q,"diciembre",'DATOS-MODIFICADOS'!$T:$T,DICIEMBRE!F$4)</f>
        <v>0</v>
      </c>
      <c r="G11" s="100">
        <f>COUNTIFS('DATOS-MODIFICADOS'!$J:$J,DICIEMBRE!$B11,'DATOS-MODIFICADOS'!$Q:$Q,"diciembre",'DATOS-MODIFICADOS'!$T:$T,DICIEMBRE!G$4)</f>
        <v>0</v>
      </c>
      <c r="H11" s="45">
        <f>COUNTIFS('DATOS-MODIFICADOS'!$J:$J,DICIEMBRE!$B11,'DATOS-MODIFICADOS'!$Q:$Q,"diciembre",'DATOS-MODIFICADOS'!$T:$T,DICIEMBRE!H$4)</f>
        <v>0</v>
      </c>
      <c r="I11" s="45">
        <f>COUNTIFS('DATOS-MODIFICADOS'!$J:$J,DICIEMBRE!$B11,'DATOS-MODIFICADOS'!$Q:$Q,"diciembre",'DATOS-MODIFICADOS'!$T:$T,DICIEMBRE!I$4)</f>
        <v>0</v>
      </c>
      <c r="J11" s="45">
        <f>COUNTIFS('DATOS-MODIFICADOS'!$J:$J,DICIEMBRE!$B11,'DATOS-MODIFICADOS'!$Q:$Q,"diciembre",'DATOS-MODIFICADOS'!$T:$T,DICIEMBRE!J$4)</f>
        <v>9</v>
      </c>
      <c r="K11" s="45">
        <f>COUNTIFS('DATOS-MODIFICADOS'!$J:$J,DICIEMBRE!$B11,'DATOS-MODIFICADOS'!$Q:$Q,"diciembre",'DATOS-MODIFICADOS'!$T:$T,DICIEMBRE!K$4)</f>
        <v>0</v>
      </c>
      <c r="L11" s="45">
        <f>COUNTIFS('DATOS-MODIFICADOS'!$J:$J,DICIEMBRE!$B11,'DATOS-MODIFICADOS'!$Q:$Q,"diciembre",'DATOS-MODIFICADOS'!$T:$T,DICIEMBRE!L$4)</f>
        <v>0</v>
      </c>
      <c r="M11" s="45">
        <f>COUNTIFS('DATOS-MODIFICADOS'!$J:$J,DICIEMBRE!$B11,'DATOS-MODIFICADOS'!$Q:$Q,"diciembre",'DATOS-MODIFICADOS'!$T:$T,DICIEMBRE!M$4)</f>
        <v>2</v>
      </c>
      <c r="N11" s="100">
        <f>COUNTIFS('DATOS-MODIFICADOS'!$J:$J,DICIEMBRE!$B11,'DATOS-MODIFICADOS'!$Q:$Q,"diciembre",'DATOS-MODIFICADOS'!$T:$T,DICIEMBRE!N$4)</f>
        <v>0</v>
      </c>
      <c r="O11" s="45">
        <f>COUNTIFS('DATOS-MODIFICADOS'!$J:$J,DICIEMBRE!$B11,'DATOS-MODIFICADOS'!$Q:$Q,"diciembre",'DATOS-MODIFICADOS'!$T:$T,DICIEMBRE!O$4)</f>
        <v>0</v>
      </c>
      <c r="P11" s="45">
        <f>COUNTIFS('DATOS-MODIFICADOS'!$J:$J,DICIEMBRE!$B11,'DATOS-MODIFICADOS'!$Q:$Q,"diciembre",'DATOS-MODIFICADOS'!$T:$T,DICIEMBRE!P$4)</f>
        <v>0</v>
      </c>
      <c r="Q11" s="45">
        <f>COUNTIFS('DATOS-MODIFICADOS'!$J:$J,DICIEMBRE!$B11,'DATOS-MODIFICADOS'!$Q:$Q,"diciembre",'DATOS-MODIFICADOS'!$T:$T,DICIEMBRE!Q$4)</f>
        <v>0</v>
      </c>
      <c r="R11" s="45">
        <f>COUNTIFS('DATOS-MODIFICADOS'!$J:$J,DICIEMBRE!$B11,'DATOS-MODIFICADOS'!$Q:$Q,"diciembre",'DATOS-MODIFICADOS'!$T:$T,DICIEMBRE!R$4)</f>
        <v>0</v>
      </c>
      <c r="S11" s="45">
        <f>COUNTIFS('DATOS-MODIFICADOS'!$J:$J,DICIEMBRE!$B11,'DATOS-MODIFICADOS'!$Q:$Q,"diciembre",'DATOS-MODIFICADOS'!$T:$T,DICIEMBRE!S$4)</f>
        <v>0</v>
      </c>
      <c r="T11" s="45">
        <f>COUNTIFS('DATOS-MODIFICADOS'!$J:$J,DICIEMBRE!$B11,'DATOS-MODIFICADOS'!$Q:$Q,"diciembre",'DATOS-MODIFICADOS'!$T:$T,DICIEMBRE!T$4)</f>
        <v>0</v>
      </c>
      <c r="U11" s="100">
        <f>COUNTIFS('DATOS-MODIFICADOS'!$J:$J,DICIEMBRE!$B11,'DATOS-MODIFICADOS'!$Q:$Q,"diciembre",'DATOS-MODIFICADOS'!$T:$T,DICIEMBRE!U$4)</f>
        <v>0</v>
      </c>
      <c r="V11" s="45">
        <f>COUNTIFS('DATOS-MODIFICADOS'!$J:$J,DICIEMBRE!$B11,'DATOS-MODIFICADOS'!$Q:$Q,"diciembre",'DATOS-MODIFICADOS'!$T:$T,DICIEMBRE!V$4)</f>
        <v>2</v>
      </c>
      <c r="W11" s="45">
        <f>COUNTIFS('DATOS-MODIFICADOS'!$J:$J,DICIEMBRE!$B11,'DATOS-MODIFICADOS'!$Q:$Q,"diciembre",'DATOS-MODIFICADOS'!$T:$T,DICIEMBRE!W$4)</f>
        <v>0</v>
      </c>
      <c r="X11" s="45">
        <f>COUNTIFS('DATOS-MODIFICADOS'!$J:$J,DICIEMBRE!$B11,'DATOS-MODIFICADOS'!$Q:$Q,"diciembre",'DATOS-MODIFICADOS'!$T:$T,DICIEMBRE!X$4)</f>
        <v>0</v>
      </c>
      <c r="Y11" s="45">
        <f>COUNTIFS('DATOS-MODIFICADOS'!$J:$J,DICIEMBRE!$B11,'DATOS-MODIFICADOS'!$Q:$Q,"diciembre",'DATOS-MODIFICADOS'!$T:$T,DICIEMBRE!Y$4)</f>
        <v>0</v>
      </c>
      <c r="Z11" s="45">
        <f>COUNTIFS('DATOS-MODIFICADOS'!$J:$J,DICIEMBRE!$B11,'DATOS-MODIFICADOS'!$Q:$Q,"diciembre",'DATOS-MODIFICADOS'!$T:$T,DICIEMBRE!Z$4)</f>
        <v>2</v>
      </c>
      <c r="AA11" s="45">
        <f>COUNTIFS('DATOS-MODIFICADOS'!$J:$J,DICIEMBRE!$B11,'DATOS-MODIFICADOS'!$Q:$Q,"diciembre",'DATOS-MODIFICADOS'!$T:$T,DICIEMBRE!AA$4)</f>
        <v>0</v>
      </c>
      <c r="AB11" s="100">
        <f>COUNTIFS('DATOS-MODIFICADOS'!$J:$J,DICIEMBRE!$B11,'DATOS-MODIFICADOS'!$Q:$Q,"diciembre",'DATOS-MODIFICADOS'!$T:$T,DICIEMBRE!AB$4)</f>
        <v>0</v>
      </c>
      <c r="AC11" s="45">
        <f>COUNTIFS('DATOS-MODIFICADOS'!$J:$J,DICIEMBRE!$B11,'DATOS-MODIFICADOS'!$Q:$Q,"diciembre",'DATOS-MODIFICADOS'!$T:$T,DICIEMBRE!AC$4)</f>
        <v>0</v>
      </c>
      <c r="AD11" s="45">
        <f>COUNTIFS('DATOS-MODIFICADOS'!$J:$J,DICIEMBRE!$B11,'DATOS-MODIFICADOS'!$Q:$Q,"diciembre",'DATOS-MODIFICADOS'!$T:$T,DICIEMBRE!AD$4)</f>
        <v>0</v>
      </c>
      <c r="AE11" s="45">
        <f>COUNTIFS('DATOS-MODIFICADOS'!$J:$J,DICIEMBRE!$B11,'DATOS-MODIFICADOS'!$Q:$Q,"diciembre",'DATOS-MODIFICADOS'!$T:$T,DICIEMBRE!AE$4)</f>
        <v>0</v>
      </c>
      <c r="AF11" s="45">
        <f>COUNTIFS('DATOS-MODIFICADOS'!$J:$J,DICIEMBRE!$B11,'DATOS-MODIFICADOS'!$Q:$Q,"diciembre",'DATOS-MODIFICADOS'!$T:$T,DICIEMBRE!AF$4)</f>
        <v>0</v>
      </c>
      <c r="AG11" s="45">
        <f>COUNTIFS('DATOS-MODIFICADOS'!$J:$J,DICIEMBRE!$B11,'DATOS-MODIFICADOS'!$Q:$Q,"diciembre",'DATOS-MODIFICADOS'!$T:$T,DICIEMBRE!AG$4)</f>
        <v>0</v>
      </c>
      <c r="AH11" s="45">
        <f>COUNTIFS('DATOS-MODIFICADOS'!$J:$J,DICIEMBRE!$B11,'DATOS-MODIFICADOS'!$Q:$Q,"diciembre",'DATOS-MODIFICADOS'!$T:$T,DICIEMBRE!AH$4)</f>
        <v>0</v>
      </c>
      <c r="AI11" s="109">
        <f t="shared" si="21"/>
        <v>27</v>
      </c>
      <c r="AJ11" s="110">
        <f>AUSENTISMO!D7</f>
        <v>1</v>
      </c>
      <c r="AK11" s="109">
        <f t="shared" si="23"/>
        <v>26</v>
      </c>
      <c r="AL11" s="110">
        <f t="shared" si="24"/>
        <v>15</v>
      </c>
      <c r="AM11" s="119">
        <f t="shared" si="22"/>
        <v>0.57692307692307687</v>
      </c>
    </row>
    <row r="12" spans="2:39" x14ac:dyDescent="0.25">
      <c r="B12" s="105" t="str">
        <f>ANALISIS!F11</f>
        <v>Daniel Kim</v>
      </c>
      <c r="C12" s="105" t="s">
        <v>895</v>
      </c>
      <c r="D12" s="103">
        <f>COUNTIFS('DATOS-MODIFICADOS'!$J:$J,DICIEMBRE!$B12,'DATOS-MODIFICADOS'!$Q:$Q,"diciembre",'DATOS-MODIFICADOS'!$T:$T,DICIEMBRE!D$4)</f>
        <v>0</v>
      </c>
      <c r="E12" s="103">
        <f>COUNTIFS('DATOS-MODIFICADOS'!$J:$J,DICIEMBRE!$B12,'DATOS-MODIFICADOS'!$Q:$Q,"diciembre",'DATOS-MODIFICADOS'!$T:$T,DICIEMBRE!E$4)</f>
        <v>0</v>
      </c>
      <c r="F12" s="103">
        <f>COUNTIFS('DATOS-MODIFICADOS'!$J:$J,DICIEMBRE!$B12,'DATOS-MODIFICADOS'!$Q:$Q,"diciembre",'DATOS-MODIFICADOS'!$T:$T,DICIEMBRE!F$4)</f>
        <v>2</v>
      </c>
      <c r="G12" s="100">
        <f>COUNTIFS('DATOS-MODIFICADOS'!$J:$J,DICIEMBRE!$B12,'DATOS-MODIFICADOS'!$Q:$Q,"diciembre",'DATOS-MODIFICADOS'!$T:$T,DICIEMBRE!G$4)</f>
        <v>0</v>
      </c>
      <c r="H12" s="103">
        <f>COUNTIFS('DATOS-MODIFICADOS'!$J:$J,DICIEMBRE!$B12,'DATOS-MODIFICADOS'!$Q:$Q,"diciembre",'DATOS-MODIFICADOS'!$T:$T,DICIEMBRE!H$4)</f>
        <v>0</v>
      </c>
      <c r="I12" s="103">
        <f>COUNTIFS('DATOS-MODIFICADOS'!$J:$J,DICIEMBRE!$B12,'DATOS-MODIFICADOS'!$Q:$Q,"diciembre",'DATOS-MODIFICADOS'!$T:$T,DICIEMBRE!I$4)</f>
        <v>0</v>
      </c>
      <c r="J12" s="103">
        <f>COUNTIFS('DATOS-MODIFICADOS'!$J:$J,DICIEMBRE!$B12,'DATOS-MODIFICADOS'!$Q:$Q,"diciembre",'DATOS-MODIFICADOS'!$T:$T,DICIEMBRE!J$4)</f>
        <v>0</v>
      </c>
      <c r="K12" s="103">
        <f>COUNTIFS('DATOS-MODIFICADOS'!$J:$J,DICIEMBRE!$B12,'DATOS-MODIFICADOS'!$Q:$Q,"diciembre",'DATOS-MODIFICADOS'!$T:$T,DICIEMBRE!K$4)</f>
        <v>0</v>
      </c>
      <c r="L12" s="103">
        <f>COUNTIFS('DATOS-MODIFICADOS'!$J:$J,DICIEMBRE!$B12,'DATOS-MODIFICADOS'!$Q:$Q,"diciembre",'DATOS-MODIFICADOS'!$T:$T,DICIEMBRE!L$4)</f>
        <v>9</v>
      </c>
      <c r="M12" s="103">
        <f>COUNTIFS('DATOS-MODIFICADOS'!$J:$J,DICIEMBRE!$B12,'DATOS-MODIFICADOS'!$Q:$Q,"diciembre",'DATOS-MODIFICADOS'!$T:$T,DICIEMBRE!M$4)</f>
        <v>0</v>
      </c>
      <c r="N12" s="100">
        <f>COUNTIFS('DATOS-MODIFICADOS'!$J:$J,DICIEMBRE!$B12,'DATOS-MODIFICADOS'!$Q:$Q,"diciembre",'DATOS-MODIFICADOS'!$T:$T,DICIEMBRE!N$4)</f>
        <v>0</v>
      </c>
      <c r="O12" s="103">
        <f>COUNTIFS('DATOS-MODIFICADOS'!$J:$J,DICIEMBRE!$B12,'DATOS-MODIFICADOS'!$Q:$Q,"diciembre",'DATOS-MODIFICADOS'!$T:$T,DICIEMBRE!O$4)</f>
        <v>0</v>
      </c>
      <c r="P12" s="103">
        <f>COUNTIFS('DATOS-MODIFICADOS'!$J:$J,DICIEMBRE!$B12,'DATOS-MODIFICADOS'!$Q:$Q,"diciembre",'DATOS-MODIFICADOS'!$T:$T,DICIEMBRE!P$4)</f>
        <v>2</v>
      </c>
      <c r="Q12" s="103">
        <f>COUNTIFS('DATOS-MODIFICADOS'!$J:$J,DICIEMBRE!$B12,'DATOS-MODIFICADOS'!$Q:$Q,"diciembre",'DATOS-MODIFICADOS'!$T:$T,DICIEMBRE!Q$4)</f>
        <v>0</v>
      </c>
      <c r="R12" s="103">
        <f>COUNTIFS('DATOS-MODIFICADOS'!$J:$J,DICIEMBRE!$B12,'DATOS-MODIFICADOS'!$Q:$Q,"diciembre",'DATOS-MODIFICADOS'!$T:$T,DICIEMBRE!R$4)</f>
        <v>0</v>
      </c>
      <c r="S12" s="103">
        <f>COUNTIFS('DATOS-MODIFICADOS'!$J:$J,DICIEMBRE!$B12,'DATOS-MODIFICADOS'!$Q:$Q,"diciembre",'DATOS-MODIFICADOS'!$T:$T,DICIEMBRE!S$4)</f>
        <v>0</v>
      </c>
      <c r="T12" s="103">
        <f>COUNTIFS('DATOS-MODIFICADOS'!$J:$J,DICIEMBRE!$B12,'DATOS-MODIFICADOS'!$Q:$Q,"diciembre",'DATOS-MODIFICADOS'!$T:$T,DICIEMBRE!T$4)</f>
        <v>0</v>
      </c>
      <c r="U12" s="100">
        <f>COUNTIFS('DATOS-MODIFICADOS'!$J:$J,DICIEMBRE!$B12,'DATOS-MODIFICADOS'!$Q:$Q,"diciembre",'DATOS-MODIFICADOS'!$T:$T,DICIEMBRE!U$4)</f>
        <v>0</v>
      </c>
      <c r="V12" s="103">
        <f>COUNTIFS('DATOS-MODIFICADOS'!$J:$J,DICIEMBRE!$B12,'DATOS-MODIFICADOS'!$Q:$Q,"diciembre",'DATOS-MODIFICADOS'!$T:$T,DICIEMBRE!V$4)</f>
        <v>0</v>
      </c>
      <c r="W12" s="103">
        <f>COUNTIFS('DATOS-MODIFICADOS'!$J:$J,DICIEMBRE!$B12,'DATOS-MODIFICADOS'!$Q:$Q,"diciembre",'DATOS-MODIFICADOS'!$T:$T,DICIEMBRE!W$4)</f>
        <v>0</v>
      </c>
      <c r="X12" s="103">
        <f>COUNTIFS('DATOS-MODIFICADOS'!$J:$J,DICIEMBRE!$B12,'DATOS-MODIFICADOS'!$Q:$Q,"diciembre",'DATOS-MODIFICADOS'!$T:$T,DICIEMBRE!X$4)</f>
        <v>2</v>
      </c>
      <c r="Y12" s="103">
        <f>COUNTIFS('DATOS-MODIFICADOS'!$J:$J,DICIEMBRE!$B12,'DATOS-MODIFICADOS'!$Q:$Q,"diciembre",'DATOS-MODIFICADOS'!$T:$T,DICIEMBRE!Y$4)</f>
        <v>0</v>
      </c>
      <c r="Z12" s="103">
        <f>COUNTIFS('DATOS-MODIFICADOS'!$J:$J,DICIEMBRE!$B12,'DATOS-MODIFICADOS'!$Q:$Q,"diciembre",'DATOS-MODIFICADOS'!$T:$T,DICIEMBRE!Z$4)</f>
        <v>0</v>
      </c>
      <c r="AA12" s="103">
        <f>COUNTIFS('DATOS-MODIFICADOS'!$J:$J,DICIEMBRE!$B12,'DATOS-MODIFICADOS'!$Q:$Q,"diciembre",'DATOS-MODIFICADOS'!$T:$T,DICIEMBRE!AA$4)</f>
        <v>2</v>
      </c>
      <c r="AB12" s="100">
        <f>COUNTIFS('DATOS-MODIFICADOS'!$J:$J,DICIEMBRE!$B12,'DATOS-MODIFICADOS'!$Q:$Q,"diciembre",'DATOS-MODIFICADOS'!$T:$T,DICIEMBRE!AB$4)</f>
        <v>0</v>
      </c>
      <c r="AC12" s="103">
        <f>COUNTIFS('DATOS-MODIFICADOS'!$J:$J,DICIEMBRE!$B12,'DATOS-MODIFICADOS'!$Q:$Q,"diciembre",'DATOS-MODIFICADOS'!$T:$T,DICIEMBRE!AC$4)</f>
        <v>0</v>
      </c>
      <c r="AD12" s="103">
        <f>COUNTIFS('DATOS-MODIFICADOS'!$J:$J,DICIEMBRE!$B12,'DATOS-MODIFICADOS'!$Q:$Q,"diciembre",'DATOS-MODIFICADOS'!$T:$T,DICIEMBRE!AD$4)</f>
        <v>0</v>
      </c>
      <c r="AE12" s="103">
        <f>COUNTIFS('DATOS-MODIFICADOS'!$J:$J,DICIEMBRE!$B12,'DATOS-MODIFICADOS'!$Q:$Q,"diciembre",'DATOS-MODIFICADOS'!$T:$T,DICIEMBRE!AE$4)</f>
        <v>0</v>
      </c>
      <c r="AF12" s="103">
        <f>COUNTIFS('DATOS-MODIFICADOS'!$J:$J,DICIEMBRE!$B12,'DATOS-MODIFICADOS'!$Q:$Q,"diciembre",'DATOS-MODIFICADOS'!$T:$T,DICIEMBRE!AF$4)</f>
        <v>0</v>
      </c>
      <c r="AG12" s="103">
        <f>COUNTIFS('DATOS-MODIFICADOS'!$J:$J,DICIEMBRE!$B12,'DATOS-MODIFICADOS'!$Q:$Q,"diciembre",'DATOS-MODIFICADOS'!$T:$T,DICIEMBRE!AG$4)</f>
        <v>0</v>
      </c>
      <c r="AH12" s="103">
        <f>COUNTIFS('DATOS-MODIFICADOS'!$J:$J,DICIEMBRE!$B12,'DATOS-MODIFICADOS'!$Q:$Q,"diciembre",'DATOS-MODIFICADOS'!$T:$T,DICIEMBRE!AH$4)</f>
        <v>0</v>
      </c>
      <c r="AI12" s="109">
        <f t="shared" si="21"/>
        <v>27</v>
      </c>
      <c r="AJ12" s="110">
        <f>AUSENTISMO!D8</f>
        <v>0</v>
      </c>
      <c r="AK12" s="109">
        <f t="shared" si="23"/>
        <v>27</v>
      </c>
      <c r="AL12" s="110">
        <f t="shared" si="24"/>
        <v>17</v>
      </c>
      <c r="AM12" s="119">
        <f t="shared" si="22"/>
        <v>0.62962962962962965</v>
      </c>
    </row>
    <row r="13" spans="2:39" x14ac:dyDescent="0.25">
      <c r="B13" s="115" t="str">
        <f>ANALISIS!F12</f>
        <v>Esteban Lorson</v>
      </c>
      <c r="C13" s="115" t="s">
        <v>895</v>
      </c>
      <c r="D13" s="45">
        <f>COUNTIFS('DATOS-MODIFICADOS'!$J:$J,DICIEMBRE!$B13,'DATOS-MODIFICADOS'!$Q:$Q,"diciembre",'DATOS-MODIFICADOS'!$T:$T,DICIEMBRE!D$4)</f>
        <v>2</v>
      </c>
      <c r="E13" s="45">
        <f>COUNTIFS('DATOS-MODIFICADOS'!$J:$J,DICIEMBRE!$B13,'DATOS-MODIFICADOS'!$Q:$Q,"diciembre",'DATOS-MODIFICADOS'!$T:$T,DICIEMBRE!E$4)</f>
        <v>0</v>
      </c>
      <c r="F13" s="45">
        <f>COUNTIFS('DATOS-MODIFICADOS'!$J:$J,DICIEMBRE!$B13,'DATOS-MODIFICADOS'!$Q:$Q,"diciembre",'DATOS-MODIFICADOS'!$T:$T,DICIEMBRE!F$4)</f>
        <v>0</v>
      </c>
      <c r="G13" s="100">
        <f>COUNTIFS('DATOS-MODIFICADOS'!$J:$J,DICIEMBRE!$B13,'DATOS-MODIFICADOS'!$Q:$Q,"diciembre",'DATOS-MODIFICADOS'!$T:$T,DICIEMBRE!G$4)</f>
        <v>0</v>
      </c>
      <c r="H13" s="45">
        <f>COUNTIFS('DATOS-MODIFICADOS'!$J:$J,DICIEMBRE!$B13,'DATOS-MODIFICADOS'!$Q:$Q,"diciembre",'DATOS-MODIFICADOS'!$T:$T,DICIEMBRE!H$4)</f>
        <v>0</v>
      </c>
      <c r="I13" s="45">
        <f>COUNTIFS('DATOS-MODIFICADOS'!$J:$J,DICIEMBRE!$B13,'DATOS-MODIFICADOS'!$Q:$Q,"diciembre",'DATOS-MODIFICADOS'!$T:$T,DICIEMBRE!I$4)</f>
        <v>2</v>
      </c>
      <c r="J13" s="45">
        <f>COUNTIFS('DATOS-MODIFICADOS'!$J:$J,DICIEMBRE!$B13,'DATOS-MODIFICADOS'!$Q:$Q,"diciembre",'DATOS-MODIFICADOS'!$T:$T,DICIEMBRE!J$4)</f>
        <v>0</v>
      </c>
      <c r="K13" s="45">
        <f>COUNTIFS('DATOS-MODIFICADOS'!$J:$J,DICIEMBRE!$B13,'DATOS-MODIFICADOS'!$Q:$Q,"diciembre",'DATOS-MODIFICADOS'!$T:$T,DICIEMBRE!K$4)</f>
        <v>0</v>
      </c>
      <c r="L13" s="45">
        <f>COUNTIFS('DATOS-MODIFICADOS'!$J:$J,DICIEMBRE!$B13,'DATOS-MODIFICADOS'!$Q:$Q,"diciembre",'DATOS-MODIFICADOS'!$T:$T,DICIEMBRE!L$4)</f>
        <v>0</v>
      </c>
      <c r="M13" s="45">
        <f>COUNTIFS('DATOS-MODIFICADOS'!$J:$J,DICIEMBRE!$B13,'DATOS-MODIFICADOS'!$Q:$Q,"diciembre",'DATOS-MODIFICADOS'!$T:$T,DICIEMBRE!M$4)</f>
        <v>0</v>
      </c>
      <c r="N13" s="100">
        <f>COUNTIFS('DATOS-MODIFICADOS'!$J:$J,DICIEMBRE!$B13,'DATOS-MODIFICADOS'!$Q:$Q,"diciembre",'DATOS-MODIFICADOS'!$T:$T,DICIEMBRE!N$4)</f>
        <v>0</v>
      </c>
      <c r="O13" s="45">
        <f>COUNTIFS('DATOS-MODIFICADOS'!$J:$J,DICIEMBRE!$B13,'DATOS-MODIFICADOS'!$Q:$Q,"diciembre",'DATOS-MODIFICADOS'!$T:$T,DICIEMBRE!O$4)</f>
        <v>0</v>
      </c>
      <c r="P13" s="45">
        <f>COUNTIFS('DATOS-MODIFICADOS'!$J:$J,DICIEMBRE!$B13,'DATOS-MODIFICADOS'!$Q:$Q,"diciembre",'DATOS-MODIFICADOS'!$T:$T,DICIEMBRE!P$4)</f>
        <v>0</v>
      </c>
      <c r="Q13" s="45">
        <f>COUNTIFS('DATOS-MODIFICADOS'!$J:$J,DICIEMBRE!$B13,'DATOS-MODIFICADOS'!$Q:$Q,"diciembre",'DATOS-MODIFICADOS'!$T:$T,DICIEMBRE!Q$4)</f>
        <v>0</v>
      </c>
      <c r="R13" s="45">
        <f>COUNTIFS('DATOS-MODIFICADOS'!$J:$J,DICIEMBRE!$B13,'DATOS-MODIFICADOS'!$Q:$Q,"diciembre",'DATOS-MODIFICADOS'!$T:$T,DICIEMBRE!R$4)</f>
        <v>2</v>
      </c>
      <c r="S13" s="45">
        <f>COUNTIFS('DATOS-MODIFICADOS'!$J:$J,DICIEMBRE!$B13,'DATOS-MODIFICADOS'!$Q:$Q,"diciembre",'DATOS-MODIFICADOS'!$T:$T,DICIEMBRE!S$4)</f>
        <v>0</v>
      </c>
      <c r="T13" s="45">
        <f>COUNTIFS('DATOS-MODIFICADOS'!$J:$J,DICIEMBRE!$B13,'DATOS-MODIFICADOS'!$Q:$Q,"diciembre",'DATOS-MODIFICADOS'!$T:$T,DICIEMBRE!T$4)</f>
        <v>0</v>
      </c>
      <c r="U13" s="100">
        <f>COUNTIFS('DATOS-MODIFICADOS'!$J:$J,DICIEMBRE!$B13,'DATOS-MODIFICADOS'!$Q:$Q,"diciembre",'DATOS-MODIFICADOS'!$T:$T,DICIEMBRE!U$4)</f>
        <v>0</v>
      </c>
      <c r="V13" s="45">
        <f>COUNTIFS('DATOS-MODIFICADOS'!$J:$J,DICIEMBRE!$B13,'DATOS-MODIFICADOS'!$Q:$Q,"diciembre",'DATOS-MODIFICADOS'!$T:$T,DICIEMBRE!V$4)</f>
        <v>0</v>
      </c>
      <c r="W13" s="45">
        <f>COUNTIFS('DATOS-MODIFICADOS'!$J:$J,DICIEMBRE!$B13,'DATOS-MODIFICADOS'!$Q:$Q,"diciembre",'DATOS-MODIFICADOS'!$T:$T,DICIEMBRE!W$4)</f>
        <v>0</v>
      </c>
      <c r="X13" s="45">
        <f>COUNTIFS('DATOS-MODIFICADOS'!$J:$J,DICIEMBRE!$B13,'DATOS-MODIFICADOS'!$Q:$Q,"diciembre",'DATOS-MODIFICADOS'!$T:$T,DICIEMBRE!X$4)</f>
        <v>0</v>
      </c>
      <c r="Y13" s="45">
        <f>COUNTIFS('DATOS-MODIFICADOS'!$J:$J,DICIEMBRE!$B13,'DATOS-MODIFICADOS'!$Q:$Q,"diciembre",'DATOS-MODIFICADOS'!$T:$T,DICIEMBRE!Y$4)</f>
        <v>0</v>
      </c>
      <c r="Z13" s="45">
        <f>COUNTIFS('DATOS-MODIFICADOS'!$J:$J,DICIEMBRE!$B13,'DATOS-MODIFICADOS'!$Q:$Q,"diciembre",'DATOS-MODIFICADOS'!$T:$T,DICIEMBRE!Z$4)</f>
        <v>11</v>
      </c>
      <c r="AA13" s="45">
        <f>COUNTIFS('DATOS-MODIFICADOS'!$J:$J,DICIEMBRE!$B13,'DATOS-MODIFICADOS'!$Q:$Q,"diciembre",'DATOS-MODIFICADOS'!$T:$T,DICIEMBRE!AA$4)</f>
        <v>0</v>
      </c>
      <c r="AB13" s="100">
        <f>COUNTIFS('DATOS-MODIFICADOS'!$J:$J,DICIEMBRE!$B13,'DATOS-MODIFICADOS'!$Q:$Q,"diciembre",'DATOS-MODIFICADOS'!$T:$T,DICIEMBRE!AB$4)</f>
        <v>0</v>
      </c>
      <c r="AC13" s="45">
        <f>COUNTIFS('DATOS-MODIFICADOS'!$J:$J,DICIEMBRE!$B13,'DATOS-MODIFICADOS'!$Q:$Q,"diciembre",'DATOS-MODIFICADOS'!$T:$T,DICIEMBRE!AC$4)</f>
        <v>0</v>
      </c>
      <c r="AD13" s="45">
        <f>COUNTIFS('DATOS-MODIFICADOS'!$J:$J,DICIEMBRE!$B13,'DATOS-MODIFICADOS'!$Q:$Q,"diciembre",'DATOS-MODIFICADOS'!$T:$T,DICIEMBRE!AD$4)</f>
        <v>0</v>
      </c>
      <c r="AE13" s="45">
        <f>COUNTIFS('DATOS-MODIFICADOS'!$J:$J,DICIEMBRE!$B13,'DATOS-MODIFICADOS'!$Q:$Q,"diciembre",'DATOS-MODIFICADOS'!$T:$T,DICIEMBRE!AE$4)</f>
        <v>2</v>
      </c>
      <c r="AF13" s="45">
        <f>COUNTIFS('DATOS-MODIFICADOS'!$J:$J,DICIEMBRE!$B13,'DATOS-MODIFICADOS'!$Q:$Q,"diciembre",'DATOS-MODIFICADOS'!$T:$T,DICIEMBRE!AF$4)</f>
        <v>0</v>
      </c>
      <c r="AG13" s="45">
        <f>COUNTIFS('DATOS-MODIFICADOS'!$J:$J,DICIEMBRE!$B13,'DATOS-MODIFICADOS'!$Q:$Q,"diciembre",'DATOS-MODIFICADOS'!$T:$T,DICIEMBRE!AG$4)</f>
        <v>0</v>
      </c>
      <c r="AH13" s="45">
        <f>COUNTIFS('DATOS-MODIFICADOS'!$J:$J,DICIEMBRE!$B13,'DATOS-MODIFICADOS'!$Q:$Q,"diciembre",'DATOS-MODIFICADOS'!$T:$T,DICIEMBRE!AH$4)</f>
        <v>0</v>
      </c>
      <c r="AI13" s="109">
        <f t="shared" si="21"/>
        <v>27</v>
      </c>
      <c r="AJ13" s="110">
        <f>AUSENTISMO!D9</f>
        <v>0</v>
      </c>
      <c r="AK13" s="109">
        <f t="shared" si="23"/>
        <v>27</v>
      </c>
      <c r="AL13" s="110">
        <f t="shared" si="24"/>
        <v>19</v>
      </c>
      <c r="AM13" s="119">
        <f t="shared" si="22"/>
        <v>0.70370370370370372</v>
      </c>
    </row>
    <row r="14" spans="2:39" x14ac:dyDescent="0.25">
      <c r="B14" s="105" t="str">
        <f>ANALISIS!F13</f>
        <v>Javier Diaz</v>
      </c>
      <c r="C14" s="105" t="s">
        <v>895</v>
      </c>
      <c r="D14" s="103">
        <f>COUNTIFS('DATOS-MODIFICADOS'!$J:$J,DICIEMBRE!$B14,'DATOS-MODIFICADOS'!$Q:$Q,"diciembre",'DATOS-MODIFICADOS'!$T:$T,DICIEMBRE!D$4)</f>
        <v>0</v>
      </c>
      <c r="E14" s="103">
        <f>COUNTIFS('DATOS-MODIFICADOS'!$J:$J,DICIEMBRE!$B14,'DATOS-MODIFICADOS'!$Q:$Q,"diciembre",'DATOS-MODIFICADOS'!$T:$T,DICIEMBRE!E$4)</f>
        <v>0</v>
      </c>
      <c r="F14" s="103">
        <f>COUNTIFS('DATOS-MODIFICADOS'!$J:$J,DICIEMBRE!$B14,'DATOS-MODIFICADOS'!$Q:$Q,"diciembre",'DATOS-MODIFICADOS'!$T:$T,DICIEMBRE!F$4)</f>
        <v>4</v>
      </c>
      <c r="G14" s="100">
        <f>COUNTIFS('DATOS-MODIFICADOS'!$J:$J,DICIEMBRE!$B14,'DATOS-MODIFICADOS'!$Q:$Q,"diciembre",'DATOS-MODIFICADOS'!$T:$T,DICIEMBRE!G$4)</f>
        <v>0</v>
      </c>
      <c r="H14" s="103">
        <f>COUNTIFS('DATOS-MODIFICADOS'!$J:$J,DICIEMBRE!$B14,'DATOS-MODIFICADOS'!$Q:$Q,"diciembre",'DATOS-MODIFICADOS'!$T:$T,DICIEMBRE!H$4)</f>
        <v>0</v>
      </c>
      <c r="I14" s="103">
        <f>COUNTIFS('DATOS-MODIFICADOS'!$J:$J,DICIEMBRE!$B14,'DATOS-MODIFICADOS'!$Q:$Q,"diciembre",'DATOS-MODIFICADOS'!$T:$T,DICIEMBRE!I$4)</f>
        <v>0</v>
      </c>
      <c r="J14" s="103">
        <f>COUNTIFS('DATOS-MODIFICADOS'!$J:$J,DICIEMBRE!$B14,'DATOS-MODIFICADOS'!$Q:$Q,"diciembre",'DATOS-MODIFICADOS'!$T:$T,DICIEMBRE!J$4)</f>
        <v>0</v>
      </c>
      <c r="K14" s="103">
        <f>COUNTIFS('DATOS-MODIFICADOS'!$J:$J,DICIEMBRE!$B14,'DATOS-MODIFICADOS'!$Q:$Q,"diciembre",'DATOS-MODIFICADOS'!$T:$T,DICIEMBRE!K$4)</f>
        <v>0</v>
      </c>
      <c r="L14" s="103">
        <f>COUNTIFS('DATOS-MODIFICADOS'!$J:$J,DICIEMBRE!$B14,'DATOS-MODIFICADOS'!$Q:$Q,"diciembre",'DATOS-MODIFICADOS'!$T:$T,DICIEMBRE!L$4)</f>
        <v>2</v>
      </c>
      <c r="M14" s="103">
        <f>COUNTIFS('DATOS-MODIFICADOS'!$J:$J,DICIEMBRE!$B14,'DATOS-MODIFICADOS'!$Q:$Q,"diciembre",'DATOS-MODIFICADOS'!$T:$T,DICIEMBRE!M$4)</f>
        <v>0</v>
      </c>
      <c r="N14" s="100">
        <f>COUNTIFS('DATOS-MODIFICADOS'!$J:$J,DICIEMBRE!$B14,'DATOS-MODIFICADOS'!$Q:$Q,"diciembre",'DATOS-MODIFICADOS'!$T:$T,DICIEMBRE!N$4)</f>
        <v>0</v>
      </c>
      <c r="O14" s="103">
        <f>COUNTIFS('DATOS-MODIFICADOS'!$J:$J,DICIEMBRE!$B14,'DATOS-MODIFICADOS'!$Q:$Q,"diciembre",'DATOS-MODIFICADOS'!$T:$T,DICIEMBRE!O$4)</f>
        <v>0</v>
      </c>
      <c r="P14" s="103">
        <f>COUNTIFS('DATOS-MODIFICADOS'!$J:$J,DICIEMBRE!$B14,'DATOS-MODIFICADOS'!$Q:$Q,"diciembre",'DATOS-MODIFICADOS'!$T:$T,DICIEMBRE!P$4)</f>
        <v>9</v>
      </c>
      <c r="Q14" s="103">
        <f>COUNTIFS('DATOS-MODIFICADOS'!$J:$J,DICIEMBRE!$B14,'DATOS-MODIFICADOS'!$Q:$Q,"diciembre",'DATOS-MODIFICADOS'!$T:$T,DICIEMBRE!Q$4)</f>
        <v>0</v>
      </c>
      <c r="R14" s="103">
        <f>COUNTIFS('DATOS-MODIFICADOS'!$J:$J,DICIEMBRE!$B14,'DATOS-MODIFICADOS'!$Q:$Q,"diciembre",'DATOS-MODIFICADOS'!$T:$T,DICIEMBRE!R$4)</f>
        <v>0</v>
      </c>
      <c r="S14" s="103">
        <f>COUNTIFS('DATOS-MODIFICADOS'!$J:$J,DICIEMBRE!$B14,'DATOS-MODIFICADOS'!$Q:$Q,"diciembre",'DATOS-MODIFICADOS'!$T:$T,DICIEMBRE!S$4)</f>
        <v>0</v>
      </c>
      <c r="T14" s="103">
        <f>COUNTIFS('DATOS-MODIFICADOS'!$J:$J,DICIEMBRE!$B14,'DATOS-MODIFICADOS'!$Q:$Q,"diciembre",'DATOS-MODIFICADOS'!$T:$T,DICIEMBRE!T$4)</f>
        <v>2</v>
      </c>
      <c r="U14" s="100">
        <f>COUNTIFS('DATOS-MODIFICADOS'!$J:$J,DICIEMBRE!$B14,'DATOS-MODIFICADOS'!$Q:$Q,"diciembre",'DATOS-MODIFICADOS'!$T:$T,DICIEMBRE!U$4)</f>
        <v>0</v>
      </c>
      <c r="V14" s="103">
        <f>COUNTIFS('DATOS-MODIFICADOS'!$J:$J,DICIEMBRE!$B14,'DATOS-MODIFICADOS'!$Q:$Q,"diciembre",'DATOS-MODIFICADOS'!$T:$T,DICIEMBRE!V$4)</f>
        <v>0</v>
      </c>
      <c r="W14" s="103">
        <f>COUNTIFS('DATOS-MODIFICADOS'!$J:$J,DICIEMBRE!$B14,'DATOS-MODIFICADOS'!$Q:$Q,"diciembre",'DATOS-MODIFICADOS'!$T:$T,DICIEMBRE!W$4)</f>
        <v>0</v>
      </c>
      <c r="X14" s="103">
        <f>COUNTIFS('DATOS-MODIFICADOS'!$J:$J,DICIEMBRE!$B14,'DATOS-MODIFICADOS'!$Q:$Q,"diciembre",'DATOS-MODIFICADOS'!$T:$T,DICIEMBRE!X$4)</f>
        <v>0</v>
      </c>
      <c r="Y14" s="103">
        <f>COUNTIFS('DATOS-MODIFICADOS'!$J:$J,DICIEMBRE!$B14,'DATOS-MODIFICADOS'!$Q:$Q,"diciembre",'DATOS-MODIFICADOS'!$T:$T,DICIEMBRE!Y$4)</f>
        <v>0</v>
      </c>
      <c r="Z14" s="103">
        <f>COUNTIFS('DATOS-MODIFICADOS'!$J:$J,DICIEMBRE!$B14,'DATOS-MODIFICADOS'!$Q:$Q,"diciembre",'DATOS-MODIFICADOS'!$T:$T,DICIEMBRE!Z$4)</f>
        <v>0</v>
      </c>
      <c r="AA14" s="103">
        <f>COUNTIFS('DATOS-MODIFICADOS'!$J:$J,DICIEMBRE!$B14,'DATOS-MODIFICADOS'!$Q:$Q,"diciembre",'DATOS-MODIFICADOS'!$T:$T,DICIEMBRE!AA$4)</f>
        <v>2</v>
      </c>
      <c r="AB14" s="100">
        <f>COUNTIFS('DATOS-MODIFICADOS'!$J:$J,DICIEMBRE!$B14,'DATOS-MODIFICADOS'!$Q:$Q,"diciembre",'DATOS-MODIFICADOS'!$T:$T,DICIEMBRE!AB$4)</f>
        <v>0</v>
      </c>
      <c r="AC14" s="103">
        <f>COUNTIFS('DATOS-MODIFICADOS'!$J:$J,DICIEMBRE!$B14,'DATOS-MODIFICADOS'!$Q:$Q,"diciembre",'DATOS-MODIFICADOS'!$T:$T,DICIEMBRE!AC$4)</f>
        <v>0</v>
      </c>
      <c r="AD14" s="103">
        <f>COUNTIFS('DATOS-MODIFICADOS'!$J:$J,DICIEMBRE!$B14,'DATOS-MODIFICADOS'!$Q:$Q,"diciembre",'DATOS-MODIFICADOS'!$T:$T,DICIEMBRE!AD$4)</f>
        <v>0</v>
      </c>
      <c r="AE14" s="103">
        <f>COUNTIFS('DATOS-MODIFICADOS'!$J:$J,DICIEMBRE!$B14,'DATOS-MODIFICADOS'!$Q:$Q,"diciembre",'DATOS-MODIFICADOS'!$T:$T,DICIEMBRE!AE$4)</f>
        <v>0</v>
      </c>
      <c r="AF14" s="103">
        <f>COUNTIFS('DATOS-MODIFICADOS'!$J:$J,DICIEMBRE!$B14,'DATOS-MODIFICADOS'!$Q:$Q,"diciembre",'DATOS-MODIFICADOS'!$T:$T,DICIEMBRE!AF$4)</f>
        <v>0</v>
      </c>
      <c r="AG14" s="103">
        <f>COUNTIFS('DATOS-MODIFICADOS'!$J:$J,DICIEMBRE!$B14,'DATOS-MODIFICADOS'!$Q:$Q,"diciembre",'DATOS-MODIFICADOS'!$T:$T,DICIEMBRE!AG$4)</f>
        <v>2</v>
      </c>
      <c r="AH14" s="103">
        <f>COUNTIFS('DATOS-MODIFICADOS'!$J:$J,DICIEMBRE!$B14,'DATOS-MODIFICADOS'!$Q:$Q,"diciembre",'DATOS-MODIFICADOS'!$T:$T,DICIEMBRE!AH$4)</f>
        <v>0</v>
      </c>
      <c r="AI14" s="109">
        <f t="shared" si="21"/>
        <v>27</v>
      </c>
      <c r="AJ14" s="110">
        <f>AUSENTISMO!D10</f>
        <v>0</v>
      </c>
      <c r="AK14" s="109">
        <f t="shared" si="23"/>
        <v>27</v>
      </c>
      <c r="AL14" s="110">
        <f t="shared" si="24"/>
        <v>21</v>
      </c>
      <c r="AM14" s="119">
        <f t="shared" si="22"/>
        <v>0.77777777777777779</v>
      </c>
    </row>
    <row r="15" spans="2:39" x14ac:dyDescent="0.25">
      <c r="B15" s="115" t="str">
        <f>ANALISIS!F14</f>
        <v>Maria Costa</v>
      </c>
      <c r="C15" s="115" t="s">
        <v>895</v>
      </c>
      <c r="D15" s="45">
        <f>COUNTIFS('DATOS-MODIFICADOS'!$J:$J,DICIEMBRE!$B15,'DATOS-MODIFICADOS'!$Q:$Q,"diciembre",'DATOS-MODIFICADOS'!$T:$T,DICIEMBRE!D$4)</f>
        <v>0</v>
      </c>
      <c r="E15" s="45">
        <f>COUNTIFS('DATOS-MODIFICADOS'!$J:$J,DICIEMBRE!$B15,'DATOS-MODIFICADOS'!$Q:$Q,"diciembre",'DATOS-MODIFICADOS'!$T:$T,DICIEMBRE!E$4)</f>
        <v>0</v>
      </c>
      <c r="F15" s="45">
        <f>COUNTIFS('DATOS-MODIFICADOS'!$J:$J,DICIEMBRE!$B15,'DATOS-MODIFICADOS'!$Q:$Q,"diciembre",'DATOS-MODIFICADOS'!$T:$T,DICIEMBRE!F$4)</f>
        <v>2</v>
      </c>
      <c r="G15" s="100">
        <f>COUNTIFS('DATOS-MODIFICADOS'!$J:$J,DICIEMBRE!$B15,'DATOS-MODIFICADOS'!$Q:$Q,"diciembre",'DATOS-MODIFICADOS'!$T:$T,DICIEMBRE!G$4)</f>
        <v>0</v>
      </c>
      <c r="H15" s="45">
        <f>COUNTIFS('DATOS-MODIFICADOS'!$J:$J,DICIEMBRE!$B15,'DATOS-MODIFICADOS'!$Q:$Q,"diciembre",'DATOS-MODIFICADOS'!$T:$T,DICIEMBRE!H$4)</f>
        <v>2</v>
      </c>
      <c r="I15" s="45">
        <f>COUNTIFS('DATOS-MODIFICADOS'!$J:$J,DICIEMBRE!$B15,'DATOS-MODIFICADOS'!$Q:$Q,"diciembre",'DATOS-MODIFICADOS'!$T:$T,DICIEMBRE!I$4)</f>
        <v>0</v>
      </c>
      <c r="J15" s="45">
        <f>COUNTIFS('DATOS-MODIFICADOS'!$J:$J,DICIEMBRE!$B15,'DATOS-MODIFICADOS'!$Q:$Q,"diciembre",'DATOS-MODIFICADOS'!$T:$T,DICIEMBRE!J$4)</f>
        <v>0</v>
      </c>
      <c r="K15" s="45">
        <f>COUNTIFS('DATOS-MODIFICADOS'!$J:$J,DICIEMBRE!$B15,'DATOS-MODIFICADOS'!$Q:$Q,"diciembre",'DATOS-MODIFICADOS'!$T:$T,DICIEMBRE!K$4)</f>
        <v>0</v>
      </c>
      <c r="L15" s="45">
        <f>COUNTIFS('DATOS-MODIFICADOS'!$J:$J,DICIEMBRE!$B15,'DATOS-MODIFICADOS'!$Q:$Q,"diciembre",'DATOS-MODIFICADOS'!$T:$T,DICIEMBRE!L$4)</f>
        <v>2</v>
      </c>
      <c r="M15" s="45">
        <f>COUNTIFS('DATOS-MODIFICADOS'!$J:$J,DICIEMBRE!$B15,'DATOS-MODIFICADOS'!$Q:$Q,"diciembre",'DATOS-MODIFICADOS'!$T:$T,DICIEMBRE!M$4)</f>
        <v>2</v>
      </c>
      <c r="N15" s="100">
        <f>COUNTIFS('DATOS-MODIFICADOS'!$J:$J,DICIEMBRE!$B15,'DATOS-MODIFICADOS'!$Q:$Q,"diciembre",'DATOS-MODIFICADOS'!$T:$T,DICIEMBRE!N$4)</f>
        <v>0</v>
      </c>
      <c r="O15" s="45">
        <f>COUNTIFS('DATOS-MODIFICADOS'!$J:$J,DICIEMBRE!$B15,'DATOS-MODIFICADOS'!$Q:$Q,"diciembre",'DATOS-MODIFICADOS'!$T:$T,DICIEMBRE!O$4)</f>
        <v>2</v>
      </c>
      <c r="P15" s="45">
        <f>COUNTIFS('DATOS-MODIFICADOS'!$J:$J,DICIEMBRE!$B15,'DATOS-MODIFICADOS'!$Q:$Q,"diciembre",'DATOS-MODIFICADOS'!$T:$T,DICIEMBRE!P$4)</f>
        <v>0</v>
      </c>
      <c r="Q15" s="45">
        <f>COUNTIFS('DATOS-MODIFICADOS'!$J:$J,DICIEMBRE!$B15,'DATOS-MODIFICADOS'!$Q:$Q,"diciembre",'DATOS-MODIFICADOS'!$T:$T,DICIEMBRE!Q$4)</f>
        <v>0</v>
      </c>
      <c r="R15" s="45">
        <f>COUNTIFS('DATOS-MODIFICADOS'!$J:$J,DICIEMBRE!$B15,'DATOS-MODIFICADOS'!$Q:$Q,"diciembre",'DATOS-MODIFICADOS'!$T:$T,DICIEMBRE!R$4)</f>
        <v>0</v>
      </c>
      <c r="S15" s="45">
        <f>COUNTIFS('DATOS-MODIFICADOS'!$J:$J,DICIEMBRE!$B15,'DATOS-MODIFICADOS'!$Q:$Q,"diciembre",'DATOS-MODIFICADOS'!$T:$T,DICIEMBRE!S$4)</f>
        <v>0</v>
      </c>
      <c r="T15" s="45">
        <f>COUNTIFS('DATOS-MODIFICADOS'!$J:$J,DICIEMBRE!$B15,'DATOS-MODIFICADOS'!$Q:$Q,"diciembre",'DATOS-MODIFICADOS'!$T:$T,DICIEMBRE!T$4)</f>
        <v>2</v>
      </c>
      <c r="U15" s="100">
        <f>COUNTIFS('DATOS-MODIFICADOS'!$J:$J,DICIEMBRE!$B15,'DATOS-MODIFICADOS'!$Q:$Q,"diciembre",'DATOS-MODIFICADOS'!$T:$T,DICIEMBRE!U$4)</f>
        <v>0</v>
      </c>
      <c r="V15" s="45">
        <f>COUNTIFS('DATOS-MODIFICADOS'!$J:$J,DICIEMBRE!$B15,'DATOS-MODIFICADOS'!$Q:$Q,"diciembre",'DATOS-MODIFICADOS'!$T:$T,DICIEMBRE!V$4)</f>
        <v>0</v>
      </c>
      <c r="W15" s="45">
        <f>COUNTIFS('DATOS-MODIFICADOS'!$J:$J,DICIEMBRE!$B15,'DATOS-MODIFICADOS'!$Q:$Q,"diciembre",'DATOS-MODIFICADOS'!$T:$T,DICIEMBRE!W$4)</f>
        <v>0</v>
      </c>
      <c r="X15" s="45">
        <f>COUNTIFS('DATOS-MODIFICADOS'!$J:$J,DICIEMBRE!$B15,'DATOS-MODIFICADOS'!$Q:$Q,"diciembre",'DATOS-MODIFICADOS'!$T:$T,DICIEMBRE!X$4)</f>
        <v>4</v>
      </c>
      <c r="Y15" s="45">
        <f>COUNTIFS('DATOS-MODIFICADOS'!$J:$J,DICIEMBRE!$B15,'DATOS-MODIFICADOS'!$Q:$Q,"diciembre",'DATOS-MODIFICADOS'!$T:$T,DICIEMBRE!Y$4)</f>
        <v>0</v>
      </c>
      <c r="Z15" s="45">
        <f>COUNTIFS('DATOS-MODIFICADOS'!$J:$J,DICIEMBRE!$B15,'DATOS-MODIFICADOS'!$Q:$Q,"diciembre",'DATOS-MODIFICADOS'!$T:$T,DICIEMBRE!Z$4)</f>
        <v>0</v>
      </c>
      <c r="AA15" s="45">
        <f>COUNTIFS('DATOS-MODIFICADOS'!$J:$J,DICIEMBRE!$B15,'DATOS-MODIFICADOS'!$Q:$Q,"diciembre",'DATOS-MODIFICADOS'!$T:$T,DICIEMBRE!AA$4)</f>
        <v>0</v>
      </c>
      <c r="AB15" s="100">
        <f>COUNTIFS('DATOS-MODIFICADOS'!$J:$J,DICIEMBRE!$B15,'DATOS-MODIFICADOS'!$Q:$Q,"diciembre",'DATOS-MODIFICADOS'!$T:$T,DICIEMBRE!AB$4)</f>
        <v>0</v>
      </c>
      <c r="AC15" s="45">
        <f>COUNTIFS('DATOS-MODIFICADOS'!$J:$J,DICIEMBRE!$B15,'DATOS-MODIFICADOS'!$Q:$Q,"diciembre",'DATOS-MODIFICADOS'!$T:$T,DICIEMBRE!AC$4)</f>
        <v>0</v>
      </c>
      <c r="AD15" s="45">
        <f>COUNTIFS('DATOS-MODIFICADOS'!$J:$J,DICIEMBRE!$B15,'DATOS-MODIFICADOS'!$Q:$Q,"diciembre",'DATOS-MODIFICADOS'!$T:$T,DICIEMBRE!AD$4)</f>
        <v>0</v>
      </c>
      <c r="AE15" s="45">
        <f>COUNTIFS('DATOS-MODIFICADOS'!$J:$J,DICIEMBRE!$B15,'DATOS-MODIFICADOS'!$Q:$Q,"diciembre",'DATOS-MODIFICADOS'!$T:$T,DICIEMBRE!AE$4)</f>
        <v>0</v>
      </c>
      <c r="AF15" s="45">
        <f>COUNTIFS('DATOS-MODIFICADOS'!$J:$J,DICIEMBRE!$B15,'DATOS-MODIFICADOS'!$Q:$Q,"diciembre",'DATOS-MODIFICADOS'!$T:$T,DICIEMBRE!AF$4)</f>
        <v>2</v>
      </c>
      <c r="AG15" s="45">
        <f>COUNTIFS('DATOS-MODIFICADOS'!$J:$J,DICIEMBRE!$B15,'DATOS-MODIFICADOS'!$Q:$Q,"diciembre",'DATOS-MODIFICADOS'!$T:$T,DICIEMBRE!AG$4)</f>
        <v>0</v>
      </c>
      <c r="AH15" s="45">
        <f>COUNTIFS('DATOS-MODIFICADOS'!$J:$J,DICIEMBRE!$B15,'DATOS-MODIFICADOS'!$Q:$Q,"diciembre",'DATOS-MODIFICADOS'!$T:$T,DICIEMBRE!AH$4)</f>
        <v>9</v>
      </c>
      <c r="AI15" s="109">
        <f t="shared" si="21"/>
        <v>27</v>
      </c>
      <c r="AJ15" s="110">
        <f>AUSENTISMO!D11</f>
        <v>0</v>
      </c>
      <c r="AK15" s="109">
        <f t="shared" si="23"/>
        <v>27</v>
      </c>
      <c r="AL15" s="110">
        <f t="shared" si="24"/>
        <v>27</v>
      </c>
      <c r="AM15" s="119">
        <f t="shared" si="22"/>
        <v>1</v>
      </c>
    </row>
    <row r="16" spans="2:39" x14ac:dyDescent="0.25">
      <c r="B16" s="105" t="str">
        <f>ANALISIS!F15</f>
        <v>Luis Perez</v>
      </c>
      <c r="C16" s="105" t="s">
        <v>895</v>
      </c>
      <c r="D16" s="103">
        <f>COUNTIFS('DATOS-MODIFICADOS'!$J:$J,DICIEMBRE!$B16,'DATOS-MODIFICADOS'!$Q:$Q,"diciembre",'DATOS-MODIFICADOS'!$T:$T,DICIEMBRE!D$4)</f>
        <v>2</v>
      </c>
      <c r="E16" s="103">
        <f>COUNTIFS('DATOS-MODIFICADOS'!$J:$J,DICIEMBRE!$B16,'DATOS-MODIFICADOS'!$Q:$Q,"diciembre",'DATOS-MODIFICADOS'!$T:$T,DICIEMBRE!E$4)</f>
        <v>0</v>
      </c>
      <c r="F16" s="103">
        <f>COUNTIFS('DATOS-MODIFICADOS'!$J:$J,DICIEMBRE!$B16,'DATOS-MODIFICADOS'!$Q:$Q,"diciembre",'DATOS-MODIFICADOS'!$T:$T,DICIEMBRE!F$4)</f>
        <v>9</v>
      </c>
      <c r="G16" s="100">
        <f>COUNTIFS('DATOS-MODIFICADOS'!$J:$J,DICIEMBRE!$B16,'DATOS-MODIFICADOS'!$Q:$Q,"diciembre",'DATOS-MODIFICADOS'!$T:$T,DICIEMBRE!G$4)</f>
        <v>0</v>
      </c>
      <c r="H16" s="103">
        <f>COUNTIFS('DATOS-MODIFICADOS'!$J:$J,DICIEMBRE!$B16,'DATOS-MODIFICADOS'!$Q:$Q,"diciembre",'DATOS-MODIFICADOS'!$T:$T,DICIEMBRE!H$4)</f>
        <v>1</v>
      </c>
      <c r="I16" s="103">
        <f>COUNTIFS('DATOS-MODIFICADOS'!$J:$J,DICIEMBRE!$B16,'DATOS-MODIFICADOS'!$Q:$Q,"diciembre",'DATOS-MODIFICADOS'!$T:$T,DICIEMBRE!I$4)</f>
        <v>2</v>
      </c>
      <c r="J16" s="103">
        <f>COUNTIFS('DATOS-MODIFICADOS'!$J:$J,DICIEMBRE!$B16,'DATOS-MODIFICADOS'!$Q:$Q,"diciembre",'DATOS-MODIFICADOS'!$T:$T,DICIEMBRE!J$4)</f>
        <v>2</v>
      </c>
      <c r="K16" s="103">
        <f>COUNTIFS('DATOS-MODIFICADOS'!$J:$J,DICIEMBRE!$B16,'DATOS-MODIFICADOS'!$Q:$Q,"diciembre",'DATOS-MODIFICADOS'!$T:$T,DICIEMBRE!K$4)</f>
        <v>0</v>
      </c>
      <c r="L16" s="103">
        <f>COUNTIFS('DATOS-MODIFICADOS'!$J:$J,DICIEMBRE!$B16,'DATOS-MODIFICADOS'!$Q:$Q,"diciembre",'DATOS-MODIFICADOS'!$T:$T,DICIEMBRE!L$4)</f>
        <v>1</v>
      </c>
      <c r="M16" s="103">
        <f>COUNTIFS('DATOS-MODIFICADOS'!$J:$J,DICIEMBRE!$B16,'DATOS-MODIFICADOS'!$Q:$Q,"diciembre",'DATOS-MODIFICADOS'!$T:$T,DICIEMBRE!M$4)</f>
        <v>0</v>
      </c>
      <c r="N16" s="100">
        <f>COUNTIFS('DATOS-MODIFICADOS'!$J:$J,DICIEMBRE!$B16,'DATOS-MODIFICADOS'!$Q:$Q,"diciembre",'DATOS-MODIFICADOS'!$T:$T,DICIEMBRE!N$4)</f>
        <v>0</v>
      </c>
      <c r="O16" s="103">
        <f>COUNTIFS('DATOS-MODIFICADOS'!$J:$J,DICIEMBRE!$B16,'DATOS-MODIFICADOS'!$Q:$Q,"diciembre",'DATOS-MODIFICADOS'!$T:$T,DICIEMBRE!O$4)</f>
        <v>0</v>
      </c>
      <c r="P16" s="103">
        <f>COUNTIFS('DATOS-MODIFICADOS'!$J:$J,DICIEMBRE!$B16,'DATOS-MODIFICADOS'!$Q:$Q,"diciembre",'DATOS-MODIFICADOS'!$T:$T,DICIEMBRE!P$4)</f>
        <v>1</v>
      </c>
      <c r="Q16" s="103">
        <f>COUNTIFS('DATOS-MODIFICADOS'!$J:$J,DICIEMBRE!$B16,'DATOS-MODIFICADOS'!$Q:$Q,"diciembre",'DATOS-MODIFICADOS'!$T:$T,DICIEMBRE!Q$4)</f>
        <v>0</v>
      </c>
      <c r="R16" s="103">
        <f>COUNTIFS('DATOS-MODIFICADOS'!$J:$J,DICIEMBRE!$B16,'DATOS-MODIFICADOS'!$Q:$Q,"diciembre",'DATOS-MODIFICADOS'!$T:$T,DICIEMBRE!R$4)</f>
        <v>4</v>
      </c>
      <c r="S16" s="103">
        <f>COUNTIFS('DATOS-MODIFICADOS'!$J:$J,DICIEMBRE!$B16,'DATOS-MODIFICADOS'!$Q:$Q,"diciembre",'DATOS-MODIFICADOS'!$T:$T,DICIEMBRE!S$4)</f>
        <v>0</v>
      </c>
      <c r="T16" s="103">
        <f>COUNTIFS('DATOS-MODIFICADOS'!$J:$J,DICIEMBRE!$B16,'DATOS-MODIFICADOS'!$Q:$Q,"diciembre",'DATOS-MODIFICADOS'!$T:$T,DICIEMBRE!T$4)</f>
        <v>3</v>
      </c>
      <c r="U16" s="100">
        <f>COUNTIFS('DATOS-MODIFICADOS'!$J:$J,DICIEMBRE!$B16,'DATOS-MODIFICADOS'!$Q:$Q,"diciembre",'DATOS-MODIFICADOS'!$T:$T,DICIEMBRE!U$4)</f>
        <v>0</v>
      </c>
      <c r="V16" s="103">
        <f>COUNTIFS('DATOS-MODIFICADOS'!$J:$J,DICIEMBRE!$B16,'DATOS-MODIFICADOS'!$Q:$Q,"diciembre",'DATOS-MODIFICADOS'!$T:$T,DICIEMBRE!V$4)</f>
        <v>1</v>
      </c>
      <c r="W16" s="103">
        <f>COUNTIFS('DATOS-MODIFICADOS'!$J:$J,DICIEMBRE!$B16,'DATOS-MODIFICADOS'!$Q:$Q,"diciembre",'DATOS-MODIFICADOS'!$T:$T,DICIEMBRE!W$4)</f>
        <v>0</v>
      </c>
      <c r="X16" s="103">
        <f>COUNTIFS('DATOS-MODIFICADOS'!$J:$J,DICIEMBRE!$B16,'DATOS-MODIFICADOS'!$Q:$Q,"diciembre",'DATOS-MODIFICADOS'!$T:$T,DICIEMBRE!X$4)</f>
        <v>2</v>
      </c>
      <c r="Y16" s="103">
        <f>COUNTIFS('DATOS-MODIFICADOS'!$J:$J,DICIEMBRE!$B16,'DATOS-MODIFICADOS'!$Q:$Q,"diciembre",'DATOS-MODIFICADOS'!$T:$T,DICIEMBRE!Y$4)</f>
        <v>0</v>
      </c>
      <c r="Z16" s="103">
        <f>COUNTIFS('DATOS-MODIFICADOS'!$J:$J,DICIEMBRE!$B16,'DATOS-MODIFICADOS'!$Q:$Q,"diciembre",'DATOS-MODIFICADOS'!$T:$T,DICIEMBRE!Z$4)</f>
        <v>1</v>
      </c>
      <c r="AA16" s="103">
        <f>COUNTIFS('DATOS-MODIFICADOS'!$J:$J,DICIEMBRE!$B16,'DATOS-MODIFICADOS'!$Q:$Q,"diciembre",'DATOS-MODIFICADOS'!$T:$T,DICIEMBRE!AA$4)</f>
        <v>0</v>
      </c>
      <c r="AB16" s="100">
        <f>COUNTIFS('DATOS-MODIFICADOS'!$J:$J,DICIEMBRE!$B16,'DATOS-MODIFICADOS'!$Q:$Q,"diciembre",'DATOS-MODIFICADOS'!$T:$T,DICIEMBRE!AB$4)</f>
        <v>0</v>
      </c>
      <c r="AC16" s="103">
        <f>COUNTIFS('DATOS-MODIFICADOS'!$J:$J,DICIEMBRE!$B16,'DATOS-MODIFICADOS'!$Q:$Q,"diciembre",'DATOS-MODIFICADOS'!$T:$T,DICIEMBRE!AC$4)</f>
        <v>0</v>
      </c>
      <c r="AD16" s="103">
        <f>COUNTIFS('DATOS-MODIFICADOS'!$J:$J,DICIEMBRE!$B16,'DATOS-MODIFICADOS'!$Q:$Q,"diciembre",'DATOS-MODIFICADOS'!$T:$T,DICIEMBRE!AD$4)</f>
        <v>1</v>
      </c>
      <c r="AE16" s="103">
        <f>COUNTIFS('DATOS-MODIFICADOS'!$J:$J,DICIEMBRE!$B16,'DATOS-MODIFICADOS'!$Q:$Q,"diciembre",'DATOS-MODIFICADOS'!$T:$T,DICIEMBRE!AE$4)</f>
        <v>0</v>
      </c>
      <c r="AF16" s="103">
        <f>COUNTIFS('DATOS-MODIFICADOS'!$J:$J,DICIEMBRE!$B16,'DATOS-MODIFICADOS'!$Q:$Q,"diciembre",'DATOS-MODIFICADOS'!$T:$T,DICIEMBRE!AF$4)</f>
        <v>2</v>
      </c>
      <c r="AG16" s="103">
        <f>COUNTIFS('DATOS-MODIFICADOS'!$J:$J,DICIEMBRE!$B16,'DATOS-MODIFICADOS'!$Q:$Q,"diciembre",'DATOS-MODIFICADOS'!$T:$T,DICIEMBRE!AG$4)</f>
        <v>2</v>
      </c>
      <c r="AH16" s="103">
        <f>COUNTIFS('DATOS-MODIFICADOS'!$J:$J,DICIEMBRE!$B16,'DATOS-MODIFICADOS'!$Q:$Q,"diciembre",'DATOS-MODIFICADOS'!$T:$T,DICIEMBRE!AH$4)</f>
        <v>0</v>
      </c>
      <c r="AI16" s="109">
        <f t="shared" si="21"/>
        <v>27</v>
      </c>
      <c r="AJ16" s="110">
        <f>AUSENTISMO!D12</f>
        <v>1</v>
      </c>
      <c r="AK16" s="109">
        <f t="shared" si="23"/>
        <v>26</v>
      </c>
      <c r="AL16" s="110">
        <f t="shared" si="24"/>
        <v>34</v>
      </c>
      <c r="AM16" s="119">
        <f t="shared" si="22"/>
        <v>1.3076923076923077</v>
      </c>
    </row>
    <row r="17" spans="2:39" x14ac:dyDescent="0.25">
      <c r="B17" s="115" t="str">
        <f>ANALISIS!F16</f>
        <v>Natalia Volpini</v>
      </c>
      <c r="C17" s="115" t="s">
        <v>895</v>
      </c>
      <c r="D17" s="45">
        <f>COUNTIFS('DATOS-MODIFICADOS'!$J:$J,DICIEMBRE!$B17,'DATOS-MODIFICADOS'!$Q:$Q,"diciembre",'DATOS-MODIFICADOS'!$T:$T,DICIEMBRE!D$4)</f>
        <v>1</v>
      </c>
      <c r="E17" s="45">
        <f>COUNTIFS('DATOS-MODIFICADOS'!$J:$J,DICIEMBRE!$B17,'DATOS-MODIFICADOS'!$Q:$Q,"diciembre",'DATOS-MODIFICADOS'!$T:$T,DICIEMBRE!E$4)</f>
        <v>0</v>
      </c>
      <c r="F17" s="45">
        <f>COUNTIFS('DATOS-MODIFICADOS'!$J:$J,DICIEMBRE!$B17,'DATOS-MODIFICADOS'!$Q:$Q,"diciembre",'DATOS-MODIFICADOS'!$T:$T,DICIEMBRE!F$4)</f>
        <v>2</v>
      </c>
      <c r="G17" s="100">
        <f>COUNTIFS('DATOS-MODIFICADOS'!$J:$J,DICIEMBRE!$B17,'DATOS-MODIFICADOS'!$Q:$Q,"diciembre",'DATOS-MODIFICADOS'!$T:$T,DICIEMBRE!G$4)</f>
        <v>0</v>
      </c>
      <c r="H17" s="45">
        <f>COUNTIFS('DATOS-MODIFICADOS'!$J:$J,DICIEMBRE!$B17,'DATOS-MODIFICADOS'!$Q:$Q,"diciembre",'DATOS-MODIFICADOS'!$T:$T,DICIEMBRE!H$4)</f>
        <v>1</v>
      </c>
      <c r="I17" s="45">
        <f>COUNTIFS('DATOS-MODIFICADOS'!$J:$J,DICIEMBRE!$B17,'DATOS-MODIFICADOS'!$Q:$Q,"diciembre",'DATOS-MODIFICADOS'!$T:$T,DICIEMBRE!I$4)</f>
        <v>0</v>
      </c>
      <c r="J17" s="45">
        <f>COUNTIFS('DATOS-MODIFICADOS'!$J:$J,DICIEMBRE!$B17,'DATOS-MODIFICADOS'!$Q:$Q,"diciembre",'DATOS-MODIFICADOS'!$T:$T,DICIEMBRE!J$4)</f>
        <v>0</v>
      </c>
      <c r="K17" s="45">
        <f>COUNTIFS('DATOS-MODIFICADOS'!$J:$J,DICIEMBRE!$B17,'DATOS-MODIFICADOS'!$Q:$Q,"diciembre",'DATOS-MODIFICADOS'!$T:$T,DICIEMBRE!K$4)</f>
        <v>0</v>
      </c>
      <c r="L17" s="45">
        <f>COUNTIFS('DATOS-MODIFICADOS'!$J:$J,DICIEMBRE!$B17,'DATOS-MODIFICADOS'!$Q:$Q,"diciembre",'DATOS-MODIFICADOS'!$T:$T,DICIEMBRE!L$4)</f>
        <v>3</v>
      </c>
      <c r="M17" s="45">
        <f>COUNTIFS('DATOS-MODIFICADOS'!$J:$J,DICIEMBRE!$B17,'DATOS-MODIFICADOS'!$Q:$Q,"diciembre",'DATOS-MODIFICADOS'!$T:$T,DICIEMBRE!M$4)</f>
        <v>4</v>
      </c>
      <c r="N17" s="100">
        <f>COUNTIFS('DATOS-MODIFICADOS'!$J:$J,DICIEMBRE!$B17,'DATOS-MODIFICADOS'!$Q:$Q,"diciembre",'DATOS-MODIFICADOS'!$T:$T,DICIEMBRE!N$4)</f>
        <v>0</v>
      </c>
      <c r="O17" s="45">
        <f>COUNTIFS('DATOS-MODIFICADOS'!$J:$J,DICIEMBRE!$B17,'DATOS-MODIFICADOS'!$Q:$Q,"diciembre",'DATOS-MODIFICADOS'!$T:$T,DICIEMBRE!O$4)</f>
        <v>0</v>
      </c>
      <c r="P17" s="45">
        <f>COUNTIFS('DATOS-MODIFICADOS'!$J:$J,DICIEMBRE!$B17,'DATOS-MODIFICADOS'!$Q:$Q,"diciembre",'DATOS-MODIFICADOS'!$T:$T,DICIEMBRE!P$4)</f>
        <v>3</v>
      </c>
      <c r="Q17" s="45">
        <f>COUNTIFS('DATOS-MODIFICADOS'!$J:$J,DICIEMBRE!$B17,'DATOS-MODIFICADOS'!$Q:$Q,"diciembre",'DATOS-MODIFICADOS'!$T:$T,DICIEMBRE!Q$4)</f>
        <v>0</v>
      </c>
      <c r="R17" s="45">
        <f>COUNTIFS('DATOS-MODIFICADOS'!$J:$J,DICIEMBRE!$B17,'DATOS-MODIFICADOS'!$Q:$Q,"diciembre",'DATOS-MODIFICADOS'!$T:$T,DICIEMBRE!R$4)</f>
        <v>0</v>
      </c>
      <c r="S17" s="45">
        <f>COUNTIFS('DATOS-MODIFICADOS'!$J:$J,DICIEMBRE!$B17,'DATOS-MODIFICADOS'!$Q:$Q,"diciembre",'DATOS-MODIFICADOS'!$T:$T,DICIEMBRE!S$4)</f>
        <v>0</v>
      </c>
      <c r="T17" s="45">
        <f>COUNTIFS('DATOS-MODIFICADOS'!$J:$J,DICIEMBRE!$B17,'DATOS-MODIFICADOS'!$Q:$Q,"diciembre",'DATOS-MODIFICADOS'!$T:$T,DICIEMBRE!T$4)</f>
        <v>2</v>
      </c>
      <c r="U17" s="100">
        <f>COUNTIFS('DATOS-MODIFICADOS'!$J:$J,DICIEMBRE!$B17,'DATOS-MODIFICADOS'!$Q:$Q,"diciembre",'DATOS-MODIFICADOS'!$T:$T,DICIEMBRE!U$4)</f>
        <v>0</v>
      </c>
      <c r="V17" s="45">
        <f>COUNTIFS('DATOS-MODIFICADOS'!$J:$J,DICIEMBRE!$B17,'DATOS-MODIFICADOS'!$Q:$Q,"diciembre",'DATOS-MODIFICADOS'!$T:$T,DICIEMBRE!V$4)</f>
        <v>0</v>
      </c>
      <c r="W17" s="45">
        <f>COUNTIFS('DATOS-MODIFICADOS'!$J:$J,DICIEMBRE!$B17,'DATOS-MODIFICADOS'!$Q:$Q,"diciembre",'DATOS-MODIFICADOS'!$T:$T,DICIEMBRE!W$4)</f>
        <v>0</v>
      </c>
      <c r="X17" s="45">
        <f>COUNTIFS('DATOS-MODIFICADOS'!$J:$J,DICIEMBRE!$B17,'DATOS-MODIFICADOS'!$Q:$Q,"diciembre",'DATOS-MODIFICADOS'!$T:$T,DICIEMBRE!X$4)</f>
        <v>1</v>
      </c>
      <c r="Y17" s="45">
        <f>COUNTIFS('DATOS-MODIFICADOS'!$J:$J,DICIEMBRE!$B17,'DATOS-MODIFICADOS'!$Q:$Q,"diciembre",'DATOS-MODIFICADOS'!$T:$T,DICIEMBRE!Y$4)</f>
        <v>0</v>
      </c>
      <c r="Z17" s="45">
        <f>COUNTIFS('DATOS-MODIFICADOS'!$J:$J,DICIEMBRE!$B17,'DATOS-MODIFICADOS'!$Q:$Q,"diciembre",'DATOS-MODIFICADOS'!$T:$T,DICIEMBRE!Z$4)</f>
        <v>1</v>
      </c>
      <c r="AA17" s="45">
        <f>COUNTIFS('DATOS-MODIFICADOS'!$J:$J,DICIEMBRE!$B17,'DATOS-MODIFICADOS'!$Q:$Q,"diciembre",'DATOS-MODIFICADOS'!$T:$T,DICIEMBRE!AA$4)</f>
        <v>2</v>
      </c>
      <c r="AB17" s="100">
        <f>COUNTIFS('DATOS-MODIFICADOS'!$J:$J,DICIEMBRE!$B17,'DATOS-MODIFICADOS'!$Q:$Q,"diciembre",'DATOS-MODIFICADOS'!$T:$T,DICIEMBRE!AB$4)</f>
        <v>0</v>
      </c>
      <c r="AC17" s="45">
        <f>COUNTIFS('DATOS-MODIFICADOS'!$J:$J,DICIEMBRE!$B17,'DATOS-MODIFICADOS'!$Q:$Q,"diciembre",'DATOS-MODIFICADOS'!$T:$T,DICIEMBRE!AC$4)</f>
        <v>0</v>
      </c>
      <c r="AD17" s="45">
        <f>COUNTIFS('DATOS-MODIFICADOS'!$J:$J,DICIEMBRE!$B17,'DATOS-MODIFICADOS'!$Q:$Q,"diciembre",'DATOS-MODIFICADOS'!$T:$T,DICIEMBRE!AD$4)</f>
        <v>0</v>
      </c>
      <c r="AE17" s="45">
        <f>COUNTIFS('DATOS-MODIFICADOS'!$J:$J,DICIEMBRE!$B17,'DATOS-MODIFICADOS'!$Q:$Q,"diciembre",'DATOS-MODIFICADOS'!$T:$T,DICIEMBRE!AE$4)</f>
        <v>0</v>
      </c>
      <c r="AF17" s="45">
        <f>COUNTIFS('DATOS-MODIFICADOS'!$J:$J,DICIEMBRE!$B17,'DATOS-MODIFICADOS'!$Q:$Q,"diciembre",'DATOS-MODIFICADOS'!$T:$T,DICIEMBRE!AF$4)</f>
        <v>5</v>
      </c>
      <c r="AG17" s="45">
        <f>COUNTIFS('DATOS-MODIFICADOS'!$J:$J,DICIEMBRE!$B17,'DATOS-MODIFICADOS'!$Q:$Q,"diciembre",'DATOS-MODIFICADOS'!$T:$T,DICIEMBRE!AG$4)</f>
        <v>0</v>
      </c>
      <c r="AH17" s="45">
        <f>COUNTIFS('DATOS-MODIFICADOS'!$J:$J,DICIEMBRE!$B17,'DATOS-MODIFICADOS'!$Q:$Q,"diciembre",'DATOS-MODIFICADOS'!$T:$T,DICIEMBRE!AH$4)</f>
        <v>1</v>
      </c>
      <c r="AI17" s="109">
        <f t="shared" si="21"/>
        <v>27</v>
      </c>
      <c r="AJ17" s="110">
        <f>AUSENTISMO!D13</f>
        <v>0</v>
      </c>
      <c r="AK17" s="109">
        <f t="shared" si="23"/>
        <v>27</v>
      </c>
      <c r="AL17" s="110">
        <f t="shared" si="24"/>
        <v>26</v>
      </c>
      <c r="AM17" s="119">
        <f t="shared" si="22"/>
        <v>0.96296296296296291</v>
      </c>
    </row>
    <row r="18" spans="2:39" x14ac:dyDescent="0.25">
      <c r="B18" s="105" t="str">
        <f>ANALISIS!F17</f>
        <v>Isabella Costa</v>
      </c>
      <c r="C18" s="105" t="s">
        <v>895</v>
      </c>
      <c r="D18" s="103">
        <f>COUNTIFS('DATOS-MODIFICADOS'!$J:$J,DICIEMBRE!$B18,'DATOS-MODIFICADOS'!$Q:$Q,"diciembre",'DATOS-MODIFICADOS'!$T:$T,DICIEMBRE!D$4)</f>
        <v>1</v>
      </c>
      <c r="E18" s="103">
        <f>COUNTIFS('DATOS-MODIFICADOS'!$J:$J,DICIEMBRE!$B18,'DATOS-MODIFICADOS'!$Q:$Q,"diciembre",'DATOS-MODIFICADOS'!$T:$T,DICIEMBRE!E$4)</f>
        <v>0</v>
      </c>
      <c r="F18" s="103">
        <f>COUNTIFS('DATOS-MODIFICADOS'!$J:$J,DICIEMBRE!$B18,'DATOS-MODIFICADOS'!$Q:$Q,"diciembre",'DATOS-MODIFICADOS'!$T:$T,DICIEMBRE!F$4)</f>
        <v>2</v>
      </c>
      <c r="G18" s="100">
        <f>COUNTIFS('DATOS-MODIFICADOS'!$J:$J,DICIEMBRE!$B18,'DATOS-MODIFICADOS'!$Q:$Q,"diciembre",'DATOS-MODIFICADOS'!$T:$T,DICIEMBRE!G$4)</f>
        <v>0</v>
      </c>
      <c r="H18" s="103">
        <f>COUNTIFS('DATOS-MODIFICADOS'!$J:$J,DICIEMBRE!$B18,'DATOS-MODIFICADOS'!$Q:$Q,"diciembre",'DATOS-MODIFICADOS'!$T:$T,DICIEMBRE!H$4)</f>
        <v>0</v>
      </c>
      <c r="I18" s="103">
        <f>COUNTIFS('DATOS-MODIFICADOS'!$J:$J,DICIEMBRE!$B18,'DATOS-MODIFICADOS'!$Q:$Q,"diciembre",'DATOS-MODIFICADOS'!$T:$T,DICIEMBRE!I$4)</f>
        <v>0</v>
      </c>
      <c r="J18" s="103">
        <f>COUNTIFS('DATOS-MODIFICADOS'!$J:$J,DICIEMBRE!$B18,'DATOS-MODIFICADOS'!$Q:$Q,"diciembre",'DATOS-MODIFICADOS'!$T:$T,DICIEMBRE!J$4)</f>
        <v>2</v>
      </c>
      <c r="K18" s="103">
        <f>COUNTIFS('DATOS-MODIFICADOS'!$J:$J,DICIEMBRE!$B18,'DATOS-MODIFICADOS'!$Q:$Q,"diciembre",'DATOS-MODIFICADOS'!$T:$T,DICIEMBRE!K$4)</f>
        <v>0</v>
      </c>
      <c r="L18" s="103">
        <f>COUNTIFS('DATOS-MODIFICADOS'!$J:$J,DICIEMBRE!$B18,'DATOS-MODIFICADOS'!$Q:$Q,"diciembre",'DATOS-MODIFICADOS'!$T:$T,DICIEMBRE!L$4)</f>
        <v>2</v>
      </c>
      <c r="M18" s="103">
        <f>COUNTIFS('DATOS-MODIFICADOS'!$J:$J,DICIEMBRE!$B18,'DATOS-MODIFICADOS'!$Q:$Q,"diciembre",'DATOS-MODIFICADOS'!$T:$T,DICIEMBRE!M$4)</f>
        <v>0</v>
      </c>
      <c r="N18" s="100">
        <f>COUNTIFS('DATOS-MODIFICADOS'!$J:$J,DICIEMBRE!$B18,'DATOS-MODIFICADOS'!$Q:$Q,"diciembre",'DATOS-MODIFICADOS'!$T:$T,DICIEMBRE!N$4)</f>
        <v>0</v>
      </c>
      <c r="O18" s="103">
        <f>COUNTIFS('DATOS-MODIFICADOS'!$J:$J,DICIEMBRE!$B18,'DATOS-MODIFICADOS'!$Q:$Q,"diciembre",'DATOS-MODIFICADOS'!$T:$T,DICIEMBRE!O$4)</f>
        <v>0</v>
      </c>
      <c r="P18" s="103">
        <f>COUNTIFS('DATOS-MODIFICADOS'!$J:$J,DICIEMBRE!$B18,'DATOS-MODIFICADOS'!$Q:$Q,"diciembre",'DATOS-MODIFICADOS'!$T:$T,DICIEMBRE!P$4)</f>
        <v>2</v>
      </c>
      <c r="Q18" s="103">
        <f>COUNTIFS('DATOS-MODIFICADOS'!$J:$J,DICIEMBRE!$B18,'DATOS-MODIFICADOS'!$Q:$Q,"diciembre",'DATOS-MODIFICADOS'!$T:$T,DICIEMBRE!Q$4)</f>
        <v>0</v>
      </c>
      <c r="R18" s="103">
        <f>COUNTIFS('DATOS-MODIFICADOS'!$J:$J,DICIEMBRE!$B18,'DATOS-MODIFICADOS'!$Q:$Q,"diciembre",'DATOS-MODIFICADOS'!$T:$T,DICIEMBRE!R$4)</f>
        <v>0</v>
      </c>
      <c r="S18" s="103">
        <f>COUNTIFS('DATOS-MODIFICADOS'!$J:$J,DICIEMBRE!$B18,'DATOS-MODIFICADOS'!$Q:$Q,"diciembre",'DATOS-MODIFICADOS'!$T:$T,DICIEMBRE!S$4)</f>
        <v>0</v>
      </c>
      <c r="T18" s="103">
        <f>COUNTIFS('DATOS-MODIFICADOS'!$J:$J,DICIEMBRE!$B18,'DATOS-MODIFICADOS'!$Q:$Q,"diciembre",'DATOS-MODIFICADOS'!$T:$T,DICIEMBRE!T$4)</f>
        <v>0</v>
      </c>
      <c r="U18" s="100">
        <f>COUNTIFS('DATOS-MODIFICADOS'!$J:$J,DICIEMBRE!$B18,'DATOS-MODIFICADOS'!$Q:$Q,"diciembre",'DATOS-MODIFICADOS'!$T:$T,DICIEMBRE!U$4)</f>
        <v>0</v>
      </c>
      <c r="V18" s="103">
        <f>COUNTIFS('DATOS-MODIFICADOS'!$J:$J,DICIEMBRE!$B18,'DATOS-MODIFICADOS'!$Q:$Q,"diciembre",'DATOS-MODIFICADOS'!$T:$T,DICIEMBRE!V$4)</f>
        <v>0</v>
      </c>
      <c r="W18" s="103">
        <f>COUNTIFS('DATOS-MODIFICADOS'!$J:$J,DICIEMBRE!$B18,'DATOS-MODIFICADOS'!$Q:$Q,"diciembre",'DATOS-MODIFICADOS'!$T:$T,DICIEMBRE!W$4)</f>
        <v>2</v>
      </c>
      <c r="X18" s="103">
        <f>COUNTIFS('DATOS-MODIFICADOS'!$J:$J,DICIEMBRE!$B18,'DATOS-MODIFICADOS'!$Q:$Q,"diciembre",'DATOS-MODIFICADOS'!$T:$T,DICIEMBRE!X$4)</f>
        <v>2</v>
      </c>
      <c r="Y18" s="103">
        <f>COUNTIFS('DATOS-MODIFICADOS'!$J:$J,DICIEMBRE!$B18,'DATOS-MODIFICADOS'!$Q:$Q,"diciembre",'DATOS-MODIFICADOS'!$T:$T,DICIEMBRE!Y$4)</f>
        <v>0</v>
      </c>
      <c r="Z18" s="103">
        <f>COUNTIFS('DATOS-MODIFICADOS'!$J:$J,DICIEMBRE!$B18,'DATOS-MODIFICADOS'!$Q:$Q,"diciembre",'DATOS-MODIFICADOS'!$T:$T,DICIEMBRE!Z$4)</f>
        <v>2</v>
      </c>
      <c r="AA18" s="103">
        <f>COUNTIFS('DATOS-MODIFICADOS'!$J:$J,DICIEMBRE!$B18,'DATOS-MODIFICADOS'!$Q:$Q,"diciembre",'DATOS-MODIFICADOS'!$T:$T,DICIEMBRE!AA$4)</f>
        <v>2</v>
      </c>
      <c r="AB18" s="100">
        <f>COUNTIFS('DATOS-MODIFICADOS'!$J:$J,DICIEMBRE!$B18,'DATOS-MODIFICADOS'!$Q:$Q,"diciembre",'DATOS-MODIFICADOS'!$T:$T,DICIEMBRE!AB$4)</f>
        <v>0</v>
      </c>
      <c r="AC18" s="103">
        <f>COUNTIFS('DATOS-MODIFICADOS'!$J:$J,DICIEMBRE!$B18,'DATOS-MODIFICADOS'!$Q:$Q,"diciembre",'DATOS-MODIFICADOS'!$T:$T,DICIEMBRE!AC$4)</f>
        <v>0</v>
      </c>
      <c r="AD18" s="103">
        <f>COUNTIFS('DATOS-MODIFICADOS'!$J:$J,DICIEMBRE!$B18,'DATOS-MODIFICADOS'!$Q:$Q,"diciembre",'DATOS-MODIFICADOS'!$T:$T,DICIEMBRE!AD$4)</f>
        <v>0</v>
      </c>
      <c r="AE18" s="103">
        <f>COUNTIFS('DATOS-MODIFICADOS'!$J:$J,DICIEMBRE!$B18,'DATOS-MODIFICADOS'!$Q:$Q,"diciembre",'DATOS-MODIFICADOS'!$T:$T,DICIEMBRE!AE$4)</f>
        <v>0</v>
      </c>
      <c r="AF18" s="103">
        <f>COUNTIFS('DATOS-MODIFICADOS'!$J:$J,DICIEMBRE!$B18,'DATOS-MODIFICADOS'!$Q:$Q,"diciembre",'DATOS-MODIFICADOS'!$T:$T,DICIEMBRE!AF$4)</f>
        <v>2</v>
      </c>
      <c r="AG18" s="103">
        <f>COUNTIFS('DATOS-MODIFICADOS'!$J:$J,DICIEMBRE!$B18,'DATOS-MODIFICADOS'!$Q:$Q,"diciembre",'DATOS-MODIFICADOS'!$T:$T,DICIEMBRE!AG$4)</f>
        <v>0</v>
      </c>
      <c r="AH18" s="103">
        <f>COUNTIFS('DATOS-MODIFICADOS'!$J:$J,DICIEMBRE!$B18,'DATOS-MODIFICADOS'!$Q:$Q,"diciembre",'DATOS-MODIFICADOS'!$T:$T,DICIEMBRE!AH$4)</f>
        <v>0</v>
      </c>
      <c r="AI18" s="109">
        <f t="shared" si="21"/>
        <v>27</v>
      </c>
      <c r="AJ18" s="110">
        <f>AUSENTISMO!D14</f>
        <v>0</v>
      </c>
      <c r="AK18" s="109">
        <f t="shared" si="23"/>
        <v>27</v>
      </c>
      <c r="AL18" s="110">
        <f t="shared" si="24"/>
        <v>19</v>
      </c>
      <c r="AM18" s="119">
        <f t="shared" si="22"/>
        <v>0.70370370370370372</v>
      </c>
    </row>
    <row r="19" spans="2:39" x14ac:dyDescent="0.25">
      <c r="B19" s="115" t="str">
        <f>ANALISIS!F18</f>
        <v>Ana Gomez</v>
      </c>
      <c r="C19" s="115" t="s">
        <v>895</v>
      </c>
      <c r="D19" s="45">
        <f>COUNTIFS('DATOS-MODIFICADOS'!$J:$J,DICIEMBRE!$B19,'DATOS-MODIFICADOS'!$Q:$Q,"diciembre",'DATOS-MODIFICADOS'!$T:$T,DICIEMBRE!D$4)</f>
        <v>0</v>
      </c>
      <c r="E19" s="45">
        <f>COUNTIFS('DATOS-MODIFICADOS'!$J:$J,DICIEMBRE!$B19,'DATOS-MODIFICADOS'!$Q:$Q,"diciembre",'DATOS-MODIFICADOS'!$T:$T,DICIEMBRE!E$4)</f>
        <v>0</v>
      </c>
      <c r="F19" s="45">
        <f>COUNTIFS('DATOS-MODIFICADOS'!$J:$J,DICIEMBRE!$B19,'DATOS-MODIFICADOS'!$Q:$Q,"diciembre",'DATOS-MODIFICADOS'!$T:$T,DICIEMBRE!F$4)</f>
        <v>2</v>
      </c>
      <c r="G19" s="100">
        <f>COUNTIFS('DATOS-MODIFICADOS'!$J:$J,DICIEMBRE!$B19,'DATOS-MODIFICADOS'!$Q:$Q,"diciembre",'DATOS-MODIFICADOS'!$T:$T,DICIEMBRE!G$4)</f>
        <v>0</v>
      </c>
      <c r="H19" s="45">
        <f>COUNTIFS('DATOS-MODIFICADOS'!$J:$J,DICIEMBRE!$B19,'DATOS-MODIFICADOS'!$Q:$Q,"diciembre",'DATOS-MODIFICADOS'!$T:$T,DICIEMBRE!H$4)</f>
        <v>9</v>
      </c>
      <c r="I19" s="45">
        <f>COUNTIFS('DATOS-MODIFICADOS'!$J:$J,DICIEMBRE!$B19,'DATOS-MODIFICADOS'!$Q:$Q,"diciembre",'DATOS-MODIFICADOS'!$T:$T,DICIEMBRE!I$4)</f>
        <v>0</v>
      </c>
      <c r="J19" s="45">
        <f>COUNTIFS('DATOS-MODIFICADOS'!$J:$J,DICIEMBRE!$B19,'DATOS-MODIFICADOS'!$Q:$Q,"diciembre",'DATOS-MODIFICADOS'!$T:$T,DICIEMBRE!J$4)</f>
        <v>1</v>
      </c>
      <c r="K19" s="45">
        <f>COUNTIFS('DATOS-MODIFICADOS'!$J:$J,DICIEMBRE!$B19,'DATOS-MODIFICADOS'!$Q:$Q,"diciembre",'DATOS-MODIFICADOS'!$T:$T,DICIEMBRE!K$4)</f>
        <v>0</v>
      </c>
      <c r="L19" s="45">
        <f>COUNTIFS('DATOS-MODIFICADOS'!$J:$J,DICIEMBRE!$B19,'DATOS-MODIFICADOS'!$Q:$Q,"diciembre",'DATOS-MODIFICADOS'!$T:$T,DICIEMBRE!L$4)</f>
        <v>2</v>
      </c>
      <c r="M19" s="45">
        <f>COUNTIFS('DATOS-MODIFICADOS'!$J:$J,DICIEMBRE!$B19,'DATOS-MODIFICADOS'!$Q:$Q,"diciembre",'DATOS-MODIFICADOS'!$T:$T,DICIEMBRE!M$4)</f>
        <v>2</v>
      </c>
      <c r="N19" s="100">
        <f>COUNTIFS('DATOS-MODIFICADOS'!$J:$J,DICIEMBRE!$B19,'DATOS-MODIFICADOS'!$Q:$Q,"diciembre",'DATOS-MODIFICADOS'!$T:$T,DICIEMBRE!N$4)</f>
        <v>0</v>
      </c>
      <c r="O19" s="45">
        <f>COUNTIFS('DATOS-MODIFICADOS'!$J:$J,DICIEMBRE!$B19,'DATOS-MODIFICADOS'!$Q:$Q,"diciembre",'DATOS-MODIFICADOS'!$T:$T,DICIEMBRE!O$4)</f>
        <v>0</v>
      </c>
      <c r="P19" s="45">
        <f>COUNTIFS('DATOS-MODIFICADOS'!$J:$J,DICIEMBRE!$B19,'DATOS-MODIFICADOS'!$Q:$Q,"diciembre",'DATOS-MODIFICADOS'!$T:$T,DICIEMBRE!P$4)</f>
        <v>0</v>
      </c>
      <c r="Q19" s="45">
        <f>COUNTIFS('DATOS-MODIFICADOS'!$J:$J,DICIEMBRE!$B19,'DATOS-MODIFICADOS'!$Q:$Q,"diciembre",'DATOS-MODIFICADOS'!$T:$T,DICIEMBRE!Q$4)</f>
        <v>0</v>
      </c>
      <c r="R19" s="45">
        <f>COUNTIFS('DATOS-MODIFICADOS'!$J:$J,DICIEMBRE!$B19,'DATOS-MODIFICADOS'!$Q:$Q,"diciembre",'DATOS-MODIFICADOS'!$T:$T,DICIEMBRE!R$4)</f>
        <v>1</v>
      </c>
      <c r="S19" s="45">
        <f>COUNTIFS('DATOS-MODIFICADOS'!$J:$J,DICIEMBRE!$B19,'DATOS-MODIFICADOS'!$Q:$Q,"diciembre",'DATOS-MODIFICADOS'!$T:$T,DICIEMBRE!S$4)</f>
        <v>0</v>
      </c>
      <c r="T19" s="45">
        <f>COUNTIFS('DATOS-MODIFICADOS'!$J:$J,DICIEMBRE!$B19,'DATOS-MODIFICADOS'!$Q:$Q,"diciembre",'DATOS-MODIFICADOS'!$T:$T,DICIEMBRE!T$4)</f>
        <v>2</v>
      </c>
      <c r="U19" s="100">
        <f>COUNTIFS('DATOS-MODIFICADOS'!$J:$J,DICIEMBRE!$B19,'DATOS-MODIFICADOS'!$Q:$Q,"diciembre",'DATOS-MODIFICADOS'!$T:$T,DICIEMBRE!U$4)</f>
        <v>0</v>
      </c>
      <c r="V19" s="45">
        <f>COUNTIFS('DATOS-MODIFICADOS'!$J:$J,DICIEMBRE!$B19,'DATOS-MODIFICADOS'!$Q:$Q,"diciembre",'DATOS-MODIFICADOS'!$T:$T,DICIEMBRE!V$4)</f>
        <v>3</v>
      </c>
      <c r="W19" s="45">
        <f>COUNTIFS('DATOS-MODIFICADOS'!$J:$J,DICIEMBRE!$B19,'DATOS-MODIFICADOS'!$Q:$Q,"diciembre",'DATOS-MODIFICADOS'!$T:$T,DICIEMBRE!W$4)</f>
        <v>2</v>
      </c>
      <c r="X19" s="45">
        <f>COUNTIFS('DATOS-MODIFICADOS'!$J:$J,DICIEMBRE!$B19,'DATOS-MODIFICADOS'!$Q:$Q,"diciembre",'DATOS-MODIFICADOS'!$T:$T,DICIEMBRE!X$4)</f>
        <v>1</v>
      </c>
      <c r="Y19" s="45">
        <f>COUNTIFS('DATOS-MODIFICADOS'!$J:$J,DICIEMBRE!$B19,'DATOS-MODIFICADOS'!$Q:$Q,"diciembre",'DATOS-MODIFICADOS'!$T:$T,DICIEMBRE!Y$4)</f>
        <v>0</v>
      </c>
      <c r="Z19" s="45">
        <f>COUNTIFS('DATOS-MODIFICADOS'!$J:$J,DICIEMBRE!$B19,'DATOS-MODIFICADOS'!$Q:$Q,"diciembre",'DATOS-MODIFICADOS'!$T:$T,DICIEMBRE!Z$4)</f>
        <v>3</v>
      </c>
      <c r="AA19" s="45">
        <f>COUNTIFS('DATOS-MODIFICADOS'!$J:$J,DICIEMBRE!$B19,'DATOS-MODIFICADOS'!$Q:$Q,"diciembre",'DATOS-MODIFICADOS'!$T:$T,DICIEMBRE!AA$4)</f>
        <v>0</v>
      </c>
      <c r="AB19" s="100">
        <f>COUNTIFS('DATOS-MODIFICADOS'!$J:$J,DICIEMBRE!$B19,'DATOS-MODIFICADOS'!$Q:$Q,"diciembre",'DATOS-MODIFICADOS'!$T:$T,DICIEMBRE!AB$4)</f>
        <v>0</v>
      </c>
      <c r="AC19" s="45">
        <f>COUNTIFS('DATOS-MODIFICADOS'!$J:$J,DICIEMBRE!$B19,'DATOS-MODIFICADOS'!$Q:$Q,"diciembre",'DATOS-MODIFICADOS'!$T:$T,DICIEMBRE!AC$4)</f>
        <v>0</v>
      </c>
      <c r="AD19" s="45">
        <f>COUNTIFS('DATOS-MODIFICADOS'!$J:$J,DICIEMBRE!$B19,'DATOS-MODIFICADOS'!$Q:$Q,"diciembre",'DATOS-MODIFICADOS'!$T:$T,DICIEMBRE!AD$4)</f>
        <v>1</v>
      </c>
      <c r="AE19" s="45">
        <f>COUNTIFS('DATOS-MODIFICADOS'!$J:$J,DICIEMBRE!$B19,'DATOS-MODIFICADOS'!$Q:$Q,"diciembre",'DATOS-MODIFICADOS'!$T:$T,DICIEMBRE!AE$4)</f>
        <v>0</v>
      </c>
      <c r="AF19" s="45">
        <f>COUNTIFS('DATOS-MODIFICADOS'!$J:$J,DICIEMBRE!$B19,'DATOS-MODIFICADOS'!$Q:$Q,"diciembre",'DATOS-MODIFICADOS'!$T:$T,DICIEMBRE!AF$4)</f>
        <v>1</v>
      </c>
      <c r="AG19" s="45">
        <f>COUNTIFS('DATOS-MODIFICADOS'!$J:$J,DICIEMBRE!$B19,'DATOS-MODIFICADOS'!$Q:$Q,"diciembre",'DATOS-MODIFICADOS'!$T:$T,DICIEMBRE!AG$4)</f>
        <v>0</v>
      </c>
      <c r="AH19" s="45">
        <f>COUNTIFS('DATOS-MODIFICADOS'!$J:$J,DICIEMBRE!$B19,'DATOS-MODIFICADOS'!$Q:$Q,"diciembre",'DATOS-MODIFICADOS'!$T:$T,DICIEMBRE!AH$4)</f>
        <v>2</v>
      </c>
      <c r="AI19" s="109">
        <f t="shared" si="21"/>
        <v>27</v>
      </c>
      <c r="AJ19" s="110">
        <f>AUSENTISMO!D15</f>
        <v>0</v>
      </c>
      <c r="AK19" s="109">
        <f t="shared" si="23"/>
        <v>27</v>
      </c>
      <c r="AL19" s="110">
        <f t="shared" si="24"/>
        <v>32</v>
      </c>
      <c r="AM19" s="119">
        <f t="shared" si="22"/>
        <v>1.1851851851851851</v>
      </c>
    </row>
    <row r="20" spans="2:39" x14ac:dyDescent="0.25">
      <c r="B20" s="105" t="str">
        <f>ANALISIS!F19</f>
        <v>Javier Hernandez</v>
      </c>
      <c r="C20" s="105" t="s">
        <v>895</v>
      </c>
      <c r="D20" s="103">
        <f>COUNTIFS('DATOS-MODIFICADOS'!$J:$J,DICIEMBRE!$B20,'DATOS-MODIFICADOS'!$Q:$Q,"diciembre",'DATOS-MODIFICADOS'!$T:$T,DICIEMBRE!D$4)</f>
        <v>0</v>
      </c>
      <c r="E20" s="103">
        <f>COUNTIFS('DATOS-MODIFICADOS'!$J:$J,DICIEMBRE!$B20,'DATOS-MODIFICADOS'!$Q:$Q,"diciembre",'DATOS-MODIFICADOS'!$T:$T,DICIEMBRE!E$4)</f>
        <v>0</v>
      </c>
      <c r="F20" s="103">
        <f>COUNTIFS('DATOS-MODIFICADOS'!$J:$J,DICIEMBRE!$B20,'DATOS-MODIFICADOS'!$Q:$Q,"diciembre",'DATOS-MODIFICADOS'!$T:$T,DICIEMBRE!F$4)</f>
        <v>2</v>
      </c>
      <c r="G20" s="100">
        <f>COUNTIFS('DATOS-MODIFICADOS'!$J:$J,DICIEMBRE!$B20,'DATOS-MODIFICADOS'!$Q:$Q,"diciembre",'DATOS-MODIFICADOS'!$T:$T,DICIEMBRE!G$4)</f>
        <v>0</v>
      </c>
      <c r="H20" s="103">
        <f>COUNTIFS('DATOS-MODIFICADOS'!$J:$J,DICIEMBRE!$B20,'DATOS-MODIFICADOS'!$Q:$Q,"diciembre",'DATOS-MODIFICADOS'!$T:$T,DICIEMBRE!H$4)</f>
        <v>2</v>
      </c>
      <c r="I20" s="103">
        <f>COUNTIFS('DATOS-MODIFICADOS'!$J:$J,DICIEMBRE!$B20,'DATOS-MODIFICADOS'!$Q:$Q,"diciembre",'DATOS-MODIFICADOS'!$T:$T,DICIEMBRE!I$4)</f>
        <v>0</v>
      </c>
      <c r="J20" s="103">
        <f>COUNTIFS('DATOS-MODIFICADOS'!$J:$J,DICIEMBRE!$B20,'DATOS-MODIFICADOS'!$Q:$Q,"diciembre",'DATOS-MODIFICADOS'!$T:$T,DICIEMBRE!J$4)</f>
        <v>0</v>
      </c>
      <c r="K20" s="103">
        <f>COUNTIFS('DATOS-MODIFICADOS'!$J:$J,DICIEMBRE!$B20,'DATOS-MODIFICADOS'!$Q:$Q,"diciembre",'DATOS-MODIFICADOS'!$T:$T,DICIEMBRE!K$4)</f>
        <v>0</v>
      </c>
      <c r="L20" s="103">
        <f>COUNTIFS('DATOS-MODIFICADOS'!$J:$J,DICIEMBRE!$B20,'DATOS-MODIFICADOS'!$Q:$Q,"diciembre",'DATOS-MODIFICADOS'!$T:$T,DICIEMBRE!L$4)</f>
        <v>2</v>
      </c>
      <c r="M20" s="103">
        <f>COUNTIFS('DATOS-MODIFICADOS'!$J:$J,DICIEMBRE!$B20,'DATOS-MODIFICADOS'!$Q:$Q,"diciembre",'DATOS-MODIFICADOS'!$T:$T,DICIEMBRE!M$4)</f>
        <v>0</v>
      </c>
      <c r="N20" s="100">
        <f>COUNTIFS('DATOS-MODIFICADOS'!$J:$J,DICIEMBRE!$B20,'DATOS-MODIFICADOS'!$Q:$Q,"diciembre",'DATOS-MODIFICADOS'!$T:$T,DICIEMBRE!N$4)</f>
        <v>0</v>
      </c>
      <c r="O20" s="103">
        <f>COUNTIFS('DATOS-MODIFICADOS'!$J:$J,DICIEMBRE!$B20,'DATOS-MODIFICADOS'!$Q:$Q,"diciembre",'DATOS-MODIFICADOS'!$T:$T,DICIEMBRE!O$4)</f>
        <v>0</v>
      </c>
      <c r="P20" s="103">
        <f>COUNTIFS('DATOS-MODIFICADOS'!$J:$J,DICIEMBRE!$B20,'DATOS-MODIFICADOS'!$Q:$Q,"diciembre",'DATOS-MODIFICADOS'!$T:$T,DICIEMBRE!P$4)</f>
        <v>2</v>
      </c>
      <c r="Q20" s="103">
        <f>COUNTIFS('DATOS-MODIFICADOS'!$J:$J,DICIEMBRE!$B20,'DATOS-MODIFICADOS'!$Q:$Q,"diciembre",'DATOS-MODIFICADOS'!$T:$T,DICIEMBRE!Q$4)</f>
        <v>0</v>
      </c>
      <c r="R20" s="103">
        <f>COUNTIFS('DATOS-MODIFICADOS'!$J:$J,DICIEMBRE!$B20,'DATOS-MODIFICADOS'!$Q:$Q,"diciembre",'DATOS-MODIFICADOS'!$T:$T,DICIEMBRE!R$4)</f>
        <v>0</v>
      </c>
      <c r="S20" s="103">
        <f>COUNTIFS('DATOS-MODIFICADOS'!$J:$J,DICIEMBRE!$B20,'DATOS-MODIFICADOS'!$Q:$Q,"diciembre",'DATOS-MODIFICADOS'!$T:$T,DICIEMBRE!S$4)</f>
        <v>0</v>
      </c>
      <c r="T20" s="103">
        <f>COUNTIFS('DATOS-MODIFICADOS'!$J:$J,DICIEMBRE!$B20,'DATOS-MODIFICADOS'!$Q:$Q,"diciembre",'DATOS-MODIFICADOS'!$T:$T,DICIEMBRE!T$4)</f>
        <v>0</v>
      </c>
      <c r="U20" s="100">
        <f>COUNTIFS('DATOS-MODIFICADOS'!$J:$J,DICIEMBRE!$B20,'DATOS-MODIFICADOS'!$Q:$Q,"diciembre",'DATOS-MODIFICADOS'!$T:$T,DICIEMBRE!U$4)</f>
        <v>0</v>
      </c>
      <c r="V20" s="103">
        <f>COUNTIFS('DATOS-MODIFICADOS'!$J:$J,DICIEMBRE!$B20,'DATOS-MODIFICADOS'!$Q:$Q,"diciembre",'DATOS-MODIFICADOS'!$T:$T,DICIEMBRE!V$4)</f>
        <v>11</v>
      </c>
      <c r="W20" s="103">
        <f>COUNTIFS('DATOS-MODIFICADOS'!$J:$J,DICIEMBRE!$B20,'DATOS-MODIFICADOS'!$Q:$Q,"diciembre",'DATOS-MODIFICADOS'!$T:$T,DICIEMBRE!W$4)</f>
        <v>0</v>
      </c>
      <c r="X20" s="103">
        <f>COUNTIFS('DATOS-MODIFICADOS'!$J:$J,DICIEMBRE!$B20,'DATOS-MODIFICADOS'!$Q:$Q,"diciembre",'DATOS-MODIFICADOS'!$T:$T,DICIEMBRE!X$4)</f>
        <v>0</v>
      </c>
      <c r="Y20" s="103">
        <f>COUNTIFS('DATOS-MODIFICADOS'!$J:$J,DICIEMBRE!$B20,'DATOS-MODIFICADOS'!$Q:$Q,"diciembre",'DATOS-MODIFICADOS'!$T:$T,DICIEMBRE!Y$4)</f>
        <v>0</v>
      </c>
      <c r="Z20" s="103">
        <f>COUNTIFS('DATOS-MODIFICADOS'!$J:$J,DICIEMBRE!$B20,'DATOS-MODIFICADOS'!$Q:$Q,"diciembre",'DATOS-MODIFICADOS'!$T:$T,DICIEMBRE!Z$4)</f>
        <v>2</v>
      </c>
      <c r="AA20" s="103">
        <f>COUNTIFS('DATOS-MODIFICADOS'!$J:$J,DICIEMBRE!$B20,'DATOS-MODIFICADOS'!$Q:$Q,"diciembre",'DATOS-MODIFICADOS'!$T:$T,DICIEMBRE!AA$4)</f>
        <v>0</v>
      </c>
      <c r="AB20" s="100">
        <f>COUNTIFS('DATOS-MODIFICADOS'!$J:$J,DICIEMBRE!$B20,'DATOS-MODIFICADOS'!$Q:$Q,"diciembre",'DATOS-MODIFICADOS'!$T:$T,DICIEMBRE!AB$4)</f>
        <v>0</v>
      </c>
      <c r="AC20" s="103">
        <f>COUNTIFS('DATOS-MODIFICADOS'!$J:$J,DICIEMBRE!$B20,'DATOS-MODIFICADOS'!$Q:$Q,"diciembre",'DATOS-MODIFICADOS'!$T:$T,DICIEMBRE!AC$4)</f>
        <v>0</v>
      </c>
      <c r="AD20" s="103">
        <f>COUNTIFS('DATOS-MODIFICADOS'!$J:$J,DICIEMBRE!$B20,'DATOS-MODIFICADOS'!$Q:$Q,"diciembre",'DATOS-MODIFICADOS'!$T:$T,DICIEMBRE!AD$4)</f>
        <v>0</v>
      </c>
      <c r="AE20" s="103">
        <f>COUNTIFS('DATOS-MODIFICADOS'!$J:$J,DICIEMBRE!$B20,'DATOS-MODIFICADOS'!$Q:$Q,"diciembre",'DATOS-MODIFICADOS'!$T:$T,DICIEMBRE!AE$4)</f>
        <v>0</v>
      </c>
      <c r="AF20" s="103">
        <f>COUNTIFS('DATOS-MODIFICADOS'!$J:$J,DICIEMBRE!$B20,'DATOS-MODIFICADOS'!$Q:$Q,"diciembre",'DATOS-MODIFICADOS'!$T:$T,DICIEMBRE!AF$4)</f>
        <v>0</v>
      </c>
      <c r="AG20" s="103">
        <f>COUNTIFS('DATOS-MODIFICADOS'!$J:$J,DICIEMBRE!$B20,'DATOS-MODIFICADOS'!$Q:$Q,"diciembre",'DATOS-MODIFICADOS'!$T:$T,DICIEMBRE!AG$4)</f>
        <v>0</v>
      </c>
      <c r="AH20" s="103">
        <f>COUNTIFS('DATOS-MODIFICADOS'!$J:$J,DICIEMBRE!$B20,'DATOS-MODIFICADOS'!$Q:$Q,"diciembre",'DATOS-MODIFICADOS'!$T:$T,DICIEMBRE!AH$4)</f>
        <v>2</v>
      </c>
      <c r="AI20" s="109">
        <f t="shared" si="21"/>
        <v>27</v>
      </c>
      <c r="AJ20" s="110">
        <f>AUSENTISMO!D16</f>
        <v>0</v>
      </c>
      <c r="AK20" s="109">
        <f t="shared" si="23"/>
        <v>27</v>
      </c>
      <c r="AL20" s="110">
        <f t="shared" si="24"/>
        <v>23</v>
      </c>
      <c r="AM20" s="119">
        <f t="shared" si="22"/>
        <v>0.85185185185185186</v>
      </c>
    </row>
    <row r="21" spans="2:39" x14ac:dyDescent="0.25">
      <c r="B21" s="115" t="str">
        <f>ANALISIS!F20</f>
        <v>Maria Gonzalez</v>
      </c>
      <c r="C21" s="115" t="s">
        <v>895</v>
      </c>
      <c r="D21" s="45">
        <f>COUNTIFS('DATOS-MODIFICADOS'!$J:$J,DICIEMBRE!$B21,'DATOS-MODIFICADOS'!$Q:$Q,"diciembre",'DATOS-MODIFICADOS'!$T:$T,DICIEMBRE!D$4)</f>
        <v>0</v>
      </c>
      <c r="E21" s="45">
        <f>COUNTIFS('DATOS-MODIFICADOS'!$J:$J,DICIEMBRE!$B21,'DATOS-MODIFICADOS'!$Q:$Q,"diciembre",'DATOS-MODIFICADOS'!$T:$T,DICIEMBRE!E$4)</f>
        <v>0</v>
      </c>
      <c r="F21" s="45">
        <f>COUNTIFS('DATOS-MODIFICADOS'!$J:$J,DICIEMBRE!$B21,'DATOS-MODIFICADOS'!$Q:$Q,"diciembre",'DATOS-MODIFICADOS'!$T:$T,DICIEMBRE!F$4)</f>
        <v>0</v>
      </c>
      <c r="G21" s="100">
        <f>COUNTIFS('DATOS-MODIFICADOS'!$J:$J,DICIEMBRE!$B21,'DATOS-MODIFICADOS'!$Q:$Q,"diciembre",'DATOS-MODIFICADOS'!$T:$T,DICIEMBRE!G$4)</f>
        <v>0</v>
      </c>
      <c r="H21" s="45">
        <f>COUNTIFS('DATOS-MODIFICADOS'!$J:$J,DICIEMBRE!$B21,'DATOS-MODIFICADOS'!$Q:$Q,"diciembre",'DATOS-MODIFICADOS'!$T:$T,DICIEMBRE!H$4)</f>
        <v>0</v>
      </c>
      <c r="I21" s="45">
        <f>COUNTIFS('DATOS-MODIFICADOS'!$J:$J,DICIEMBRE!$B21,'DATOS-MODIFICADOS'!$Q:$Q,"diciembre",'DATOS-MODIFICADOS'!$T:$T,DICIEMBRE!I$4)</f>
        <v>0</v>
      </c>
      <c r="J21" s="45">
        <f>COUNTIFS('DATOS-MODIFICADOS'!$J:$J,DICIEMBRE!$B21,'DATOS-MODIFICADOS'!$Q:$Q,"diciembre",'DATOS-MODIFICADOS'!$T:$T,DICIEMBRE!J$4)</f>
        <v>2</v>
      </c>
      <c r="K21" s="45">
        <f>COUNTIFS('DATOS-MODIFICADOS'!$J:$J,DICIEMBRE!$B21,'DATOS-MODIFICADOS'!$Q:$Q,"diciembre",'DATOS-MODIFICADOS'!$T:$T,DICIEMBRE!K$4)</f>
        <v>0</v>
      </c>
      <c r="L21" s="45">
        <f>COUNTIFS('DATOS-MODIFICADOS'!$J:$J,DICIEMBRE!$B21,'DATOS-MODIFICADOS'!$Q:$Q,"diciembre",'DATOS-MODIFICADOS'!$T:$T,DICIEMBRE!L$4)</f>
        <v>2</v>
      </c>
      <c r="M21" s="45">
        <f>COUNTIFS('DATOS-MODIFICADOS'!$J:$J,DICIEMBRE!$B21,'DATOS-MODIFICADOS'!$Q:$Q,"diciembre",'DATOS-MODIFICADOS'!$T:$T,DICIEMBRE!M$4)</f>
        <v>0</v>
      </c>
      <c r="N21" s="100">
        <f>COUNTIFS('DATOS-MODIFICADOS'!$J:$J,DICIEMBRE!$B21,'DATOS-MODIFICADOS'!$Q:$Q,"diciembre",'DATOS-MODIFICADOS'!$T:$T,DICIEMBRE!N$4)</f>
        <v>0</v>
      </c>
      <c r="O21" s="45">
        <f>COUNTIFS('DATOS-MODIFICADOS'!$J:$J,DICIEMBRE!$B21,'DATOS-MODIFICADOS'!$Q:$Q,"diciembre",'DATOS-MODIFICADOS'!$T:$T,DICIEMBRE!O$4)</f>
        <v>0</v>
      </c>
      <c r="P21" s="45">
        <f>COUNTIFS('DATOS-MODIFICADOS'!$J:$J,DICIEMBRE!$B21,'DATOS-MODIFICADOS'!$Q:$Q,"diciembre",'DATOS-MODIFICADOS'!$T:$T,DICIEMBRE!P$4)</f>
        <v>2</v>
      </c>
      <c r="Q21" s="45">
        <f>COUNTIFS('DATOS-MODIFICADOS'!$J:$J,DICIEMBRE!$B21,'DATOS-MODIFICADOS'!$Q:$Q,"diciembre",'DATOS-MODIFICADOS'!$T:$T,DICIEMBRE!Q$4)</f>
        <v>0</v>
      </c>
      <c r="R21" s="45">
        <f>COUNTIFS('DATOS-MODIFICADOS'!$J:$J,DICIEMBRE!$B21,'DATOS-MODIFICADOS'!$Q:$Q,"diciembre",'DATOS-MODIFICADOS'!$T:$T,DICIEMBRE!R$4)</f>
        <v>0</v>
      </c>
      <c r="S21" s="45">
        <f>COUNTIFS('DATOS-MODIFICADOS'!$J:$J,DICIEMBRE!$B21,'DATOS-MODIFICADOS'!$Q:$Q,"diciembre",'DATOS-MODIFICADOS'!$T:$T,DICIEMBRE!S$4)</f>
        <v>0</v>
      </c>
      <c r="T21" s="45">
        <f>COUNTIFS('DATOS-MODIFICADOS'!$J:$J,DICIEMBRE!$B21,'DATOS-MODIFICADOS'!$Q:$Q,"diciembre",'DATOS-MODIFICADOS'!$T:$T,DICIEMBRE!T$4)</f>
        <v>0</v>
      </c>
      <c r="U21" s="100">
        <f>COUNTIFS('DATOS-MODIFICADOS'!$J:$J,DICIEMBRE!$B21,'DATOS-MODIFICADOS'!$Q:$Q,"diciembre",'DATOS-MODIFICADOS'!$T:$T,DICIEMBRE!U$4)</f>
        <v>0</v>
      </c>
      <c r="V21" s="45">
        <f>COUNTIFS('DATOS-MODIFICADOS'!$J:$J,DICIEMBRE!$B21,'DATOS-MODIFICADOS'!$Q:$Q,"diciembre",'DATOS-MODIFICADOS'!$T:$T,DICIEMBRE!V$4)</f>
        <v>2</v>
      </c>
      <c r="W21" s="45">
        <f>COUNTIFS('DATOS-MODIFICADOS'!$J:$J,DICIEMBRE!$B21,'DATOS-MODIFICADOS'!$Q:$Q,"diciembre",'DATOS-MODIFICADOS'!$T:$T,DICIEMBRE!W$4)</f>
        <v>0</v>
      </c>
      <c r="X21" s="45">
        <f>COUNTIFS('DATOS-MODIFICADOS'!$J:$J,DICIEMBRE!$B21,'DATOS-MODIFICADOS'!$Q:$Q,"diciembre",'DATOS-MODIFICADOS'!$T:$T,DICIEMBRE!X$4)</f>
        <v>0</v>
      </c>
      <c r="Y21" s="45">
        <f>COUNTIFS('DATOS-MODIFICADOS'!$J:$J,DICIEMBRE!$B21,'DATOS-MODIFICADOS'!$Q:$Q,"diciembre",'DATOS-MODIFICADOS'!$T:$T,DICIEMBRE!Y$4)</f>
        <v>0</v>
      </c>
      <c r="Z21" s="45">
        <f>COUNTIFS('DATOS-MODIFICADOS'!$J:$J,DICIEMBRE!$B21,'DATOS-MODIFICADOS'!$Q:$Q,"diciembre",'DATOS-MODIFICADOS'!$T:$T,DICIEMBRE!Z$4)</f>
        <v>9</v>
      </c>
      <c r="AA21" s="45">
        <f>COUNTIFS('DATOS-MODIFICADOS'!$J:$J,DICIEMBRE!$B21,'DATOS-MODIFICADOS'!$Q:$Q,"diciembre",'DATOS-MODIFICADOS'!$T:$T,DICIEMBRE!AA$4)</f>
        <v>0</v>
      </c>
      <c r="AB21" s="100">
        <f>COUNTIFS('DATOS-MODIFICADOS'!$J:$J,DICIEMBRE!$B21,'DATOS-MODIFICADOS'!$Q:$Q,"diciembre",'DATOS-MODIFICADOS'!$T:$T,DICIEMBRE!AB$4)</f>
        <v>0</v>
      </c>
      <c r="AC21" s="45">
        <f>COUNTIFS('DATOS-MODIFICADOS'!$J:$J,DICIEMBRE!$B21,'DATOS-MODIFICADOS'!$Q:$Q,"diciembre",'DATOS-MODIFICADOS'!$T:$T,DICIEMBRE!AC$4)</f>
        <v>2</v>
      </c>
      <c r="AD21" s="45">
        <f>COUNTIFS('DATOS-MODIFICADOS'!$J:$J,DICIEMBRE!$B21,'DATOS-MODIFICADOS'!$Q:$Q,"diciembre",'DATOS-MODIFICADOS'!$T:$T,DICIEMBRE!AD$4)</f>
        <v>2</v>
      </c>
      <c r="AE21" s="45">
        <f>COUNTIFS('DATOS-MODIFICADOS'!$J:$J,DICIEMBRE!$B21,'DATOS-MODIFICADOS'!$Q:$Q,"diciembre",'DATOS-MODIFICADOS'!$T:$T,DICIEMBRE!AE$4)</f>
        <v>0</v>
      </c>
      <c r="AF21" s="45">
        <f>COUNTIFS('DATOS-MODIFICADOS'!$J:$J,DICIEMBRE!$B21,'DATOS-MODIFICADOS'!$Q:$Q,"diciembre",'DATOS-MODIFICADOS'!$T:$T,DICIEMBRE!AF$4)</f>
        <v>0</v>
      </c>
      <c r="AG21" s="45">
        <f>COUNTIFS('DATOS-MODIFICADOS'!$J:$J,DICIEMBRE!$B21,'DATOS-MODIFICADOS'!$Q:$Q,"diciembre",'DATOS-MODIFICADOS'!$T:$T,DICIEMBRE!AG$4)</f>
        <v>0</v>
      </c>
      <c r="AH21" s="45">
        <f>COUNTIFS('DATOS-MODIFICADOS'!$J:$J,DICIEMBRE!$B21,'DATOS-MODIFICADOS'!$Q:$Q,"diciembre",'DATOS-MODIFICADOS'!$T:$T,DICIEMBRE!AH$4)</f>
        <v>0</v>
      </c>
      <c r="AI21" s="109">
        <f t="shared" si="21"/>
        <v>27</v>
      </c>
      <c r="AJ21" s="110">
        <f>AUSENTISMO!D17</f>
        <v>1</v>
      </c>
      <c r="AK21" s="109">
        <f t="shared" si="23"/>
        <v>26</v>
      </c>
      <c r="AL21" s="110">
        <f t="shared" si="24"/>
        <v>21</v>
      </c>
      <c r="AM21" s="119">
        <f t="shared" si="22"/>
        <v>0.80769230769230771</v>
      </c>
    </row>
    <row r="22" spans="2:39" x14ac:dyDescent="0.25">
      <c r="B22" s="105" t="str">
        <f>ANALISIS!F21</f>
        <v>Jose Loral</v>
      </c>
      <c r="C22" s="105" t="s">
        <v>895</v>
      </c>
      <c r="D22" s="103">
        <f>COUNTIFS('DATOS-MODIFICADOS'!$J:$J,DICIEMBRE!$B22,'DATOS-MODIFICADOS'!$Q:$Q,"diciembre",'DATOS-MODIFICADOS'!$T:$T,DICIEMBRE!D$4)</f>
        <v>2</v>
      </c>
      <c r="E22" s="103">
        <f>COUNTIFS('DATOS-MODIFICADOS'!$J:$J,DICIEMBRE!$B22,'DATOS-MODIFICADOS'!$Q:$Q,"diciembre",'DATOS-MODIFICADOS'!$T:$T,DICIEMBRE!E$4)</f>
        <v>0</v>
      </c>
      <c r="F22" s="103">
        <f>COUNTIFS('DATOS-MODIFICADOS'!$J:$J,DICIEMBRE!$B22,'DATOS-MODIFICADOS'!$Q:$Q,"diciembre",'DATOS-MODIFICADOS'!$T:$T,DICIEMBRE!F$4)</f>
        <v>0</v>
      </c>
      <c r="G22" s="100">
        <f>COUNTIFS('DATOS-MODIFICADOS'!$J:$J,DICIEMBRE!$B22,'DATOS-MODIFICADOS'!$Q:$Q,"diciembre",'DATOS-MODIFICADOS'!$T:$T,DICIEMBRE!G$4)</f>
        <v>0</v>
      </c>
      <c r="H22" s="103">
        <f>COUNTIFS('DATOS-MODIFICADOS'!$J:$J,DICIEMBRE!$B22,'DATOS-MODIFICADOS'!$Q:$Q,"diciembre",'DATOS-MODIFICADOS'!$T:$T,DICIEMBRE!H$4)</f>
        <v>0</v>
      </c>
      <c r="I22" s="103">
        <f>COUNTIFS('DATOS-MODIFICADOS'!$J:$J,DICIEMBRE!$B22,'DATOS-MODIFICADOS'!$Q:$Q,"diciembre",'DATOS-MODIFICADOS'!$T:$T,DICIEMBRE!I$4)</f>
        <v>0</v>
      </c>
      <c r="J22" s="103">
        <f>COUNTIFS('DATOS-MODIFICADOS'!$J:$J,DICIEMBRE!$B22,'DATOS-MODIFICADOS'!$Q:$Q,"diciembre",'DATOS-MODIFICADOS'!$T:$T,DICIEMBRE!J$4)</f>
        <v>0</v>
      </c>
      <c r="K22" s="103">
        <f>COUNTIFS('DATOS-MODIFICADOS'!$J:$J,DICIEMBRE!$B22,'DATOS-MODIFICADOS'!$Q:$Q,"diciembre",'DATOS-MODIFICADOS'!$T:$T,DICIEMBRE!K$4)</f>
        <v>0</v>
      </c>
      <c r="L22" s="103">
        <f>COUNTIFS('DATOS-MODIFICADOS'!$J:$J,DICIEMBRE!$B22,'DATOS-MODIFICADOS'!$Q:$Q,"diciembre",'DATOS-MODIFICADOS'!$T:$T,DICIEMBRE!L$4)</f>
        <v>0</v>
      </c>
      <c r="M22" s="103">
        <f>COUNTIFS('DATOS-MODIFICADOS'!$J:$J,DICIEMBRE!$B22,'DATOS-MODIFICADOS'!$Q:$Q,"diciembre",'DATOS-MODIFICADOS'!$T:$T,DICIEMBRE!M$4)</f>
        <v>0</v>
      </c>
      <c r="N22" s="100">
        <f>COUNTIFS('DATOS-MODIFICADOS'!$J:$J,DICIEMBRE!$B22,'DATOS-MODIFICADOS'!$Q:$Q,"diciembre",'DATOS-MODIFICADOS'!$T:$T,DICIEMBRE!N$4)</f>
        <v>0</v>
      </c>
      <c r="O22" s="103">
        <f>COUNTIFS('DATOS-MODIFICADOS'!$J:$J,DICIEMBRE!$B22,'DATOS-MODIFICADOS'!$Q:$Q,"diciembre",'DATOS-MODIFICADOS'!$T:$T,DICIEMBRE!O$4)</f>
        <v>0</v>
      </c>
      <c r="P22" s="103">
        <f>COUNTIFS('DATOS-MODIFICADOS'!$J:$J,DICIEMBRE!$B22,'DATOS-MODIFICADOS'!$Q:$Q,"diciembre",'DATOS-MODIFICADOS'!$T:$T,DICIEMBRE!P$4)</f>
        <v>0</v>
      </c>
      <c r="Q22" s="103">
        <f>COUNTIFS('DATOS-MODIFICADOS'!$J:$J,DICIEMBRE!$B22,'DATOS-MODIFICADOS'!$Q:$Q,"diciembre",'DATOS-MODIFICADOS'!$T:$T,DICIEMBRE!Q$4)</f>
        <v>0</v>
      </c>
      <c r="R22" s="103">
        <f>COUNTIFS('DATOS-MODIFICADOS'!$J:$J,DICIEMBRE!$B22,'DATOS-MODIFICADOS'!$Q:$Q,"diciembre",'DATOS-MODIFICADOS'!$T:$T,DICIEMBRE!R$4)</f>
        <v>2</v>
      </c>
      <c r="S22" s="103">
        <f>COUNTIFS('DATOS-MODIFICADOS'!$J:$J,DICIEMBRE!$B22,'DATOS-MODIFICADOS'!$Q:$Q,"diciembre",'DATOS-MODIFICADOS'!$T:$T,DICIEMBRE!S$4)</f>
        <v>0</v>
      </c>
      <c r="T22" s="103">
        <f>COUNTIFS('DATOS-MODIFICADOS'!$J:$J,DICIEMBRE!$B22,'DATOS-MODIFICADOS'!$Q:$Q,"diciembre",'DATOS-MODIFICADOS'!$T:$T,DICIEMBRE!T$4)</f>
        <v>0</v>
      </c>
      <c r="U22" s="100">
        <f>COUNTIFS('DATOS-MODIFICADOS'!$J:$J,DICIEMBRE!$B22,'DATOS-MODIFICADOS'!$Q:$Q,"diciembre",'DATOS-MODIFICADOS'!$T:$T,DICIEMBRE!U$4)</f>
        <v>0</v>
      </c>
      <c r="V22" s="103">
        <f>COUNTIFS('DATOS-MODIFICADOS'!$J:$J,DICIEMBRE!$B22,'DATOS-MODIFICADOS'!$Q:$Q,"diciembre",'DATOS-MODIFICADOS'!$T:$T,DICIEMBRE!V$4)</f>
        <v>2</v>
      </c>
      <c r="W22" s="103">
        <f>COUNTIFS('DATOS-MODIFICADOS'!$J:$J,DICIEMBRE!$B22,'DATOS-MODIFICADOS'!$Q:$Q,"diciembre",'DATOS-MODIFICADOS'!$T:$T,DICIEMBRE!W$4)</f>
        <v>0</v>
      </c>
      <c r="X22" s="103">
        <f>COUNTIFS('DATOS-MODIFICADOS'!$J:$J,DICIEMBRE!$B22,'DATOS-MODIFICADOS'!$Q:$Q,"diciembre",'DATOS-MODIFICADOS'!$T:$T,DICIEMBRE!X$4)</f>
        <v>0</v>
      </c>
      <c r="Y22" s="103">
        <f>COUNTIFS('DATOS-MODIFICADOS'!$J:$J,DICIEMBRE!$B22,'DATOS-MODIFICADOS'!$Q:$Q,"diciembre",'DATOS-MODIFICADOS'!$T:$T,DICIEMBRE!Y$4)</f>
        <v>0</v>
      </c>
      <c r="Z22" s="103">
        <f>COUNTIFS('DATOS-MODIFICADOS'!$J:$J,DICIEMBRE!$B22,'DATOS-MODIFICADOS'!$Q:$Q,"diciembre",'DATOS-MODIFICADOS'!$T:$T,DICIEMBRE!Z$4)</f>
        <v>0</v>
      </c>
      <c r="AA22" s="103">
        <f>COUNTIFS('DATOS-MODIFICADOS'!$J:$J,DICIEMBRE!$B22,'DATOS-MODIFICADOS'!$Q:$Q,"diciembre",'DATOS-MODIFICADOS'!$T:$T,DICIEMBRE!AA$4)</f>
        <v>0</v>
      </c>
      <c r="AB22" s="100">
        <f>COUNTIFS('DATOS-MODIFICADOS'!$J:$J,DICIEMBRE!$B22,'DATOS-MODIFICADOS'!$Q:$Q,"diciembre",'DATOS-MODIFICADOS'!$T:$T,DICIEMBRE!AB$4)</f>
        <v>0</v>
      </c>
      <c r="AC22" s="103">
        <f>COUNTIFS('DATOS-MODIFICADOS'!$J:$J,DICIEMBRE!$B22,'DATOS-MODIFICADOS'!$Q:$Q,"diciembre",'DATOS-MODIFICADOS'!$T:$T,DICIEMBRE!AC$4)</f>
        <v>0</v>
      </c>
      <c r="AD22" s="103">
        <f>COUNTIFS('DATOS-MODIFICADOS'!$J:$J,DICIEMBRE!$B22,'DATOS-MODIFICADOS'!$Q:$Q,"diciembre",'DATOS-MODIFICADOS'!$T:$T,DICIEMBRE!AD$4)</f>
        <v>0</v>
      </c>
      <c r="AE22" s="103">
        <f>COUNTIFS('DATOS-MODIFICADOS'!$J:$J,DICIEMBRE!$B22,'DATOS-MODIFICADOS'!$Q:$Q,"diciembre",'DATOS-MODIFICADOS'!$T:$T,DICIEMBRE!AE$4)</f>
        <v>0</v>
      </c>
      <c r="AF22" s="103">
        <f>COUNTIFS('DATOS-MODIFICADOS'!$J:$J,DICIEMBRE!$B22,'DATOS-MODIFICADOS'!$Q:$Q,"diciembre",'DATOS-MODIFICADOS'!$T:$T,DICIEMBRE!AF$4)</f>
        <v>11</v>
      </c>
      <c r="AG22" s="103">
        <f>COUNTIFS('DATOS-MODIFICADOS'!$J:$J,DICIEMBRE!$B22,'DATOS-MODIFICADOS'!$Q:$Q,"diciembre",'DATOS-MODIFICADOS'!$T:$T,DICIEMBRE!AG$4)</f>
        <v>0</v>
      </c>
      <c r="AH22" s="103">
        <f>COUNTIFS('DATOS-MODIFICADOS'!$J:$J,DICIEMBRE!$B22,'DATOS-MODIFICADOS'!$Q:$Q,"diciembre",'DATOS-MODIFICADOS'!$T:$T,DICIEMBRE!AH$4)</f>
        <v>0</v>
      </c>
      <c r="AI22" s="109">
        <f t="shared" si="21"/>
        <v>27</v>
      </c>
      <c r="AJ22" s="110">
        <f>AUSENTISMO!D18</f>
        <v>0</v>
      </c>
      <c r="AK22" s="109">
        <f t="shared" si="23"/>
        <v>27</v>
      </c>
      <c r="AL22" s="110">
        <f t="shared" si="24"/>
        <v>17</v>
      </c>
      <c r="AM22" s="119">
        <f t="shared" si="22"/>
        <v>0.62962962962962965</v>
      </c>
    </row>
    <row r="23" spans="2:39" x14ac:dyDescent="0.25">
      <c r="B23" s="115" t="str">
        <f>ANALISIS!F22</f>
        <v>Juan Sanchez</v>
      </c>
      <c r="C23" s="115" t="s">
        <v>895</v>
      </c>
      <c r="D23" s="45">
        <f>COUNTIFS('DATOS-MODIFICADOS'!$J:$J,DICIEMBRE!$B23,'DATOS-MODIFICADOS'!$Q:$Q,"diciembre",'DATOS-MODIFICADOS'!$T:$T,DICIEMBRE!D$4)</f>
        <v>0</v>
      </c>
      <c r="E23" s="45">
        <f>COUNTIFS('DATOS-MODIFICADOS'!$J:$J,DICIEMBRE!$B23,'DATOS-MODIFICADOS'!$Q:$Q,"diciembre",'DATOS-MODIFICADOS'!$T:$T,DICIEMBRE!E$4)</f>
        <v>0</v>
      </c>
      <c r="F23" s="45">
        <f>COUNTIFS('DATOS-MODIFICADOS'!$J:$J,DICIEMBRE!$B23,'DATOS-MODIFICADOS'!$Q:$Q,"diciembre",'DATOS-MODIFICADOS'!$T:$T,DICIEMBRE!F$4)</f>
        <v>0</v>
      </c>
      <c r="G23" s="100">
        <f>COUNTIFS('DATOS-MODIFICADOS'!$J:$J,DICIEMBRE!$B23,'DATOS-MODIFICADOS'!$Q:$Q,"diciembre",'DATOS-MODIFICADOS'!$T:$T,DICIEMBRE!G$4)</f>
        <v>0</v>
      </c>
      <c r="H23" s="45">
        <f>COUNTIFS('DATOS-MODIFICADOS'!$J:$J,DICIEMBRE!$B23,'DATOS-MODIFICADOS'!$Q:$Q,"diciembre",'DATOS-MODIFICADOS'!$T:$T,DICIEMBRE!H$4)</f>
        <v>2</v>
      </c>
      <c r="I23" s="45">
        <f>COUNTIFS('DATOS-MODIFICADOS'!$J:$J,DICIEMBRE!$B23,'DATOS-MODIFICADOS'!$Q:$Q,"diciembre",'DATOS-MODIFICADOS'!$T:$T,DICIEMBRE!I$4)</f>
        <v>0</v>
      </c>
      <c r="J23" s="45">
        <f>COUNTIFS('DATOS-MODIFICADOS'!$J:$J,DICIEMBRE!$B23,'DATOS-MODIFICADOS'!$Q:$Q,"diciembre",'DATOS-MODIFICADOS'!$T:$T,DICIEMBRE!J$4)</f>
        <v>2</v>
      </c>
      <c r="K23" s="45">
        <f>COUNTIFS('DATOS-MODIFICADOS'!$J:$J,DICIEMBRE!$B23,'DATOS-MODIFICADOS'!$Q:$Q,"diciembre",'DATOS-MODIFICADOS'!$T:$T,DICIEMBRE!K$4)</f>
        <v>0</v>
      </c>
      <c r="L23" s="45">
        <f>COUNTIFS('DATOS-MODIFICADOS'!$J:$J,DICIEMBRE!$B23,'DATOS-MODIFICADOS'!$Q:$Q,"diciembre",'DATOS-MODIFICADOS'!$T:$T,DICIEMBRE!L$4)</f>
        <v>0</v>
      </c>
      <c r="M23" s="45">
        <f>COUNTIFS('DATOS-MODIFICADOS'!$J:$J,DICIEMBRE!$B23,'DATOS-MODIFICADOS'!$Q:$Q,"diciembre",'DATOS-MODIFICADOS'!$T:$T,DICIEMBRE!M$4)</f>
        <v>2</v>
      </c>
      <c r="N23" s="100">
        <f>COUNTIFS('DATOS-MODIFICADOS'!$J:$J,DICIEMBRE!$B23,'DATOS-MODIFICADOS'!$Q:$Q,"diciembre",'DATOS-MODIFICADOS'!$T:$T,DICIEMBRE!N$4)</f>
        <v>0</v>
      </c>
      <c r="O23" s="45">
        <f>COUNTIFS('DATOS-MODIFICADOS'!$J:$J,DICIEMBRE!$B23,'DATOS-MODIFICADOS'!$Q:$Q,"diciembre",'DATOS-MODIFICADOS'!$T:$T,DICIEMBRE!O$4)</f>
        <v>0</v>
      </c>
      <c r="P23" s="45">
        <f>COUNTIFS('DATOS-MODIFICADOS'!$J:$J,DICIEMBRE!$B23,'DATOS-MODIFICADOS'!$Q:$Q,"diciembre",'DATOS-MODIFICADOS'!$T:$T,DICIEMBRE!P$4)</f>
        <v>0</v>
      </c>
      <c r="Q23" s="45">
        <f>COUNTIFS('DATOS-MODIFICADOS'!$J:$J,DICIEMBRE!$B23,'DATOS-MODIFICADOS'!$Q:$Q,"diciembre",'DATOS-MODIFICADOS'!$T:$T,DICIEMBRE!Q$4)</f>
        <v>0</v>
      </c>
      <c r="R23" s="45">
        <f>COUNTIFS('DATOS-MODIFICADOS'!$J:$J,DICIEMBRE!$B23,'DATOS-MODIFICADOS'!$Q:$Q,"diciembre",'DATOS-MODIFICADOS'!$T:$T,DICIEMBRE!R$4)</f>
        <v>2</v>
      </c>
      <c r="S23" s="45">
        <f>COUNTIFS('DATOS-MODIFICADOS'!$J:$J,DICIEMBRE!$B23,'DATOS-MODIFICADOS'!$Q:$Q,"diciembre",'DATOS-MODIFICADOS'!$T:$T,DICIEMBRE!S$4)</f>
        <v>0</v>
      </c>
      <c r="T23" s="45">
        <f>COUNTIFS('DATOS-MODIFICADOS'!$J:$J,DICIEMBRE!$B23,'DATOS-MODIFICADOS'!$Q:$Q,"diciembre",'DATOS-MODIFICADOS'!$T:$T,DICIEMBRE!T$4)</f>
        <v>0</v>
      </c>
      <c r="U23" s="100">
        <f>COUNTIFS('DATOS-MODIFICADOS'!$J:$J,DICIEMBRE!$B23,'DATOS-MODIFICADOS'!$Q:$Q,"diciembre",'DATOS-MODIFICADOS'!$T:$T,DICIEMBRE!U$4)</f>
        <v>0</v>
      </c>
      <c r="V23" s="45">
        <f>COUNTIFS('DATOS-MODIFICADOS'!$J:$J,DICIEMBRE!$B23,'DATOS-MODIFICADOS'!$Q:$Q,"diciembre",'DATOS-MODIFICADOS'!$T:$T,DICIEMBRE!V$4)</f>
        <v>2</v>
      </c>
      <c r="W23" s="45">
        <f>COUNTIFS('DATOS-MODIFICADOS'!$J:$J,DICIEMBRE!$B23,'DATOS-MODIFICADOS'!$Q:$Q,"diciembre",'DATOS-MODIFICADOS'!$T:$T,DICIEMBRE!W$4)</f>
        <v>0</v>
      </c>
      <c r="X23" s="45">
        <f>COUNTIFS('DATOS-MODIFICADOS'!$J:$J,DICIEMBRE!$B23,'DATOS-MODIFICADOS'!$Q:$Q,"diciembre",'DATOS-MODIFICADOS'!$T:$T,DICIEMBRE!X$4)</f>
        <v>0</v>
      </c>
      <c r="Y23" s="45">
        <f>COUNTIFS('DATOS-MODIFICADOS'!$J:$J,DICIEMBRE!$B23,'DATOS-MODIFICADOS'!$Q:$Q,"diciembre",'DATOS-MODIFICADOS'!$T:$T,DICIEMBRE!Y$4)</f>
        <v>0</v>
      </c>
      <c r="Z23" s="45">
        <f>COUNTIFS('DATOS-MODIFICADOS'!$J:$J,DICIEMBRE!$B23,'DATOS-MODIFICADOS'!$Q:$Q,"diciembre",'DATOS-MODIFICADOS'!$T:$T,DICIEMBRE!Z$4)</f>
        <v>4</v>
      </c>
      <c r="AA23" s="45">
        <f>COUNTIFS('DATOS-MODIFICADOS'!$J:$J,DICIEMBRE!$B23,'DATOS-MODIFICADOS'!$Q:$Q,"diciembre",'DATOS-MODIFICADOS'!$T:$T,DICIEMBRE!AA$4)</f>
        <v>0</v>
      </c>
      <c r="AB23" s="100">
        <f>COUNTIFS('DATOS-MODIFICADOS'!$J:$J,DICIEMBRE!$B23,'DATOS-MODIFICADOS'!$Q:$Q,"diciembre",'DATOS-MODIFICADOS'!$T:$T,DICIEMBRE!AB$4)</f>
        <v>0</v>
      </c>
      <c r="AC23" s="45">
        <f>COUNTIFS('DATOS-MODIFICADOS'!$J:$J,DICIEMBRE!$B23,'DATOS-MODIFICADOS'!$Q:$Q,"diciembre",'DATOS-MODIFICADOS'!$T:$T,DICIEMBRE!AC$4)</f>
        <v>0</v>
      </c>
      <c r="AD23" s="45">
        <f>COUNTIFS('DATOS-MODIFICADOS'!$J:$J,DICIEMBRE!$B23,'DATOS-MODIFICADOS'!$Q:$Q,"diciembre",'DATOS-MODIFICADOS'!$T:$T,DICIEMBRE!AD$4)</f>
        <v>2</v>
      </c>
      <c r="AE23" s="45">
        <f>COUNTIFS('DATOS-MODIFICADOS'!$J:$J,DICIEMBRE!$B23,'DATOS-MODIFICADOS'!$Q:$Q,"diciembre",'DATOS-MODIFICADOS'!$T:$T,DICIEMBRE!AE$4)</f>
        <v>0</v>
      </c>
      <c r="AF23" s="45">
        <f>COUNTIFS('DATOS-MODIFICADOS'!$J:$J,DICIEMBRE!$B23,'DATOS-MODIFICADOS'!$Q:$Q,"diciembre",'DATOS-MODIFICADOS'!$T:$T,DICIEMBRE!AF$4)</f>
        <v>0</v>
      </c>
      <c r="AG23" s="45">
        <f>COUNTIFS('DATOS-MODIFICADOS'!$J:$J,DICIEMBRE!$B23,'DATOS-MODIFICADOS'!$Q:$Q,"diciembre",'DATOS-MODIFICADOS'!$T:$T,DICIEMBRE!AG$4)</f>
        <v>0</v>
      </c>
      <c r="AH23" s="45">
        <f>COUNTIFS('DATOS-MODIFICADOS'!$J:$J,DICIEMBRE!$B23,'DATOS-MODIFICADOS'!$Q:$Q,"diciembre",'DATOS-MODIFICADOS'!$T:$T,DICIEMBRE!AH$4)</f>
        <v>0</v>
      </c>
      <c r="AI23" s="109">
        <f t="shared" si="21"/>
        <v>27</v>
      </c>
      <c r="AJ23" s="110">
        <f>AUSENTISMO!D19</f>
        <v>0</v>
      </c>
      <c r="AK23" s="109">
        <f t="shared" si="23"/>
        <v>27</v>
      </c>
      <c r="AL23" s="110">
        <f t="shared" si="24"/>
        <v>16</v>
      </c>
      <c r="AM23" s="119">
        <f t="shared" si="22"/>
        <v>0.59259259259259256</v>
      </c>
    </row>
    <row r="24" spans="2:39" x14ac:dyDescent="0.25">
      <c r="B24" s="105" t="str">
        <f>ANALISIS!F23</f>
        <v>Ana Rodriguez</v>
      </c>
      <c r="C24" s="105" t="s">
        <v>895</v>
      </c>
      <c r="D24" s="103">
        <f>COUNTIFS('DATOS-MODIFICADOS'!$J:$J,DICIEMBRE!$B24,'DATOS-MODIFICADOS'!$Q:$Q,"diciembre",'DATOS-MODIFICADOS'!$T:$T,DICIEMBRE!D$4)</f>
        <v>2</v>
      </c>
      <c r="E24" s="103">
        <f>COUNTIFS('DATOS-MODIFICADOS'!$J:$J,DICIEMBRE!$B24,'DATOS-MODIFICADOS'!$Q:$Q,"diciembre",'DATOS-MODIFICADOS'!$T:$T,DICIEMBRE!E$4)</f>
        <v>0</v>
      </c>
      <c r="F24" s="103">
        <f>COUNTIFS('DATOS-MODIFICADOS'!$J:$J,DICIEMBRE!$B24,'DATOS-MODIFICADOS'!$Q:$Q,"diciembre",'DATOS-MODIFICADOS'!$T:$T,DICIEMBRE!F$4)</f>
        <v>0</v>
      </c>
      <c r="G24" s="100">
        <f>COUNTIFS('DATOS-MODIFICADOS'!$J:$J,DICIEMBRE!$B24,'DATOS-MODIFICADOS'!$Q:$Q,"diciembre",'DATOS-MODIFICADOS'!$T:$T,DICIEMBRE!G$4)</f>
        <v>0</v>
      </c>
      <c r="H24" s="103">
        <f>COUNTIFS('DATOS-MODIFICADOS'!$J:$J,DICIEMBRE!$B24,'DATOS-MODIFICADOS'!$Q:$Q,"diciembre",'DATOS-MODIFICADOS'!$T:$T,DICIEMBRE!H$4)</f>
        <v>2</v>
      </c>
      <c r="I24" s="103">
        <f>COUNTIFS('DATOS-MODIFICADOS'!$J:$J,DICIEMBRE!$B24,'DATOS-MODIFICADOS'!$Q:$Q,"diciembre",'DATOS-MODIFICADOS'!$T:$T,DICIEMBRE!I$4)</f>
        <v>2</v>
      </c>
      <c r="J24" s="103">
        <f>COUNTIFS('DATOS-MODIFICADOS'!$J:$J,DICIEMBRE!$B24,'DATOS-MODIFICADOS'!$Q:$Q,"diciembre",'DATOS-MODIFICADOS'!$T:$T,DICIEMBRE!J$4)</f>
        <v>0</v>
      </c>
      <c r="K24" s="103">
        <f>COUNTIFS('DATOS-MODIFICADOS'!$J:$J,DICIEMBRE!$B24,'DATOS-MODIFICADOS'!$Q:$Q,"diciembre",'DATOS-MODIFICADOS'!$T:$T,DICIEMBRE!K$4)</f>
        <v>0</v>
      </c>
      <c r="L24" s="103">
        <f>COUNTIFS('DATOS-MODIFICADOS'!$J:$J,DICIEMBRE!$B24,'DATOS-MODIFICADOS'!$Q:$Q,"diciembre",'DATOS-MODIFICADOS'!$T:$T,DICIEMBRE!L$4)</f>
        <v>0</v>
      </c>
      <c r="M24" s="103">
        <f>COUNTIFS('DATOS-MODIFICADOS'!$J:$J,DICIEMBRE!$B24,'DATOS-MODIFICADOS'!$Q:$Q,"diciembre",'DATOS-MODIFICADOS'!$T:$T,DICIEMBRE!M$4)</f>
        <v>0</v>
      </c>
      <c r="N24" s="100">
        <f>COUNTIFS('DATOS-MODIFICADOS'!$J:$J,DICIEMBRE!$B24,'DATOS-MODIFICADOS'!$Q:$Q,"diciembre",'DATOS-MODIFICADOS'!$T:$T,DICIEMBRE!N$4)</f>
        <v>0</v>
      </c>
      <c r="O24" s="103">
        <f>COUNTIFS('DATOS-MODIFICADOS'!$J:$J,DICIEMBRE!$B24,'DATOS-MODIFICADOS'!$Q:$Q,"diciembre",'DATOS-MODIFICADOS'!$T:$T,DICIEMBRE!O$4)</f>
        <v>0</v>
      </c>
      <c r="P24" s="103">
        <f>COUNTIFS('DATOS-MODIFICADOS'!$J:$J,DICIEMBRE!$B24,'DATOS-MODIFICADOS'!$Q:$Q,"diciembre",'DATOS-MODIFICADOS'!$T:$T,DICIEMBRE!P$4)</f>
        <v>2</v>
      </c>
      <c r="Q24" s="103">
        <f>COUNTIFS('DATOS-MODIFICADOS'!$J:$J,DICIEMBRE!$B24,'DATOS-MODIFICADOS'!$Q:$Q,"diciembre",'DATOS-MODIFICADOS'!$T:$T,DICIEMBRE!Q$4)</f>
        <v>0</v>
      </c>
      <c r="R24" s="103">
        <f>COUNTIFS('DATOS-MODIFICADOS'!$J:$J,DICIEMBRE!$B24,'DATOS-MODIFICADOS'!$Q:$Q,"diciembre",'DATOS-MODIFICADOS'!$T:$T,DICIEMBRE!R$4)</f>
        <v>9</v>
      </c>
      <c r="S24" s="103">
        <f>COUNTIFS('DATOS-MODIFICADOS'!$J:$J,DICIEMBRE!$B24,'DATOS-MODIFICADOS'!$Q:$Q,"diciembre",'DATOS-MODIFICADOS'!$T:$T,DICIEMBRE!S$4)</f>
        <v>0</v>
      </c>
      <c r="T24" s="103">
        <f>COUNTIFS('DATOS-MODIFICADOS'!$J:$J,DICIEMBRE!$B24,'DATOS-MODIFICADOS'!$Q:$Q,"diciembre",'DATOS-MODIFICADOS'!$T:$T,DICIEMBRE!T$4)</f>
        <v>0</v>
      </c>
      <c r="U24" s="100">
        <f>COUNTIFS('DATOS-MODIFICADOS'!$J:$J,DICIEMBRE!$B24,'DATOS-MODIFICADOS'!$Q:$Q,"diciembre",'DATOS-MODIFICADOS'!$T:$T,DICIEMBRE!U$4)</f>
        <v>0</v>
      </c>
      <c r="V24" s="103">
        <f>COUNTIFS('DATOS-MODIFICADOS'!$J:$J,DICIEMBRE!$B24,'DATOS-MODIFICADOS'!$Q:$Q,"diciembre",'DATOS-MODIFICADOS'!$T:$T,DICIEMBRE!V$4)</f>
        <v>2</v>
      </c>
      <c r="W24" s="103">
        <f>COUNTIFS('DATOS-MODIFICADOS'!$J:$J,DICIEMBRE!$B24,'DATOS-MODIFICADOS'!$Q:$Q,"diciembre",'DATOS-MODIFICADOS'!$T:$T,DICIEMBRE!W$4)</f>
        <v>0</v>
      </c>
      <c r="X24" s="103">
        <f>COUNTIFS('DATOS-MODIFICADOS'!$J:$J,DICIEMBRE!$B24,'DATOS-MODIFICADOS'!$Q:$Q,"diciembre",'DATOS-MODIFICADOS'!$T:$T,DICIEMBRE!X$4)</f>
        <v>0</v>
      </c>
      <c r="Y24" s="103">
        <f>COUNTIFS('DATOS-MODIFICADOS'!$J:$J,DICIEMBRE!$B24,'DATOS-MODIFICADOS'!$Q:$Q,"diciembre",'DATOS-MODIFICADOS'!$T:$T,DICIEMBRE!Y$4)</f>
        <v>0</v>
      </c>
      <c r="Z24" s="103">
        <f>COUNTIFS('DATOS-MODIFICADOS'!$J:$J,DICIEMBRE!$B24,'DATOS-MODIFICADOS'!$Q:$Q,"diciembre",'DATOS-MODIFICADOS'!$T:$T,DICIEMBRE!Z$4)</f>
        <v>0</v>
      </c>
      <c r="AA24" s="103">
        <f>COUNTIFS('DATOS-MODIFICADOS'!$J:$J,DICIEMBRE!$B24,'DATOS-MODIFICADOS'!$Q:$Q,"diciembre",'DATOS-MODIFICADOS'!$T:$T,DICIEMBRE!AA$4)</f>
        <v>0</v>
      </c>
      <c r="AB24" s="100">
        <f>COUNTIFS('DATOS-MODIFICADOS'!$J:$J,DICIEMBRE!$B24,'DATOS-MODIFICADOS'!$Q:$Q,"diciembre",'DATOS-MODIFICADOS'!$T:$T,DICIEMBRE!AB$4)</f>
        <v>0</v>
      </c>
      <c r="AC24" s="103">
        <f>COUNTIFS('DATOS-MODIFICADOS'!$J:$J,DICIEMBRE!$B24,'DATOS-MODIFICADOS'!$Q:$Q,"diciembre",'DATOS-MODIFICADOS'!$T:$T,DICIEMBRE!AC$4)</f>
        <v>0</v>
      </c>
      <c r="AD24" s="103">
        <f>COUNTIFS('DATOS-MODIFICADOS'!$J:$J,DICIEMBRE!$B24,'DATOS-MODIFICADOS'!$Q:$Q,"diciembre",'DATOS-MODIFICADOS'!$T:$T,DICIEMBRE!AD$4)</f>
        <v>2</v>
      </c>
      <c r="AE24" s="103">
        <f>COUNTIFS('DATOS-MODIFICADOS'!$J:$J,DICIEMBRE!$B24,'DATOS-MODIFICADOS'!$Q:$Q,"diciembre",'DATOS-MODIFICADOS'!$T:$T,DICIEMBRE!AE$4)</f>
        <v>0</v>
      </c>
      <c r="AF24" s="103">
        <f>COUNTIFS('DATOS-MODIFICADOS'!$J:$J,DICIEMBRE!$B24,'DATOS-MODIFICADOS'!$Q:$Q,"diciembre",'DATOS-MODIFICADOS'!$T:$T,DICIEMBRE!AF$4)</f>
        <v>0</v>
      </c>
      <c r="AG24" s="103">
        <f>COUNTIFS('DATOS-MODIFICADOS'!$J:$J,DICIEMBRE!$B24,'DATOS-MODIFICADOS'!$Q:$Q,"diciembre",'DATOS-MODIFICADOS'!$T:$T,DICIEMBRE!AG$4)</f>
        <v>0</v>
      </c>
      <c r="AH24" s="103">
        <f>COUNTIFS('DATOS-MODIFICADOS'!$J:$J,DICIEMBRE!$B24,'DATOS-MODIFICADOS'!$Q:$Q,"diciembre",'DATOS-MODIFICADOS'!$T:$T,DICIEMBRE!AH$4)</f>
        <v>0</v>
      </c>
      <c r="AI24" s="109">
        <f t="shared" si="21"/>
        <v>27</v>
      </c>
      <c r="AJ24" s="110">
        <f>AUSENTISMO!D20</f>
        <v>0</v>
      </c>
      <c r="AK24" s="109">
        <f t="shared" si="23"/>
        <v>27</v>
      </c>
      <c r="AL24" s="110">
        <f t="shared" si="24"/>
        <v>21</v>
      </c>
      <c r="AM24" s="119">
        <f t="shared" si="22"/>
        <v>0.77777777777777779</v>
      </c>
    </row>
    <row r="25" spans="2:39" x14ac:dyDescent="0.25">
      <c r="B25" s="115" t="str">
        <f>ANALISIS!F24</f>
        <v>Jose Garcia</v>
      </c>
      <c r="C25" s="115" t="s">
        <v>895</v>
      </c>
      <c r="D25" s="45">
        <f>COUNTIFS('DATOS-MODIFICADOS'!$J:$J,DICIEMBRE!$B25,'DATOS-MODIFICADOS'!$Q:$Q,"diciembre",'DATOS-MODIFICADOS'!$T:$T,DICIEMBRE!D$4)</f>
        <v>0</v>
      </c>
      <c r="E25" s="45">
        <f>COUNTIFS('DATOS-MODIFICADOS'!$J:$J,DICIEMBRE!$B25,'DATOS-MODIFICADOS'!$Q:$Q,"diciembre",'DATOS-MODIFICADOS'!$T:$T,DICIEMBRE!E$4)</f>
        <v>0</v>
      </c>
      <c r="F25" s="45">
        <f>COUNTIFS('DATOS-MODIFICADOS'!$J:$J,DICIEMBRE!$B25,'DATOS-MODIFICADOS'!$Q:$Q,"diciembre",'DATOS-MODIFICADOS'!$T:$T,DICIEMBRE!F$4)</f>
        <v>0</v>
      </c>
      <c r="G25" s="100">
        <f>COUNTIFS('DATOS-MODIFICADOS'!$J:$J,DICIEMBRE!$B25,'DATOS-MODIFICADOS'!$Q:$Q,"diciembre",'DATOS-MODIFICADOS'!$T:$T,DICIEMBRE!G$4)</f>
        <v>0</v>
      </c>
      <c r="H25" s="45">
        <f>COUNTIFS('DATOS-MODIFICADOS'!$J:$J,DICIEMBRE!$B25,'DATOS-MODIFICADOS'!$Q:$Q,"diciembre",'DATOS-MODIFICADOS'!$T:$T,DICIEMBRE!H$4)</f>
        <v>0</v>
      </c>
      <c r="I25" s="45">
        <f>COUNTIFS('DATOS-MODIFICADOS'!$J:$J,DICIEMBRE!$B25,'DATOS-MODIFICADOS'!$Q:$Q,"diciembre",'DATOS-MODIFICADOS'!$T:$T,DICIEMBRE!I$4)</f>
        <v>0</v>
      </c>
      <c r="J25" s="45">
        <f>COUNTIFS('DATOS-MODIFICADOS'!$J:$J,DICIEMBRE!$B25,'DATOS-MODIFICADOS'!$Q:$Q,"diciembre",'DATOS-MODIFICADOS'!$T:$T,DICIEMBRE!J$4)</f>
        <v>0</v>
      </c>
      <c r="K25" s="45">
        <f>COUNTIFS('DATOS-MODIFICADOS'!$J:$J,DICIEMBRE!$B25,'DATOS-MODIFICADOS'!$Q:$Q,"diciembre",'DATOS-MODIFICADOS'!$T:$T,DICIEMBRE!K$4)</f>
        <v>0</v>
      </c>
      <c r="L25" s="45">
        <f>COUNTIFS('DATOS-MODIFICADOS'!$J:$J,DICIEMBRE!$B25,'DATOS-MODIFICADOS'!$Q:$Q,"diciembre",'DATOS-MODIFICADOS'!$T:$T,DICIEMBRE!L$4)</f>
        <v>0</v>
      </c>
      <c r="M25" s="45">
        <f>COUNTIFS('DATOS-MODIFICADOS'!$J:$J,DICIEMBRE!$B25,'DATOS-MODIFICADOS'!$Q:$Q,"diciembre",'DATOS-MODIFICADOS'!$T:$T,DICIEMBRE!M$4)</f>
        <v>0</v>
      </c>
      <c r="N25" s="100">
        <f>COUNTIFS('DATOS-MODIFICADOS'!$J:$J,DICIEMBRE!$B25,'DATOS-MODIFICADOS'!$Q:$Q,"diciembre",'DATOS-MODIFICADOS'!$T:$T,DICIEMBRE!N$4)</f>
        <v>0</v>
      </c>
      <c r="O25" s="45">
        <f>COUNTIFS('DATOS-MODIFICADOS'!$J:$J,DICIEMBRE!$B25,'DATOS-MODIFICADOS'!$Q:$Q,"diciembre",'DATOS-MODIFICADOS'!$T:$T,DICIEMBRE!O$4)</f>
        <v>0</v>
      </c>
      <c r="P25" s="45">
        <f>COUNTIFS('DATOS-MODIFICADOS'!$J:$J,DICIEMBRE!$B25,'DATOS-MODIFICADOS'!$Q:$Q,"diciembre",'DATOS-MODIFICADOS'!$T:$T,DICIEMBRE!P$4)</f>
        <v>2</v>
      </c>
      <c r="Q25" s="45">
        <f>COUNTIFS('DATOS-MODIFICADOS'!$J:$J,DICIEMBRE!$B25,'DATOS-MODIFICADOS'!$Q:$Q,"diciembre",'DATOS-MODIFICADOS'!$T:$T,DICIEMBRE!Q$4)</f>
        <v>0</v>
      </c>
      <c r="R25" s="45">
        <f>COUNTIFS('DATOS-MODIFICADOS'!$J:$J,DICIEMBRE!$B25,'DATOS-MODIFICADOS'!$Q:$Q,"diciembre",'DATOS-MODIFICADOS'!$T:$T,DICIEMBRE!R$4)</f>
        <v>0</v>
      </c>
      <c r="S25" s="45">
        <f>COUNTIFS('DATOS-MODIFICADOS'!$J:$J,DICIEMBRE!$B25,'DATOS-MODIFICADOS'!$Q:$Q,"diciembre",'DATOS-MODIFICADOS'!$T:$T,DICIEMBRE!S$4)</f>
        <v>0</v>
      </c>
      <c r="T25" s="45">
        <f>COUNTIFS('DATOS-MODIFICADOS'!$J:$J,DICIEMBRE!$B25,'DATOS-MODIFICADOS'!$Q:$Q,"diciembre",'DATOS-MODIFICADOS'!$T:$T,DICIEMBRE!T$4)</f>
        <v>2</v>
      </c>
      <c r="U25" s="100">
        <f>COUNTIFS('DATOS-MODIFICADOS'!$J:$J,DICIEMBRE!$B25,'DATOS-MODIFICADOS'!$Q:$Q,"diciembre",'DATOS-MODIFICADOS'!$T:$T,DICIEMBRE!U$4)</f>
        <v>0</v>
      </c>
      <c r="V25" s="45">
        <f>COUNTIFS('DATOS-MODIFICADOS'!$J:$J,DICIEMBRE!$B25,'DATOS-MODIFICADOS'!$Q:$Q,"diciembre",'DATOS-MODIFICADOS'!$T:$T,DICIEMBRE!V$4)</f>
        <v>0</v>
      </c>
      <c r="W25" s="45">
        <f>COUNTIFS('DATOS-MODIFICADOS'!$J:$J,DICIEMBRE!$B25,'DATOS-MODIFICADOS'!$Q:$Q,"diciembre",'DATOS-MODIFICADOS'!$T:$T,DICIEMBRE!W$4)</f>
        <v>0</v>
      </c>
      <c r="X25" s="45">
        <f>COUNTIFS('DATOS-MODIFICADOS'!$J:$J,DICIEMBRE!$B25,'DATOS-MODIFICADOS'!$Q:$Q,"diciembre",'DATOS-MODIFICADOS'!$T:$T,DICIEMBRE!X$4)</f>
        <v>0</v>
      </c>
      <c r="Y25" s="45">
        <f>COUNTIFS('DATOS-MODIFICADOS'!$J:$J,DICIEMBRE!$B25,'DATOS-MODIFICADOS'!$Q:$Q,"diciembre",'DATOS-MODIFICADOS'!$T:$T,DICIEMBRE!Y$4)</f>
        <v>0</v>
      </c>
      <c r="Z25" s="45">
        <f>COUNTIFS('DATOS-MODIFICADOS'!$J:$J,DICIEMBRE!$B25,'DATOS-MODIFICADOS'!$Q:$Q,"diciembre",'DATOS-MODIFICADOS'!$T:$T,DICIEMBRE!Z$4)</f>
        <v>0</v>
      </c>
      <c r="AA25" s="45">
        <f>COUNTIFS('DATOS-MODIFICADOS'!$J:$J,DICIEMBRE!$B25,'DATOS-MODIFICADOS'!$Q:$Q,"diciembre",'DATOS-MODIFICADOS'!$T:$T,DICIEMBRE!AA$4)</f>
        <v>0</v>
      </c>
      <c r="AB25" s="100">
        <f>COUNTIFS('DATOS-MODIFICADOS'!$J:$J,DICIEMBRE!$B25,'DATOS-MODIFICADOS'!$Q:$Q,"diciembre",'DATOS-MODIFICADOS'!$T:$T,DICIEMBRE!AB$4)</f>
        <v>0</v>
      </c>
      <c r="AC25" s="45">
        <f>COUNTIFS('DATOS-MODIFICADOS'!$J:$J,DICIEMBRE!$B25,'DATOS-MODIFICADOS'!$Q:$Q,"diciembre",'DATOS-MODIFICADOS'!$T:$T,DICIEMBRE!AC$4)</f>
        <v>2</v>
      </c>
      <c r="AD25" s="45">
        <f>COUNTIFS('DATOS-MODIFICADOS'!$J:$J,DICIEMBRE!$B25,'DATOS-MODIFICADOS'!$Q:$Q,"diciembre",'DATOS-MODIFICADOS'!$T:$T,DICIEMBRE!AD$4)</f>
        <v>9</v>
      </c>
      <c r="AE25" s="45">
        <f>COUNTIFS('DATOS-MODIFICADOS'!$J:$J,DICIEMBRE!$B25,'DATOS-MODIFICADOS'!$Q:$Q,"diciembre",'DATOS-MODIFICADOS'!$T:$T,DICIEMBRE!AE$4)</f>
        <v>0</v>
      </c>
      <c r="AF25" s="45">
        <f>COUNTIFS('DATOS-MODIFICADOS'!$J:$J,DICIEMBRE!$B25,'DATOS-MODIFICADOS'!$Q:$Q,"diciembre",'DATOS-MODIFICADOS'!$T:$T,DICIEMBRE!AF$4)</f>
        <v>0</v>
      </c>
      <c r="AG25" s="45">
        <f>COUNTIFS('DATOS-MODIFICADOS'!$J:$J,DICIEMBRE!$B25,'DATOS-MODIFICADOS'!$Q:$Q,"diciembre",'DATOS-MODIFICADOS'!$T:$T,DICIEMBRE!AG$4)</f>
        <v>0</v>
      </c>
      <c r="AH25" s="45">
        <f>COUNTIFS('DATOS-MODIFICADOS'!$J:$J,DICIEMBRE!$B25,'DATOS-MODIFICADOS'!$Q:$Q,"diciembre",'DATOS-MODIFICADOS'!$T:$T,DICIEMBRE!AH$4)</f>
        <v>2</v>
      </c>
      <c r="AI25" s="109">
        <f t="shared" si="21"/>
        <v>27</v>
      </c>
      <c r="AJ25" s="110">
        <f>AUSENTISMO!D21</f>
        <v>0</v>
      </c>
      <c r="AK25" s="109">
        <f t="shared" si="23"/>
        <v>27</v>
      </c>
      <c r="AL25" s="110">
        <f>SUM(D25:AH25)</f>
        <v>17</v>
      </c>
      <c r="AM25" s="119">
        <f t="shared" si="22"/>
        <v>0.62962962962962965</v>
      </c>
    </row>
    <row r="26" spans="2:39" x14ac:dyDescent="0.25">
      <c r="AL26" s="154">
        <f>SUM(AL6:AL25)</f>
        <v>442</v>
      </c>
    </row>
  </sheetData>
  <mergeCells count="2">
    <mergeCell ref="B2:B4"/>
    <mergeCell ref="AI2:AJ2"/>
  </mergeCells>
  <phoneticPr fontId="37" type="noConversion"/>
  <conditionalFormatting sqref="AM6:AM25">
    <cfRule type="expression" priority="1" stopIfTrue="1">
      <formula>$AL$1=2</formula>
    </cfRule>
    <cfRule type="dataBar" priority="2">
      <dataBar>
        <cfvo type="min"/>
        <cfvo type="max"/>
        <color rgb="FF63C384"/>
      </dataBar>
      <extLst>
        <ext xmlns:x14="http://schemas.microsoft.com/office/spreadsheetml/2009/9/main" uri="{B025F937-C7B1-47D3-B67F-A62EFF666E3E}">
          <x14:id>{C72954CD-E5AE-486C-8EF7-F23E9E374C80}</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Option Button 1">
              <controlPr defaultSize="0" autoFill="0" autoLine="0" autoPict="0">
                <anchor moveWithCells="1">
                  <from>
                    <xdr:col>38</xdr:col>
                    <xdr:colOff>266700</xdr:colOff>
                    <xdr:row>0</xdr:row>
                    <xdr:rowOff>180975</xdr:rowOff>
                  </from>
                  <to>
                    <xdr:col>39</xdr:col>
                    <xdr:colOff>47625</xdr:colOff>
                    <xdr:row>2</xdr:row>
                    <xdr:rowOff>76200</xdr:rowOff>
                  </to>
                </anchor>
              </controlPr>
            </control>
          </mc:Choice>
        </mc:AlternateContent>
        <mc:AlternateContent xmlns:mc="http://schemas.openxmlformats.org/markup-compatibility/2006">
          <mc:Choice Requires="x14">
            <control shapeId="10242" r:id="rId4" name="Option Button 2">
              <controlPr defaultSize="0" autoFill="0" autoLine="0" autoPict="0">
                <anchor moveWithCells="1">
                  <from>
                    <xdr:col>38</xdr:col>
                    <xdr:colOff>266700</xdr:colOff>
                    <xdr:row>2</xdr:row>
                    <xdr:rowOff>9525</xdr:rowOff>
                  </from>
                  <to>
                    <xdr:col>39</xdr:col>
                    <xdr:colOff>47625</xdr:colOff>
                    <xdr:row>3</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72954CD-E5AE-486C-8EF7-F23E9E374C80}">
            <x14:dataBar minLength="0" maxLength="100" border="1" negativeBarBorderColorSameAsPositive="0">
              <x14:cfvo type="autoMin"/>
              <x14:cfvo type="autoMax"/>
              <x14:borderColor rgb="FF63C384"/>
              <x14:negativeFillColor rgb="FFFF0000"/>
              <x14:negativeBorderColor rgb="FFFF0000"/>
              <x14:axisColor rgb="FF000000"/>
            </x14:dataBar>
          </x14:cfRule>
          <xm:sqref>AM6:AM25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664602-3666-4DEE-AD47-C73C847AF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README</vt:lpstr>
      <vt:lpstr>DATOS-PUROS</vt:lpstr>
      <vt:lpstr>DATOS-MODIFICADOS</vt:lpstr>
      <vt:lpstr>PREGUNTAS</vt:lpstr>
      <vt:lpstr>DASHBOARD-EMPLEADOS</vt:lpstr>
      <vt:lpstr>DASHBOARD-COMPRADORES-DIAS</vt:lpstr>
      <vt:lpstr>ANALISIS</vt:lpstr>
      <vt:lpstr>AUSENTISMO</vt:lpstr>
      <vt:lpstr>SEPTIEMBRE</vt:lpstr>
      <vt:lpstr>OCTUBRE</vt:lpstr>
      <vt:lpstr>NOVIEMBRE</vt:lpstr>
      <vt:lpstr>DICIEMBRE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2023-12-14T23:21:01Z</dcterms:created>
  <dcterms:modified xsi:type="dcterms:W3CDTF">2024-01-20T00:40:29Z</dcterms:modified>
</cp:coreProperties>
</file>