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-en-github-local\estudio-De-Arquitectura\"/>
    </mc:Choice>
  </mc:AlternateContent>
  <xr:revisionPtr revIDLastSave="0" documentId="13_ncr:1_{BAEB87E2-72D7-4A7E-9AF1-1675DC5B0133}" xr6:coauthVersionLast="47" xr6:coauthVersionMax="47" xr10:uidLastSave="{00000000-0000-0000-0000-000000000000}"/>
  <bookViews>
    <workbookView xWindow="-120" yWindow="-120" windowWidth="29040" windowHeight="15720" activeTab="4" xr2:uid="{C6D72AE3-F934-45A4-8F22-496E714A530A}"/>
  </bookViews>
  <sheets>
    <sheet name="datos" sheetId="2" r:id="rId1"/>
    <sheet name="stockmateriales" sheetId="3" r:id="rId2"/>
    <sheet name="DASHBOARD" sheetId="1" r:id="rId3"/>
    <sheet name="ANALISIS" sheetId="4" r:id="rId4"/>
    <sheet name="KPI" sheetId="5" r:id="rId5"/>
  </sheets>
  <definedNames>
    <definedName name="DatosExternos_1" localSheetId="0" hidden="1">datos!$A$1:$M$46</definedName>
    <definedName name="DatosExternos_1" localSheetId="1" hidden="1">stockmateriales!$A$1:$C$16</definedName>
    <definedName name="SegmentaciónDeDatos_año_fecha">#N/A</definedName>
    <definedName name="SegmentaciónDeDatos_mes_fech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25" i="5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D29" i="4"/>
  <c r="D27" i="4"/>
  <c r="A29" i="4"/>
  <c r="A27" i="4"/>
  <c r="C25" i="5" l="1"/>
  <c r="A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FF2CA-22FE-45C8-BD9A-FF5D7B463676}" keepAlive="1" name="Consulta - datos" description="Conexión a la consulta 'datos' en el libro." type="5" refreshedVersion="7" background="1" saveData="1">
    <dbPr connection="Provider=Microsoft.Mashup.OleDb.1;Data Source=$Workbook$;Location=datos;Extended Properties=&quot;&quot;" command="SELECT * FROM [datos]"/>
  </connection>
  <connection id="2" xr16:uid="{B559724D-72E8-476B-BF55-48C853E105B1}" keepAlive="1" name="Consulta - stockmateriales" description="Conexión a la consulta 'stockmateriales' en el libro." type="5" refreshedVersion="7" background="1" saveData="1">
    <dbPr connection="Provider=Microsoft.Mashup.OleDb.1;Data Source=$Workbook$;Location=stockmateriales;Extended Properties=&quot;&quot;" command="SELECT * FROM [stockmateriales]"/>
  </connection>
</connections>
</file>

<file path=xl/sharedStrings.xml><?xml version="1.0" encoding="utf-8"?>
<sst xmlns="http://schemas.openxmlformats.org/spreadsheetml/2006/main" count="385" uniqueCount="77">
  <si>
    <t>id</t>
  </si>
  <si>
    <t>provincia</t>
  </si>
  <si>
    <t>contratista</t>
  </si>
  <si>
    <t>precio</t>
  </si>
  <si>
    <t>arquitecto</t>
  </si>
  <si>
    <t>fecha comienzo obra</t>
  </si>
  <si>
    <t>material</t>
  </si>
  <si>
    <t>tipo trabajo</t>
  </si>
  <si>
    <t>profecion</t>
  </si>
  <si>
    <t>estado</t>
  </si>
  <si>
    <t>valor tipo</t>
  </si>
  <si>
    <t>Cordoba</t>
  </si>
  <si>
    <t>Natalia</t>
  </si>
  <si>
    <t>Pablo Suarez</t>
  </si>
  <si>
    <t>bloque 20x40</t>
  </si>
  <si>
    <t>inst</t>
  </si>
  <si>
    <t>pintor</t>
  </si>
  <si>
    <t>En curso</t>
  </si>
  <si>
    <t>Rosario</t>
  </si>
  <si>
    <t>Manuel</t>
  </si>
  <si>
    <t>Mariano Soria</t>
  </si>
  <si>
    <t>ladrillo 15x20</t>
  </si>
  <si>
    <t>rinst</t>
  </si>
  <si>
    <t>electrisista</t>
  </si>
  <si>
    <t>Finalizado</t>
  </si>
  <si>
    <t>Esteban</t>
  </si>
  <si>
    <t>Diego Gonzales</t>
  </si>
  <si>
    <t>caño de 1/2 rosca plastico</t>
  </si>
  <si>
    <t>modif</t>
  </si>
  <si>
    <t>ceramista</t>
  </si>
  <si>
    <t>Tucuman</t>
  </si>
  <si>
    <t>Jose</t>
  </si>
  <si>
    <t>st</t>
  </si>
  <si>
    <t>Mendoza</t>
  </si>
  <si>
    <t>Veronica</t>
  </si>
  <si>
    <t>Eugenia Morales</t>
  </si>
  <si>
    <t>20l pintura latex blanco</t>
  </si>
  <si>
    <t>alta</t>
  </si>
  <si>
    <t>constructor</t>
  </si>
  <si>
    <t>cable 2x1 5mts</t>
  </si>
  <si>
    <t>precioFinal</t>
  </si>
  <si>
    <t>timbre portero 231</t>
  </si>
  <si>
    <t>codo rosca 1/2</t>
  </si>
  <si>
    <t>cable canal interior</t>
  </si>
  <si>
    <t>rodillo 6 pulgadas</t>
  </si>
  <si>
    <t>sellarosca</t>
  </si>
  <si>
    <t>precioDolar</t>
  </si>
  <si>
    <t>idmaterial</t>
  </si>
  <si>
    <t>nombre</t>
  </si>
  <si>
    <t>stock Final</t>
  </si>
  <si>
    <t>hierro del 8</t>
  </si>
  <si>
    <t>hierro del 10</t>
  </si>
  <si>
    <t>hierro del 12</t>
  </si>
  <si>
    <t>caja ceramica violeta</t>
  </si>
  <si>
    <t>vigas 3.20</t>
  </si>
  <si>
    <t xml:space="preserve"> </t>
  </si>
  <si>
    <t xml:space="preserve">CANTIDAD DE TRABAJOS EN TOTAL </t>
  </si>
  <si>
    <t>ARQUITECTOS</t>
  </si>
  <si>
    <t>Etiquetas de fila</t>
  </si>
  <si>
    <t>Cuenta de id</t>
  </si>
  <si>
    <t>Marcelo</t>
  </si>
  <si>
    <t>Maria Peralta</t>
  </si>
  <si>
    <t>(Todas)</t>
  </si>
  <si>
    <t>Suma de precio</t>
  </si>
  <si>
    <t>Mas vendio</t>
  </si>
  <si>
    <t>Menos vendio</t>
  </si>
  <si>
    <t>Mas facturo</t>
  </si>
  <si>
    <t>Menos facturo</t>
  </si>
  <si>
    <t>año fecha</t>
  </si>
  <si>
    <t>mes fecha</t>
  </si>
  <si>
    <t>PORCENTAJE</t>
  </si>
  <si>
    <t>ESCALA</t>
  </si>
  <si>
    <t>GRADOS</t>
  </si>
  <si>
    <t>X</t>
  </si>
  <si>
    <t>Y</t>
  </si>
  <si>
    <t>PUNTO FINAL</t>
  </si>
  <si>
    <t>PUNTO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</si>
</sst>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" fillId="0" borderId="0" xfId="0" applyFont="1" applyBorder="1" applyAlignment="1"/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orcentaje" xfId="1" builtinId="5"/>
  </cellStyles>
  <dxfs count="15"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_-[$$-2C0A]\ * #,##0.00_-;\-[$$-2C0A]\ * #,##0.00_-;_-[$$-2C0A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164" formatCode="_-[$$-2C0A]\ * #,##0.00_-;\-[$$-2C0A]\ * #,##0.00_-;_-[$$-2C0A]\ 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0021"/>
      <color rgb="FF990033"/>
      <color rgb="FFA5C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[datos-trabajo.xlsx]ANALISIS!TablaDinámica1</c:name>
    <c:fmtId val="11"/>
  </c:pivotSource>
  <c:chart>
    <c:autoTitleDeleted val="1"/>
    <c:pivotFmts>
      <c:pivotFmt>
        <c:idx val="0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ANALISIS!$A$16:$A$20</c:f>
              <c:strCache>
                <c:ptCount val="5"/>
                <c:pt idx="0">
                  <c:v>Diego Gonzales</c:v>
                </c:pt>
                <c:pt idx="1">
                  <c:v>Eugenia Morales</c:v>
                </c:pt>
                <c:pt idx="2">
                  <c:v>Mariano Soria</c:v>
                </c:pt>
                <c:pt idx="3">
                  <c:v>Pablo Suarez</c:v>
                </c:pt>
                <c:pt idx="4">
                  <c:v>Maria Peralta</c:v>
                </c:pt>
              </c:strCache>
            </c:strRef>
          </c:cat>
          <c:val>
            <c:numRef>
              <c:f>ANALISIS!$B$16:$B$20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9-4E8E-9550-0E88B19CF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8857263"/>
        <c:axId val="998858511"/>
      </c:barChart>
      <c:catAx>
        <c:axId val="998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858511"/>
        <c:crosses val="autoZero"/>
        <c:auto val="1"/>
        <c:lblAlgn val="ctr"/>
        <c:lblOffset val="100"/>
        <c:noMultiLvlLbl val="0"/>
      </c:catAx>
      <c:valAx>
        <c:axId val="9988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[datos-trabajo.xlsx]ANALISIS!TablaDinámica2</c:name>
    <c:fmtId val="8"/>
  </c:pivotSource>
  <c:chart>
    <c:autoTitleDeleted val="1"/>
    <c:pivotFmts>
      <c:pivotFmt>
        <c:idx val="0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cat>
            <c:strRef>
              <c:f>ANALISIS!$D$16:$D$20</c:f>
              <c:strCache>
                <c:ptCount val="5"/>
                <c:pt idx="0">
                  <c:v>Diego Gonzales</c:v>
                </c:pt>
                <c:pt idx="1">
                  <c:v>Eugenia Morales</c:v>
                </c:pt>
                <c:pt idx="2">
                  <c:v>Maria Peralta</c:v>
                </c:pt>
                <c:pt idx="3">
                  <c:v>Mariano Soria</c:v>
                </c:pt>
                <c:pt idx="4">
                  <c:v>Pablo Suarez</c:v>
                </c:pt>
              </c:strCache>
            </c:strRef>
          </c:cat>
          <c:val>
            <c:numRef>
              <c:f>ANALISIS!$E$16:$E$20</c:f>
              <c:numCache>
                <c:formatCode>_("$"* #,##0.00_);_("$"* \(#,##0.00\);_("$"* "-"??_);_(@_)</c:formatCode>
                <c:ptCount val="5"/>
                <c:pt idx="0">
                  <c:v>721200</c:v>
                </c:pt>
                <c:pt idx="1">
                  <c:v>1113300</c:v>
                </c:pt>
                <c:pt idx="2">
                  <c:v>250000</c:v>
                </c:pt>
                <c:pt idx="3">
                  <c:v>3741050</c:v>
                </c:pt>
                <c:pt idx="4">
                  <c:v>8883862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EF-4429-9607-3E894C96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276047"/>
        <c:axId val="919276463"/>
      </c:barChart>
      <c:catAx>
        <c:axId val="9192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276463"/>
        <c:crosses val="autoZero"/>
        <c:auto val="1"/>
        <c:lblAlgn val="ctr"/>
        <c:lblOffset val="100"/>
        <c:noMultiLvlLbl val="0"/>
      </c:catAx>
      <c:valAx>
        <c:axId val="9192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2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E-4BC1-B912-AA4148DDE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CE-4BC1-B912-AA4148DDE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E-4BC1-B912-AA4148DDE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CE-4BC1-B912-AA4148DDE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E-4BC1-B912-AA4148DDE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CE-4BC1-B912-AA4148DDEA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CE-4BC1-B912-AA4148DDEA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3CE-4BC1-B912-AA4148DDEA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CE-4BC1-B912-AA4148DDEA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3CE-4BC1-B912-AA4148DDEA0E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CE-4BC1-B912-AA4148DDEA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CE-4BC1-B912-AA4148DDEA0E}"/>
              </c:ext>
            </c:extLst>
          </c:dPt>
          <c:dLbls>
            <c:dLbl>
              <c:idx val="0"/>
              <c:layout>
                <c:manualLayout>
                  <c:x val="-7.7777777777777779E-2"/>
                  <c:y val="-8.7962962962963007E-2"/>
                </c:manualLayout>
              </c:layout>
              <c:tx>
                <c:rich>
                  <a:bodyPr/>
                  <a:lstStyle/>
                  <a:p>
                    <a:fld id="{8D8A37D1-7135-474B-ABAA-3DFECD181D2C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CE-4BC1-B912-AA4148DDEA0E}"/>
                </c:ext>
              </c:extLst>
            </c:dLbl>
            <c:dLbl>
              <c:idx val="1"/>
              <c:layout>
                <c:manualLayout>
                  <c:x val="-5.8333333333333334E-2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DC086687-984E-4307-9C21-1330F28AFDC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CE-4BC1-B912-AA4148DDEA0E}"/>
                </c:ext>
              </c:extLst>
            </c:dLbl>
            <c:dLbl>
              <c:idx val="2"/>
              <c:layout>
                <c:manualLayout>
                  <c:x val="-4.1666666666666664E-2"/>
                  <c:y val="-0.15277777777777779"/>
                </c:manualLayout>
              </c:layout>
              <c:tx>
                <c:rich>
                  <a:bodyPr/>
                  <a:lstStyle/>
                  <a:p>
                    <a:fld id="{F00805A2-7C7E-46F2-9390-BE9BD75424AB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CE-4BC1-B912-AA4148DDEA0E}"/>
                </c:ext>
              </c:extLst>
            </c:dLbl>
            <c:dLbl>
              <c:idx val="3"/>
              <c:layout>
                <c:manualLayout>
                  <c:x val="-5.5555555555555046E-3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ECE6F401-B07F-46B1-8C87-532593F5D30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CE-4BC1-B912-AA4148DDEA0E}"/>
                </c:ext>
              </c:extLst>
            </c:dLbl>
            <c:dLbl>
              <c:idx val="4"/>
              <c:layout>
                <c:manualLayout>
                  <c:x val="2.5000000000000001E-2"/>
                  <c:y val="-0.12037037037037036"/>
                </c:manualLayout>
              </c:layout>
              <c:tx>
                <c:rich>
                  <a:bodyPr/>
                  <a:lstStyle/>
                  <a:p>
                    <a:fld id="{873A8D21-E60E-4B5F-BBA7-678D60BCF05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CE-4BC1-B912-AA4148DDEA0E}"/>
                </c:ext>
              </c:extLst>
            </c:dLbl>
            <c:dLbl>
              <c:idx val="5"/>
              <c:layout>
                <c:manualLayout>
                  <c:x val="4.7222222222222117E-2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420E6EE5-4528-463C-9513-BE865030610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CE-4BC1-B912-AA4148DDEA0E}"/>
                </c:ext>
              </c:extLst>
            </c:dLbl>
            <c:dLbl>
              <c:idx val="6"/>
              <c:layout>
                <c:manualLayout>
                  <c:x val="8.3333333333333329E-2"/>
                  <c:y val="-7.870370370370372E-2"/>
                </c:manualLayout>
              </c:layout>
              <c:tx>
                <c:rich>
                  <a:bodyPr/>
                  <a:lstStyle/>
                  <a:p>
                    <a:fld id="{F3CB2293-CD43-4B3E-9FC7-52F20428616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CE-4BC1-B912-AA4148DDEA0E}"/>
                </c:ext>
              </c:extLst>
            </c:dLbl>
            <c:dLbl>
              <c:idx val="7"/>
              <c:layout>
                <c:manualLayout>
                  <c:x val="8.8888888888888892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A14A1829-C7AE-4D8A-8531-DA1BF4A029D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CE-4BC1-B912-AA4148DDEA0E}"/>
                </c:ext>
              </c:extLst>
            </c:dLbl>
            <c:dLbl>
              <c:idx val="8"/>
              <c:layout>
                <c:manualLayout>
                  <c:x val="9.4444444444444442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73487B75-D362-40CF-AFE0-2910E57DDBA5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CE-4BC1-B912-AA4148DDEA0E}"/>
                </c:ext>
              </c:extLst>
            </c:dLbl>
            <c:dLbl>
              <c:idx val="9"/>
              <c:layout>
                <c:manualLayout>
                  <c:x val="9.4444444444444442E-2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2458FA0F-FFE3-4F0C-9A48-50EA5DEE921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CE-4BC1-B912-AA4148DDEA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CE-4BC1-B912-AA4148DDEA0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3CE-4BC1-B912-AA4148DDE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KPI!$B$7:$B$18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KPI!$A$7:$A$16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80%</c:v>
                  </c:pt>
                  <c:pt idx="8">
                    <c:v>90%</c:v>
                  </c:pt>
                  <c:pt idx="9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3CE-4BC1-B912-AA4148DD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6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47625" cap="rnd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KPI!$B$24:$B$25</c:f>
              <c:numCache>
                <c:formatCode>General</c:formatCode>
                <c:ptCount val="2"/>
                <c:pt idx="0">
                  <c:v>0</c:v>
                </c:pt>
                <c:pt idx="1">
                  <c:v>9.4108313318514381E-2</c:v>
                </c:pt>
              </c:numCache>
            </c:numRef>
          </c:xVal>
          <c:yVal>
            <c:numRef>
              <c:f>KPI!$C$24:$C$25</c:f>
              <c:numCache>
                <c:formatCode>General</c:formatCode>
                <c:ptCount val="2"/>
                <c:pt idx="0">
                  <c:v>0</c:v>
                </c:pt>
                <c:pt idx="1">
                  <c:v>0.99556196460308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CE-4BC1-B912-AA4148DD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33472"/>
        <c:axId val="985743872"/>
      </c:scatterChart>
      <c:valAx>
        <c:axId val="9857438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985733472"/>
        <c:crossBetween val="midCat"/>
      </c:valAx>
      <c:valAx>
        <c:axId val="98573347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98574387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104775</xdr:rowOff>
    </xdr:from>
    <xdr:to>
      <xdr:col>9</xdr:col>
      <xdr:colOff>76199</xdr:colOff>
      <xdr:row>5</xdr:row>
      <xdr:rowOff>19050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ED8947-EEBC-41D0-9F04-F74585D3A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13" t="38095" r="-537" b="21429"/>
        <a:stretch/>
      </xdr:blipFill>
      <xdr:spPr>
        <a:xfrm>
          <a:off x="4362450" y="485775"/>
          <a:ext cx="2571749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0</xdr:row>
      <xdr:rowOff>57150</xdr:rowOff>
    </xdr:from>
    <xdr:to>
      <xdr:col>5</xdr:col>
      <xdr:colOff>447675</xdr:colOff>
      <xdr:row>6</xdr:row>
      <xdr:rowOff>59517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1CDDC59-8557-4264-8CFF-0CAB9C1E6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260"/>
        <a:stretch/>
      </xdr:blipFill>
      <xdr:spPr>
        <a:xfrm>
          <a:off x="3067050" y="57150"/>
          <a:ext cx="1190625" cy="1145367"/>
        </a:xfrm>
        <a:prstGeom prst="rect">
          <a:avLst/>
        </a:prstGeom>
      </xdr:spPr>
    </xdr:pic>
    <xdr:clientData/>
  </xdr:twoCellAnchor>
  <xdr:twoCellAnchor>
    <xdr:from>
      <xdr:col>0</xdr:col>
      <xdr:colOff>142874</xdr:colOff>
      <xdr:row>0</xdr:row>
      <xdr:rowOff>28575</xdr:rowOff>
    </xdr:from>
    <xdr:to>
      <xdr:col>3</xdr:col>
      <xdr:colOff>590549</xdr:colOff>
      <xdr:row>3</xdr:row>
      <xdr:rowOff>85725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5D494E-1BCC-48C7-BF0A-A2316451B0D7}"/>
            </a:ext>
          </a:extLst>
        </xdr:cNvPr>
        <xdr:cNvSpPr txBox="1"/>
      </xdr:nvSpPr>
      <xdr:spPr>
        <a:xfrm>
          <a:off x="142874" y="28575"/>
          <a:ext cx="273367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CANTIDAD</a:t>
          </a:r>
          <a:r>
            <a:rPr lang="es-AR" sz="1800" b="1" baseline="0">
              <a:solidFill>
                <a:schemeClr val="bg1"/>
              </a:solidFill>
            </a:rPr>
            <a:t> DE TRABAJOS </a:t>
          </a:r>
          <a:endParaRPr lang="es-A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152399</xdr:colOff>
      <xdr:row>2</xdr:row>
      <xdr:rowOff>76200</xdr:rowOff>
    </xdr:from>
    <xdr:to>
      <xdr:col>2</xdr:col>
      <xdr:colOff>438150</xdr:colOff>
      <xdr:row>5</xdr:row>
      <xdr:rowOff>133350</xdr:rowOff>
    </xdr:to>
    <xdr:sp macro="" textlink="ANALISIS!A4">
      <xdr:nvSpPr>
        <xdr:cNvPr id="11" name="CuadroTexto 10">
          <a:extLst>
            <a:ext uri="{FF2B5EF4-FFF2-40B4-BE49-F238E27FC236}">
              <a16:creationId xmlns:a16="http://schemas.microsoft.com/office/drawing/2014/main" id="{56FF4928-91D7-4DD9-B60A-B5D482145904}"/>
            </a:ext>
          </a:extLst>
        </xdr:cNvPr>
        <xdr:cNvSpPr txBox="1"/>
      </xdr:nvSpPr>
      <xdr:spPr>
        <a:xfrm>
          <a:off x="914399" y="457200"/>
          <a:ext cx="1047751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387DC6C-73A0-4C69-A12B-AB5914250C0A}" type="TxLink">
            <a:rPr lang="en-US" sz="32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45</a:t>
          </a:fld>
          <a:endParaRPr lang="es-AR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133349</xdr:colOff>
      <xdr:row>5</xdr:row>
      <xdr:rowOff>123825</xdr:rowOff>
    </xdr:from>
    <xdr:to>
      <xdr:col>3</xdr:col>
      <xdr:colOff>581024</xdr:colOff>
      <xdr:row>7</xdr:row>
      <xdr:rowOff>76200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5AAB3080-4451-41A1-95A3-866F1EBE810D}"/>
            </a:ext>
          </a:extLst>
        </xdr:cNvPr>
        <xdr:cNvSpPr txBox="1"/>
      </xdr:nvSpPr>
      <xdr:spPr>
        <a:xfrm>
          <a:off x="133349" y="1076325"/>
          <a:ext cx="2733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800" b="1">
              <a:solidFill>
                <a:srgbClr val="A5C49C"/>
              </a:solidFill>
            </a:rPr>
            <a:t>AÑOS</a:t>
          </a:r>
        </a:p>
      </xdr:txBody>
    </xdr:sp>
    <xdr:clientData/>
  </xdr:twoCellAnchor>
  <xdr:twoCellAnchor>
    <xdr:from>
      <xdr:col>4</xdr:col>
      <xdr:colOff>152400</xdr:colOff>
      <xdr:row>12</xdr:row>
      <xdr:rowOff>152400</xdr:rowOff>
    </xdr:from>
    <xdr:to>
      <xdr:col>10</xdr:col>
      <xdr:colOff>152400</xdr:colOff>
      <xdr:row>27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CA27F6-794C-47D3-AC68-40BB19A4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438148</xdr:colOff>
      <xdr:row>10</xdr:row>
      <xdr:rowOff>38100</xdr:rowOff>
    </xdr:from>
    <xdr:to>
      <xdr:col>9</xdr:col>
      <xdr:colOff>704850</xdr:colOff>
      <xdr:row>12</xdr:row>
      <xdr:rowOff>57150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8697828-D10E-4C22-836E-88AF0D8C8889}"/>
            </a:ext>
          </a:extLst>
        </xdr:cNvPr>
        <xdr:cNvSpPr txBox="1"/>
      </xdr:nvSpPr>
      <xdr:spPr>
        <a:xfrm>
          <a:off x="3486148" y="1943100"/>
          <a:ext cx="4076702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2000" b="1">
              <a:solidFill>
                <a:srgbClr val="A50021"/>
              </a:solidFill>
            </a:rPr>
            <a:t>Cantidad</a:t>
          </a:r>
          <a:r>
            <a:rPr lang="es-AR" sz="2000" b="1" baseline="0">
              <a:solidFill>
                <a:srgbClr val="A50021"/>
              </a:solidFill>
            </a:rPr>
            <a:t> de trabajos por Arquitecto</a:t>
          </a:r>
          <a:endParaRPr lang="es-AR" sz="2000" b="1">
            <a:solidFill>
              <a:srgbClr val="A50021"/>
            </a:solidFill>
          </a:endParaRPr>
        </a:p>
      </xdr:txBody>
    </xdr:sp>
    <xdr:clientData/>
  </xdr:twoCellAnchor>
  <xdr:twoCellAnchor>
    <xdr:from>
      <xdr:col>10</xdr:col>
      <xdr:colOff>523873</xdr:colOff>
      <xdr:row>10</xdr:row>
      <xdr:rowOff>28575</xdr:rowOff>
    </xdr:from>
    <xdr:to>
      <xdr:col>16</xdr:col>
      <xdr:colOff>28575</xdr:colOff>
      <xdr:row>12</xdr:row>
      <xdr:rowOff>47625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9441835-24D7-40D3-B156-7166865E7680}"/>
            </a:ext>
          </a:extLst>
        </xdr:cNvPr>
        <xdr:cNvSpPr txBox="1"/>
      </xdr:nvSpPr>
      <xdr:spPr>
        <a:xfrm>
          <a:off x="8143873" y="1933575"/>
          <a:ext cx="4076702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2000" b="1">
              <a:solidFill>
                <a:srgbClr val="A50021"/>
              </a:solidFill>
            </a:rPr>
            <a:t>Ingresos generados </a:t>
          </a:r>
          <a:r>
            <a:rPr lang="es-AR" sz="2000" b="1" baseline="0">
              <a:solidFill>
                <a:srgbClr val="A50021"/>
              </a:solidFill>
            </a:rPr>
            <a:t>por Arquitecto</a:t>
          </a:r>
          <a:endParaRPr lang="es-AR" sz="2000" b="1">
            <a:solidFill>
              <a:srgbClr val="A50021"/>
            </a:solidFill>
          </a:endParaRPr>
        </a:p>
      </xdr:txBody>
    </xdr:sp>
    <xdr:clientData/>
  </xdr:twoCellAnchor>
  <xdr:twoCellAnchor>
    <xdr:from>
      <xdr:col>10</xdr:col>
      <xdr:colOff>314325</xdr:colOff>
      <xdr:row>12</xdr:row>
      <xdr:rowOff>152400</xdr:rowOff>
    </xdr:from>
    <xdr:to>
      <xdr:col>16</xdr:col>
      <xdr:colOff>314325</xdr:colOff>
      <xdr:row>27</xdr:row>
      <xdr:rowOff>38100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E7EF582-2AC8-4391-BF1A-28E618D3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66673</xdr:colOff>
      <xdr:row>0</xdr:row>
      <xdr:rowOff>47625</xdr:rowOff>
    </xdr:from>
    <xdr:to>
      <xdr:col>13</xdr:col>
      <xdr:colOff>304800</xdr:colOff>
      <xdr:row>2</xdr:row>
      <xdr:rowOff>85725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2044BE4F-1A96-4B2A-AD9D-F553EB4B6C28}"/>
            </a:ext>
          </a:extLst>
        </xdr:cNvPr>
        <xdr:cNvSpPr/>
      </xdr:nvSpPr>
      <xdr:spPr>
        <a:xfrm>
          <a:off x="7686673" y="47625"/>
          <a:ext cx="2524127" cy="419100"/>
        </a:xfrm>
        <a:prstGeom prst="roundRect">
          <a:avLst/>
        </a:prstGeom>
        <a:noFill/>
        <a:ln w="31750"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A50021"/>
              </a:solidFill>
              <a:latin typeface="Calibri"/>
              <a:ea typeface="Calibri"/>
              <a:cs typeface="Calibri"/>
            </a:rPr>
            <a:t>Arquitecto con mas trabajos</a:t>
          </a:r>
        </a:p>
      </xdr:txBody>
    </xdr:sp>
    <xdr:clientData/>
  </xdr:twoCellAnchor>
  <xdr:twoCellAnchor>
    <xdr:from>
      <xdr:col>10</xdr:col>
      <xdr:colOff>57148</xdr:colOff>
      <xdr:row>2</xdr:row>
      <xdr:rowOff>142875</xdr:rowOff>
    </xdr:from>
    <xdr:to>
      <xdr:col>13</xdr:col>
      <xdr:colOff>295275</xdr:colOff>
      <xdr:row>4</xdr:row>
      <xdr:rowOff>180975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10BB857B-DCB2-490C-802A-EDC08DFE8B9F}"/>
            </a:ext>
          </a:extLst>
        </xdr:cNvPr>
        <xdr:cNvSpPr/>
      </xdr:nvSpPr>
      <xdr:spPr>
        <a:xfrm>
          <a:off x="7677148" y="523875"/>
          <a:ext cx="2524127" cy="419100"/>
        </a:xfrm>
        <a:prstGeom prst="roundRect">
          <a:avLst/>
        </a:prstGeom>
        <a:noFill/>
        <a:ln w="31750"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A50021"/>
              </a:solidFill>
              <a:latin typeface="Calibri"/>
              <a:ea typeface="Calibri"/>
              <a:cs typeface="Calibri"/>
            </a:rPr>
            <a:t>Arquitecto con menos trabajos</a:t>
          </a:r>
        </a:p>
      </xdr:txBody>
    </xdr:sp>
    <xdr:clientData/>
  </xdr:twoCellAnchor>
  <xdr:twoCellAnchor>
    <xdr:from>
      <xdr:col>13</xdr:col>
      <xdr:colOff>438148</xdr:colOff>
      <xdr:row>0</xdr:row>
      <xdr:rowOff>47625</xdr:rowOff>
    </xdr:from>
    <xdr:to>
      <xdr:col>16</xdr:col>
      <xdr:colOff>238125</xdr:colOff>
      <xdr:row>2</xdr:row>
      <xdr:rowOff>85725</xdr:rowOff>
    </xdr:to>
    <xdr:sp macro="" textlink="ANALISIS!A27">
      <xdr:nvSpPr>
        <xdr:cNvPr id="31" name="Rectángulo: esquinas redondeadas 30">
          <a:extLst>
            <a:ext uri="{FF2B5EF4-FFF2-40B4-BE49-F238E27FC236}">
              <a16:creationId xmlns:a16="http://schemas.microsoft.com/office/drawing/2014/main" id="{079A8F60-2E15-4127-A1DB-B8767548A2CC}"/>
            </a:ext>
          </a:extLst>
        </xdr:cNvPr>
        <xdr:cNvSpPr/>
      </xdr:nvSpPr>
      <xdr:spPr>
        <a:xfrm>
          <a:off x="10344148" y="47625"/>
          <a:ext cx="2085977" cy="419100"/>
        </a:xfrm>
        <a:prstGeom prst="roundRect">
          <a:avLst/>
        </a:prstGeom>
        <a:noFill/>
        <a:ln w="317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D2D4A97-A5A7-436B-84E6-A5407BAE996E}" type="TxLink">
            <a:rPr lang="en-US" sz="1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rPr>
            <a:pPr algn="ctr"/>
            <a:t>Pablo Suarez</a:t>
          </a:fld>
          <a:endParaRPr lang="en-US" sz="18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438148</xdr:colOff>
      <xdr:row>2</xdr:row>
      <xdr:rowOff>133350</xdr:rowOff>
    </xdr:from>
    <xdr:to>
      <xdr:col>16</xdr:col>
      <xdr:colOff>238125</xdr:colOff>
      <xdr:row>4</xdr:row>
      <xdr:rowOff>171450</xdr:rowOff>
    </xdr:to>
    <xdr:sp macro="" textlink="ANALISIS!A29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D402E425-C74A-4C61-B861-B677A004BA54}"/>
            </a:ext>
          </a:extLst>
        </xdr:cNvPr>
        <xdr:cNvSpPr/>
      </xdr:nvSpPr>
      <xdr:spPr>
        <a:xfrm>
          <a:off x="10344148" y="514350"/>
          <a:ext cx="2085977" cy="419100"/>
        </a:xfrm>
        <a:prstGeom prst="roundRect">
          <a:avLst/>
        </a:prstGeom>
        <a:noFill/>
        <a:ln w="317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27858D9-3EDA-4C8E-A9AC-7536149BE0B5}" type="TxLink">
            <a:rPr lang="en-US" sz="1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rPr>
            <a:pPr algn="ctr"/>
            <a:t>Maria Peralta</a:t>
          </a:fld>
          <a:endParaRPr lang="en-US" sz="18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66673</xdr:colOff>
      <xdr:row>5</xdr:row>
      <xdr:rowOff>47625</xdr:rowOff>
    </xdr:from>
    <xdr:to>
      <xdr:col>13</xdr:col>
      <xdr:colOff>304800</xdr:colOff>
      <xdr:row>7</xdr:row>
      <xdr:rowOff>85725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658329DB-8769-4428-AFA0-9D1C89A82F51}"/>
            </a:ext>
          </a:extLst>
        </xdr:cNvPr>
        <xdr:cNvSpPr/>
      </xdr:nvSpPr>
      <xdr:spPr>
        <a:xfrm>
          <a:off x="7686673" y="1000125"/>
          <a:ext cx="2524127" cy="419100"/>
        </a:xfrm>
        <a:prstGeom prst="roundRect">
          <a:avLst/>
        </a:prstGeom>
        <a:noFill/>
        <a:ln w="31750"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A50021"/>
              </a:solidFill>
              <a:latin typeface="Calibri"/>
              <a:ea typeface="Calibri"/>
              <a:cs typeface="Calibri"/>
            </a:rPr>
            <a:t>Arquitecto que</a:t>
          </a:r>
          <a:r>
            <a:rPr lang="en-US" sz="1400" b="1" i="0" u="none" strike="noStrike" baseline="0">
              <a:solidFill>
                <a:srgbClr val="A50021"/>
              </a:solidFill>
              <a:latin typeface="Calibri"/>
              <a:ea typeface="Calibri"/>
              <a:cs typeface="Calibri"/>
            </a:rPr>
            <a:t> mas facturo</a:t>
          </a:r>
          <a:endParaRPr lang="en-US" sz="1400" b="1" i="0" u="none" strike="noStrike">
            <a:solidFill>
              <a:srgbClr val="A5002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57148</xdr:colOff>
      <xdr:row>7</xdr:row>
      <xdr:rowOff>142875</xdr:rowOff>
    </xdr:from>
    <xdr:to>
      <xdr:col>13</xdr:col>
      <xdr:colOff>295275</xdr:colOff>
      <xdr:row>9</xdr:row>
      <xdr:rowOff>180975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D33525A3-AF46-42E9-B99B-260A985BCC7A}"/>
            </a:ext>
          </a:extLst>
        </xdr:cNvPr>
        <xdr:cNvSpPr/>
      </xdr:nvSpPr>
      <xdr:spPr>
        <a:xfrm>
          <a:off x="7677148" y="1476375"/>
          <a:ext cx="2524127" cy="419100"/>
        </a:xfrm>
        <a:prstGeom prst="roundRect">
          <a:avLst/>
        </a:prstGeom>
        <a:noFill/>
        <a:ln w="31750"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rgbClr val="A50021"/>
              </a:solidFill>
              <a:latin typeface="Calibri"/>
              <a:ea typeface="Calibri"/>
              <a:cs typeface="Calibri"/>
            </a:rPr>
            <a:t>Arquitecto que</a:t>
          </a:r>
          <a:r>
            <a:rPr lang="en-US" sz="1400" b="1" i="0" u="none" strike="noStrike" baseline="0">
              <a:solidFill>
                <a:srgbClr val="A50021"/>
              </a:solidFill>
              <a:latin typeface="Calibri"/>
              <a:ea typeface="Calibri"/>
              <a:cs typeface="Calibri"/>
            </a:rPr>
            <a:t> menos factruro</a:t>
          </a:r>
          <a:endParaRPr lang="en-US" sz="1400" b="1" i="0" u="none" strike="noStrike">
            <a:solidFill>
              <a:srgbClr val="A5002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438148</xdr:colOff>
      <xdr:row>5</xdr:row>
      <xdr:rowOff>47625</xdr:rowOff>
    </xdr:from>
    <xdr:to>
      <xdr:col>16</xdr:col>
      <xdr:colOff>238125</xdr:colOff>
      <xdr:row>7</xdr:row>
      <xdr:rowOff>85725</xdr:rowOff>
    </xdr:to>
    <xdr:sp macro="" textlink="ANALISIS!A27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20EF8857-A348-45ED-8157-ED00DFDB9EE5}"/>
            </a:ext>
          </a:extLst>
        </xdr:cNvPr>
        <xdr:cNvSpPr/>
      </xdr:nvSpPr>
      <xdr:spPr>
        <a:xfrm>
          <a:off x="10344148" y="1000125"/>
          <a:ext cx="2085977" cy="419100"/>
        </a:xfrm>
        <a:prstGeom prst="roundRect">
          <a:avLst/>
        </a:prstGeom>
        <a:noFill/>
        <a:ln w="317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7061F1-7E9A-4D21-93C3-951B41F388BD}" type="TxLink">
            <a:rPr lang="en-US" sz="1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rPr>
            <a:pPr algn="ctr"/>
            <a:t>Pablo Suarez</a:t>
          </a:fld>
          <a:endParaRPr lang="en-US" sz="18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438148</xdr:colOff>
      <xdr:row>7</xdr:row>
      <xdr:rowOff>133350</xdr:rowOff>
    </xdr:from>
    <xdr:to>
      <xdr:col>16</xdr:col>
      <xdr:colOff>238125</xdr:colOff>
      <xdr:row>9</xdr:row>
      <xdr:rowOff>171450</xdr:rowOff>
    </xdr:to>
    <xdr:sp macro="" textlink="ANALISIS!D29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C1681AFD-25E4-4DC5-B491-A4E956E28AB2}"/>
            </a:ext>
          </a:extLst>
        </xdr:cNvPr>
        <xdr:cNvSpPr/>
      </xdr:nvSpPr>
      <xdr:spPr>
        <a:xfrm>
          <a:off x="10344148" y="1466850"/>
          <a:ext cx="2085977" cy="419100"/>
        </a:xfrm>
        <a:prstGeom prst="roundRect">
          <a:avLst/>
        </a:prstGeom>
        <a:noFill/>
        <a:ln w="3175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050C287-ACAB-4668-8F22-8A5222BA9A5D}" type="TxLink">
            <a:rPr lang="en-US" sz="1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rPr>
            <a:pPr algn="ctr"/>
            <a:t>Maria Peralta</a:t>
          </a:fld>
          <a:endParaRPr lang="en-US" sz="18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180973</xdr:colOff>
      <xdr:row>8</xdr:row>
      <xdr:rowOff>123825</xdr:rowOff>
    </xdr:from>
    <xdr:to>
      <xdr:col>1</xdr:col>
      <xdr:colOff>19050</xdr:colOff>
      <xdr:row>10</xdr:row>
      <xdr:rowOff>161925</xdr:rowOff>
    </xdr:to>
    <xdr:sp macro="[0]!DOSMILVENTIUNO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B5302C6A-6EDA-4E30-80B8-A1D77667FC50}"/>
            </a:ext>
          </a:extLst>
        </xdr:cNvPr>
        <xdr:cNvSpPr/>
      </xdr:nvSpPr>
      <xdr:spPr>
        <a:xfrm>
          <a:off x="180973" y="1647825"/>
          <a:ext cx="600077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2021</a:t>
          </a:r>
        </a:p>
      </xdr:txBody>
    </xdr:sp>
    <xdr:clientData/>
  </xdr:twoCellAnchor>
  <xdr:twoCellAnchor>
    <xdr:from>
      <xdr:col>1</xdr:col>
      <xdr:colOff>76198</xdr:colOff>
      <xdr:row>8</xdr:row>
      <xdr:rowOff>123825</xdr:rowOff>
    </xdr:from>
    <xdr:to>
      <xdr:col>1</xdr:col>
      <xdr:colOff>676275</xdr:colOff>
      <xdr:row>10</xdr:row>
      <xdr:rowOff>161925</xdr:rowOff>
    </xdr:to>
    <xdr:sp macro="[0]!DOSMILVENTIDOS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572B8C6C-92CF-4F91-8C83-5F03257F0264}"/>
            </a:ext>
          </a:extLst>
        </xdr:cNvPr>
        <xdr:cNvSpPr/>
      </xdr:nvSpPr>
      <xdr:spPr>
        <a:xfrm>
          <a:off x="838198" y="1647825"/>
          <a:ext cx="600077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2022</a:t>
          </a:r>
        </a:p>
      </xdr:txBody>
    </xdr:sp>
    <xdr:clientData/>
  </xdr:twoCellAnchor>
  <xdr:twoCellAnchor>
    <xdr:from>
      <xdr:col>1</xdr:col>
      <xdr:colOff>733423</xdr:colOff>
      <xdr:row>8</xdr:row>
      <xdr:rowOff>123825</xdr:rowOff>
    </xdr:from>
    <xdr:to>
      <xdr:col>2</xdr:col>
      <xdr:colOff>571500</xdr:colOff>
      <xdr:row>10</xdr:row>
      <xdr:rowOff>161925</xdr:rowOff>
    </xdr:to>
    <xdr:sp macro="[0]!DOSMILVENTITRES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5ABE09A2-98BC-4E3B-AB61-D2CCF8EA71F7}"/>
            </a:ext>
          </a:extLst>
        </xdr:cNvPr>
        <xdr:cNvSpPr/>
      </xdr:nvSpPr>
      <xdr:spPr>
        <a:xfrm>
          <a:off x="1495423" y="1647825"/>
          <a:ext cx="600077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2023</a:t>
          </a:r>
        </a:p>
      </xdr:txBody>
    </xdr:sp>
    <xdr:clientData/>
  </xdr:twoCellAnchor>
  <xdr:twoCellAnchor editAs="oneCell">
    <xdr:from>
      <xdr:col>0</xdr:col>
      <xdr:colOff>142875</xdr:colOff>
      <xdr:row>66</xdr:row>
      <xdr:rowOff>76200</xdr:rowOff>
    </xdr:from>
    <xdr:to>
      <xdr:col>2</xdr:col>
      <xdr:colOff>447675</xdr:colOff>
      <xdr:row>72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año fecha">
              <a:extLst>
                <a:ext uri="{FF2B5EF4-FFF2-40B4-BE49-F238E27FC236}">
                  <a16:creationId xmlns:a16="http://schemas.microsoft.com/office/drawing/2014/main" id="{F841C7CE-F638-4256-97DA-62503F772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2649200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66</xdr:row>
      <xdr:rowOff>133350</xdr:rowOff>
    </xdr:from>
    <xdr:to>
      <xdr:col>2</xdr:col>
      <xdr:colOff>466725</xdr:colOff>
      <xdr:row>84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mes fecha">
              <a:extLst>
                <a:ext uri="{FF2B5EF4-FFF2-40B4-BE49-F238E27FC236}">
                  <a16:creationId xmlns:a16="http://schemas.microsoft.com/office/drawing/2014/main" id="{FD28F708-268A-4790-8F04-E92B3B2B5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2706350"/>
              <a:ext cx="182880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133349</xdr:colOff>
      <xdr:row>11</xdr:row>
      <xdr:rowOff>142875</xdr:rowOff>
    </xdr:from>
    <xdr:to>
      <xdr:col>3</xdr:col>
      <xdr:colOff>581024</xdr:colOff>
      <xdr:row>13</xdr:row>
      <xdr:rowOff>95250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C0A2868A-80B2-4CC8-B705-160235A63705}"/>
            </a:ext>
          </a:extLst>
        </xdr:cNvPr>
        <xdr:cNvSpPr txBox="1"/>
      </xdr:nvSpPr>
      <xdr:spPr>
        <a:xfrm>
          <a:off x="133349" y="2238375"/>
          <a:ext cx="2733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800" b="1">
              <a:solidFill>
                <a:srgbClr val="A5C49C"/>
              </a:solidFill>
            </a:rPr>
            <a:t>MESES</a:t>
          </a:r>
        </a:p>
      </xdr:txBody>
    </xdr:sp>
    <xdr:clientData/>
  </xdr:twoCellAnchor>
  <xdr:twoCellAnchor>
    <xdr:from>
      <xdr:col>0</xdr:col>
      <xdr:colOff>276222</xdr:colOff>
      <xdr:row>14</xdr:row>
      <xdr:rowOff>0</xdr:rowOff>
    </xdr:from>
    <xdr:to>
      <xdr:col>1</xdr:col>
      <xdr:colOff>685799</xdr:colOff>
      <xdr:row>15</xdr:row>
      <xdr:rowOff>85725</xdr:rowOff>
    </xdr:to>
    <xdr:sp macro="[0]!ENERO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2C7D256A-EA73-48C4-9FD1-8EF9C4F256ED}"/>
            </a:ext>
          </a:extLst>
        </xdr:cNvPr>
        <xdr:cNvSpPr/>
      </xdr:nvSpPr>
      <xdr:spPr>
        <a:xfrm>
          <a:off x="276222" y="266700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ENERO</a:t>
          </a:r>
        </a:p>
      </xdr:txBody>
    </xdr:sp>
    <xdr:clientData/>
  </xdr:twoCellAnchor>
  <xdr:twoCellAnchor>
    <xdr:from>
      <xdr:col>1</xdr:col>
      <xdr:colOff>761997</xdr:colOff>
      <xdr:row>14</xdr:row>
      <xdr:rowOff>0</xdr:rowOff>
    </xdr:from>
    <xdr:to>
      <xdr:col>3</xdr:col>
      <xdr:colOff>409574</xdr:colOff>
      <xdr:row>15</xdr:row>
      <xdr:rowOff>85725</xdr:rowOff>
    </xdr:to>
    <xdr:sp macro="[0]!FEBRERO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409ABA19-7858-4668-8640-BA7937194483}"/>
            </a:ext>
          </a:extLst>
        </xdr:cNvPr>
        <xdr:cNvSpPr/>
      </xdr:nvSpPr>
      <xdr:spPr>
        <a:xfrm>
          <a:off x="1523997" y="266700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FEBRERO</a:t>
          </a:r>
        </a:p>
      </xdr:txBody>
    </xdr:sp>
    <xdr:clientData/>
  </xdr:twoCellAnchor>
  <xdr:twoCellAnchor>
    <xdr:from>
      <xdr:col>0</xdr:col>
      <xdr:colOff>266697</xdr:colOff>
      <xdr:row>15</xdr:row>
      <xdr:rowOff>180975</xdr:rowOff>
    </xdr:from>
    <xdr:to>
      <xdr:col>1</xdr:col>
      <xdr:colOff>676274</xdr:colOff>
      <xdr:row>17</xdr:row>
      <xdr:rowOff>76200</xdr:rowOff>
    </xdr:to>
    <xdr:sp macro="[0]!MARZO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99078389-CD1D-404E-8C0E-59CE24C5D1FA}"/>
            </a:ext>
          </a:extLst>
        </xdr:cNvPr>
        <xdr:cNvSpPr/>
      </xdr:nvSpPr>
      <xdr:spPr>
        <a:xfrm>
          <a:off x="266697" y="303847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MARZO</a:t>
          </a:r>
        </a:p>
      </xdr:txBody>
    </xdr:sp>
    <xdr:clientData/>
  </xdr:twoCellAnchor>
  <xdr:twoCellAnchor>
    <xdr:from>
      <xdr:col>1</xdr:col>
      <xdr:colOff>752472</xdr:colOff>
      <xdr:row>15</xdr:row>
      <xdr:rowOff>180975</xdr:rowOff>
    </xdr:from>
    <xdr:to>
      <xdr:col>3</xdr:col>
      <xdr:colOff>400049</xdr:colOff>
      <xdr:row>17</xdr:row>
      <xdr:rowOff>76200</xdr:rowOff>
    </xdr:to>
    <xdr:sp macro="[0]!ABRIL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A8E4ED40-16AC-4418-86EE-88D95FABE10B}"/>
            </a:ext>
          </a:extLst>
        </xdr:cNvPr>
        <xdr:cNvSpPr/>
      </xdr:nvSpPr>
      <xdr:spPr>
        <a:xfrm>
          <a:off x="1514472" y="303847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ABRIL</a:t>
          </a:r>
        </a:p>
      </xdr:txBody>
    </xdr:sp>
    <xdr:clientData/>
  </xdr:twoCellAnchor>
  <xdr:twoCellAnchor>
    <xdr:from>
      <xdr:col>0</xdr:col>
      <xdr:colOff>276222</xdr:colOff>
      <xdr:row>17</xdr:row>
      <xdr:rowOff>171450</xdr:rowOff>
    </xdr:from>
    <xdr:to>
      <xdr:col>1</xdr:col>
      <xdr:colOff>685799</xdr:colOff>
      <xdr:row>19</xdr:row>
      <xdr:rowOff>66675</xdr:rowOff>
    </xdr:to>
    <xdr:sp macro="[0]!MAYO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3CDA4B7A-2094-4C06-8C13-13321CB8980C}"/>
            </a:ext>
          </a:extLst>
        </xdr:cNvPr>
        <xdr:cNvSpPr/>
      </xdr:nvSpPr>
      <xdr:spPr>
        <a:xfrm>
          <a:off x="276222" y="340995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MAYO</a:t>
          </a:r>
        </a:p>
      </xdr:txBody>
    </xdr:sp>
    <xdr:clientData/>
  </xdr:twoCellAnchor>
  <xdr:twoCellAnchor>
    <xdr:from>
      <xdr:col>1</xdr:col>
      <xdr:colOff>761997</xdr:colOff>
      <xdr:row>17</xdr:row>
      <xdr:rowOff>171450</xdr:rowOff>
    </xdr:from>
    <xdr:to>
      <xdr:col>3</xdr:col>
      <xdr:colOff>409574</xdr:colOff>
      <xdr:row>19</xdr:row>
      <xdr:rowOff>66675</xdr:rowOff>
    </xdr:to>
    <xdr:sp macro="[0]!JUNIO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FBFD0006-05FC-44D0-BF8D-A97964EC66DB}"/>
            </a:ext>
          </a:extLst>
        </xdr:cNvPr>
        <xdr:cNvSpPr/>
      </xdr:nvSpPr>
      <xdr:spPr>
        <a:xfrm>
          <a:off x="1523997" y="340995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JUNIO</a:t>
          </a:r>
        </a:p>
      </xdr:txBody>
    </xdr:sp>
    <xdr:clientData/>
  </xdr:twoCellAnchor>
  <xdr:twoCellAnchor>
    <xdr:from>
      <xdr:col>0</xdr:col>
      <xdr:colOff>266697</xdr:colOff>
      <xdr:row>19</xdr:row>
      <xdr:rowOff>161925</xdr:rowOff>
    </xdr:from>
    <xdr:to>
      <xdr:col>1</xdr:col>
      <xdr:colOff>676274</xdr:colOff>
      <xdr:row>21</xdr:row>
      <xdr:rowOff>57150</xdr:rowOff>
    </xdr:to>
    <xdr:sp macro="[0]!JULIO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1A2DCF0F-7F20-4898-99D1-4B45185CAB51}"/>
            </a:ext>
          </a:extLst>
        </xdr:cNvPr>
        <xdr:cNvSpPr/>
      </xdr:nvSpPr>
      <xdr:spPr>
        <a:xfrm>
          <a:off x="266697" y="378142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JULIO</a:t>
          </a:r>
        </a:p>
      </xdr:txBody>
    </xdr:sp>
    <xdr:clientData/>
  </xdr:twoCellAnchor>
  <xdr:twoCellAnchor>
    <xdr:from>
      <xdr:col>1</xdr:col>
      <xdr:colOff>752472</xdr:colOff>
      <xdr:row>19</xdr:row>
      <xdr:rowOff>161925</xdr:rowOff>
    </xdr:from>
    <xdr:to>
      <xdr:col>3</xdr:col>
      <xdr:colOff>400049</xdr:colOff>
      <xdr:row>21</xdr:row>
      <xdr:rowOff>57150</xdr:rowOff>
    </xdr:to>
    <xdr:sp macro="[0]!AGOSTO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E78FAC06-EB29-4682-8A61-D49D13F4B7C2}"/>
            </a:ext>
          </a:extLst>
        </xdr:cNvPr>
        <xdr:cNvSpPr/>
      </xdr:nvSpPr>
      <xdr:spPr>
        <a:xfrm>
          <a:off x="1514472" y="378142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AGOSTO</a:t>
          </a:r>
        </a:p>
      </xdr:txBody>
    </xdr:sp>
    <xdr:clientData/>
  </xdr:twoCellAnchor>
  <xdr:twoCellAnchor>
    <xdr:from>
      <xdr:col>0</xdr:col>
      <xdr:colOff>276222</xdr:colOff>
      <xdr:row>21</xdr:row>
      <xdr:rowOff>152400</xdr:rowOff>
    </xdr:from>
    <xdr:to>
      <xdr:col>1</xdr:col>
      <xdr:colOff>685799</xdr:colOff>
      <xdr:row>23</xdr:row>
      <xdr:rowOff>47625</xdr:rowOff>
    </xdr:to>
    <xdr:sp macro="" textlink="">
      <xdr:nvSpPr>
        <xdr:cNvPr id="51" name="Rectángulo: esquinas redondeadas 50">
          <a:extLst>
            <a:ext uri="{FF2B5EF4-FFF2-40B4-BE49-F238E27FC236}">
              <a16:creationId xmlns:a16="http://schemas.microsoft.com/office/drawing/2014/main" id="{8E5A8DEC-A8C0-4DBC-B7CB-7B5FA050F4D2}"/>
            </a:ext>
          </a:extLst>
        </xdr:cNvPr>
        <xdr:cNvSpPr/>
      </xdr:nvSpPr>
      <xdr:spPr>
        <a:xfrm>
          <a:off x="276222" y="415290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SEPTIEMBRE</a:t>
          </a:r>
        </a:p>
      </xdr:txBody>
    </xdr:sp>
    <xdr:clientData/>
  </xdr:twoCellAnchor>
  <xdr:twoCellAnchor>
    <xdr:from>
      <xdr:col>1</xdr:col>
      <xdr:colOff>761997</xdr:colOff>
      <xdr:row>21</xdr:row>
      <xdr:rowOff>152400</xdr:rowOff>
    </xdr:from>
    <xdr:to>
      <xdr:col>3</xdr:col>
      <xdr:colOff>409574</xdr:colOff>
      <xdr:row>23</xdr:row>
      <xdr:rowOff>47625</xdr:rowOff>
    </xdr:to>
    <xdr:sp macro="[0]!OCTUBRE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4BAECA45-AEAD-49F6-B0C0-F25B228EFA07}"/>
            </a:ext>
          </a:extLst>
        </xdr:cNvPr>
        <xdr:cNvSpPr/>
      </xdr:nvSpPr>
      <xdr:spPr>
        <a:xfrm>
          <a:off x="1523997" y="4152900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OCTUBRE</a:t>
          </a:r>
        </a:p>
      </xdr:txBody>
    </xdr:sp>
    <xdr:clientData/>
  </xdr:twoCellAnchor>
  <xdr:twoCellAnchor>
    <xdr:from>
      <xdr:col>0</xdr:col>
      <xdr:colOff>266697</xdr:colOff>
      <xdr:row>23</xdr:row>
      <xdr:rowOff>142875</xdr:rowOff>
    </xdr:from>
    <xdr:to>
      <xdr:col>1</xdr:col>
      <xdr:colOff>676274</xdr:colOff>
      <xdr:row>25</xdr:row>
      <xdr:rowOff>38100</xdr:rowOff>
    </xdr:to>
    <xdr:sp macro="[0]!NOVIEMBRE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57A607ED-F2C6-4635-8BC7-3B2B1F2D1AAE}"/>
            </a:ext>
          </a:extLst>
        </xdr:cNvPr>
        <xdr:cNvSpPr/>
      </xdr:nvSpPr>
      <xdr:spPr>
        <a:xfrm>
          <a:off x="266697" y="452437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NOVIEMBRE</a:t>
          </a:r>
        </a:p>
      </xdr:txBody>
    </xdr:sp>
    <xdr:clientData/>
  </xdr:twoCellAnchor>
  <xdr:twoCellAnchor>
    <xdr:from>
      <xdr:col>1</xdr:col>
      <xdr:colOff>752472</xdr:colOff>
      <xdr:row>23</xdr:row>
      <xdr:rowOff>142875</xdr:rowOff>
    </xdr:from>
    <xdr:to>
      <xdr:col>3</xdr:col>
      <xdr:colOff>400049</xdr:colOff>
      <xdr:row>25</xdr:row>
      <xdr:rowOff>38100</xdr:rowOff>
    </xdr:to>
    <xdr:sp macro="" textlink="">
      <xdr:nvSpPr>
        <xdr:cNvPr id="54" name="Rectángulo: esquinas redondeadas 53">
          <a:extLst>
            <a:ext uri="{FF2B5EF4-FFF2-40B4-BE49-F238E27FC236}">
              <a16:creationId xmlns:a16="http://schemas.microsoft.com/office/drawing/2014/main" id="{1E525F8F-C8AF-4104-8604-C0147946419E}"/>
            </a:ext>
          </a:extLst>
        </xdr:cNvPr>
        <xdr:cNvSpPr/>
      </xdr:nvSpPr>
      <xdr:spPr>
        <a:xfrm>
          <a:off x="1514472" y="4524375"/>
          <a:ext cx="1171577" cy="2762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DICIEMBRE</a:t>
          </a:r>
        </a:p>
      </xdr:txBody>
    </xdr:sp>
    <xdr:clientData/>
  </xdr:twoCellAnchor>
  <xdr:twoCellAnchor>
    <xdr:from>
      <xdr:col>2</xdr:col>
      <xdr:colOff>638173</xdr:colOff>
      <xdr:row>8</xdr:row>
      <xdr:rowOff>123825</xdr:rowOff>
    </xdr:from>
    <xdr:to>
      <xdr:col>3</xdr:col>
      <xdr:colOff>619125</xdr:colOff>
      <xdr:row>10</xdr:row>
      <xdr:rowOff>161925</xdr:rowOff>
    </xdr:to>
    <xdr:sp macro="[0]!TODOSLOSAÑOS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568A1E33-7A28-4D27-B468-89982603A45B}"/>
            </a:ext>
          </a:extLst>
        </xdr:cNvPr>
        <xdr:cNvSpPr/>
      </xdr:nvSpPr>
      <xdr:spPr>
        <a:xfrm>
          <a:off x="2162173" y="1647825"/>
          <a:ext cx="742952" cy="419100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TODAS</a:t>
          </a:r>
        </a:p>
      </xdr:txBody>
    </xdr:sp>
    <xdr:clientData/>
  </xdr:twoCellAnchor>
  <xdr:twoCellAnchor>
    <xdr:from>
      <xdr:col>0</xdr:col>
      <xdr:colOff>733422</xdr:colOff>
      <xdr:row>26</xdr:row>
      <xdr:rowOff>28575</xdr:rowOff>
    </xdr:from>
    <xdr:to>
      <xdr:col>2</xdr:col>
      <xdr:colOff>380999</xdr:colOff>
      <xdr:row>29</xdr:row>
      <xdr:rowOff>76200</xdr:rowOff>
    </xdr:to>
    <xdr:sp macro="[0]!TODOSLOSMESES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3DE6FA30-2C96-4D6A-A7B2-E6F1641AD0A6}"/>
            </a:ext>
          </a:extLst>
        </xdr:cNvPr>
        <xdr:cNvSpPr/>
      </xdr:nvSpPr>
      <xdr:spPr>
        <a:xfrm>
          <a:off x="733422" y="4981575"/>
          <a:ext cx="1171577" cy="619125"/>
        </a:xfrm>
        <a:prstGeom prst="roundRect">
          <a:avLst/>
        </a:prstGeom>
        <a:noFill/>
        <a:ln w="317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TODOS</a:t>
          </a:r>
          <a:r>
            <a:rPr lang="en-US" sz="14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LOS MESES</a:t>
          </a:r>
          <a:endParaRPr lang="en-US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85725</xdr:colOff>
      <xdr:row>66</xdr:row>
      <xdr:rowOff>57150</xdr:rowOff>
    </xdr:from>
    <xdr:to>
      <xdr:col>4</xdr:col>
      <xdr:colOff>161925</xdr:colOff>
      <xdr:row>85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CD44DBE-2053-4B89-BBF7-5BAD034321E5}"/>
            </a:ext>
          </a:extLst>
        </xdr:cNvPr>
        <xdr:cNvSpPr txBox="1"/>
      </xdr:nvSpPr>
      <xdr:spPr>
        <a:xfrm>
          <a:off x="85725" y="12630150"/>
          <a:ext cx="3124200" cy="3733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4762</xdr:rowOff>
    </xdr:from>
    <xdr:to>
      <xdr:col>12</xdr:col>
      <xdr:colOff>0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2EA863-0DE2-4525-BF2A-B8E6BA70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26.82872928241" createdVersion="7" refreshedVersion="7" minRefreshableVersion="3" recordCount="45" xr:uid="{78E4A6CC-2C03-4676-AD95-D21684A04A72}">
  <cacheSource type="worksheet">
    <worksheetSource name="datos" sheet="datos"/>
  </cacheSource>
  <cacheFields count="15">
    <cacheField name="id" numFmtId="0">
      <sharedItems containsSemiMixedTypes="0" containsString="0" containsNumber="1" containsInteger="1" minValue="1" maxValue="46"/>
    </cacheField>
    <cacheField name="provincia" numFmtId="0">
      <sharedItems/>
    </cacheField>
    <cacheField name="contratista" numFmtId="0">
      <sharedItems/>
    </cacheField>
    <cacheField name="precio" numFmtId="164">
      <sharedItems containsSemiMixedTypes="0" containsString="0" containsNumber="1" containsInteger="1" minValue="120200" maxValue="540250"/>
    </cacheField>
    <cacheField name="arquitecto" numFmtId="0">
      <sharedItems count="5">
        <s v="Mariano Soria"/>
        <s v="Pablo Suarez"/>
        <s v="Eugenia Morales"/>
        <s v="Diego Gonzales"/>
        <s v="Maria Peralta"/>
      </sharedItems>
    </cacheField>
    <cacheField name="fecha comienzo obra" numFmtId="14">
      <sharedItems containsSemiMixedTypes="0" containsNonDate="0" containsDate="1" containsString="0" minDate="2021-04-10T00:00:00" maxDate="2023-10-11T00:00:00"/>
    </cacheField>
    <cacheField name="material" numFmtId="0">
      <sharedItems/>
    </cacheField>
    <cacheField name="tipo trabajo" numFmtId="0">
      <sharedItems/>
    </cacheField>
    <cacheField name="profecion" numFmtId="0">
      <sharedItems/>
    </cacheField>
    <cacheField name="estado" numFmtId="0">
      <sharedItems/>
    </cacheField>
    <cacheField name="valor tipo" numFmtId="0">
      <sharedItems containsSemiMixedTypes="0" containsString="0" containsNumber="1" minValue="0.5" maxValue="2"/>
    </cacheField>
    <cacheField name="precioFinal" numFmtId="164">
      <sharedItems containsSemiMixedTypes="0" containsString="0" containsNumber="1" minValue="120200" maxValue="540250"/>
    </cacheField>
    <cacheField name="precioDolar" numFmtId="165">
      <sharedItems containsSemiMixedTypes="0" containsString="0" containsNumber="1" minValue="96.16" maxValue="432.2"/>
    </cacheField>
    <cacheField name="año fecha" numFmtId="0">
      <sharedItems containsSemiMixedTypes="0" containsString="0" containsNumber="1" containsInteger="1" minValue="2021" maxValue="2023" count="3">
        <n v="2023"/>
        <n v="2022"/>
        <n v="2021"/>
      </sharedItems>
    </cacheField>
    <cacheField name="mes fecha" numFmtId="0">
      <sharedItems count="10">
        <s v="enero"/>
        <s v="febrero"/>
        <s v="marzo"/>
        <s v="abril"/>
        <s v="junio"/>
        <s v="noviembre"/>
        <s v="julio"/>
        <s v="agosto"/>
        <s v="octubre"/>
        <s v="mayo"/>
      </sharedItems>
    </cacheField>
  </cacheFields>
  <extLst>
    <ext xmlns:x14="http://schemas.microsoft.com/office/spreadsheetml/2009/9/main" uri="{725AE2AE-9491-48be-B2B4-4EB974FC3084}">
      <x14:pivotCacheDefinition pivotCacheId="202670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Rosario"/>
    <s v="Manuel"/>
    <n v="250000"/>
    <x v="0"/>
    <d v="2023-01-10T00:00:00"/>
    <s v="ladrillo 15x20"/>
    <s v="rinst"/>
    <s v="electrisista"/>
    <s v="Finalizado"/>
    <n v="1"/>
    <n v="251250"/>
    <n v="201"/>
    <x v="0"/>
    <x v="0"/>
  </r>
  <r>
    <n v="2"/>
    <s v="Tucuman"/>
    <s v="Jose"/>
    <n v="350000"/>
    <x v="1"/>
    <d v="2023-01-10T00:00:00"/>
    <s v="caño de 1/2 rosca plastico"/>
    <s v="st"/>
    <s v="electrisista"/>
    <s v="En curso"/>
    <n v="0.5"/>
    <n v="350000"/>
    <n v="280"/>
    <x v="0"/>
    <x v="0"/>
  </r>
  <r>
    <n v="3"/>
    <s v="Mendoza"/>
    <s v="Veronica"/>
    <n v="185550"/>
    <x v="2"/>
    <d v="2023-01-10T00:00:00"/>
    <s v="20l pintura latex blanco"/>
    <s v="alta"/>
    <s v="constructor"/>
    <s v="Finalizado"/>
    <n v="1.5"/>
    <n v="186477.75"/>
    <n v="149.18219999999999"/>
    <x v="0"/>
    <x v="0"/>
  </r>
  <r>
    <n v="4"/>
    <s v="Cordoba"/>
    <s v="Natalia"/>
    <n v="500352"/>
    <x v="1"/>
    <d v="2023-02-10T00:00:00"/>
    <s v="bloque 20x40"/>
    <s v="inst"/>
    <s v="pintor"/>
    <s v="En curso"/>
    <n v="2"/>
    <n v="500352"/>
    <n v="400.28160000000003"/>
    <x v="0"/>
    <x v="1"/>
  </r>
  <r>
    <n v="5"/>
    <s v="Rosario"/>
    <s v="Esteban"/>
    <n v="120200"/>
    <x v="3"/>
    <d v="2023-03-10T00:00:00"/>
    <s v="caño de 1/2 rosca plastico"/>
    <s v="modif"/>
    <s v="ceramista"/>
    <s v="En curso"/>
    <n v="0.7"/>
    <n v="120200"/>
    <n v="96.16"/>
    <x v="0"/>
    <x v="2"/>
  </r>
  <r>
    <n v="7"/>
    <s v="Mendoza"/>
    <s v="Jose"/>
    <n v="540250"/>
    <x v="1"/>
    <d v="2023-04-10T00:00:00"/>
    <s v="cable 2x1 5mts"/>
    <s v="alta"/>
    <s v="electrisista"/>
    <s v="En curso"/>
    <n v="1.5"/>
    <n v="540250"/>
    <n v="432.2"/>
    <x v="0"/>
    <x v="3"/>
  </r>
  <r>
    <n v="8"/>
    <s v="Tucuman"/>
    <s v="Manuel"/>
    <n v="320150"/>
    <x v="0"/>
    <d v="2023-06-10T00:00:00"/>
    <s v="bloque 20x40"/>
    <s v="modif"/>
    <s v="electrisista"/>
    <s v="Finalizado"/>
    <n v="0.7"/>
    <n v="321750.75"/>
    <n v="257.4006"/>
    <x v="0"/>
    <x v="4"/>
  </r>
  <r>
    <n v="9"/>
    <s v="Rosario"/>
    <s v="Manuel"/>
    <n v="250000"/>
    <x v="0"/>
    <d v="2022-11-10T00:00:00"/>
    <s v="ladrillo 15x20"/>
    <s v="rinst"/>
    <s v="electrisista"/>
    <s v="Finalizado"/>
    <n v="1"/>
    <n v="251250"/>
    <n v="201"/>
    <x v="1"/>
    <x v="5"/>
  </r>
  <r>
    <n v="10"/>
    <s v="Tucuman"/>
    <s v="Jose"/>
    <n v="350000"/>
    <x v="1"/>
    <d v="2022-01-10T00:00:00"/>
    <s v="caño de 1/2 rosca plastico"/>
    <s v="st"/>
    <s v="electrisista"/>
    <s v="En curso"/>
    <n v="0.5"/>
    <n v="350000"/>
    <n v="280"/>
    <x v="1"/>
    <x v="0"/>
  </r>
  <r>
    <n v="11"/>
    <s v="Mendoza"/>
    <s v="Veronica"/>
    <n v="185550"/>
    <x v="2"/>
    <d v="2023-01-10T00:00:00"/>
    <s v="20l pintura latex blanco"/>
    <s v="alta"/>
    <s v="constructor"/>
    <s v="Finalizado"/>
    <n v="1.5"/>
    <n v="186477.75"/>
    <n v="149.18219999999999"/>
    <x v="0"/>
    <x v="0"/>
  </r>
  <r>
    <n v="12"/>
    <s v="Cordoba"/>
    <s v="Natalia"/>
    <n v="500352"/>
    <x v="1"/>
    <d v="2022-02-10T00:00:00"/>
    <s v="bloque 20x40"/>
    <s v="inst"/>
    <s v="pintor"/>
    <s v="En curso"/>
    <n v="2"/>
    <n v="500352"/>
    <n v="400.28160000000003"/>
    <x v="1"/>
    <x v="1"/>
  </r>
  <r>
    <n v="13"/>
    <s v="Rosario"/>
    <s v="Esteban"/>
    <n v="120200"/>
    <x v="3"/>
    <d v="2022-03-10T00:00:00"/>
    <s v="caño de 1/2 rosca plastico"/>
    <s v="modif"/>
    <s v="ceramista"/>
    <s v="En curso"/>
    <n v="0.7"/>
    <n v="120200"/>
    <n v="96.16"/>
    <x v="1"/>
    <x v="2"/>
  </r>
  <r>
    <n v="14"/>
    <s v="Mendoza"/>
    <s v="Jose"/>
    <n v="540250"/>
    <x v="1"/>
    <d v="2022-07-10T00:00:00"/>
    <s v="cable 2x1 5mts"/>
    <s v="alta"/>
    <s v="electrisista"/>
    <s v="En curso"/>
    <n v="1.5"/>
    <n v="540250"/>
    <n v="432.2"/>
    <x v="1"/>
    <x v="6"/>
  </r>
  <r>
    <n v="15"/>
    <s v="Tucuman"/>
    <s v="Manuel"/>
    <n v="320150"/>
    <x v="0"/>
    <d v="2023-08-10T00:00:00"/>
    <s v="bloque 20x40"/>
    <s v="modif"/>
    <s v="electrisista"/>
    <s v="Finalizado"/>
    <n v="0.7"/>
    <n v="321750.75"/>
    <n v="257.4006"/>
    <x v="0"/>
    <x v="7"/>
  </r>
  <r>
    <n v="16"/>
    <s v="Rosario"/>
    <s v="Manuel"/>
    <n v="250000"/>
    <x v="0"/>
    <d v="2021-10-10T00:00:00"/>
    <s v="timbre portero 231"/>
    <s v="rinst"/>
    <s v="electrisista"/>
    <s v="Finalizado"/>
    <n v="1"/>
    <n v="251250"/>
    <n v="201"/>
    <x v="2"/>
    <x v="8"/>
  </r>
  <r>
    <n v="17"/>
    <s v="Tucuman"/>
    <s v="Jose"/>
    <n v="350000"/>
    <x v="1"/>
    <d v="2021-05-10T00:00:00"/>
    <s v="cable canal interior"/>
    <s v="st"/>
    <s v="electrisista"/>
    <s v="En curso"/>
    <n v="0.5"/>
    <n v="350000"/>
    <n v="280"/>
    <x v="2"/>
    <x v="9"/>
  </r>
  <r>
    <n v="18"/>
    <s v="Mendoza"/>
    <s v="Veronica"/>
    <n v="185550"/>
    <x v="2"/>
    <d v="2021-05-10T00:00:00"/>
    <s v="codo rosca 1/2"/>
    <s v="alta"/>
    <s v="constructor"/>
    <s v="Finalizado"/>
    <n v="1.5"/>
    <n v="186477.75"/>
    <n v="149.18219999999999"/>
    <x v="2"/>
    <x v="9"/>
  </r>
  <r>
    <n v="19"/>
    <s v="Cordoba"/>
    <s v="Natalia"/>
    <n v="500352"/>
    <x v="1"/>
    <d v="2021-05-10T00:00:00"/>
    <s v="rodillo 6 pulgadas"/>
    <s v="inst"/>
    <s v="pintor"/>
    <s v="En curso"/>
    <n v="2"/>
    <n v="500352"/>
    <n v="400.28160000000003"/>
    <x v="2"/>
    <x v="9"/>
  </r>
  <r>
    <n v="20"/>
    <s v="Rosario"/>
    <s v="Esteban"/>
    <n v="120200"/>
    <x v="3"/>
    <d v="2021-04-10T00:00:00"/>
    <s v="sellarosca"/>
    <s v="modif"/>
    <s v="ceramista"/>
    <s v="En curso"/>
    <n v="0.7"/>
    <n v="120200"/>
    <n v="96.16"/>
    <x v="2"/>
    <x v="3"/>
  </r>
  <r>
    <n v="21"/>
    <s v="Mendoza"/>
    <s v="Jose"/>
    <n v="540250"/>
    <x v="1"/>
    <d v="2023-04-10T00:00:00"/>
    <s v="rodillo 6 pulgadas"/>
    <s v="alta"/>
    <s v="electrisista"/>
    <s v="En curso"/>
    <n v="1.5"/>
    <n v="540250"/>
    <n v="432.2"/>
    <x v="0"/>
    <x v="3"/>
  </r>
  <r>
    <n v="22"/>
    <s v="Tucuman"/>
    <s v="Manuel"/>
    <n v="320150"/>
    <x v="0"/>
    <d v="2021-08-10T00:00:00"/>
    <s v="codo rosca 1/2"/>
    <s v="modif"/>
    <s v="electrisista"/>
    <s v="Finalizado"/>
    <n v="0.7"/>
    <n v="321750.75"/>
    <n v="257.4006"/>
    <x v="2"/>
    <x v="7"/>
  </r>
  <r>
    <n v="23"/>
    <s v="Rosario"/>
    <s v="Manuel"/>
    <n v="250000"/>
    <x v="0"/>
    <d v="2021-10-10T00:00:00"/>
    <s v="cable canal interior"/>
    <s v="rinst"/>
    <s v="electrisista"/>
    <s v="Finalizado"/>
    <n v="1"/>
    <n v="251250"/>
    <n v="201"/>
    <x v="2"/>
    <x v="8"/>
  </r>
  <r>
    <n v="24"/>
    <s v="Tucuman"/>
    <s v="Jose"/>
    <n v="350000"/>
    <x v="1"/>
    <d v="2022-10-10T00:00:00"/>
    <s v="timbre portero 231"/>
    <s v="st"/>
    <s v="electrisista"/>
    <s v="En curso"/>
    <n v="0.5"/>
    <n v="350000"/>
    <n v="280"/>
    <x v="1"/>
    <x v="8"/>
  </r>
  <r>
    <n v="25"/>
    <s v="Mendoza"/>
    <s v="Veronica"/>
    <n v="185550"/>
    <x v="2"/>
    <d v="2023-10-10T00:00:00"/>
    <s v="codo rosca 1/2"/>
    <s v="alta"/>
    <s v="constructor"/>
    <s v="Finalizado"/>
    <n v="1.5"/>
    <n v="186477.75"/>
    <n v="149.18219999999999"/>
    <x v="0"/>
    <x v="8"/>
  </r>
  <r>
    <n v="26"/>
    <s v="Cordoba"/>
    <s v="Natalia"/>
    <n v="500352"/>
    <x v="1"/>
    <d v="2022-05-10T00:00:00"/>
    <s v="rodillo 6 pulgadas"/>
    <s v="inst"/>
    <s v="pintor"/>
    <s v="En curso"/>
    <n v="2"/>
    <n v="500352"/>
    <n v="400.28160000000003"/>
    <x v="1"/>
    <x v="9"/>
  </r>
  <r>
    <n v="27"/>
    <s v="Rosario"/>
    <s v="Esteban"/>
    <n v="120200"/>
    <x v="3"/>
    <d v="2022-03-10T00:00:00"/>
    <s v="sellarosca"/>
    <s v="modif"/>
    <s v="ceramista"/>
    <s v="En curso"/>
    <n v="0.7"/>
    <n v="120200"/>
    <n v="96.16"/>
    <x v="1"/>
    <x v="2"/>
  </r>
  <r>
    <n v="28"/>
    <s v="Mendoza"/>
    <s v="Jose"/>
    <n v="540250"/>
    <x v="1"/>
    <d v="2021-07-10T00:00:00"/>
    <s v="codo rosca 1/2"/>
    <s v="alta"/>
    <s v="electrisista"/>
    <s v="En curso"/>
    <n v="1.5"/>
    <n v="540250"/>
    <n v="432.2"/>
    <x v="2"/>
    <x v="6"/>
  </r>
  <r>
    <n v="29"/>
    <s v="Tucuman"/>
    <s v="Manuel"/>
    <n v="320150"/>
    <x v="0"/>
    <d v="2023-08-10T00:00:00"/>
    <s v="timbre portero 231"/>
    <s v="modif"/>
    <s v="electrisista"/>
    <s v="Finalizado"/>
    <n v="0.7"/>
    <n v="321750.75"/>
    <n v="257.4006"/>
    <x v="0"/>
    <x v="7"/>
  </r>
  <r>
    <n v="30"/>
    <s v="Mendoza"/>
    <s v="Jose"/>
    <n v="540250"/>
    <x v="1"/>
    <d v="2021-07-10T00:00:00"/>
    <s v="bloque 20x40"/>
    <s v="alta"/>
    <s v="electrisista"/>
    <s v="En curso"/>
    <n v="1.5"/>
    <n v="540250"/>
    <n v="432.2"/>
    <x v="2"/>
    <x v="6"/>
  </r>
  <r>
    <n v="31"/>
    <s v="Tucuman"/>
    <s v="Manuel"/>
    <n v="320150"/>
    <x v="0"/>
    <d v="2023-08-10T00:00:00"/>
    <s v="bloque 20x40"/>
    <s v="modif"/>
    <s v="electrisista"/>
    <s v="Finalizado"/>
    <n v="0.7"/>
    <n v="321750.75"/>
    <n v="257.4006"/>
    <x v="0"/>
    <x v="7"/>
  </r>
  <r>
    <n v="32"/>
    <s v="Rosario"/>
    <s v="Manuel"/>
    <n v="250000"/>
    <x v="0"/>
    <d v="2021-10-10T00:00:00"/>
    <s v="hierro del 8"/>
    <s v="rinst"/>
    <s v="electrisista"/>
    <s v="Finalizado"/>
    <n v="1"/>
    <n v="251250"/>
    <n v="201"/>
    <x v="2"/>
    <x v="8"/>
  </r>
  <r>
    <n v="33"/>
    <s v="Tucuman"/>
    <s v="Jose"/>
    <n v="350000"/>
    <x v="1"/>
    <d v="2022-10-10T00:00:00"/>
    <s v="hierro del 8"/>
    <s v="st"/>
    <s v="electrisista"/>
    <s v="En curso"/>
    <n v="0.5"/>
    <n v="350000"/>
    <n v="280"/>
    <x v="1"/>
    <x v="8"/>
  </r>
  <r>
    <n v="34"/>
    <s v="Mendoza"/>
    <s v="Veronica"/>
    <n v="185550"/>
    <x v="2"/>
    <d v="2023-10-10T00:00:00"/>
    <s v="hierro del 10"/>
    <s v="alta"/>
    <s v="constructor"/>
    <s v="Finalizado"/>
    <n v="1.5"/>
    <n v="186477.75"/>
    <n v="149.18219999999999"/>
    <x v="0"/>
    <x v="8"/>
  </r>
  <r>
    <n v="35"/>
    <s v="Cordoba"/>
    <s v="Natalia"/>
    <n v="500352"/>
    <x v="1"/>
    <d v="2022-05-10T00:00:00"/>
    <s v="hierro del 12"/>
    <s v="inst"/>
    <s v="pintor"/>
    <s v="En curso"/>
    <n v="2"/>
    <n v="500352"/>
    <n v="400.28160000000003"/>
    <x v="1"/>
    <x v="9"/>
  </r>
  <r>
    <n v="36"/>
    <s v="Rosario"/>
    <s v="Esteban"/>
    <n v="120200"/>
    <x v="3"/>
    <d v="2022-03-10T00:00:00"/>
    <s v="vigas 3.20"/>
    <s v="modif"/>
    <s v="ceramista"/>
    <s v="En curso"/>
    <n v="0.7"/>
    <n v="120200"/>
    <n v="96.16"/>
    <x v="1"/>
    <x v="2"/>
  </r>
  <r>
    <n v="37"/>
    <s v="Mendoza"/>
    <s v="Jose"/>
    <n v="540250"/>
    <x v="1"/>
    <d v="2021-07-10T00:00:00"/>
    <s v="caja ceramica violeta"/>
    <s v="alta"/>
    <s v="electrisista"/>
    <s v="En curso"/>
    <n v="1.5"/>
    <n v="540250"/>
    <n v="432.2"/>
    <x v="2"/>
    <x v="6"/>
  </r>
  <r>
    <n v="38"/>
    <s v="Tucuman"/>
    <s v="Manuel"/>
    <n v="320150"/>
    <x v="0"/>
    <d v="2023-08-10T00:00:00"/>
    <s v="hierro del 10"/>
    <s v="modif"/>
    <s v="electrisista"/>
    <s v="Finalizado"/>
    <n v="0.7"/>
    <n v="321750.75"/>
    <n v="257.4006"/>
    <x v="0"/>
    <x v="7"/>
  </r>
  <r>
    <n v="39"/>
    <s v="Rosario"/>
    <s v="Manuel"/>
    <n v="250000"/>
    <x v="0"/>
    <d v="2021-10-10T00:00:00"/>
    <s v="hierro del 8"/>
    <s v="rinst"/>
    <s v="electrisista"/>
    <s v="Finalizado"/>
    <n v="1"/>
    <n v="251250"/>
    <n v="201"/>
    <x v="2"/>
    <x v="8"/>
  </r>
  <r>
    <n v="40"/>
    <s v="Tucuman"/>
    <s v="Jose"/>
    <n v="350000"/>
    <x v="1"/>
    <d v="2022-10-10T00:00:00"/>
    <s v="hierro del 8"/>
    <s v="st"/>
    <s v="electrisista"/>
    <s v="En curso"/>
    <n v="0.5"/>
    <n v="350000"/>
    <n v="280"/>
    <x v="1"/>
    <x v="8"/>
  </r>
  <r>
    <n v="41"/>
    <s v="Mendoza"/>
    <s v="Veronica"/>
    <n v="185550"/>
    <x v="2"/>
    <d v="2023-10-10T00:00:00"/>
    <s v="hierro del 10"/>
    <s v="alta"/>
    <s v="constructor"/>
    <s v="Finalizado"/>
    <n v="1.5"/>
    <n v="186477.75"/>
    <n v="149.18219999999999"/>
    <x v="0"/>
    <x v="8"/>
  </r>
  <r>
    <n v="42"/>
    <s v="Cordoba"/>
    <s v="Natalia"/>
    <n v="500352"/>
    <x v="1"/>
    <d v="2022-05-10T00:00:00"/>
    <s v="hierro del 12"/>
    <s v="inst"/>
    <s v="pintor"/>
    <s v="En curso"/>
    <n v="2"/>
    <n v="500352"/>
    <n v="400.28160000000003"/>
    <x v="1"/>
    <x v="9"/>
  </r>
  <r>
    <n v="43"/>
    <s v="Rosario"/>
    <s v="Esteban"/>
    <n v="120200"/>
    <x v="3"/>
    <d v="2022-03-10T00:00:00"/>
    <s v="vigas 3.20"/>
    <s v="modif"/>
    <s v="ceramista"/>
    <s v="En curso"/>
    <n v="0.7"/>
    <n v="120200"/>
    <n v="96.16"/>
    <x v="1"/>
    <x v="2"/>
  </r>
  <r>
    <n v="44"/>
    <s v="Mendoza"/>
    <s v="Jose"/>
    <n v="540250"/>
    <x v="1"/>
    <d v="2021-07-10T00:00:00"/>
    <s v="caja ceramica violeta"/>
    <s v="alta"/>
    <s v="electrisista"/>
    <s v="En curso"/>
    <n v="1.5"/>
    <n v="540250"/>
    <n v="432.2"/>
    <x v="2"/>
    <x v="6"/>
  </r>
  <r>
    <n v="45"/>
    <s v="Tucuman"/>
    <s v="Manuel"/>
    <n v="320150"/>
    <x v="0"/>
    <d v="2023-08-10T00:00:00"/>
    <s v="hierro del 10"/>
    <s v="modif"/>
    <s v="electrisista"/>
    <s v="Finalizado"/>
    <n v="0.7"/>
    <n v="321750.75"/>
    <n v="257.4006"/>
    <x v="0"/>
    <x v="7"/>
  </r>
  <r>
    <n v="46"/>
    <s v="Rosario"/>
    <s v="Marcelo"/>
    <n v="250000"/>
    <x v="4"/>
    <d v="2021-10-10T00:00:00"/>
    <s v="timbre portero 231"/>
    <s v="rinst"/>
    <s v="constructor"/>
    <s v="Finalizado"/>
    <n v="1"/>
    <n v="251250"/>
    <n v="201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1ADC2-B400-4765-86BB-916D0D145C48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5">
  <location ref="A15:B20" firstHeaderRow="1" firstDataRow="1" firstDataCol="1" rowPageCount="2" colPageCount="1"/>
  <pivotFields count="15">
    <pivotField dataField="1" showAll="0"/>
    <pivotField showAll="0"/>
    <pivotField showAll="0"/>
    <pivotField numFmtId="164" showAll="0"/>
    <pivotField axis="axisRow" showAll="0">
      <items count="6">
        <item x="3"/>
        <item x="2"/>
        <item x="0"/>
        <item x="1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numFmtId="164" showAll="0"/>
    <pivotField numFmtId="165" showAll="0"/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11">
        <item x="0"/>
        <item x="1"/>
        <item x="2"/>
        <item x="3"/>
        <item x="9"/>
        <item x="4"/>
        <item x="6"/>
        <item x="7"/>
        <item x="8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3" hier="-1"/>
    <pageField fld="14" hier="-1"/>
  </pageFields>
  <dataFields count="1">
    <dataField name="Cuenta de id" fld="0" subtotal="count" baseField="4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72510-C94C-4C27-B838-EFC25D68FBEB}" name="TablaDinámica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9">
  <location ref="D15:E20" firstHeaderRow="1" firstDataRow="1" firstDataCol="1" rowPageCount="2" colPageCount="1"/>
  <pivotFields count="15">
    <pivotField showAll="0"/>
    <pivotField showAll="0"/>
    <pivotField showAll="0"/>
    <pivotField dataField="1" numFmtId="164" showAll="0"/>
    <pivotField axis="axisRow" showAll="0">
      <items count="6">
        <item x="3"/>
        <item x="2"/>
        <item x="4"/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numFmtId="164" showAll="0"/>
    <pivotField numFmtId="165" showAll="0"/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11">
        <item x="0"/>
        <item x="1"/>
        <item x="2"/>
        <item x="3"/>
        <item x="9"/>
        <item x="4"/>
        <item x="6"/>
        <item x="7"/>
        <item x="8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3" hier="-1"/>
    <pageField fld="14" hier="-1"/>
  </pageFields>
  <dataFields count="1">
    <dataField name="Suma de precio" fld="3" baseField="4" baseItem="0" numFmtId="44"/>
  </dataFields>
  <formats count="1">
    <format dxfId="0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868D76B-CE79-4DC1-8A9E-E05FD47051D4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" tableColumnId="1"/>
      <queryTableField id="2" name="provincia" tableColumnId="2"/>
      <queryTableField id="3" name="contratista" tableColumnId="3"/>
      <queryTableField id="4" name="precio" tableColumnId="4"/>
      <queryTableField id="5" name="arquitecto" tableColumnId="5"/>
      <queryTableField id="6" name="fecha comienzo obra" tableColumnId="6"/>
      <queryTableField id="7" name="material" tableColumnId="7"/>
      <queryTableField id="8" name="tipo trabajo" tableColumnId="8"/>
      <queryTableField id="9" name="profecion" tableColumnId="9"/>
      <queryTableField id="10" name="estado" tableColumnId="10"/>
      <queryTableField id="11" name="valor tipo" tableColumnId="11"/>
      <queryTableField id="12" name="precioFinal" tableColumnId="12"/>
      <queryTableField id="13" name="precioDolar" tableColumnId="13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C1952F1-D0EC-43D2-8F46-0BCE6B42017A}" autoFormatId="16" applyNumberFormats="0" applyBorderFormats="0" applyFontFormats="0" applyPatternFormats="0" applyAlignmentFormats="0" applyWidthHeightFormats="0">
  <queryTableRefresh nextId="4">
    <queryTableFields count="3">
      <queryTableField id="1" name="idmaterial" tableColumnId="1"/>
      <queryTableField id="2" name="nombre" tableColumnId="2"/>
      <queryTableField id="3" name="stock Final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_fecha" xr10:uid="{B61F9F30-048B-44EB-B10C-3BDCDD40E3B9}" sourceName="año fecha">
  <pivotTables>
    <pivotTable tabId="4" name="TablaDinámica1"/>
    <pivotTable tabId="4" name="TablaDinámica2"/>
  </pivotTables>
  <data>
    <tabular pivotCacheId="202670174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fecha" xr10:uid="{2FD3BF34-BCDF-4A5A-9FE8-E4D4CBE6641F}" sourceName="mes fecha">
  <pivotTables>
    <pivotTable tabId="4" name="TablaDinámica1"/>
    <pivotTable tabId="4" name="TablaDinámica2"/>
  </pivotTables>
  <data>
    <tabular pivotCacheId="202670174">
      <items count="10">
        <i x="0" s="1"/>
        <i x="1" s="1"/>
        <i x="2" s="1"/>
        <i x="3" s="1"/>
        <i x="9" s="1"/>
        <i x="4" s="1"/>
        <i x="6" s="1"/>
        <i x="7" s="1"/>
        <i x="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fecha" xr10:uid="{8BE5467C-636A-4C9E-88F9-816DF2047BDC}" cache="SegmentaciónDeDatos_año_fecha" caption="año fecha" rowHeight="241300"/>
  <slicer name="mes fecha" xr10:uid="{4481E6ED-589E-4069-9F04-555E2E0B25AD}" cache="SegmentaciónDeDatos_mes_fecha" caption="mes fech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4E37B-624D-4B7C-B639-476C40C63CBE}" name="datos" displayName="datos" ref="A1:O46" tableType="queryTable" totalsRowShown="0">
  <autoFilter ref="A1:O46" xr:uid="{A3D4E37B-624D-4B7C-B639-476C40C63CBE}"/>
  <sortState xmlns:xlrd2="http://schemas.microsoft.com/office/spreadsheetml/2017/richdata2" ref="A2:M46">
    <sortCondition ref="A1:A46"/>
  </sortState>
  <tableColumns count="15">
    <tableColumn id="1" xr3:uid="{687058C4-476A-443E-BC13-186F0FA58B1E}" uniqueName="1" name="id" queryTableFieldId="1"/>
    <tableColumn id="2" xr3:uid="{230BEC9E-A0F4-444E-B066-13585345A270}" uniqueName="2" name="provincia" queryTableFieldId="2" dataDxfId="14"/>
    <tableColumn id="3" xr3:uid="{09485876-33DA-4E4C-A2A9-F760E9D7DA0E}" uniqueName="3" name="contratista" queryTableFieldId="3" dataDxfId="13"/>
    <tableColumn id="4" xr3:uid="{78F186C6-CFCF-4F3E-BEF8-24ECCDAF0DB8}" uniqueName="4" name="precio" queryTableFieldId="4" dataDxfId="12"/>
    <tableColumn id="5" xr3:uid="{1F95A43C-6D43-41D5-AF4C-C195AFB288D5}" uniqueName="5" name="arquitecto" queryTableFieldId="5" dataDxfId="11"/>
    <tableColumn id="6" xr3:uid="{B667B867-CE08-49A3-AD6F-DDED042604E3}" uniqueName="6" name="fecha comienzo obra" queryTableFieldId="6" dataDxfId="10"/>
    <tableColumn id="7" xr3:uid="{563717AC-FB71-4BA5-BE36-0349C1999617}" uniqueName="7" name="material" queryTableFieldId="7" dataDxfId="9"/>
    <tableColumn id="8" xr3:uid="{61AEFEC5-C641-4E18-BE2C-D5853387D706}" uniqueName="8" name="tipo trabajo" queryTableFieldId="8" dataDxfId="8"/>
    <tableColumn id="9" xr3:uid="{67280742-1DCD-4D22-BDDF-9F006B7514CB}" uniqueName="9" name="profecion" queryTableFieldId="9" dataDxfId="7"/>
    <tableColumn id="10" xr3:uid="{E1EBD089-405C-43E5-84AE-D51C3EB7E128}" uniqueName="10" name="estado" queryTableFieldId="10" dataDxfId="6"/>
    <tableColumn id="11" xr3:uid="{7AFC961B-689E-41A1-ADDB-D62BCA311E9E}" uniqueName="11" name="valor tipo" queryTableFieldId="11"/>
    <tableColumn id="12" xr3:uid="{2F731EBA-2D0A-4745-94E8-9B546C179D7B}" uniqueName="12" name="precioFinal" queryTableFieldId="12" dataDxfId="5"/>
    <tableColumn id="13" xr3:uid="{0B69E456-8102-486C-86AA-2F30F9059E9A}" uniqueName="13" name="precioDolar" queryTableFieldId="13" dataDxfId="4"/>
    <tableColumn id="14" xr3:uid="{B827DE19-FA88-4EC5-9FC3-8FFC167424E4}" uniqueName="14" name="año fecha" queryTableFieldId="14" dataDxfId="3">
      <calculatedColumnFormula>YEAR(datos[[#This Row],[fecha comienzo obra]])</calculatedColumnFormula>
    </tableColumn>
    <tableColumn id="15" xr3:uid="{DD55727E-5816-4F30-864E-7A756A297F7B}" uniqueName="15" name="mes fecha" queryTableFieldId="15" dataDxfId="2">
      <calculatedColumnFormula>TEXT(datos[[#This Row],[fecha comienzo obra]],"mmmm")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A993C-9951-403F-B16F-8EF9FDD2698E}" name="stockmateriales" displayName="stockmateriales" ref="A1:C16" tableType="queryTable" totalsRowShown="0">
  <autoFilter ref="A1:C16" xr:uid="{E49A993C-9951-403F-B16F-8EF9FDD2698E}"/>
  <tableColumns count="3">
    <tableColumn id="1" xr3:uid="{24E3CB43-F767-4C18-9ABF-3276F20089A3}" uniqueName="1" name="idmaterial" queryTableFieldId="1"/>
    <tableColumn id="2" xr3:uid="{67E1DF5A-5A0C-4B31-B0CD-74D28A2E7971}" uniqueName="2" name="nombre" queryTableFieldId="2" dataDxfId="1"/>
    <tableColumn id="3" xr3:uid="{46158524-25DB-406B-BA63-62FC1B6CA878}" uniqueName="3" name="stock Fin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784E-8E26-4177-A207-8BDFAAAB009E}">
  <dimension ref="A1:O46"/>
  <sheetViews>
    <sheetView topLeftCell="D1" workbookViewId="0">
      <selection activeCell="P10" sqref="P10"/>
    </sheetView>
  </sheetViews>
  <sheetFormatPr baseColWidth="10" defaultRowHeight="15" x14ac:dyDescent="0.25"/>
  <cols>
    <col min="1" max="1" width="5" bestFit="1" customWidth="1"/>
    <col min="3" max="3" width="12.7109375" bestFit="1" customWidth="1"/>
    <col min="4" max="4" width="13" style="3" bestFit="1" customWidth="1"/>
    <col min="5" max="5" width="15.5703125" bestFit="1" customWidth="1"/>
    <col min="6" max="6" width="21.7109375" bestFit="1" customWidth="1"/>
    <col min="7" max="7" width="23.7109375" bestFit="1" customWidth="1"/>
    <col min="8" max="8" width="13.5703125" bestFit="1" customWidth="1"/>
    <col min="9" max="9" width="11.85546875" bestFit="1" customWidth="1"/>
    <col min="10" max="10" width="10" bestFit="1" customWidth="1"/>
    <col min="11" max="11" width="11.7109375" bestFit="1" customWidth="1"/>
    <col min="12" max="12" width="14.5703125" style="3" bestFit="1" customWidth="1"/>
    <col min="13" max="13" width="14.7109375" style="4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40</v>
      </c>
      <c r="M1" s="4" t="s">
        <v>46</v>
      </c>
      <c r="N1" t="s">
        <v>68</v>
      </c>
      <c r="O1" t="s">
        <v>69</v>
      </c>
    </row>
    <row r="2" spans="1:15" x14ac:dyDescent="0.25">
      <c r="A2">
        <v>1</v>
      </c>
      <c r="B2" s="1" t="s">
        <v>18</v>
      </c>
      <c r="C2" s="1" t="s">
        <v>19</v>
      </c>
      <c r="D2" s="3">
        <v>250000</v>
      </c>
      <c r="E2" s="1" t="s">
        <v>20</v>
      </c>
      <c r="F2" s="2">
        <v>44936</v>
      </c>
      <c r="G2" s="1" t="s">
        <v>21</v>
      </c>
      <c r="H2" s="1" t="s">
        <v>22</v>
      </c>
      <c r="I2" s="1" t="s">
        <v>23</v>
      </c>
      <c r="J2" s="1" t="s">
        <v>24</v>
      </c>
      <c r="K2">
        <v>1</v>
      </c>
      <c r="L2" s="3">
        <v>251250</v>
      </c>
      <c r="M2" s="4">
        <v>201</v>
      </c>
      <c r="N2">
        <f>YEAR(datos[[#This Row],[fecha comienzo obra]])</f>
        <v>2023</v>
      </c>
      <c r="O2" t="str">
        <f>TEXT(datos[[#This Row],[fecha comienzo obra]],"mmmm")</f>
        <v>enero</v>
      </c>
    </row>
    <row r="3" spans="1:15" x14ac:dyDescent="0.25">
      <c r="A3">
        <v>2</v>
      </c>
      <c r="B3" s="1" t="s">
        <v>30</v>
      </c>
      <c r="C3" s="1" t="s">
        <v>31</v>
      </c>
      <c r="D3" s="3">
        <v>350000</v>
      </c>
      <c r="E3" s="1" t="s">
        <v>13</v>
      </c>
      <c r="F3" s="2">
        <v>44936</v>
      </c>
      <c r="G3" s="1" t="s">
        <v>27</v>
      </c>
      <c r="H3" s="1" t="s">
        <v>32</v>
      </c>
      <c r="I3" s="1" t="s">
        <v>23</v>
      </c>
      <c r="J3" s="1" t="s">
        <v>17</v>
      </c>
      <c r="K3">
        <v>0.5</v>
      </c>
      <c r="L3" s="3">
        <v>350000</v>
      </c>
      <c r="M3" s="4">
        <v>280</v>
      </c>
      <c r="N3">
        <f>YEAR(datos[[#This Row],[fecha comienzo obra]])</f>
        <v>2023</v>
      </c>
      <c r="O3" t="str">
        <f>TEXT(datos[[#This Row],[fecha comienzo obra]],"mmmm")</f>
        <v>enero</v>
      </c>
    </row>
    <row r="4" spans="1:15" x14ac:dyDescent="0.25">
      <c r="A4">
        <v>3</v>
      </c>
      <c r="B4" s="1" t="s">
        <v>33</v>
      </c>
      <c r="C4" s="1" t="s">
        <v>34</v>
      </c>
      <c r="D4" s="3">
        <v>185550</v>
      </c>
      <c r="E4" s="1" t="s">
        <v>35</v>
      </c>
      <c r="F4" s="2">
        <v>44936</v>
      </c>
      <c r="G4" s="1" t="s">
        <v>36</v>
      </c>
      <c r="H4" s="1" t="s">
        <v>37</v>
      </c>
      <c r="I4" s="1" t="s">
        <v>38</v>
      </c>
      <c r="J4" s="1" t="s">
        <v>24</v>
      </c>
      <c r="K4">
        <v>1.5</v>
      </c>
      <c r="L4" s="3">
        <v>186477.75</v>
      </c>
      <c r="M4" s="4">
        <v>149.18219999999999</v>
      </c>
      <c r="N4">
        <f>YEAR(datos[[#This Row],[fecha comienzo obra]])</f>
        <v>2023</v>
      </c>
      <c r="O4" t="str">
        <f>TEXT(datos[[#This Row],[fecha comienzo obra]],"mmmm")</f>
        <v>enero</v>
      </c>
    </row>
    <row r="5" spans="1:15" x14ac:dyDescent="0.25">
      <c r="A5">
        <v>4</v>
      </c>
      <c r="B5" s="1" t="s">
        <v>11</v>
      </c>
      <c r="C5" s="1" t="s">
        <v>12</v>
      </c>
      <c r="D5" s="3">
        <v>500352</v>
      </c>
      <c r="E5" s="1" t="s">
        <v>13</v>
      </c>
      <c r="F5" s="2">
        <v>44967</v>
      </c>
      <c r="G5" s="1" t="s">
        <v>14</v>
      </c>
      <c r="H5" s="1" t="s">
        <v>15</v>
      </c>
      <c r="I5" s="1" t="s">
        <v>16</v>
      </c>
      <c r="J5" s="1" t="s">
        <v>17</v>
      </c>
      <c r="K5">
        <v>2</v>
      </c>
      <c r="L5" s="3">
        <v>500352</v>
      </c>
      <c r="M5" s="4">
        <v>400.28160000000003</v>
      </c>
      <c r="N5">
        <f>YEAR(datos[[#This Row],[fecha comienzo obra]])</f>
        <v>2023</v>
      </c>
      <c r="O5" t="str">
        <f>TEXT(datos[[#This Row],[fecha comienzo obra]],"mmmm")</f>
        <v>febrero</v>
      </c>
    </row>
    <row r="6" spans="1:15" x14ac:dyDescent="0.25">
      <c r="A6">
        <v>5</v>
      </c>
      <c r="B6" s="1" t="s">
        <v>18</v>
      </c>
      <c r="C6" s="1" t="s">
        <v>25</v>
      </c>
      <c r="D6" s="3">
        <v>120200</v>
      </c>
      <c r="E6" s="1" t="s">
        <v>26</v>
      </c>
      <c r="F6" s="2">
        <v>44995</v>
      </c>
      <c r="G6" s="1" t="s">
        <v>27</v>
      </c>
      <c r="H6" s="1" t="s">
        <v>28</v>
      </c>
      <c r="I6" s="1" t="s">
        <v>29</v>
      </c>
      <c r="J6" s="1" t="s">
        <v>17</v>
      </c>
      <c r="K6">
        <v>0.7</v>
      </c>
      <c r="L6" s="3">
        <v>120200</v>
      </c>
      <c r="M6" s="4">
        <v>96.16</v>
      </c>
      <c r="N6">
        <f>YEAR(datos[[#This Row],[fecha comienzo obra]])</f>
        <v>2023</v>
      </c>
      <c r="O6" t="str">
        <f>TEXT(datos[[#This Row],[fecha comienzo obra]],"mmmm")</f>
        <v>marzo</v>
      </c>
    </row>
    <row r="7" spans="1:15" x14ac:dyDescent="0.25">
      <c r="A7">
        <v>7</v>
      </c>
      <c r="B7" s="1" t="s">
        <v>33</v>
      </c>
      <c r="C7" s="1" t="s">
        <v>31</v>
      </c>
      <c r="D7" s="3">
        <v>540250</v>
      </c>
      <c r="E7" s="1" t="s">
        <v>13</v>
      </c>
      <c r="F7" s="2">
        <v>45026</v>
      </c>
      <c r="G7" s="1" t="s">
        <v>39</v>
      </c>
      <c r="H7" s="1" t="s">
        <v>37</v>
      </c>
      <c r="I7" s="1" t="s">
        <v>23</v>
      </c>
      <c r="J7" s="1" t="s">
        <v>17</v>
      </c>
      <c r="K7">
        <v>1.5</v>
      </c>
      <c r="L7" s="3">
        <v>540250</v>
      </c>
      <c r="M7" s="4">
        <v>432.2</v>
      </c>
      <c r="N7">
        <f>YEAR(datos[[#This Row],[fecha comienzo obra]])</f>
        <v>2023</v>
      </c>
      <c r="O7" t="str">
        <f>TEXT(datos[[#This Row],[fecha comienzo obra]],"mmmm")</f>
        <v>abril</v>
      </c>
    </row>
    <row r="8" spans="1:15" x14ac:dyDescent="0.25">
      <c r="A8">
        <v>8</v>
      </c>
      <c r="B8" s="1" t="s">
        <v>30</v>
      </c>
      <c r="C8" s="1" t="s">
        <v>19</v>
      </c>
      <c r="D8" s="3">
        <v>320150</v>
      </c>
      <c r="E8" s="1" t="s">
        <v>20</v>
      </c>
      <c r="F8" s="2">
        <v>45087</v>
      </c>
      <c r="G8" s="1" t="s">
        <v>14</v>
      </c>
      <c r="H8" s="1" t="s">
        <v>28</v>
      </c>
      <c r="I8" s="1" t="s">
        <v>23</v>
      </c>
      <c r="J8" s="1" t="s">
        <v>24</v>
      </c>
      <c r="K8">
        <v>0.7</v>
      </c>
      <c r="L8" s="3">
        <v>321750.75</v>
      </c>
      <c r="M8" s="4">
        <v>257.4006</v>
      </c>
      <c r="N8">
        <f>YEAR(datos[[#This Row],[fecha comienzo obra]])</f>
        <v>2023</v>
      </c>
      <c r="O8" t="str">
        <f>TEXT(datos[[#This Row],[fecha comienzo obra]],"mmmm")</f>
        <v>junio</v>
      </c>
    </row>
    <row r="9" spans="1:15" x14ac:dyDescent="0.25">
      <c r="A9">
        <v>9</v>
      </c>
      <c r="B9" s="1" t="s">
        <v>18</v>
      </c>
      <c r="C9" s="1" t="s">
        <v>19</v>
      </c>
      <c r="D9" s="3">
        <v>250000</v>
      </c>
      <c r="E9" s="1" t="s">
        <v>20</v>
      </c>
      <c r="F9" s="2">
        <v>44875</v>
      </c>
      <c r="G9" s="1" t="s">
        <v>21</v>
      </c>
      <c r="H9" s="1" t="s">
        <v>22</v>
      </c>
      <c r="I9" s="1" t="s">
        <v>23</v>
      </c>
      <c r="J9" s="1" t="s">
        <v>24</v>
      </c>
      <c r="K9">
        <v>1</v>
      </c>
      <c r="L9" s="3">
        <v>251250</v>
      </c>
      <c r="M9" s="4">
        <v>201</v>
      </c>
      <c r="N9">
        <f>YEAR(datos[[#This Row],[fecha comienzo obra]])</f>
        <v>2022</v>
      </c>
      <c r="O9" t="str">
        <f>TEXT(datos[[#This Row],[fecha comienzo obra]],"mmmm")</f>
        <v>noviembre</v>
      </c>
    </row>
    <row r="10" spans="1:15" x14ac:dyDescent="0.25">
      <c r="A10">
        <v>10</v>
      </c>
      <c r="B10" s="1" t="s">
        <v>30</v>
      </c>
      <c r="C10" s="1" t="s">
        <v>31</v>
      </c>
      <c r="D10" s="3">
        <v>350000</v>
      </c>
      <c r="E10" s="1" t="s">
        <v>13</v>
      </c>
      <c r="F10" s="2">
        <v>44571</v>
      </c>
      <c r="G10" s="1" t="s">
        <v>27</v>
      </c>
      <c r="H10" s="1" t="s">
        <v>32</v>
      </c>
      <c r="I10" s="1" t="s">
        <v>23</v>
      </c>
      <c r="J10" s="1" t="s">
        <v>17</v>
      </c>
      <c r="K10">
        <v>0.5</v>
      </c>
      <c r="L10" s="3">
        <v>350000</v>
      </c>
      <c r="M10" s="4">
        <v>280</v>
      </c>
      <c r="N10">
        <f>YEAR(datos[[#This Row],[fecha comienzo obra]])</f>
        <v>2022</v>
      </c>
      <c r="O10" t="str">
        <f>TEXT(datos[[#This Row],[fecha comienzo obra]],"mmmm")</f>
        <v>enero</v>
      </c>
    </row>
    <row r="11" spans="1:15" x14ac:dyDescent="0.25">
      <c r="A11">
        <v>11</v>
      </c>
      <c r="B11" s="1" t="s">
        <v>33</v>
      </c>
      <c r="C11" s="1" t="s">
        <v>34</v>
      </c>
      <c r="D11" s="3">
        <v>185550</v>
      </c>
      <c r="E11" s="1" t="s">
        <v>35</v>
      </c>
      <c r="F11" s="2">
        <v>44936</v>
      </c>
      <c r="G11" s="1" t="s">
        <v>36</v>
      </c>
      <c r="H11" s="1" t="s">
        <v>37</v>
      </c>
      <c r="I11" s="1" t="s">
        <v>38</v>
      </c>
      <c r="J11" s="1" t="s">
        <v>24</v>
      </c>
      <c r="K11">
        <v>1.5</v>
      </c>
      <c r="L11" s="3">
        <v>186477.75</v>
      </c>
      <c r="M11" s="4">
        <v>149.18219999999999</v>
      </c>
      <c r="N11">
        <f>YEAR(datos[[#This Row],[fecha comienzo obra]])</f>
        <v>2023</v>
      </c>
      <c r="O11" t="str">
        <f>TEXT(datos[[#This Row],[fecha comienzo obra]],"mmmm")</f>
        <v>enero</v>
      </c>
    </row>
    <row r="12" spans="1:15" x14ac:dyDescent="0.25">
      <c r="A12">
        <v>12</v>
      </c>
      <c r="B12" s="1" t="s">
        <v>11</v>
      </c>
      <c r="C12" s="1" t="s">
        <v>12</v>
      </c>
      <c r="D12" s="3">
        <v>500352</v>
      </c>
      <c r="E12" s="1" t="s">
        <v>13</v>
      </c>
      <c r="F12" s="2">
        <v>44602</v>
      </c>
      <c r="G12" s="1" t="s">
        <v>14</v>
      </c>
      <c r="H12" s="1" t="s">
        <v>15</v>
      </c>
      <c r="I12" s="1" t="s">
        <v>16</v>
      </c>
      <c r="J12" s="1" t="s">
        <v>17</v>
      </c>
      <c r="K12">
        <v>2</v>
      </c>
      <c r="L12" s="3">
        <v>500352</v>
      </c>
      <c r="M12" s="4">
        <v>400.28160000000003</v>
      </c>
      <c r="N12">
        <f>YEAR(datos[[#This Row],[fecha comienzo obra]])</f>
        <v>2022</v>
      </c>
      <c r="O12" t="str">
        <f>TEXT(datos[[#This Row],[fecha comienzo obra]],"mmmm")</f>
        <v>febrero</v>
      </c>
    </row>
    <row r="13" spans="1:15" x14ac:dyDescent="0.25">
      <c r="A13">
        <v>13</v>
      </c>
      <c r="B13" s="1" t="s">
        <v>18</v>
      </c>
      <c r="C13" s="1" t="s">
        <v>25</v>
      </c>
      <c r="D13" s="3">
        <v>120200</v>
      </c>
      <c r="E13" s="1" t="s">
        <v>26</v>
      </c>
      <c r="F13" s="2">
        <v>44630</v>
      </c>
      <c r="G13" s="1" t="s">
        <v>27</v>
      </c>
      <c r="H13" s="1" t="s">
        <v>28</v>
      </c>
      <c r="I13" s="1" t="s">
        <v>29</v>
      </c>
      <c r="J13" s="1" t="s">
        <v>17</v>
      </c>
      <c r="K13">
        <v>0.7</v>
      </c>
      <c r="L13" s="3">
        <v>120200</v>
      </c>
      <c r="M13" s="4">
        <v>96.16</v>
      </c>
      <c r="N13">
        <f>YEAR(datos[[#This Row],[fecha comienzo obra]])</f>
        <v>2022</v>
      </c>
      <c r="O13" t="str">
        <f>TEXT(datos[[#This Row],[fecha comienzo obra]],"mmmm")</f>
        <v>marzo</v>
      </c>
    </row>
    <row r="14" spans="1:15" x14ac:dyDescent="0.25">
      <c r="A14">
        <v>14</v>
      </c>
      <c r="B14" s="1" t="s">
        <v>33</v>
      </c>
      <c r="C14" s="1" t="s">
        <v>31</v>
      </c>
      <c r="D14" s="3">
        <v>540250</v>
      </c>
      <c r="E14" s="1" t="s">
        <v>13</v>
      </c>
      <c r="F14" s="2">
        <v>44752</v>
      </c>
      <c r="G14" s="1" t="s">
        <v>39</v>
      </c>
      <c r="H14" s="1" t="s">
        <v>37</v>
      </c>
      <c r="I14" s="1" t="s">
        <v>23</v>
      </c>
      <c r="J14" s="1" t="s">
        <v>17</v>
      </c>
      <c r="K14">
        <v>1.5</v>
      </c>
      <c r="L14" s="3">
        <v>540250</v>
      </c>
      <c r="M14" s="4">
        <v>432.2</v>
      </c>
      <c r="N14">
        <f>YEAR(datos[[#This Row],[fecha comienzo obra]])</f>
        <v>2022</v>
      </c>
      <c r="O14" t="str">
        <f>TEXT(datos[[#This Row],[fecha comienzo obra]],"mmmm")</f>
        <v>julio</v>
      </c>
    </row>
    <row r="15" spans="1:15" x14ac:dyDescent="0.25">
      <c r="A15">
        <v>15</v>
      </c>
      <c r="B15" s="1" t="s">
        <v>30</v>
      </c>
      <c r="C15" s="1" t="s">
        <v>19</v>
      </c>
      <c r="D15" s="3">
        <v>320150</v>
      </c>
      <c r="E15" s="1" t="s">
        <v>20</v>
      </c>
      <c r="F15" s="2">
        <v>45148</v>
      </c>
      <c r="G15" s="1" t="s">
        <v>14</v>
      </c>
      <c r="H15" s="1" t="s">
        <v>28</v>
      </c>
      <c r="I15" s="1" t="s">
        <v>23</v>
      </c>
      <c r="J15" s="1" t="s">
        <v>24</v>
      </c>
      <c r="K15">
        <v>0.7</v>
      </c>
      <c r="L15" s="3">
        <v>321750.75</v>
      </c>
      <c r="M15" s="4">
        <v>257.4006</v>
      </c>
      <c r="N15">
        <f>YEAR(datos[[#This Row],[fecha comienzo obra]])</f>
        <v>2023</v>
      </c>
      <c r="O15" t="str">
        <f>TEXT(datos[[#This Row],[fecha comienzo obra]],"mmmm")</f>
        <v>agosto</v>
      </c>
    </row>
    <row r="16" spans="1:15" x14ac:dyDescent="0.25">
      <c r="A16">
        <v>16</v>
      </c>
      <c r="B16" s="1" t="s">
        <v>18</v>
      </c>
      <c r="C16" s="1" t="s">
        <v>19</v>
      </c>
      <c r="D16" s="3">
        <v>250000</v>
      </c>
      <c r="E16" s="1" t="s">
        <v>20</v>
      </c>
      <c r="F16" s="2">
        <v>44479</v>
      </c>
      <c r="G16" s="1" t="s">
        <v>41</v>
      </c>
      <c r="H16" s="1" t="s">
        <v>22</v>
      </c>
      <c r="I16" s="1" t="s">
        <v>23</v>
      </c>
      <c r="J16" s="1" t="s">
        <v>24</v>
      </c>
      <c r="K16">
        <v>1</v>
      </c>
      <c r="L16" s="3">
        <v>251250</v>
      </c>
      <c r="M16" s="4">
        <v>201</v>
      </c>
      <c r="N16">
        <f>YEAR(datos[[#This Row],[fecha comienzo obra]])</f>
        <v>2021</v>
      </c>
      <c r="O16" t="str">
        <f>TEXT(datos[[#This Row],[fecha comienzo obra]],"mmmm")</f>
        <v>octubre</v>
      </c>
    </row>
    <row r="17" spans="1:15" x14ac:dyDescent="0.25">
      <c r="A17">
        <v>17</v>
      </c>
      <c r="B17" s="1" t="s">
        <v>30</v>
      </c>
      <c r="C17" s="1" t="s">
        <v>31</v>
      </c>
      <c r="D17" s="3">
        <v>350000</v>
      </c>
      <c r="E17" s="1" t="s">
        <v>13</v>
      </c>
      <c r="F17" s="2">
        <v>44326</v>
      </c>
      <c r="G17" s="1" t="s">
        <v>43</v>
      </c>
      <c r="H17" s="1" t="s">
        <v>32</v>
      </c>
      <c r="I17" s="1" t="s">
        <v>23</v>
      </c>
      <c r="J17" s="1" t="s">
        <v>17</v>
      </c>
      <c r="K17">
        <v>0.5</v>
      </c>
      <c r="L17" s="3">
        <v>350000</v>
      </c>
      <c r="M17" s="4">
        <v>280</v>
      </c>
      <c r="N17">
        <f>YEAR(datos[[#This Row],[fecha comienzo obra]])</f>
        <v>2021</v>
      </c>
      <c r="O17" t="str">
        <f>TEXT(datos[[#This Row],[fecha comienzo obra]],"mmmm")</f>
        <v>mayo</v>
      </c>
    </row>
    <row r="18" spans="1:15" x14ac:dyDescent="0.25">
      <c r="A18">
        <v>18</v>
      </c>
      <c r="B18" s="1" t="s">
        <v>33</v>
      </c>
      <c r="C18" s="1" t="s">
        <v>34</v>
      </c>
      <c r="D18" s="3">
        <v>185550</v>
      </c>
      <c r="E18" s="1" t="s">
        <v>35</v>
      </c>
      <c r="F18" s="2">
        <v>44326</v>
      </c>
      <c r="G18" s="1" t="s">
        <v>42</v>
      </c>
      <c r="H18" s="1" t="s">
        <v>37</v>
      </c>
      <c r="I18" s="1" t="s">
        <v>38</v>
      </c>
      <c r="J18" s="1" t="s">
        <v>24</v>
      </c>
      <c r="K18">
        <v>1.5</v>
      </c>
      <c r="L18" s="3">
        <v>186477.75</v>
      </c>
      <c r="M18" s="4">
        <v>149.18219999999999</v>
      </c>
      <c r="N18">
        <f>YEAR(datos[[#This Row],[fecha comienzo obra]])</f>
        <v>2021</v>
      </c>
      <c r="O18" t="str">
        <f>TEXT(datos[[#This Row],[fecha comienzo obra]],"mmmm")</f>
        <v>mayo</v>
      </c>
    </row>
    <row r="19" spans="1:15" x14ac:dyDescent="0.25">
      <c r="A19">
        <v>19</v>
      </c>
      <c r="B19" s="1" t="s">
        <v>11</v>
      </c>
      <c r="C19" s="1" t="s">
        <v>12</v>
      </c>
      <c r="D19" s="3">
        <v>500352</v>
      </c>
      <c r="E19" s="1" t="s">
        <v>13</v>
      </c>
      <c r="F19" s="2">
        <v>44326</v>
      </c>
      <c r="G19" s="1" t="s">
        <v>44</v>
      </c>
      <c r="H19" s="1" t="s">
        <v>15</v>
      </c>
      <c r="I19" s="1" t="s">
        <v>16</v>
      </c>
      <c r="J19" s="1" t="s">
        <v>17</v>
      </c>
      <c r="K19">
        <v>2</v>
      </c>
      <c r="L19" s="3">
        <v>500352</v>
      </c>
      <c r="M19" s="4">
        <v>400.28160000000003</v>
      </c>
      <c r="N19">
        <f>YEAR(datos[[#This Row],[fecha comienzo obra]])</f>
        <v>2021</v>
      </c>
      <c r="O19" t="str">
        <f>TEXT(datos[[#This Row],[fecha comienzo obra]],"mmmm")</f>
        <v>mayo</v>
      </c>
    </row>
    <row r="20" spans="1:15" x14ac:dyDescent="0.25">
      <c r="A20">
        <v>20</v>
      </c>
      <c r="B20" s="1" t="s">
        <v>18</v>
      </c>
      <c r="C20" s="1" t="s">
        <v>25</v>
      </c>
      <c r="D20" s="3">
        <v>120200</v>
      </c>
      <c r="E20" s="1" t="s">
        <v>26</v>
      </c>
      <c r="F20" s="2">
        <v>44296</v>
      </c>
      <c r="G20" s="1" t="s">
        <v>45</v>
      </c>
      <c r="H20" s="1" t="s">
        <v>28</v>
      </c>
      <c r="I20" s="1" t="s">
        <v>29</v>
      </c>
      <c r="J20" s="1" t="s">
        <v>17</v>
      </c>
      <c r="K20">
        <v>0.7</v>
      </c>
      <c r="L20" s="3">
        <v>120200</v>
      </c>
      <c r="M20" s="4">
        <v>96.16</v>
      </c>
      <c r="N20">
        <f>YEAR(datos[[#This Row],[fecha comienzo obra]])</f>
        <v>2021</v>
      </c>
      <c r="O20" t="str">
        <f>TEXT(datos[[#This Row],[fecha comienzo obra]],"mmmm")</f>
        <v>abril</v>
      </c>
    </row>
    <row r="21" spans="1:15" x14ac:dyDescent="0.25">
      <c r="A21">
        <v>21</v>
      </c>
      <c r="B21" s="1" t="s">
        <v>33</v>
      </c>
      <c r="C21" s="1" t="s">
        <v>31</v>
      </c>
      <c r="D21" s="3">
        <v>540250</v>
      </c>
      <c r="E21" s="1" t="s">
        <v>13</v>
      </c>
      <c r="F21" s="2">
        <v>45026</v>
      </c>
      <c r="G21" s="1" t="s">
        <v>44</v>
      </c>
      <c r="H21" s="1" t="s">
        <v>37</v>
      </c>
      <c r="I21" s="1" t="s">
        <v>23</v>
      </c>
      <c r="J21" s="1" t="s">
        <v>17</v>
      </c>
      <c r="K21">
        <v>1.5</v>
      </c>
      <c r="L21" s="3">
        <v>540250</v>
      </c>
      <c r="M21" s="4">
        <v>432.2</v>
      </c>
      <c r="N21">
        <f>YEAR(datos[[#This Row],[fecha comienzo obra]])</f>
        <v>2023</v>
      </c>
      <c r="O21" t="str">
        <f>TEXT(datos[[#This Row],[fecha comienzo obra]],"mmmm")</f>
        <v>abril</v>
      </c>
    </row>
    <row r="22" spans="1:15" x14ac:dyDescent="0.25">
      <c r="A22">
        <v>22</v>
      </c>
      <c r="B22" s="1" t="s">
        <v>30</v>
      </c>
      <c r="C22" s="1" t="s">
        <v>19</v>
      </c>
      <c r="D22" s="3">
        <v>320150</v>
      </c>
      <c r="E22" s="1" t="s">
        <v>20</v>
      </c>
      <c r="F22" s="2">
        <v>44418</v>
      </c>
      <c r="G22" s="1" t="s">
        <v>42</v>
      </c>
      <c r="H22" s="1" t="s">
        <v>28</v>
      </c>
      <c r="I22" s="1" t="s">
        <v>23</v>
      </c>
      <c r="J22" s="1" t="s">
        <v>24</v>
      </c>
      <c r="K22">
        <v>0.7</v>
      </c>
      <c r="L22" s="3">
        <v>321750.75</v>
      </c>
      <c r="M22" s="4">
        <v>257.4006</v>
      </c>
      <c r="N22">
        <f>YEAR(datos[[#This Row],[fecha comienzo obra]])</f>
        <v>2021</v>
      </c>
      <c r="O22" t="str">
        <f>TEXT(datos[[#This Row],[fecha comienzo obra]],"mmmm")</f>
        <v>agosto</v>
      </c>
    </row>
    <row r="23" spans="1:15" x14ac:dyDescent="0.25">
      <c r="A23">
        <v>23</v>
      </c>
      <c r="B23" s="1" t="s">
        <v>18</v>
      </c>
      <c r="C23" s="1" t="s">
        <v>19</v>
      </c>
      <c r="D23" s="3">
        <v>250000</v>
      </c>
      <c r="E23" s="1" t="s">
        <v>20</v>
      </c>
      <c r="F23" s="2">
        <v>44479</v>
      </c>
      <c r="G23" s="1" t="s">
        <v>43</v>
      </c>
      <c r="H23" s="1" t="s">
        <v>22</v>
      </c>
      <c r="I23" s="1" t="s">
        <v>23</v>
      </c>
      <c r="J23" s="1" t="s">
        <v>24</v>
      </c>
      <c r="K23">
        <v>1</v>
      </c>
      <c r="L23" s="3">
        <v>251250</v>
      </c>
      <c r="M23" s="4">
        <v>201</v>
      </c>
      <c r="N23">
        <f>YEAR(datos[[#This Row],[fecha comienzo obra]])</f>
        <v>2021</v>
      </c>
      <c r="O23" t="str">
        <f>TEXT(datos[[#This Row],[fecha comienzo obra]],"mmmm")</f>
        <v>octubre</v>
      </c>
    </row>
    <row r="24" spans="1:15" x14ac:dyDescent="0.25">
      <c r="A24">
        <v>24</v>
      </c>
      <c r="B24" s="1" t="s">
        <v>30</v>
      </c>
      <c r="C24" s="1" t="s">
        <v>31</v>
      </c>
      <c r="D24" s="3">
        <v>350000</v>
      </c>
      <c r="E24" s="1" t="s">
        <v>13</v>
      </c>
      <c r="F24" s="2">
        <v>44844</v>
      </c>
      <c r="G24" s="1" t="s">
        <v>41</v>
      </c>
      <c r="H24" s="1" t="s">
        <v>32</v>
      </c>
      <c r="I24" s="1" t="s">
        <v>23</v>
      </c>
      <c r="J24" s="1" t="s">
        <v>17</v>
      </c>
      <c r="K24">
        <v>0.5</v>
      </c>
      <c r="L24" s="3">
        <v>350000</v>
      </c>
      <c r="M24" s="4">
        <v>280</v>
      </c>
      <c r="N24">
        <f>YEAR(datos[[#This Row],[fecha comienzo obra]])</f>
        <v>2022</v>
      </c>
      <c r="O24" t="str">
        <f>TEXT(datos[[#This Row],[fecha comienzo obra]],"mmmm")</f>
        <v>octubre</v>
      </c>
    </row>
    <row r="25" spans="1:15" x14ac:dyDescent="0.25">
      <c r="A25">
        <v>25</v>
      </c>
      <c r="B25" s="1" t="s">
        <v>33</v>
      </c>
      <c r="C25" s="1" t="s">
        <v>34</v>
      </c>
      <c r="D25" s="3">
        <v>185550</v>
      </c>
      <c r="E25" s="1" t="s">
        <v>35</v>
      </c>
      <c r="F25" s="2">
        <v>45209</v>
      </c>
      <c r="G25" s="1" t="s">
        <v>42</v>
      </c>
      <c r="H25" s="1" t="s">
        <v>37</v>
      </c>
      <c r="I25" s="1" t="s">
        <v>38</v>
      </c>
      <c r="J25" s="1" t="s">
        <v>24</v>
      </c>
      <c r="K25">
        <v>1.5</v>
      </c>
      <c r="L25" s="3">
        <v>186477.75</v>
      </c>
      <c r="M25" s="4">
        <v>149.18219999999999</v>
      </c>
      <c r="N25">
        <f>YEAR(datos[[#This Row],[fecha comienzo obra]])</f>
        <v>2023</v>
      </c>
      <c r="O25" t="str">
        <f>TEXT(datos[[#This Row],[fecha comienzo obra]],"mmmm")</f>
        <v>octubre</v>
      </c>
    </row>
    <row r="26" spans="1:15" x14ac:dyDescent="0.25">
      <c r="A26">
        <v>26</v>
      </c>
      <c r="B26" s="1" t="s">
        <v>11</v>
      </c>
      <c r="C26" s="1" t="s">
        <v>12</v>
      </c>
      <c r="D26" s="3">
        <v>500352</v>
      </c>
      <c r="E26" s="1" t="s">
        <v>13</v>
      </c>
      <c r="F26" s="2">
        <v>44691</v>
      </c>
      <c r="G26" s="1" t="s">
        <v>44</v>
      </c>
      <c r="H26" s="1" t="s">
        <v>15</v>
      </c>
      <c r="I26" s="1" t="s">
        <v>16</v>
      </c>
      <c r="J26" s="1" t="s">
        <v>17</v>
      </c>
      <c r="K26">
        <v>2</v>
      </c>
      <c r="L26" s="3">
        <v>500352</v>
      </c>
      <c r="M26" s="4">
        <v>400.28160000000003</v>
      </c>
      <c r="N26">
        <f>YEAR(datos[[#This Row],[fecha comienzo obra]])</f>
        <v>2022</v>
      </c>
      <c r="O26" t="str">
        <f>TEXT(datos[[#This Row],[fecha comienzo obra]],"mmmm")</f>
        <v>mayo</v>
      </c>
    </row>
    <row r="27" spans="1:15" x14ac:dyDescent="0.25">
      <c r="A27">
        <v>27</v>
      </c>
      <c r="B27" s="1" t="s">
        <v>18</v>
      </c>
      <c r="C27" s="1" t="s">
        <v>25</v>
      </c>
      <c r="D27" s="3">
        <v>120200</v>
      </c>
      <c r="E27" s="1" t="s">
        <v>26</v>
      </c>
      <c r="F27" s="2">
        <v>44630</v>
      </c>
      <c r="G27" s="1" t="s">
        <v>45</v>
      </c>
      <c r="H27" s="1" t="s">
        <v>28</v>
      </c>
      <c r="I27" s="1" t="s">
        <v>29</v>
      </c>
      <c r="J27" s="1" t="s">
        <v>17</v>
      </c>
      <c r="K27">
        <v>0.7</v>
      </c>
      <c r="L27" s="3">
        <v>120200</v>
      </c>
      <c r="M27" s="4">
        <v>96.16</v>
      </c>
      <c r="N27">
        <f>YEAR(datos[[#This Row],[fecha comienzo obra]])</f>
        <v>2022</v>
      </c>
      <c r="O27" t="str">
        <f>TEXT(datos[[#This Row],[fecha comienzo obra]],"mmmm")</f>
        <v>marzo</v>
      </c>
    </row>
    <row r="28" spans="1:15" x14ac:dyDescent="0.25">
      <c r="A28">
        <v>28</v>
      </c>
      <c r="B28" s="1" t="s">
        <v>33</v>
      </c>
      <c r="C28" s="1" t="s">
        <v>31</v>
      </c>
      <c r="D28" s="3">
        <v>540250</v>
      </c>
      <c r="E28" s="1" t="s">
        <v>13</v>
      </c>
      <c r="F28" s="2">
        <v>44387</v>
      </c>
      <c r="G28" s="1" t="s">
        <v>42</v>
      </c>
      <c r="H28" s="1" t="s">
        <v>37</v>
      </c>
      <c r="I28" s="1" t="s">
        <v>23</v>
      </c>
      <c r="J28" s="1" t="s">
        <v>17</v>
      </c>
      <c r="K28">
        <v>1.5</v>
      </c>
      <c r="L28" s="3">
        <v>540250</v>
      </c>
      <c r="M28" s="4">
        <v>432.2</v>
      </c>
      <c r="N28">
        <f>YEAR(datos[[#This Row],[fecha comienzo obra]])</f>
        <v>2021</v>
      </c>
      <c r="O28" t="str">
        <f>TEXT(datos[[#This Row],[fecha comienzo obra]],"mmmm")</f>
        <v>julio</v>
      </c>
    </row>
    <row r="29" spans="1:15" x14ac:dyDescent="0.25">
      <c r="A29">
        <v>29</v>
      </c>
      <c r="B29" s="1" t="s">
        <v>30</v>
      </c>
      <c r="C29" s="1" t="s">
        <v>19</v>
      </c>
      <c r="D29" s="3">
        <v>320150</v>
      </c>
      <c r="E29" s="1" t="s">
        <v>20</v>
      </c>
      <c r="F29" s="2">
        <v>45148</v>
      </c>
      <c r="G29" s="1" t="s">
        <v>41</v>
      </c>
      <c r="H29" s="1" t="s">
        <v>28</v>
      </c>
      <c r="I29" s="1" t="s">
        <v>23</v>
      </c>
      <c r="J29" s="1" t="s">
        <v>24</v>
      </c>
      <c r="K29">
        <v>0.7</v>
      </c>
      <c r="L29" s="3">
        <v>321750.75</v>
      </c>
      <c r="M29" s="4">
        <v>257.4006</v>
      </c>
      <c r="N29">
        <f>YEAR(datos[[#This Row],[fecha comienzo obra]])</f>
        <v>2023</v>
      </c>
      <c r="O29" t="str">
        <f>TEXT(datos[[#This Row],[fecha comienzo obra]],"mmmm")</f>
        <v>agosto</v>
      </c>
    </row>
    <row r="30" spans="1:15" x14ac:dyDescent="0.25">
      <c r="A30">
        <v>30</v>
      </c>
      <c r="B30" s="1" t="s">
        <v>33</v>
      </c>
      <c r="C30" s="1" t="s">
        <v>31</v>
      </c>
      <c r="D30" s="3">
        <v>540250</v>
      </c>
      <c r="E30" s="1" t="s">
        <v>13</v>
      </c>
      <c r="F30" s="2">
        <v>44387</v>
      </c>
      <c r="G30" s="1" t="s">
        <v>14</v>
      </c>
      <c r="H30" s="1" t="s">
        <v>37</v>
      </c>
      <c r="I30" s="1" t="s">
        <v>23</v>
      </c>
      <c r="J30" s="1" t="s">
        <v>17</v>
      </c>
      <c r="K30">
        <v>1.5</v>
      </c>
      <c r="L30" s="3">
        <v>540250</v>
      </c>
      <c r="M30" s="4">
        <v>432.2</v>
      </c>
      <c r="N30">
        <f>YEAR(datos[[#This Row],[fecha comienzo obra]])</f>
        <v>2021</v>
      </c>
      <c r="O30" t="str">
        <f>TEXT(datos[[#This Row],[fecha comienzo obra]],"mmmm")</f>
        <v>julio</v>
      </c>
    </row>
    <row r="31" spans="1:15" x14ac:dyDescent="0.25">
      <c r="A31">
        <v>31</v>
      </c>
      <c r="B31" s="1" t="s">
        <v>30</v>
      </c>
      <c r="C31" s="1" t="s">
        <v>19</v>
      </c>
      <c r="D31" s="3">
        <v>320150</v>
      </c>
      <c r="E31" s="1" t="s">
        <v>20</v>
      </c>
      <c r="F31" s="2">
        <v>45148</v>
      </c>
      <c r="G31" s="1" t="s">
        <v>14</v>
      </c>
      <c r="H31" s="1" t="s">
        <v>28</v>
      </c>
      <c r="I31" s="1" t="s">
        <v>23</v>
      </c>
      <c r="J31" s="1" t="s">
        <v>24</v>
      </c>
      <c r="K31">
        <v>0.7</v>
      </c>
      <c r="L31" s="3">
        <v>321750.75</v>
      </c>
      <c r="M31" s="4">
        <v>257.4006</v>
      </c>
      <c r="N31">
        <f>YEAR(datos[[#This Row],[fecha comienzo obra]])</f>
        <v>2023</v>
      </c>
      <c r="O31" t="str">
        <f>TEXT(datos[[#This Row],[fecha comienzo obra]],"mmmm")</f>
        <v>agosto</v>
      </c>
    </row>
    <row r="32" spans="1:15" x14ac:dyDescent="0.25">
      <c r="A32">
        <v>32</v>
      </c>
      <c r="B32" s="1" t="s">
        <v>18</v>
      </c>
      <c r="C32" s="1" t="s">
        <v>19</v>
      </c>
      <c r="D32" s="3">
        <v>250000</v>
      </c>
      <c r="E32" s="1" t="s">
        <v>20</v>
      </c>
      <c r="F32" s="2">
        <v>44479</v>
      </c>
      <c r="G32" s="1" t="s">
        <v>50</v>
      </c>
      <c r="H32" s="1" t="s">
        <v>22</v>
      </c>
      <c r="I32" s="1" t="s">
        <v>23</v>
      </c>
      <c r="J32" s="1" t="s">
        <v>24</v>
      </c>
      <c r="K32">
        <v>1</v>
      </c>
      <c r="L32" s="3">
        <v>251250</v>
      </c>
      <c r="M32" s="4">
        <v>201</v>
      </c>
      <c r="N32">
        <f>YEAR(datos[[#This Row],[fecha comienzo obra]])</f>
        <v>2021</v>
      </c>
      <c r="O32" t="str">
        <f>TEXT(datos[[#This Row],[fecha comienzo obra]],"mmmm")</f>
        <v>octubre</v>
      </c>
    </row>
    <row r="33" spans="1:15" x14ac:dyDescent="0.25">
      <c r="A33">
        <v>33</v>
      </c>
      <c r="B33" s="1" t="s">
        <v>30</v>
      </c>
      <c r="C33" s="1" t="s">
        <v>31</v>
      </c>
      <c r="D33" s="3">
        <v>350000</v>
      </c>
      <c r="E33" s="1" t="s">
        <v>13</v>
      </c>
      <c r="F33" s="2">
        <v>44844</v>
      </c>
      <c r="G33" s="1" t="s">
        <v>50</v>
      </c>
      <c r="H33" s="1" t="s">
        <v>32</v>
      </c>
      <c r="I33" s="1" t="s">
        <v>23</v>
      </c>
      <c r="J33" s="1" t="s">
        <v>17</v>
      </c>
      <c r="K33">
        <v>0.5</v>
      </c>
      <c r="L33" s="3">
        <v>350000</v>
      </c>
      <c r="M33" s="4">
        <v>280</v>
      </c>
      <c r="N33">
        <f>YEAR(datos[[#This Row],[fecha comienzo obra]])</f>
        <v>2022</v>
      </c>
      <c r="O33" t="str">
        <f>TEXT(datos[[#This Row],[fecha comienzo obra]],"mmmm")</f>
        <v>octubre</v>
      </c>
    </row>
    <row r="34" spans="1:15" x14ac:dyDescent="0.25">
      <c r="A34">
        <v>34</v>
      </c>
      <c r="B34" s="1" t="s">
        <v>33</v>
      </c>
      <c r="C34" s="1" t="s">
        <v>34</v>
      </c>
      <c r="D34" s="3">
        <v>185550</v>
      </c>
      <c r="E34" s="1" t="s">
        <v>35</v>
      </c>
      <c r="F34" s="2">
        <v>45209</v>
      </c>
      <c r="G34" s="1" t="s">
        <v>51</v>
      </c>
      <c r="H34" s="1" t="s">
        <v>37</v>
      </c>
      <c r="I34" s="1" t="s">
        <v>38</v>
      </c>
      <c r="J34" s="1" t="s">
        <v>24</v>
      </c>
      <c r="K34">
        <v>1.5</v>
      </c>
      <c r="L34" s="3">
        <v>186477.75</v>
      </c>
      <c r="M34" s="4">
        <v>149.18219999999999</v>
      </c>
      <c r="N34">
        <f>YEAR(datos[[#This Row],[fecha comienzo obra]])</f>
        <v>2023</v>
      </c>
      <c r="O34" t="str">
        <f>TEXT(datos[[#This Row],[fecha comienzo obra]],"mmmm")</f>
        <v>octubre</v>
      </c>
    </row>
    <row r="35" spans="1:15" x14ac:dyDescent="0.25">
      <c r="A35">
        <v>35</v>
      </c>
      <c r="B35" s="1" t="s">
        <v>11</v>
      </c>
      <c r="C35" s="1" t="s">
        <v>12</v>
      </c>
      <c r="D35" s="3">
        <v>500352</v>
      </c>
      <c r="E35" s="1" t="s">
        <v>13</v>
      </c>
      <c r="F35" s="2">
        <v>44691</v>
      </c>
      <c r="G35" s="1" t="s">
        <v>52</v>
      </c>
      <c r="H35" s="1" t="s">
        <v>15</v>
      </c>
      <c r="I35" s="1" t="s">
        <v>16</v>
      </c>
      <c r="J35" s="1" t="s">
        <v>17</v>
      </c>
      <c r="K35">
        <v>2</v>
      </c>
      <c r="L35" s="3">
        <v>500352</v>
      </c>
      <c r="M35" s="4">
        <v>400.28160000000003</v>
      </c>
      <c r="N35">
        <f>YEAR(datos[[#This Row],[fecha comienzo obra]])</f>
        <v>2022</v>
      </c>
      <c r="O35" t="str">
        <f>TEXT(datos[[#This Row],[fecha comienzo obra]],"mmmm")</f>
        <v>mayo</v>
      </c>
    </row>
    <row r="36" spans="1:15" x14ac:dyDescent="0.25">
      <c r="A36">
        <v>36</v>
      </c>
      <c r="B36" s="1" t="s">
        <v>18</v>
      </c>
      <c r="C36" s="1" t="s">
        <v>25</v>
      </c>
      <c r="D36" s="3">
        <v>120200</v>
      </c>
      <c r="E36" s="1" t="s">
        <v>26</v>
      </c>
      <c r="F36" s="2">
        <v>44630</v>
      </c>
      <c r="G36" s="1" t="s">
        <v>54</v>
      </c>
      <c r="H36" s="1" t="s">
        <v>28</v>
      </c>
      <c r="I36" s="1" t="s">
        <v>29</v>
      </c>
      <c r="J36" s="1" t="s">
        <v>17</v>
      </c>
      <c r="K36">
        <v>0.7</v>
      </c>
      <c r="L36" s="3">
        <v>120200</v>
      </c>
      <c r="M36" s="4">
        <v>96.16</v>
      </c>
      <c r="N36">
        <f>YEAR(datos[[#This Row],[fecha comienzo obra]])</f>
        <v>2022</v>
      </c>
      <c r="O36" t="str">
        <f>TEXT(datos[[#This Row],[fecha comienzo obra]],"mmmm")</f>
        <v>marzo</v>
      </c>
    </row>
    <row r="37" spans="1:15" x14ac:dyDescent="0.25">
      <c r="A37">
        <v>37</v>
      </c>
      <c r="B37" s="1" t="s">
        <v>33</v>
      </c>
      <c r="C37" s="1" t="s">
        <v>31</v>
      </c>
      <c r="D37" s="3">
        <v>540250</v>
      </c>
      <c r="E37" s="1" t="s">
        <v>13</v>
      </c>
      <c r="F37" s="2">
        <v>44387</v>
      </c>
      <c r="G37" s="1" t="s">
        <v>53</v>
      </c>
      <c r="H37" s="1" t="s">
        <v>37</v>
      </c>
      <c r="I37" s="1" t="s">
        <v>23</v>
      </c>
      <c r="J37" s="1" t="s">
        <v>17</v>
      </c>
      <c r="K37">
        <v>1.5</v>
      </c>
      <c r="L37" s="3">
        <v>540250</v>
      </c>
      <c r="M37" s="4">
        <v>432.2</v>
      </c>
      <c r="N37">
        <f>YEAR(datos[[#This Row],[fecha comienzo obra]])</f>
        <v>2021</v>
      </c>
      <c r="O37" t="str">
        <f>TEXT(datos[[#This Row],[fecha comienzo obra]],"mmmm")</f>
        <v>julio</v>
      </c>
    </row>
    <row r="38" spans="1:15" x14ac:dyDescent="0.25">
      <c r="A38">
        <v>38</v>
      </c>
      <c r="B38" s="1" t="s">
        <v>30</v>
      </c>
      <c r="C38" s="1" t="s">
        <v>19</v>
      </c>
      <c r="D38" s="3">
        <v>320150</v>
      </c>
      <c r="E38" s="1" t="s">
        <v>20</v>
      </c>
      <c r="F38" s="2">
        <v>45148</v>
      </c>
      <c r="G38" s="1" t="s">
        <v>51</v>
      </c>
      <c r="H38" s="1" t="s">
        <v>28</v>
      </c>
      <c r="I38" s="1" t="s">
        <v>23</v>
      </c>
      <c r="J38" s="1" t="s">
        <v>24</v>
      </c>
      <c r="K38">
        <v>0.7</v>
      </c>
      <c r="L38" s="3">
        <v>321750.75</v>
      </c>
      <c r="M38" s="4">
        <v>257.4006</v>
      </c>
      <c r="N38">
        <f>YEAR(datos[[#This Row],[fecha comienzo obra]])</f>
        <v>2023</v>
      </c>
      <c r="O38" t="str">
        <f>TEXT(datos[[#This Row],[fecha comienzo obra]],"mmmm")</f>
        <v>agosto</v>
      </c>
    </row>
    <row r="39" spans="1:15" x14ac:dyDescent="0.25">
      <c r="A39">
        <v>39</v>
      </c>
      <c r="B39" s="1" t="s">
        <v>18</v>
      </c>
      <c r="C39" s="1" t="s">
        <v>19</v>
      </c>
      <c r="D39" s="3">
        <v>250000</v>
      </c>
      <c r="E39" s="1" t="s">
        <v>20</v>
      </c>
      <c r="F39" s="2">
        <v>44479</v>
      </c>
      <c r="G39" s="1" t="s">
        <v>50</v>
      </c>
      <c r="H39" s="1" t="s">
        <v>22</v>
      </c>
      <c r="I39" s="1" t="s">
        <v>23</v>
      </c>
      <c r="J39" s="1" t="s">
        <v>24</v>
      </c>
      <c r="K39">
        <v>1</v>
      </c>
      <c r="L39" s="3">
        <v>251250</v>
      </c>
      <c r="M39" s="4">
        <v>201</v>
      </c>
      <c r="N39">
        <f>YEAR(datos[[#This Row],[fecha comienzo obra]])</f>
        <v>2021</v>
      </c>
      <c r="O39" t="str">
        <f>TEXT(datos[[#This Row],[fecha comienzo obra]],"mmmm")</f>
        <v>octubre</v>
      </c>
    </row>
    <row r="40" spans="1:15" x14ac:dyDescent="0.25">
      <c r="A40">
        <v>40</v>
      </c>
      <c r="B40" s="1" t="s">
        <v>30</v>
      </c>
      <c r="C40" s="1" t="s">
        <v>31</v>
      </c>
      <c r="D40" s="3">
        <v>350000</v>
      </c>
      <c r="E40" s="1" t="s">
        <v>13</v>
      </c>
      <c r="F40" s="2">
        <v>44844</v>
      </c>
      <c r="G40" s="1" t="s">
        <v>50</v>
      </c>
      <c r="H40" s="1" t="s">
        <v>32</v>
      </c>
      <c r="I40" s="1" t="s">
        <v>23</v>
      </c>
      <c r="J40" s="1" t="s">
        <v>17</v>
      </c>
      <c r="K40">
        <v>0.5</v>
      </c>
      <c r="L40" s="3">
        <v>350000</v>
      </c>
      <c r="M40" s="4">
        <v>280</v>
      </c>
      <c r="N40">
        <f>YEAR(datos[[#This Row],[fecha comienzo obra]])</f>
        <v>2022</v>
      </c>
      <c r="O40" t="str">
        <f>TEXT(datos[[#This Row],[fecha comienzo obra]],"mmmm")</f>
        <v>octubre</v>
      </c>
    </row>
    <row r="41" spans="1:15" x14ac:dyDescent="0.25">
      <c r="A41">
        <v>41</v>
      </c>
      <c r="B41" s="1" t="s">
        <v>33</v>
      </c>
      <c r="C41" s="1" t="s">
        <v>34</v>
      </c>
      <c r="D41" s="3">
        <v>185550</v>
      </c>
      <c r="E41" s="1" t="s">
        <v>35</v>
      </c>
      <c r="F41" s="2">
        <v>45209</v>
      </c>
      <c r="G41" s="1" t="s">
        <v>51</v>
      </c>
      <c r="H41" s="1" t="s">
        <v>37</v>
      </c>
      <c r="I41" s="1" t="s">
        <v>38</v>
      </c>
      <c r="J41" s="1" t="s">
        <v>24</v>
      </c>
      <c r="K41">
        <v>1.5</v>
      </c>
      <c r="L41" s="3">
        <v>186477.75</v>
      </c>
      <c r="M41" s="4">
        <v>149.18219999999999</v>
      </c>
      <c r="N41">
        <f>YEAR(datos[[#This Row],[fecha comienzo obra]])</f>
        <v>2023</v>
      </c>
      <c r="O41" t="str">
        <f>TEXT(datos[[#This Row],[fecha comienzo obra]],"mmmm")</f>
        <v>octubre</v>
      </c>
    </row>
    <row r="42" spans="1:15" x14ac:dyDescent="0.25">
      <c r="A42">
        <v>42</v>
      </c>
      <c r="B42" s="1" t="s">
        <v>11</v>
      </c>
      <c r="C42" s="1" t="s">
        <v>12</v>
      </c>
      <c r="D42" s="3">
        <v>500352</v>
      </c>
      <c r="E42" s="1" t="s">
        <v>13</v>
      </c>
      <c r="F42" s="2">
        <v>44691</v>
      </c>
      <c r="G42" s="1" t="s">
        <v>52</v>
      </c>
      <c r="H42" s="1" t="s">
        <v>15</v>
      </c>
      <c r="I42" s="1" t="s">
        <v>16</v>
      </c>
      <c r="J42" s="1" t="s">
        <v>17</v>
      </c>
      <c r="K42">
        <v>2</v>
      </c>
      <c r="L42" s="3">
        <v>500352</v>
      </c>
      <c r="M42" s="4">
        <v>400.28160000000003</v>
      </c>
      <c r="N42">
        <f>YEAR(datos[[#This Row],[fecha comienzo obra]])</f>
        <v>2022</v>
      </c>
      <c r="O42" t="str">
        <f>TEXT(datos[[#This Row],[fecha comienzo obra]],"mmmm")</f>
        <v>mayo</v>
      </c>
    </row>
    <row r="43" spans="1:15" x14ac:dyDescent="0.25">
      <c r="A43">
        <v>43</v>
      </c>
      <c r="B43" s="1" t="s">
        <v>18</v>
      </c>
      <c r="C43" s="1" t="s">
        <v>25</v>
      </c>
      <c r="D43" s="3">
        <v>120200</v>
      </c>
      <c r="E43" s="1" t="s">
        <v>26</v>
      </c>
      <c r="F43" s="2">
        <v>44630</v>
      </c>
      <c r="G43" s="1" t="s">
        <v>54</v>
      </c>
      <c r="H43" s="1" t="s">
        <v>28</v>
      </c>
      <c r="I43" s="1" t="s">
        <v>29</v>
      </c>
      <c r="J43" s="1" t="s">
        <v>17</v>
      </c>
      <c r="K43">
        <v>0.7</v>
      </c>
      <c r="L43" s="3">
        <v>120200</v>
      </c>
      <c r="M43" s="4">
        <v>96.16</v>
      </c>
      <c r="N43">
        <f>YEAR(datos[[#This Row],[fecha comienzo obra]])</f>
        <v>2022</v>
      </c>
      <c r="O43" t="str">
        <f>TEXT(datos[[#This Row],[fecha comienzo obra]],"mmmm")</f>
        <v>marzo</v>
      </c>
    </row>
    <row r="44" spans="1:15" x14ac:dyDescent="0.25">
      <c r="A44">
        <v>44</v>
      </c>
      <c r="B44" s="1" t="s">
        <v>33</v>
      </c>
      <c r="C44" s="1" t="s">
        <v>31</v>
      </c>
      <c r="D44" s="3">
        <v>540250</v>
      </c>
      <c r="E44" s="1" t="s">
        <v>13</v>
      </c>
      <c r="F44" s="2">
        <v>44387</v>
      </c>
      <c r="G44" s="1" t="s">
        <v>53</v>
      </c>
      <c r="H44" s="1" t="s">
        <v>37</v>
      </c>
      <c r="I44" s="1" t="s">
        <v>23</v>
      </c>
      <c r="J44" s="1" t="s">
        <v>17</v>
      </c>
      <c r="K44">
        <v>1.5</v>
      </c>
      <c r="L44" s="3">
        <v>540250</v>
      </c>
      <c r="M44" s="4">
        <v>432.2</v>
      </c>
      <c r="N44">
        <f>YEAR(datos[[#This Row],[fecha comienzo obra]])</f>
        <v>2021</v>
      </c>
      <c r="O44" t="str">
        <f>TEXT(datos[[#This Row],[fecha comienzo obra]],"mmmm")</f>
        <v>julio</v>
      </c>
    </row>
    <row r="45" spans="1:15" x14ac:dyDescent="0.25">
      <c r="A45">
        <v>45</v>
      </c>
      <c r="B45" s="1" t="s">
        <v>30</v>
      </c>
      <c r="C45" s="1" t="s">
        <v>19</v>
      </c>
      <c r="D45" s="3">
        <v>320150</v>
      </c>
      <c r="E45" s="1" t="s">
        <v>20</v>
      </c>
      <c r="F45" s="2">
        <v>45148</v>
      </c>
      <c r="G45" s="1" t="s">
        <v>51</v>
      </c>
      <c r="H45" s="1" t="s">
        <v>28</v>
      </c>
      <c r="I45" s="1" t="s">
        <v>23</v>
      </c>
      <c r="J45" s="1" t="s">
        <v>24</v>
      </c>
      <c r="K45">
        <v>0.7</v>
      </c>
      <c r="L45" s="3">
        <v>321750.75</v>
      </c>
      <c r="M45" s="4">
        <v>257.4006</v>
      </c>
      <c r="N45">
        <f>YEAR(datos[[#This Row],[fecha comienzo obra]])</f>
        <v>2023</v>
      </c>
      <c r="O45" t="str">
        <f>TEXT(datos[[#This Row],[fecha comienzo obra]],"mmmm")</f>
        <v>agosto</v>
      </c>
    </row>
    <row r="46" spans="1:15" x14ac:dyDescent="0.25">
      <c r="A46">
        <v>46</v>
      </c>
      <c r="B46" s="1" t="s">
        <v>18</v>
      </c>
      <c r="C46" s="1" t="s">
        <v>60</v>
      </c>
      <c r="D46" s="3">
        <v>250000</v>
      </c>
      <c r="E46" s="1" t="s">
        <v>61</v>
      </c>
      <c r="F46" s="2">
        <v>44479</v>
      </c>
      <c r="G46" s="1" t="s">
        <v>41</v>
      </c>
      <c r="H46" s="1" t="s">
        <v>22</v>
      </c>
      <c r="I46" s="1" t="s">
        <v>38</v>
      </c>
      <c r="J46" s="1" t="s">
        <v>24</v>
      </c>
      <c r="K46">
        <v>1</v>
      </c>
      <c r="L46" s="3">
        <v>251250</v>
      </c>
      <c r="M46" s="4">
        <v>201</v>
      </c>
      <c r="N46">
        <f>YEAR(datos[[#This Row],[fecha comienzo obra]])</f>
        <v>2021</v>
      </c>
      <c r="O46" t="str">
        <f>TEXT(datos[[#This Row],[fecha comienzo obra]],"mmmm")</f>
        <v>octubre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657-9254-4404-AC65-4BC100975530}">
  <dimension ref="A1:C35"/>
  <sheetViews>
    <sheetView workbookViewId="0">
      <selection activeCell="G24" sqref="G24"/>
    </sheetView>
  </sheetViews>
  <sheetFormatPr baseColWidth="10" defaultRowHeight="15" x14ac:dyDescent="0.25"/>
  <cols>
    <col min="1" max="1" width="12.42578125" bestFit="1" customWidth="1"/>
    <col min="2" max="2" width="23.7109375" bestFit="1" customWidth="1"/>
    <col min="3" max="3" width="12.570312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>
        <v>1</v>
      </c>
      <c r="B2" s="1" t="s">
        <v>14</v>
      </c>
      <c r="C2">
        <v>994</v>
      </c>
    </row>
    <row r="3" spans="1:3" x14ac:dyDescent="0.25">
      <c r="A3">
        <v>2</v>
      </c>
      <c r="B3" s="1" t="s">
        <v>39</v>
      </c>
      <c r="C3">
        <v>998</v>
      </c>
    </row>
    <row r="4" spans="1:3" x14ac:dyDescent="0.25">
      <c r="A4">
        <v>3</v>
      </c>
      <c r="B4" s="1" t="s">
        <v>21</v>
      </c>
      <c r="C4">
        <v>998</v>
      </c>
    </row>
    <row r="5" spans="1:3" x14ac:dyDescent="0.25">
      <c r="A5">
        <v>4</v>
      </c>
      <c r="B5" s="1" t="s">
        <v>36</v>
      </c>
      <c r="C5">
        <v>998</v>
      </c>
    </row>
    <row r="6" spans="1:3" x14ac:dyDescent="0.25">
      <c r="A6">
        <v>5</v>
      </c>
      <c r="B6" s="1" t="s">
        <v>27</v>
      </c>
      <c r="C6">
        <v>996</v>
      </c>
    </row>
    <row r="7" spans="1:3" x14ac:dyDescent="0.25">
      <c r="A7">
        <v>6</v>
      </c>
      <c r="B7" s="1" t="s">
        <v>41</v>
      </c>
      <c r="C7">
        <v>996</v>
      </c>
    </row>
    <row r="8" spans="1:3" x14ac:dyDescent="0.25">
      <c r="A8">
        <v>7</v>
      </c>
      <c r="B8" s="1" t="s">
        <v>43</v>
      </c>
      <c r="C8">
        <v>998</v>
      </c>
    </row>
    <row r="9" spans="1:3" x14ac:dyDescent="0.25">
      <c r="A9">
        <v>8</v>
      </c>
      <c r="B9" s="1" t="s">
        <v>42</v>
      </c>
      <c r="C9">
        <v>996</v>
      </c>
    </row>
    <row r="10" spans="1:3" x14ac:dyDescent="0.25">
      <c r="A10">
        <v>9</v>
      </c>
      <c r="B10" s="1" t="s">
        <v>44</v>
      </c>
      <c r="C10">
        <v>997</v>
      </c>
    </row>
    <row r="11" spans="1:3" x14ac:dyDescent="0.25">
      <c r="A11">
        <v>10</v>
      </c>
      <c r="B11" s="1" t="s">
        <v>45</v>
      </c>
      <c r="C11">
        <v>998</v>
      </c>
    </row>
    <row r="12" spans="1:3" x14ac:dyDescent="0.25">
      <c r="A12">
        <v>11</v>
      </c>
      <c r="B12" s="1" t="s">
        <v>50</v>
      </c>
      <c r="C12">
        <v>996</v>
      </c>
    </row>
    <row r="13" spans="1:3" x14ac:dyDescent="0.25">
      <c r="A13">
        <v>12</v>
      </c>
      <c r="B13" s="1" t="s">
        <v>51</v>
      </c>
      <c r="C13">
        <v>996</v>
      </c>
    </row>
    <row r="14" spans="1:3" x14ac:dyDescent="0.25">
      <c r="A14">
        <v>13</v>
      </c>
      <c r="B14" s="1" t="s">
        <v>52</v>
      </c>
      <c r="C14">
        <v>998</v>
      </c>
    </row>
    <row r="15" spans="1:3" x14ac:dyDescent="0.25">
      <c r="A15">
        <v>14</v>
      </c>
      <c r="B15" s="1" t="s">
        <v>53</v>
      </c>
      <c r="C15">
        <v>998</v>
      </c>
    </row>
    <row r="16" spans="1:3" x14ac:dyDescent="0.25">
      <c r="A16">
        <v>15</v>
      </c>
      <c r="B16" s="1" t="s">
        <v>54</v>
      </c>
      <c r="C16">
        <v>998</v>
      </c>
    </row>
    <row r="35" spans="2:2" x14ac:dyDescent="0.25">
      <c r="B35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BA74-3CDF-4628-A2E3-BA0E37200DBD}">
  <dimension ref="A1:D66"/>
  <sheetViews>
    <sheetView showGridLines="0" workbookViewId="0">
      <selection activeCell="G34" sqref="G34"/>
    </sheetView>
  </sheetViews>
  <sheetFormatPr baseColWidth="10" defaultRowHeight="15" x14ac:dyDescent="0.25"/>
  <sheetData>
    <row r="1" spans="1:4" x14ac:dyDescent="0.25">
      <c r="A1" s="5"/>
      <c r="B1" s="5"/>
      <c r="C1" s="5"/>
      <c r="D1" s="5"/>
    </row>
    <row r="2" spans="1:4" x14ac:dyDescent="0.25">
      <c r="A2" s="5"/>
      <c r="B2" s="5"/>
      <c r="C2" s="5"/>
      <c r="D2" s="5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2CD3-1307-443B-8959-40C9FF7BF672}">
  <dimension ref="A3:E33"/>
  <sheetViews>
    <sheetView topLeftCell="A10" workbookViewId="0">
      <selection activeCell="C39" sqref="C39"/>
    </sheetView>
  </sheetViews>
  <sheetFormatPr baseColWidth="10" defaultRowHeight="15" x14ac:dyDescent="0.25"/>
  <cols>
    <col min="1" max="1" width="17.5703125" bestFit="1" customWidth="1"/>
    <col min="2" max="2" width="12.140625" bestFit="1" customWidth="1"/>
    <col min="4" max="4" width="17.5703125" bestFit="1" customWidth="1"/>
    <col min="5" max="5" width="14.5703125" bestFit="1" customWidth="1"/>
  </cols>
  <sheetData>
    <row r="3" spans="1:5" x14ac:dyDescent="0.25">
      <c r="A3" s="14" t="s">
        <v>56</v>
      </c>
      <c r="B3" s="14"/>
      <c r="C3" s="8"/>
    </row>
    <row r="4" spans="1:5" x14ac:dyDescent="0.25">
      <c r="A4" s="15">
        <f>COUNT(datos!A:A)</f>
        <v>45</v>
      </c>
      <c r="B4" s="15"/>
      <c r="C4" s="6"/>
    </row>
    <row r="5" spans="1:5" x14ac:dyDescent="0.25">
      <c r="C5" s="7"/>
    </row>
    <row r="12" spans="1:5" x14ac:dyDescent="0.25">
      <c r="A12" s="9" t="s">
        <v>68</v>
      </c>
      <c r="B12" t="s">
        <v>62</v>
      </c>
      <c r="D12" s="9" t="s">
        <v>68</v>
      </c>
      <c r="E12" t="s">
        <v>62</v>
      </c>
    </row>
    <row r="13" spans="1:5" x14ac:dyDescent="0.25">
      <c r="A13" s="9" t="s">
        <v>69</v>
      </c>
      <c r="B13" t="s">
        <v>62</v>
      </c>
      <c r="D13" s="9" t="s">
        <v>69</v>
      </c>
      <c r="E13" t="s">
        <v>62</v>
      </c>
    </row>
    <row r="14" spans="1:5" x14ac:dyDescent="0.25">
      <c r="A14" s="16" t="s">
        <v>57</v>
      </c>
      <c r="B14" s="16"/>
      <c r="C14" s="16"/>
      <c r="D14" s="16"/>
      <c r="E14" s="16"/>
    </row>
    <row r="15" spans="1:5" x14ac:dyDescent="0.25">
      <c r="A15" s="9" t="s">
        <v>58</v>
      </c>
      <c r="B15" t="s">
        <v>59</v>
      </c>
      <c r="D15" s="9" t="s">
        <v>58</v>
      </c>
      <c r="E15" t="s">
        <v>63</v>
      </c>
    </row>
    <row r="16" spans="1:5" x14ac:dyDescent="0.25">
      <c r="A16" s="10" t="s">
        <v>26</v>
      </c>
      <c r="B16" s="1">
        <v>6</v>
      </c>
      <c r="D16" s="10" t="s">
        <v>26</v>
      </c>
      <c r="E16" s="12">
        <v>721200</v>
      </c>
    </row>
    <row r="17" spans="1:5" x14ac:dyDescent="0.25">
      <c r="A17" s="10" t="s">
        <v>35</v>
      </c>
      <c r="B17" s="1">
        <v>6</v>
      </c>
      <c r="D17" s="10" t="s">
        <v>35</v>
      </c>
      <c r="E17" s="12">
        <v>1113300</v>
      </c>
    </row>
    <row r="18" spans="1:5" x14ac:dyDescent="0.25">
      <c r="A18" s="10" t="s">
        <v>20</v>
      </c>
      <c r="B18" s="1">
        <v>13</v>
      </c>
      <c r="D18" s="10" t="s">
        <v>61</v>
      </c>
      <c r="E18" s="12">
        <v>250000</v>
      </c>
    </row>
    <row r="19" spans="1:5" x14ac:dyDescent="0.25">
      <c r="A19" s="10" t="s">
        <v>13</v>
      </c>
      <c r="B19" s="1">
        <v>19</v>
      </c>
      <c r="D19" s="10" t="s">
        <v>20</v>
      </c>
      <c r="E19" s="12">
        <v>3741050</v>
      </c>
    </row>
    <row r="20" spans="1:5" x14ac:dyDescent="0.25">
      <c r="A20" s="10" t="s">
        <v>61</v>
      </c>
      <c r="B20" s="1">
        <v>1</v>
      </c>
      <c r="D20" s="10" t="s">
        <v>13</v>
      </c>
      <c r="E20" s="12">
        <v>8883862</v>
      </c>
    </row>
    <row r="26" spans="1:5" x14ac:dyDescent="0.25">
      <c r="A26" s="11" t="s">
        <v>64</v>
      </c>
      <c r="D26" s="11" t="s">
        <v>66</v>
      </c>
    </row>
    <row r="27" spans="1:5" x14ac:dyDescent="0.25">
      <c r="A27" s="13" t="str">
        <f>INDEX(A16:A20, MATCH(MAX(B16:B20),B16:B20, 0))</f>
        <v>Pablo Suarez</v>
      </c>
      <c r="D27" s="13" t="str">
        <f>INDEX(D16:D20, MATCH(MAX(E16:E20),E16:E20, 0))</f>
        <v>Pablo Suarez</v>
      </c>
    </row>
    <row r="28" spans="1:5" x14ac:dyDescent="0.25">
      <c r="A28" s="11" t="s">
        <v>65</v>
      </c>
      <c r="D28" s="11" t="s">
        <v>67</v>
      </c>
    </row>
    <row r="29" spans="1:5" x14ac:dyDescent="0.25">
      <c r="A29" s="13" t="str">
        <f>INDEX(A18:A22, MATCH(MIN(B18:B22),B18:B22, 0))</f>
        <v>Maria Peralta</v>
      </c>
      <c r="D29" s="13" t="str">
        <f>INDEX(D16:D20, MATCH(MIN(E16:E20),E16:E20, 0))</f>
        <v>Maria Peralta</v>
      </c>
    </row>
    <row r="33" spans="1:1" x14ac:dyDescent="0.25">
      <c r="A33" t="s">
        <v>55</v>
      </c>
    </row>
  </sheetData>
  <mergeCells count="3">
    <mergeCell ref="A3:B3"/>
    <mergeCell ref="A4:B4"/>
    <mergeCell ref="A14:E14"/>
  </mergeCells>
  <pageMargins left="0.7" right="0.7" top="0.75" bottom="0.75" header="0.3" footer="0.3"/>
  <pageSetup paperSize="9" orientation="portrait" horizontalDpi="360" verticalDpi="36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E7C8-D517-438D-8CD0-2ADB84E77FD4}">
  <dimension ref="A6:C25"/>
  <sheetViews>
    <sheetView tabSelected="1" topLeftCell="A4" zoomScale="130" zoomScaleNormal="130" workbookViewId="0">
      <selection activeCell="H24" sqref="H24"/>
    </sheetView>
  </sheetViews>
  <sheetFormatPr baseColWidth="10" defaultRowHeight="15" x14ac:dyDescent="0.25"/>
  <cols>
    <col min="1" max="1" width="14.85546875" bestFit="1" customWidth="1"/>
    <col min="2" max="2" width="12.85546875" bestFit="1" customWidth="1"/>
  </cols>
  <sheetData>
    <row r="6" spans="1:2" x14ac:dyDescent="0.25">
      <c r="A6" t="s">
        <v>70</v>
      </c>
      <c r="B6" t="s">
        <v>71</v>
      </c>
    </row>
    <row r="7" spans="1:2" x14ac:dyDescent="0.25">
      <c r="A7" s="17">
        <v>0.1</v>
      </c>
      <c r="B7">
        <v>1</v>
      </c>
    </row>
    <row r="8" spans="1:2" x14ac:dyDescent="0.25">
      <c r="A8" s="17">
        <v>0.2</v>
      </c>
      <c r="B8">
        <v>1</v>
      </c>
    </row>
    <row r="9" spans="1:2" x14ac:dyDescent="0.25">
      <c r="A9" s="17">
        <v>0.3</v>
      </c>
      <c r="B9">
        <v>1</v>
      </c>
    </row>
    <row r="10" spans="1:2" x14ac:dyDescent="0.25">
      <c r="A10" s="17">
        <v>0.4</v>
      </c>
      <c r="B10">
        <v>1</v>
      </c>
    </row>
    <row r="11" spans="1:2" x14ac:dyDescent="0.25">
      <c r="A11" s="17">
        <v>0.5</v>
      </c>
      <c r="B11">
        <v>1</v>
      </c>
    </row>
    <row r="12" spans="1:2" x14ac:dyDescent="0.25">
      <c r="A12" s="17">
        <v>0.6</v>
      </c>
      <c r="B12">
        <v>1</v>
      </c>
    </row>
    <row r="13" spans="1:2" x14ac:dyDescent="0.25">
      <c r="A13" s="17">
        <v>0.7</v>
      </c>
      <c r="B13">
        <v>1</v>
      </c>
    </row>
    <row r="14" spans="1:2" x14ac:dyDescent="0.25">
      <c r="A14" s="17">
        <v>0.8</v>
      </c>
      <c r="B14">
        <v>1</v>
      </c>
    </row>
    <row r="15" spans="1:2" x14ac:dyDescent="0.25">
      <c r="A15" s="17">
        <v>0.9</v>
      </c>
      <c r="B15">
        <v>1</v>
      </c>
    </row>
    <row r="16" spans="1:2" x14ac:dyDescent="0.25">
      <c r="A16" s="17">
        <v>1</v>
      </c>
      <c r="B16">
        <v>1</v>
      </c>
    </row>
    <row r="17" spans="1:3" x14ac:dyDescent="0.25">
      <c r="B17">
        <v>10</v>
      </c>
    </row>
    <row r="18" spans="1:3" x14ac:dyDescent="0.25">
      <c r="C18" s="17">
        <v>0.53</v>
      </c>
    </row>
    <row r="21" spans="1:3" x14ac:dyDescent="0.25">
      <c r="A21" t="s">
        <v>72</v>
      </c>
      <c r="B21">
        <f>C18*PI()</f>
        <v>1.6650441064025905</v>
      </c>
    </row>
    <row r="23" spans="1:3" x14ac:dyDescent="0.25">
      <c r="A23" s="18"/>
      <c r="B23" s="18" t="s">
        <v>73</v>
      </c>
      <c r="C23" s="18" t="s">
        <v>74</v>
      </c>
    </row>
    <row r="24" spans="1:3" x14ac:dyDescent="0.25">
      <c r="A24" s="18" t="s">
        <v>76</v>
      </c>
      <c r="B24" s="18">
        <v>0</v>
      </c>
      <c r="C24" s="18">
        <v>0</v>
      </c>
    </row>
    <row r="25" spans="1:3" x14ac:dyDescent="0.25">
      <c r="A25" s="18" t="s">
        <v>75</v>
      </c>
      <c r="B25" s="18">
        <f>COS(B21)*-1</f>
        <v>9.4108313318514381E-2</v>
      </c>
      <c r="C25" s="18">
        <f>SIN(B21)</f>
        <v>0.99556196460308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a 4 6 0 7 - 6 f 0 a - 4 d e 3 - 9 c b 2 - 3 c d e e f 9 4 e e b c "   x m l n s = " h t t p : / / s c h e m a s . m i c r o s o f t . c o m / D a t a M a s h u p " > A A A A A N w D A A B Q S w M E F A A C A A g A j 6 Y + W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j 6 Y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m P l g l y V T u 1 g A A A H s C A A A T A B w A R m 9 y b X V s Y X M v U 2 V j d G l v b j E u b S C i G A A o o B Q A A A A A A A A A A A A A A A A A A A A A A A A A A A D V k E G L w j A Q h e + F / o e Q k 0 J Z 8 C y 5 e R A W 9 C D s p R S Z J k M d t k 1 x k i o i / n e b 1 o p U x b 1 u L g n D e 9 + b P I f a U 2 3 F p r 9 n 8 z i K I 7 c D R i M M + N o J J U r 0 c S T a s 2 Y q 0 L a T t c n 1 1 w I 8 b O q G N U 6 k c V Z V J 7 c v Z S L S J S E D 6 x 1 p K F d w o A I C W n l u M J s m P a p g R A u 8 b 8 i 3 y Q 3 D N u B y c B j w X c 4 5 X U G F S j 5 J Z f J N 1 i g 5 O G R 2 S c M 7 u 7 G 7 v b c / h M e W 9 T 5 o 4 H f y g R l c d 1 4 c k R 0 j H w t y v t a / F X h k g h L / Y 1 W j H / y 9 t J H x Q 3 2 v Y u Z X U E s B A i 0 A F A A C A A g A j 6 Y + W A T a 1 k i k A A A A 9 Q A A A B I A A A A A A A A A A A A A A A A A A A A A A E N v b m Z p Z y 9 Q Y W N r Y W d l L n h t b F B L A Q I t A B Q A A g A I A I + m P l g P y u m r p A A A A O k A A A A T A A A A A A A A A A A A A A A A A P A A A A B b Q 2 9 u d G V u d F 9 U e X B l c 1 0 u e G 1 s U E s B A i 0 A F A A C A A g A j 6 Y + W C X J V O 7 W A A A A e w I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s A A A A A A A D 0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B y b 3 Z p b m N p Y S Z x d W 9 0 O y w m c X V v d D t j b 2 5 0 c m F 0 a X N 0 Y S Z x d W 9 0 O y w m c X V v d D t w c m V j a W 8 m c X V v d D s s J n F 1 b 3 Q 7 Y X J x d W l 0 Z W N 0 b y Z x d W 9 0 O y w m c X V v d D t m Z W N o Y S B j b 2 1 p Z W 5 6 b y B v Y n J h J n F 1 b 3 Q 7 L C Z x d W 9 0 O 2 1 h d G V y a W F s J n F 1 b 3 Q 7 L C Z x d W 9 0 O 3 R p c G 8 g d H J h Y m F q b y Z x d W 9 0 O y w m c X V v d D t w c m 9 m Z W N p b 2 4 m c X V v d D s s J n F 1 b 3 Q 7 Z X N 0 Y W R v J n F 1 b 3 Q 7 L C Z x d W 9 0 O 3 Z h b G 9 y I H R p c G 8 m c X V v d D s s J n F 1 b 3 Q 7 c H J l Y 2 l v R m l u Y W w m c X V v d D s s J n F 1 b 3 Q 7 c H J l Y 2 l v R G 9 s Y X I m c X V v d D t d I i A v P j x F b n R y e S B U e X B l P S J G a W x s Q 2 9 s d W 1 u V H l w Z X M i I F Z h b H V l P S J z Q W d Z R 0 F n W U p C Z 1 l H Q m d R R U J B P T 0 i I C 8 + P E V u d H J 5 I F R 5 c G U 9 I k Z p b G x M Y X N 0 V X B k Y X R l Z C I g V m F s d W U 9 I m Q y M D I 0 L T A x L T M w V D I z O j U y O j M w L j k y M T M 0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w I i A v P j x F b n R y e S B U e X B l P S J R d W V y e U l E I i B W Y W x 1 Z T 0 i c z l j N D M 3 O W Q 2 L T A z Z m M t N D I 5 N y 1 i Y z M 1 L T d k Z G Z j N z Z j M j Y 4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W 1 5 c 3 F s L 2 d y Z W V u Y X J x d W l 0 Z W N 0 d X J h L y 8 v Z G F 0 b 3 M u e 2 l k L D B 9 J n F 1 b 3 Q 7 L C Z x d W 9 0 O 0 9 k Y m M u R G F 0 Y V N v d X J j Z V x c L z E v Z H N u P W 1 5 c 3 F s L 2 d y Z W V u Y X J x d W l 0 Z W N 0 d X J h L y 8 v Z G F 0 b 3 M u e 3 B y b 3 Z p b m N p Y S w x f S Z x d W 9 0 O y w m c X V v d D t P Z G J j L k R h d G F T b 3 V y Y 2 V c X C 8 x L 2 R z b j 1 t e X N x b C 9 n c m V l b m F y c X V p d G V j d H V y Y S 8 v L 2 R h d G 9 z L n t j b 2 5 0 c m F 0 a X N 0 Y S w y f S Z x d W 9 0 O y w m c X V v d D t P Z G J j L k R h d G F T b 3 V y Y 2 V c X C 8 x L 2 R z b j 1 t e X N x b C 9 n c m V l b m F y c X V p d G V j d H V y Y S 8 v L 2 R h d G 9 z L n t w c m V j a W 8 s M 3 0 m c X V v d D s s J n F 1 b 3 Q 7 T 2 R i Y y 5 E Y X R h U 2 9 1 c m N l X F w v M S 9 k c 2 4 9 b X l z c W w v Z 3 J l Z W 5 h c n F 1 a X R l Y 3 R 1 c m E v L y 9 k Y X R v c y 5 7 Y X J x d W l 0 Z W N 0 b y w 0 f S Z x d W 9 0 O y w m c X V v d D t P Z G J j L k R h d G F T b 3 V y Y 2 V c X C 8 x L 2 R z b j 1 t e X N x b C 9 n c m V l b m F y c X V p d G V j d H V y Y S 8 v L 2 R h d G 9 z L n t m Z W N o Y S B j b 2 1 p Z W 5 6 b y B v Y n J h L D V 9 J n F 1 b 3 Q 7 L C Z x d W 9 0 O 0 9 k Y m M u R G F 0 Y V N v d X J j Z V x c L z E v Z H N u P W 1 5 c 3 F s L 2 d y Z W V u Y X J x d W l 0 Z W N 0 d X J h L y 8 v Z G F 0 b 3 M u e 2 1 h d G V y a W F s L D Z 9 J n F 1 b 3 Q 7 L C Z x d W 9 0 O 0 9 k Y m M u R G F 0 Y V N v d X J j Z V x c L z E v Z H N u P W 1 5 c 3 F s L 2 d y Z W V u Y X J x d W l 0 Z W N 0 d X J h L y 8 v Z G F 0 b 3 M u e 3 R p c G 8 g d H J h Y m F q b y w 3 f S Z x d W 9 0 O y w m c X V v d D t P Z G J j L k R h d G F T b 3 V y Y 2 V c X C 8 x L 2 R z b j 1 t e X N x b C 9 n c m V l b m F y c X V p d G V j d H V y Y S 8 v L 2 R h d G 9 z L n t w c m 9 m Z W N p b 2 4 s O H 0 m c X V v d D s s J n F 1 b 3 Q 7 T 2 R i Y y 5 E Y X R h U 2 9 1 c m N l X F w v M S 9 k c 2 4 9 b X l z c W w v Z 3 J l Z W 5 h c n F 1 a X R l Y 3 R 1 c m E v L y 9 k Y X R v c y 5 7 Z X N 0 Y W R v L D l 9 J n F 1 b 3 Q 7 L C Z x d W 9 0 O 0 9 k Y m M u R G F 0 Y V N v d X J j Z V x c L z E v Z H N u P W 1 5 c 3 F s L 2 d y Z W V u Y X J x d W l 0 Z W N 0 d X J h L y 8 v Z G F 0 b 3 M u e 3 Z h b G 9 y I H R p c G 8 s M T B 9 J n F 1 b 3 Q 7 L C Z x d W 9 0 O 0 9 k Y m M u R G F 0 Y V N v d X J j Z V x c L z E v Z H N u P W 1 5 c 3 F s L 2 d y Z W V u Y X J x d W l 0 Z W N 0 d X J h L y 8 v Z G F 0 b 3 M u e 3 B y Z W N p b 0 Z p b m F s L D E x f S Z x d W 9 0 O y w m c X V v d D t P Z G J j L k R h d G F T b 3 V y Y 2 V c X C 8 x L 2 R z b j 1 t e X N x b C 9 n c m V l b m F y c X V p d G V j d H V y Y S 8 v L 2 R h d G 9 z L n t w c m V j a W 9 E b 2 x h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0 9 k Y m M u R G F 0 Y V N v d X J j Z V x c L z E v Z H N u P W 1 5 c 3 F s L 2 d y Z W V u Y X J x d W l 0 Z W N 0 d X J h L y 8 v Z G F 0 b 3 M u e 2 l k L D B 9 J n F 1 b 3 Q 7 L C Z x d W 9 0 O 0 9 k Y m M u R G F 0 Y V N v d X J j Z V x c L z E v Z H N u P W 1 5 c 3 F s L 2 d y Z W V u Y X J x d W l 0 Z W N 0 d X J h L y 8 v Z G F 0 b 3 M u e 3 B y b 3 Z p b m N p Y S w x f S Z x d W 9 0 O y w m c X V v d D t P Z G J j L k R h d G F T b 3 V y Y 2 V c X C 8 x L 2 R z b j 1 t e X N x b C 9 n c m V l b m F y c X V p d G V j d H V y Y S 8 v L 2 R h d G 9 z L n t j b 2 5 0 c m F 0 a X N 0 Y S w y f S Z x d W 9 0 O y w m c X V v d D t P Z G J j L k R h d G F T b 3 V y Y 2 V c X C 8 x L 2 R z b j 1 t e X N x b C 9 n c m V l b m F y c X V p d G V j d H V y Y S 8 v L 2 R h d G 9 z L n t w c m V j a W 8 s M 3 0 m c X V v d D s s J n F 1 b 3 Q 7 T 2 R i Y y 5 E Y X R h U 2 9 1 c m N l X F w v M S 9 k c 2 4 9 b X l z c W w v Z 3 J l Z W 5 h c n F 1 a X R l Y 3 R 1 c m E v L y 9 k Y X R v c y 5 7 Y X J x d W l 0 Z W N 0 b y w 0 f S Z x d W 9 0 O y w m c X V v d D t P Z G J j L k R h d G F T b 3 V y Y 2 V c X C 8 x L 2 R z b j 1 t e X N x b C 9 n c m V l b m F y c X V p d G V j d H V y Y S 8 v L 2 R h d G 9 z L n t m Z W N o Y S B j b 2 1 p Z W 5 6 b y B v Y n J h L D V 9 J n F 1 b 3 Q 7 L C Z x d W 9 0 O 0 9 k Y m M u R G F 0 Y V N v d X J j Z V x c L z E v Z H N u P W 1 5 c 3 F s L 2 d y Z W V u Y X J x d W l 0 Z W N 0 d X J h L y 8 v Z G F 0 b 3 M u e 2 1 h d G V y a W F s L D Z 9 J n F 1 b 3 Q 7 L C Z x d W 9 0 O 0 9 k Y m M u R G F 0 Y V N v d X J j Z V x c L z E v Z H N u P W 1 5 c 3 F s L 2 d y Z W V u Y X J x d W l 0 Z W N 0 d X J h L y 8 v Z G F 0 b 3 M u e 3 R p c G 8 g d H J h Y m F q b y w 3 f S Z x d W 9 0 O y w m c X V v d D t P Z G J j L k R h d G F T b 3 V y Y 2 V c X C 8 x L 2 R z b j 1 t e X N x b C 9 n c m V l b m F y c X V p d G V j d H V y Y S 8 v L 2 R h d G 9 z L n t w c m 9 m Z W N p b 2 4 s O H 0 m c X V v d D s s J n F 1 b 3 Q 7 T 2 R i Y y 5 E Y X R h U 2 9 1 c m N l X F w v M S 9 k c 2 4 9 b X l z c W w v Z 3 J l Z W 5 h c n F 1 a X R l Y 3 R 1 c m E v L y 9 k Y X R v c y 5 7 Z X N 0 Y W R v L D l 9 J n F 1 b 3 Q 7 L C Z x d W 9 0 O 0 9 k Y m M u R G F 0 Y V N v d X J j Z V x c L z E v Z H N u P W 1 5 c 3 F s L 2 d y Z W V u Y X J x d W l 0 Z W N 0 d X J h L y 8 v Z G F 0 b 3 M u e 3 Z h b G 9 y I H R p c G 8 s M T B 9 J n F 1 b 3 Q 7 L C Z x d W 9 0 O 0 9 k Y m M u R G F 0 Y V N v d X J j Z V x c L z E v Z H N u P W 1 5 c 3 F s L 2 d y Z W V u Y X J x d W l 0 Z W N 0 d X J h L y 8 v Z G F 0 b 3 M u e 3 B y Z W N p b 0 Z p b m F s L D E x f S Z x d W 9 0 O y w m c X V v d D t P Z G J j L k R h d G F T b 3 V y Y 2 V c X C 8 x L 2 R z b j 1 t e X N x b C 9 n c m V l b m F y c X V p d G V j d H V y Y S 8 v L 2 R h d G 9 z L n t w c m V j a W 9 E b 2 x h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2 d y Z W V u Y X J x d W l 0 Z W N 0 d X J h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v Z G F 0 b 3 N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b W F 0 Z X J p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b 2 N r b W F 0 Z X J p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y M z o 1 M j o z M C 4 5 M D Q z N D Y 1 W i I g L z 4 8 R W 5 0 c n k g V H l w Z T 0 i R m l s b E N v b H V t b l R 5 c G V z I i B W Y W x 1 Z T 0 i c 0 F n W U U i I C 8 + P E V u d H J 5 I F R 5 c G U 9 I k Z p b G x D b 2 x 1 b W 5 O Y W 1 l c y I g V m F s d W U 9 I n N b J n F 1 b 3 Q 7 a W R t Y X R l c m l h b C Z x d W 9 0 O y w m c X V v d D t u b 2 1 i c m U m c X V v d D s s J n F 1 b 3 Q 7 c 3 R v Y 2 s g R m l u Y W w m c X V v d D t d I i A v P j x F b n R y e S B U e X B l P S J G a W x s U 3 R h d H V z I i B W Y W x 1 Z T 0 i c 0 N v b X B s Z X R l I i A v P j x F b n R y e S B U e X B l P S J R d W V y e U l E I i B W Y W x 1 Z T 0 i c z Q 5 O G I 2 N G V h L T h j Y T Y t N D M 2 N i 1 i Y j k 1 L W U 0 O G M 5 N D Y x N W V m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b X l z c W w v Z 3 J l Z W 5 h c n F 1 a X R l Y 3 R 1 c m E v L y 9 z d G 9 j a 2 1 h d G V y a W F s Z X M u e 2 l k b W F 0 Z X J p Y W w s M H 0 m c X V v d D s s J n F 1 b 3 Q 7 T 2 R i Y y 5 E Y X R h U 2 9 1 c m N l X F w v M S 9 k c 2 4 9 b X l z c W w v Z 3 J l Z W 5 h c n F 1 a X R l Y 3 R 1 c m E v L y 9 z d G 9 j a 2 1 h d G V y a W F s Z X M u e 2 5 v b W J y Z S w x f S Z x d W 9 0 O y w m c X V v d D t P Z G J j L k R h d G F T b 3 V y Y 2 V c X C 8 x L 2 R z b j 1 t e X N x b C 9 n c m V l b m F y c X V p d G V j d H V y Y S 8 v L 3 N 0 b 2 N r b W F 0 Z X J p Y W x l c y 5 7 c 3 R v Y 2 s g R m l u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b X l z c W w v Z 3 J l Z W 5 h c n F 1 a X R l Y 3 R 1 c m E v L y 9 z d G 9 j a 2 1 h d G V y a W F s Z X M u e 2 l k b W F 0 Z X J p Y W w s M H 0 m c X V v d D s s J n F 1 b 3 Q 7 T 2 R i Y y 5 E Y X R h U 2 9 1 c m N l X F w v M S 9 k c 2 4 9 b X l z c W w v Z 3 J l Z W 5 h c n F 1 a X R l Y 3 R 1 c m E v L y 9 z d G 9 j a 2 1 h d G V y a W F s Z X M u e 2 5 v b W J y Z S w x f S Z x d W 9 0 O y w m c X V v d D t P Z G J j L k R h d G F T b 3 V y Y 2 V c X C 8 x L 2 R z b j 1 t e X N x b C 9 n c m V l b m F y c X V p d G V j d H V y Y S 8 v L 3 N 0 b 2 N r b W F 0 Z X J p Y W x l c y 5 7 c 3 R v Y 2 s g R m l u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b W F 0 Z X J p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2 1 h d G V y a W F s Z X M v Z 3 J l Z W 5 h c n F 1 a X R l Y 3 R 1 c m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2 1 h d G V y a W F s Z X M v c 3 R v Y 2 t t Y X R l c m l h b G V z X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R p e + H Y c a E K M K C p q D G y J 4 A A A A A A C A A A A A A A Q Z g A A A A E A A C A A A A D c y 4 7 R z a G d f C k l D T 5 i Q V 0 0 5 d d P M 9 F K b j m 6 Y Z 7 m h c 1 r M g A A A A A O g A A A A A I A A C A A A A C 4 5 X j 0 Q A C 7 2 q A + C U l 3 t g 1 + Y 4 h d T a 5 N D L x P f V 4 v i g 6 o 4 F A A A A D Q X G t V Z o 0 n d d 3 u p I 5 f / O 1 5 5 p O V 2 v e f z G e W c D 7 3 g / J K A O C i n b E / O l N k R Y P F a m 7 J N X 6 H m n I a I d w M T P I 4 B P j b R v E f B f p q H O H 2 n 2 M d q 2 7 A k 3 Z r C U A A A A C Q 4 B U Y 7 a I k I c O E V a S E p Y I M m I D 0 j y k Z f a p r w m u Z f J 3 b 2 0 X o F / 3 W C o Q f N l K O o E G o W u Q p u F v Q j V n U x f A g n m X l 2 o P b < / D a t a M a s h u p > 
</file>

<file path=customXml/itemProps1.xml><?xml version="1.0" encoding="utf-8"?>
<ds:datastoreItem xmlns:ds="http://schemas.openxmlformats.org/officeDocument/2006/customXml" ds:itemID="{C69F914C-51BB-46FE-9695-A7C7276DB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stockmateriales</vt:lpstr>
      <vt:lpstr>DASHBOARD</vt:lpstr>
      <vt:lpstr>ANALISIS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2024-01-27T20:24:50Z</dcterms:created>
  <dcterms:modified xsi:type="dcterms:W3CDTF">2024-02-06T01:25:10Z</dcterms:modified>
</cp:coreProperties>
</file>