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marketModeling/"/>
    </mc:Choice>
  </mc:AlternateContent>
  <xr:revisionPtr revIDLastSave="0" documentId="13_ncr:1_{6A4F7C2B-2C89-CA40-88B7-74398AA3843E}" xr6:coauthVersionLast="47" xr6:coauthVersionMax="47" xr10:uidLastSave="{00000000-0000-0000-0000-000000000000}"/>
  <bookViews>
    <workbookView xWindow="10680" yWindow="500" windowWidth="26200" windowHeight="2470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Damian!$A$1:$BB$54</definedName>
  </definedNames>
  <calcPr calcId="191029"/>
</workbook>
</file>

<file path=xl/calcChain.xml><?xml version="1.0" encoding="utf-8"?>
<calcChain xmlns="http://schemas.openxmlformats.org/spreadsheetml/2006/main">
  <c r="Y48" i="11" l="1"/>
  <c r="AB26" i="11"/>
  <c r="Y25" i="11"/>
  <c r="Y24" i="11"/>
  <c r="AX3" i="11"/>
  <c r="AS3" i="11"/>
  <c r="AN3" i="11"/>
  <c r="AE3" i="11"/>
  <c r="AI3" i="11" s="1"/>
  <c r="P3" i="11"/>
  <c r="D3" i="11"/>
  <c r="AX23" i="11"/>
  <c r="AS23" i="11"/>
  <c r="AN23" i="11"/>
  <c r="AE23" i="11"/>
  <c r="AI23" i="11" s="1"/>
  <c r="D23" i="11"/>
  <c r="P23" i="11"/>
  <c r="AX54" i="11"/>
  <c r="AX10" i="11"/>
  <c r="AS10" i="11"/>
  <c r="AN10" i="11"/>
  <c r="AE22" i="11"/>
  <c r="AI22" i="11" s="1"/>
  <c r="AE45" i="11"/>
  <c r="AI45" i="11" s="1"/>
  <c r="AE54" i="11"/>
  <c r="AI54" i="11" s="1"/>
  <c r="AE28" i="11"/>
  <c r="AI28" i="11" s="1"/>
  <c r="AE10" i="11"/>
  <c r="AI10" i="11" s="1"/>
  <c r="D10" i="11"/>
  <c r="P10" i="11"/>
  <c r="D54" i="11"/>
  <c r="P54" i="11"/>
  <c r="Q54" i="11" s="1"/>
  <c r="AN54" i="11" s="1"/>
  <c r="P46" i="11"/>
  <c r="P52" i="11"/>
  <c r="Q52" i="11" s="1"/>
  <c r="P53" i="11"/>
  <c r="Q53" i="11" s="1"/>
  <c r="P47" i="11"/>
  <c r="Q47" i="11" s="1"/>
  <c r="P51" i="11"/>
  <c r="Q51" i="11" s="1"/>
  <c r="AS51" i="11" s="1"/>
  <c r="P43" i="11"/>
  <c r="P45" i="11"/>
  <c r="P49" i="11"/>
  <c r="Q49" i="11" s="1"/>
  <c r="P37" i="11"/>
  <c r="Q37" i="11" s="1"/>
  <c r="AN37" i="11" s="1"/>
  <c r="P39" i="11"/>
  <c r="Q39" i="11" s="1"/>
  <c r="P50" i="11"/>
  <c r="Q50" i="11" s="1"/>
  <c r="AS50" i="11" s="1"/>
  <c r="P41" i="11"/>
  <c r="Q41" i="11" s="1"/>
  <c r="P42" i="11"/>
  <c r="Q42" i="11" s="1"/>
  <c r="AS42" i="11" s="1"/>
  <c r="P22" i="11"/>
  <c r="Q22" i="11" s="1"/>
  <c r="P44" i="11"/>
  <c r="P31" i="11"/>
  <c r="P2" i="11"/>
  <c r="P32" i="11"/>
  <c r="P38" i="11"/>
  <c r="Q38" i="11" s="1"/>
  <c r="AS38" i="11" s="1"/>
  <c r="P25" i="11"/>
  <c r="Q25" i="11" s="1"/>
  <c r="AN25" i="11" s="1"/>
  <c r="P21" i="11"/>
  <c r="P34" i="11"/>
  <c r="Q34" i="11" s="1"/>
  <c r="P8" i="11"/>
  <c r="P15" i="11"/>
  <c r="Q15" i="11" s="1"/>
  <c r="P40" i="11"/>
  <c r="P20" i="11"/>
  <c r="Q20" i="11" s="1"/>
  <c r="P14" i="11"/>
  <c r="Q14" i="11" s="1"/>
  <c r="P29" i="11"/>
  <c r="Q29" i="11" s="1"/>
  <c r="P18" i="11"/>
  <c r="P27" i="11"/>
  <c r="P26" i="11"/>
  <c r="P16" i="11"/>
  <c r="P9" i="11"/>
  <c r="Q9" i="11" s="1"/>
  <c r="P13" i="11"/>
  <c r="P48" i="11"/>
  <c r="P28" i="11"/>
  <c r="P17" i="11"/>
  <c r="P7" i="11"/>
  <c r="P19" i="11"/>
  <c r="P24" i="11"/>
  <c r="P11" i="11"/>
  <c r="Q11" i="11" s="1"/>
  <c r="P33" i="11"/>
  <c r="Q33" i="11" s="1"/>
  <c r="AS33" i="11" s="1"/>
  <c r="P12" i="11"/>
  <c r="Q12" i="11" s="1"/>
  <c r="P35" i="11"/>
  <c r="Q35" i="11" s="1"/>
  <c r="AS35" i="11" s="1"/>
  <c r="P6" i="11"/>
  <c r="P4" i="11"/>
  <c r="Q4" i="11" s="1"/>
  <c r="AS4" i="11" s="1"/>
  <c r="P30" i="11"/>
  <c r="Q30" i="11" s="1"/>
  <c r="P5" i="11"/>
  <c r="Q5" i="11" s="1"/>
  <c r="P36" i="11"/>
  <c r="Q36" i="11" s="1"/>
  <c r="AE53" i="11"/>
  <c r="AE48" i="11"/>
  <c r="C56" i="11"/>
  <c r="AU56" i="11"/>
  <c r="AX40" i="11"/>
  <c r="AS40" i="11"/>
  <c r="AN40" i="11"/>
  <c r="AE40" i="11"/>
  <c r="AI40" i="11" s="1"/>
  <c r="D40" i="11"/>
  <c r="AX18" i="11"/>
  <c r="AS18" i="11"/>
  <c r="AN18" i="11"/>
  <c r="AE18" i="11"/>
  <c r="AI18" i="11" s="1"/>
  <c r="D18" i="11"/>
  <c r="AZ56" i="11"/>
  <c r="AP56" i="11"/>
  <c r="AK56" i="11"/>
  <c r="AE24" i="11"/>
  <c r="AI24" i="11" s="1"/>
  <c r="AX2" i="11"/>
  <c r="AX8" i="11"/>
  <c r="AX32" i="11"/>
  <c r="AS2" i="11"/>
  <c r="AS32" i="11"/>
  <c r="AN2" i="11"/>
  <c r="AN32" i="11"/>
  <c r="AE32" i="11"/>
  <c r="AI32" i="11" s="1"/>
  <c r="AE2" i="11"/>
  <c r="AI2" i="11" s="1"/>
  <c r="AE8" i="11"/>
  <c r="AI8" i="11" s="1"/>
  <c r="AN8" i="11"/>
  <c r="AS8" i="11"/>
  <c r="L27" i="11"/>
  <c r="L31" i="11"/>
  <c r="L43" i="11"/>
  <c r="D32" i="11"/>
  <c r="D2" i="11"/>
  <c r="D8" i="11"/>
  <c r="AE39" i="11"/>
  <c r="AI39" i="11" s="1"/>
  <c r="AE25" i="11"/>
  <c r="G55" i="11"/>
  <c r="AY36" i="11" s="1"/>
  <c r="AX19" i="11"/>
  <c r="AX20" i="11"/>
  <c r="AX53" i="11"/>
  <c r="AX49" i="11"/>
  <c r="AE16" i="11"/>
  <c r="AE34" i="11"/>
  <c r="AI34" i="11" s="1"/>
  <c r="AE15" i="11"/>
  <c r="AI15" i="11" s="1"/>
  <c r="AE6" i="11"/>
  <c r="AI6" i="11" s="1"/>
  <c r="AE43" i="11"/>
  <c r="AC75" i="11"/>
  <c r="AC73" i="11"/>
  <c r="AC74" i="11" s="1"/>
  <c r="AC72" i="11"/>
  <c r="AD71" i="11" s="1"/>
  <c r="D62" i="11"/>
  <c r="C62" i="11"/>
  <c r="B62" i="11"/>
  <c r="H61" i="11" s="1"/>
  <c r="H62" i="11" s="1"/>
  <c r="F61" i="11"/>
  <c r="F60" i="11"/>
  <c r="M56" i="11"/>
  <c r="N55" i="11"/>
  <c r="M55" i="11"/>
  <c r="K55" i="11"/>
  <c r="B55" i="11"/>
  <c r="D22" i="11"/>
  <c r="L45" i="11"/>
  <c r="D45" i="11"/>
  <c r="AE4" i="11"/>
  <c r="AI4" i="11" s="1"/>
  <c r="D4" i="11"/>
  <c r="D25" i="11"/>
  <c r="AE14" i="11"/>
  <c r="AI14" i="11" s="1"/>
  <c r="D14" i="11"/>
  <c r="D43" i="11"/>
  <c r="D53" i="11"/>
  <c r="AE27" i="11"/>
  <c r="D27" i="11"/>
  <c r="AE31" i="11"/>
  <c r="D31" i="11"/>
  <c r="AS21" i="11"/>
  <c r="AN21" i="11"/>
  <c r="AE21" i="11"/>
  <c r="AI21" i="11" s="1"/>
  <c r="D21" i="11"/>
  <c r="AE52" i="11"/>
  <c r="D52" i="11"/>
  <c r="AE11" i="11"/>
  <c r="AI11" i="11" s="1"/>
  <c r="D11" i="11"/>
  <c r="AE29" i="11"/>
  <c r="AI29" i="11" s="1"/>
  <c r="D29" i="11"/>
  <c r="AE36" i="11"/>
  <c r="AI36" i="11" s="1"/>
  <c r="D36" i="11"/>
  <c r="AE46" i="11"/>
  <c r="AI46" i="11" s="1"/>
  <c r="L46" i="11"/>
  <c r="D46" i="11"/>
  <c r="AE20" i="11"/>
  <c r="AI20" i="11" s="1"/>
  <c r="D20" i="11"/>
  <c r="AE44" i="11"/>
  <c r="AI44" i="11" s="1"/>
  <c r="L44" i="11"/>
  <c r="D44" i="11"/>
  <c r="AE9" i="11"/>
  <c r="AI9" i="11" s="1"/>
  <c r="D9" i="11"/>
  <c r="D39" i="11"/>
  <c r="AE42" i="11"/>
  <c r="D42" i="11"/>
  <c r="AE12" i="11"/>
  <c r="AI12" i="11" s="1"/>
  <c r="D12" i="11"/>
  <c r="L24" i="11"/>
  <c r="D24" i="11"/>
  <c r="AE49" i="11"/>
  <c r="AI49" i="11" s="1"/>
  <c r="D49" i="11"/>
  <c r="AE19" i="11"/>
  <c r="AI19" i="11" s="1"/>
  <c r="L19" i="11"/>
  <c r="D19" i="11"/>
  <c r="AE37" i="11"/>
  <c r="D37" i="11"/>
  <c r="AE41" i="11"/>
  <c r="AI41" i="11" s="1"/>
  <c r="D41" i="11"/>
  <c r="D34" i="11"/>
  <c r="AE38" i="11"/>
  <c r="AI38" i="11" s="1"/>
  <c r="D38" i="11"/>
  <c r="AE35" i="11"/>
  <c r="D35" i="11"/>
  <c r="L16" i="11"/>
  <c r="D16" i="11"/>
  <c r="AE30" i="11"/>
  <c r="AI30" i="11" s="1"/>
  <c r="D30" i="11"/>
  <c r="AE5" i="11"/>
  <c r="AI5" i="11" s="1"/>
  <c r="D5" i="11"/>
  <c r="AE47" i="11"/>
  <c r="AI47" i="11" s="1"/>
  <c r="D47" i="11"/>
  <c r="AE7" i="11"/>
  <c r="L7" i="11"/>
  <c r="D7" i="11"/>
  <c r="AE51" i="11"/>
  <c r="AI51" i="11" s="1"/>
  <c r="D51" i="11"/>
  <c r="AE50" i="11"/>
  <c r="AI50" i="11" s="1"/>
  <c r="D50" i="11"/>
  <c r="AE33" i="11"/>
  <c r="D33" i="11"/>
  <c r="L28" i="11"/>
  <c r="D28" i="11"/>
  <c r="L48" i="11"/>
  <c r="D48" i="11"/>
  <c r="AE17" i="11"/>
  <c r="L17" i="11"/>
  <c r="D17" i="11"/>
  <c r="AE13" i="11"/>
  <c r="L13" i="11"/>
  <c r="D13" i="11"/>
  <c r="AE26" i="11"/>
  <c r="L26" i="11"/>
  <c r="D26" i="11"/>
  <c r="L6" i="11"/>
  <c r="D6" i="11"/>
  <c r="D15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I25" i="11" l="1"/>
  <c r="AY3" i="11"/>
  <c r="AY23" i="11"/>
  <c r="AS54" i="11"/>
  <c r="Q46" i="11"/>
  <c r="AN46" i="11" s="1"/>
  <c r="AY10" i="11"/>
  <c r="Q19" i="11"/>
  <c r="AN19" i="11" s="1"/>
  <c r="Q31" i="11"/>
  <c r="AS31" i="11" s="1"/>
  <c r="Q26" i="11"/>
  <c r="AS26" i="11" s="1"/>
  <c r="AY54" i="11"/>
  <c r="Q44" i="11"/>
  <c r="AS44" i="11" s="1"/>
  <c r="Q45" i="11"/>
  <c r="AS45" i="11" s="1"/>
  <c r="Q16" i="11"/>
  <c r="AS16" i="11" s="1"/>
  <c r="Q48" i="11"/>
  <c r="AS48" i="11" s="1"/>
  <c r="Q43" i="11"/>
  <c r="AS43" i="11" s="1"/>
  <c r="Q6" i="11"/>
  <c r="AS6" i="11" s="1"/>
  <c r="Q27" i="11"/>
  <c r="AS27" i="11" s="1"/>
  <c r="Q24" i="11"/>
  <c r="AS24" i="11" s="1"/>
  <c r="Q7" i="11"/>
  <c r="AN7" i="11" s="1"/>
  <c r="Q28" i="11"/>
  <c r="AS28" i="11" s="1"/>
  <c r="Q13" i="11"/>
  <c r="AN13" i="11" s="1"/>
  <c r="AI33" i="11"/>
  <c r="AI35" i="11"/>
  <c r="AY40" i="11"/>
  <c r="AY18" i="11"/>
  <c r="AI52" i="11"/>
  <c r="AI53" i="11"/>
  <c r="AY8" i="11"/>
  <c r="AY32" i="11"/>
  <c r="AY2" i="11"/>
  <c r="AI31" i="11"/>
  <c r="AI13" i="11"/>
  <c r="AI16" i="11"/>
  <c r="AY19" i="11"/>
  <c r="AY9" i="11"/>
  <c r="AY30" i="11"/>
  <c r="AY26" i="11"/>
  <c r="AY39" i="11"/>
  <c r="AY14" i="11"/>
  <c r="AY38" i="11"/>
  <c r="AY5" i="11"/>
  <c r="AY33" i="11"/>
  <c r="AY20" i="11"/>
  <c r="AY29" i="11"/>
  <c r="AY52" i="11"/>
  <c r="AY46" i="11"/>
  <c r="AY42" i="11"/>
  <c r="AY53" i="11"/>
  <c r="AY37" i="11"/>
  <c r="AY28" i="11"/>
  <c r="AY31" i="11"/>
  <c r="AY34" i="11"/>
  <c r="AY41" i="11"/>
  <c r="AY6" i="11"/>
  <c r="AY7" i="11"/>
  <c r="AY22" i="11"/>
  <c r="AY11" i="11"/>
  <c r="AI27" i="11"/>
  <c r="AY49" i="11"/>
  <c r="AY4" i="11"/>
  <c r="AY51" i="11"/>
  <c r="AY16" i="11"/>
  <c r="AY12" i="11"/>
  <c r="AY17" i="11"/>
  <c r="AY25" i="11"/>
  <c r="AY35" i="11"/>
  <c r="AY24" i="11"/>
  <c r="AI17" i="11"/>
  <c r="AY43" i="11"/>
  <c r="AY21" i="11"/>
  <c r="AY48" i="11"/>
  <c r="AY47" i="11"/>
  <c r="AY45" i="11"/>
  <c r="AY27" i="11"/>
  <c r="AY13" i="11"/>
  <c r="AY44" i="11"/>
  <c r="AY50" i="11"/>
  <c r="AY15" i="11"/>
  <c r="AI37" i="11"/>
  <c r="AI42" i="11"/>
  <c r="H60" i="11"/>
  <c r="AI43" i="11"/>
  <c r="AI26" i="11"/>
  <c r="Y55" i="11"/>
  <c r="AI48" i="11"/>
  <c r="AI7" i="11"/>
  <c r="AD72" i="11"/>
  <c r="AD60" i="11"/>
  <c r="AE60" i="11" s="1"/>
  <c r="AE71" i="11"/>
  <c r="AD64" i="11"/>
  <c r="AE64" i="11" s="1"/>
  <c r="AD56" i="11"/>
  <c r="AE56" i="11" s="1"/>
  <c r="AD58" i="11"/>
  <c r="AE58" i="11" s="1"/>
  <c r="F62" i="11"/>
  <c r="AD68" i="11"/>
  <c r="AE68" i="11" s="1"/>
  <c r="AD61" i="11"/>
  <c r="AE61" i="11" s="1"/>
  <c r="AD62" i="11"/>
  <c r="AE62" i="11" s="1"/>
  <c r="AD57" i="11"/>
  <c r="AE57" i="11" s="1"/>
  <c r="AD59" i="11"/>
  <c r="AE59" i="11" s="1"/>
  <c r="AD66" i="11"/>
  <c r="AE66" i="11" s="1"/>
  <c r="AD70" i="11"/>
  <c r="AE70" i="11" s="1"/>
  <c r="AS25" i="11"/>
  <c r="G60" i="11"/>
  <c r="AN35" i="11"/>
  <c r="AS15" i="11"/>
  <c r="D55" i="11"/>
  <c r="S23" i="11" s="1"/>
  <c r="U23" i="11" s="1"/>
  <c r="Q17" i="11"/>
  <c r="AS41" i="11"/>
  <c r="AN41" i="11"/>
  <c r="AE55" i="11"/>
  <c r="AN15" i="11"/>
  <c r="AN47" i="11"/>
  <c r="AS47" i="11"/>
  <c r="AN5" i="11"/>
  <c r="AS5" i="11"/>
  <c r="AN30" i="11"/>
  <c r="AS30" i="11"/>
  <c r="AS39" i="11"/>
  <c r="AN39" i="11"/>
  <c r="AS9" i="11"/>
  <c r="AN9" i="11"/>
  <c r="AS20" i="11"/>
  <c r="AN20" i="11"/>
  <c r="AN33" i="11"/>
  <c r="AN50" i="11"/>
  <c r="AN51" i="11"/>
  <c r="AS34" i="11"/>
  <c r="AN34" i="11"/>
  <c r="AS37" i="11"/>
  <c r="AS49" i="11"/>
  <c r="AN49" i="11"/>
  <c r="AS12" i="11"/>
  <c r="AN12" i="11"/>
  <c r="AS36" i="11"/>
  <c r="AN36" i="11"/>
  <c r="AS29" i="11"/>
  <c r="AN29" i="11"/>
  <c r="AS11" i="11"/>
  <c r="AN11" i="11"/>
  <c r="AS52" i="11"/>
  <c r="AN52" i="11"/>
  <c r="AN38" i="11"/>
  <c r="AN42" i="11"/>
  <c r="AN4" i="11"/>
  <c r="AS22" i="11"/>
  <c r="AN22" i="11"/>
  <c r="G61" i="11"/>
  <c r="AS53" i="11"/>
  <c r="AN53" i="11"/>
  <c r="AN14" i="11"/>
  <c r="AS14" i="11"/>
  <c r="AD63" i="11"/>
  <c r="AE63" i="11" s="1"/>
  <c r="AD65" i="11"/>
  <c r="AE65" i="11" s="1"/>
  <c r="AD67" i="11"/>
  <c r="AE67" i="11" s="1"/>
  <c r="AD69" i="11"/>
  <c r="AE69" i="11" s="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AZ53" i="11" l="1"/>
  <c r="BB53" i="11" s="1"/>
  <c r="AZ2" i="11"/>
  <c r="BB2" i="11" s="1"/>
  <c r="AZ32" i="11"/>
  <c r="BB32" i="11" s="1"/>
  <c r="AZ8" i="11"/>
  <c r="BB8" i="11" s="1"/>
  <c r="AZ18" i="11"/>
  <c r="BB18" i="11" s="1"/>
  <c r="AZ40" i="11"/>
  <c r="BB40" i="11" s="1"/>
  <c r="AZ49" i="11"/>
  <c r="BB49" i="11" s="1"/>
  <c r="AZ20" i="11"/>
  <c r="BB20" i="11" s="1"/>
  <c r="AZ23" i="11"/>
  <c r="BB23" i="11" s="1"/>
  <c r="AZ10" i="11"/>
  <c r="BB10" i="11" s="1"/>
  <c r="AZ19" i="11"/>
  <c r="BB19" i="11" s="1"/>
  <c r="AZ54" i="11"/>
  <c r="BB54" i="11" s="1"/>
  <c r="AZ3" i="11"/>
  <c r="BB3" i="11" s="1"/>
  <c r="AS46" i="11"/>
  <c r="S3" i="11"/>
  <c r="U3" i="11" s="1"/>
  <c r="AS19" i="11"/>
  <c r="AN26" i="11"/>
  <c r="AN44" i="11"/>
  <c r="AN31" i="11"/>
  <c r="S2" i="11"/>
  <c r="U2" i="11" s="1"/>
  <c r="S10" i="11"/>
  <c r="U10" i="11" s="1"/>
  <c r="AN6" i="11"/>
  <c r="AN16" i="11"/>
  <c r="S54" i="11"/>
  <c r="U54" i="11" s="1"/>
  <c r="AN48" i="11"/>
  <c r="AN45" i="11"/>
  <c r="AN27" i="11"/>
  <c r="AN43" i="11"/>
  <c r="AN24" i="11"/>
  <c r="AS7" i="11"/>
  <c r="Q55" i="11"/>
  <c r="R3" i="11" s="1"/>
  <c r="AN28" i="11"/>
  <c r="AS13" i="11"/>
  <c r="S40" i="11"/>
  <c r="U40" i="11" s="1"/>
  <c r="S18" i="11"/>
  <c r="U18" i="11" s="1"/>
  <c r="S32" i="11"/>
  <c r="U32" i="11" s="1"/>
  <c r="S33" i="11"/>
  <c r="U33" i="11" s="1"/>
  <c r="S8" i="11"/>
  <c r="U8" i="11" s="1"/>
  <c r="AY55" i="11"/>
  <c r="F63" i="11"/>
  <c r="AI55" i="11"/>
  <c r="S53" i="11"/>
  <c r="U53" i="11" s="1"/>
  <c r="S31" i="11"/>
  <c r="U31" i="11" s="1"/>
  <c r="S27" i="11"/>
  <c r="U27" i="11" s="1"/>
  <c r="S14" i="11"/>
  <c r="U14" i="11" s="1"/>
  <c r="S21" i="11"/>
  <c r="U21" i="11" s="1"/>
  <c r="S45" i="11"/>
  <c r="U45" i="11" s="1"/>
  <c r="S41" i="11"/>
  <c r="U41" i="11" s="1"/>
  <c r="S4" i="11"/>
  <c r="U4" i="11" s="1"/>
  <c r="S44" i="11"/>
  <c r="U44" i="11" s="1"/>
  <c r="S30" i="11"/>
  <c r="U30" i="11" s="1"/>
  <c r="S9" i="11"/>
  <c r="U9" i="11" s="1"/>
  <c r="S19" i="11"/>
  <c r="U19" i="11" s="1"/>
  <c r="S42" i="11"/>
  <c r="U42" i="11" s="1"/>
  <c r="G62" i="11"/>
  <c r="B45" i="8" s="1"/>
  <c r="S49" i="11"/>
  <c r="U49" i="11" s="1"/>
  <c r="S29" i="11"/>
  <c r="U29" i="11" s="1"/>
  <c r="S46" i="11"/>
  <c r="U46" i="11" s="1"/>
  <c r="S39" i="11"/>
  <c r="U39" i="11" s="1"/>
  <c r="S34" i="11"/>
  <c r="U34" i="11" s="1"/>
  <c r="S35" i="11"/>
  <c r="U35" i="11" s="1"/>
  <c r="S43" i="11"/>
  <c r="U43" i="11" s="1"/>
  <c r="S25" i="11"/>
  <c r="U25" i="11" s="1"/>
  <c r="S36" i="11"/>
  <c r="U36" i="11" s="1"/>
  <c r="S20" i="11"/>
  <c r="U20" i="11" s="1"/>
  <c r="S7" i="11"/>
  <c r="U7" i="11" s="1"/>
  <c r="S51" i="11"/>
  <c r="U51" i="11" s="1"/>
  <c r="S28" i="11"/>
  <c r="U28" i="11" s="1"/>
  <c r="S50" i="11"/>
  <c r="U50" i="11" s="1"/>
  <c r="S22" i="11"/>
  <c r="S52" i="11"/>
  <c r="S11" i="11"/>
  <c r="S12" i="11"/>
  <c r="S38" i="11"/>
  <c r="S24" i="11"/>
  <c r="S15" i="11"/>
  <c r="S17" i="11"/>
  <c r="S13" i="11"/>
  <c r="S6" i="11"/>
  <c r="S26" i="11"/>
  <c r="S5" i="11"/>
  <c r="S37" i="11"/>
  <c r="S47" i="11"/>
  <c r="AN17" i="11"/>
  <c r="AS17" i="11"/>
  <c r="S16" i="11"/>
  <c r="S48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R10" i="11" l="1"/>
  <c r="R23" i="11"/>
  <c r="R14" i="11"/>
  <c r="R54" i="11"/>
  <c r="AN55" i="11"/>
  <c r="R41" i="11"/>
  <c r="R52" i="11"/>
  <c r="R5" i="11"/>
  <c r="R53" i="11"/>
  <c r="R42" i="11"/>
  <c r="R32" i="11"/>
  <c r="R22" i="11"/>
  <c r="R43" i="11"/>
  <c r="R8" i="11"/>
  <c r="R17" i="11"/>
  <c r="R48" i="11"/>
  <c r="R49" i="11"/>
  <c r="R44" i="11"/>
  <c r="R28" i="11"/>
  <c r="R38" i="11"/>
  <c r="R50" i="11"/>
  <c r="R27" i="11"/>
  <c r="R18" i="11"/>
  <c r="R24" i="11"/>
  <c r="R30" i="11"/>
  <c r="R6" i="11"/>
  <c r="R51" i="11"/>
  <c r="R16" i="11"/>
  <c r="R39" i="11"/>
  <c r="R40" i="11"/>
  <c r="R34" i="11"/>
  <c r="R20" i="11"/>
  <c r="R19" i="11"/>
  <c r="R9" i="11"/>
  <c r="R45" i="11"/>
  <c r="R2" i="11"/>
  <c r="R13" i="11"/>
  <c r="R26" i="11"/>
  <c r="R35" i="11"/>
  <c r="R33" i="11"/>
  <c r="R37" i="11"/>
  <c r="R29" i="11"/>
  <c r="R11" i="11"/>
  <c r="R7" i="11"/>
  <c r="R15" i="11"/>
  <c r="R47" i="11"/>
  <c r="R31" i="11"/>
  <c r="R36" i="11"/>
  <c r="R12" i="11"/>
  <c r="R25" i="11"/>
  <c r="R21" i="11"/>
  <c r="R4" i="11"/>
  <c r="R46" i="11"/>
  <c r="U47" i="11"/>
  <c r="U26" i="11"/>
  <c r="U13" i="11"/>
  <c r="U38" i="11"/>
  <c r="U22" i="11"/>
  <c r="U48" i="11"/>
  <c r="U37" i="11"/>
  <c r="U17" i="11"/>
  <c r="U12" i="11"/>
  <c r="S56" i="11"/>
  <c r="S55" i="11"/>
  <c r="S57" i="11"/>
  <c r="U15" i="11"/>
  <c r="U11" i="11"/>
  <c r="U16" i="11"/>
  <c r="U5" i="11"/>
  <c r="U6" i="11"/>
  <c r="U24" i="11"/>
  <c r="U52" i="11"/>
  <c r="AS55" i="11"/>
  <c r="AT3" i="11" s="1"/>
  <c r="AU3" i="11" s="1"/>
  <c r="AW3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O23" i="11" l="1"/>
  <c r="AP23" i="11" s="1"/>
  <c r="AR23" i="11" s="1"/>
  <c r="AO3" i="11"/>
  <c r="AP3" i="11" s="1"/>
  <c r="AR3" i="11" s="1"/>
  <c r="AT54" i="11"/>
  <c r="AU54" i="11" s="1"/>
  <c r="AW54" i="11" s="1"/>
  <c r="AT23" i="11"/>
  <c r="AU23" i="11" s="1"/>
  <c r="AW23" i="11" s="1"/>
  <c r="AT40" i="11"/>
  <c r="AU40" i="11" s="1"/>
  <c r="AW40" i="11" s="1"/>
  <c r="AT10" i="11"/>
  <c r="AU10" i="11" s="1"/>
  <c r="AW10" i="11" s="1"/>
  <c r="AO40" i="11"/>
  <c r="AP40" i="11" s="1"/>
  <c r="AR40" i="11" s="1"/>
  <c r="AO10" i="11"/>
  <c r="AP10" i="11" s="1"/>
  <c r="AR10" i="11" s="1"/>
  <c r="AO36" i="11"/>
  <c r="AP36" i="11" s="1"/>
  <c r="AR36" i="11" s="1"/>
  <c r="AO13" i="11"/>
  <c r="AP13" i="11" s="1"/>
  <c r="AR13" i="11" s="1"/>
  <c r="AO44" i="11"/>
  <c r="AP44" i="11" s="1"/>
  <c r="AR44" i="11" s="1"/>
  <c r="AO28" i="11"/>
  <c r="AP28" i="11" s="1"/>
  <c r="AR28" i="11" s="1"/>
  <c r="AO46" i="11"/>
  <c r="AP46" i="11" s="1"/>
  <c r="AR46" i="11" s="1"/>
  <c r="AO7" i="11"/>
  <c r="AP7" i="11" s="1"/>
  <c r="AR7" i="11" s="1"/>
  <c r="AO31" i="11"/>
  <c r="AP31" i="11" s="1"/>
  <c r="AR31" i="11" s="1"/>
  <c r="AO42" i="11"/>
  <c r="AP42" i="11" s="1"/>
  <c r="AR42" i="11" s="1"/>
  <c r="AO38" i="11"/>
  <c r="AP38" i="11" s="1"/>
  <c r="AR38" i="11" s="1"/>
  <c r="AO50" i="11"/>
  <c r="AP50" i="11" s="1"/>
  <c r="AR50" i="11" s="1"/>
  <c r="AO33" i="11"/>
  <c r="AP33" i="11" s="1"/>
  <c r="AR33" i="11" s="1"/>
  <c r="AO14" i="11"/>
  <c r="AP14" i="11" s="1"/>
  <c r="AR14" i="11" s="1"/>
  <c r="AO29" i="11"/>
  <c r="AP29" i="11" s="1"/>
  <c r="AR29" i="11" s="1"/>
  <c r="AO9" i="11"/>
  <c r="AP9" i="11" s="1"/>
  <c r="AR9" i="11" s="1"/>
  <c r="AO6" i="11"/>
  <c r="AP6" i="11" s="1"/>
  <c r="AR6" i="11" s="1"/>
  <c r="AO51" i="11"/>
  <c r="AP51" i="11" s="1"/>
  <c r="AR51" i="11" s="1"/>
  <c r="AO25" i="11"/>
  <c r="AP25" i="11" s="1"/>
  <c r="AR25" i="11" s="1"/>
  <c r="AO21" i="11"/>
  <c r="AP21" i="11" s="1"/>
  <c r="AR21" i="11" s="1"/>
  <c r="AO24" i="11"/>
  <c r="AP24" i="11" s="1"/>
  <c r="AR24" i="11" s="1"/>
  <c r="AO41" i="11"/>
  <c r="AP41" i="11" s="1"/>
  <c r="AR41" i="11" s="1"/>
  <c r="AO37" i="11"/>
  <c r="AP37" i="11" s="1"/>
  <c r="AR37" i="11" s="1"/>
  <c r="AO39" i="11"/>
  <c r="AP39" i="11" s="1"/>
  <c r="AR39" i="11" s="1"/>
  <c r="AO34" i="11"/>
  <c r="AP34" i="11" s="1"/>
  <c r="AR34" i="11" s="1"/>
  <c r="AO27" i="11"/>
  <c r="AP27" i="11" s="1"/>
  <c r="AR27" i="11" s="1"/>
  <c r="AO19" i="11"/>
  <c r="AP19" i="11" s="1"/>
  <c r="AR19" i="11" s="1"/>
  <c r="AO53" i="11"/>
  <c r="AP53" i="11" s="1"/>
  <c r="AR53" i="11" s="1"/>
  <c r="AO15" i="11"/>
  <c r="AP15" i="11" s="1"/>
  <c r="AR15" i="11" s="1"/>
  <c r="AO47" i="11"/>
  <c r="AP47" i="11" s="1"/>
  <c r="AR47" i="11" s="1"/>
  <c r="AO45" i="11"/>
  <c r="AP45" i="11" s="1"/>
  <c r="AR45" i="11" s="1"/>
  <c r="AO43" i="11"/>
  <c r="AP43" i="11" s="1"/>
  <c r="AR43" i="11" s="1"/>
  <c r="AO49" i="11"/>
  <c r="AP49" i="11" s="1"/>
  <c r="AR49" i="11" s="1"/>
  <c r="AO12" i="11"/>
  <c r="AP12" i="11" s="1"/>
  <c r="AR12" i="11" s="1"/>
  <c r="AO11" i="11"/>
  <c r="AP11" i="11" s="1"/>
  <c r="AR11" i="11" s="1"/>
  <c r="AO16" i="11"/>
  <c r="AP16" i="11" s="1"/>
  <c r="AR16" i="11" s="1"/>
  <c r="AO20" i="11"/>
  <c r="AP20" i="11" s="1"/>
  <c r="AR20" i="11" s="1"/>
  <c r="AO5" i="11"/>
  <c r="AP5" i="11" s="1"/>
  <c r="AR5" i="11" s="1"/>
  <c r="AO35" i="11"/>
  <c r="AP35" i="11" s="1"/>
  <c r="AR35" i="11" s="1"/>
  <c r="AO18" i="11"/>
  <c r="AP18" i="11" s="1"/>
  <c r="AR18" i="11" s="1"/>
  <c r="AO17" i="11"/>
  <c r="AP17" i="11" s="1"/>
  <c r="AR17" i="11" s="1"/>
  <c r="AO26" i="11"/>
  <c r="AP26" i="11" s="1"/>
  <c r="AR26" i="11" s="1"/>
  <c r="AO48" i="11"/>
  <c r="AP48" i="11" s="1"/>
  <c r="AR48" i="11" s="1"/>
  <c r="AO30" i="11"/>
  <c r="AP30" i="11" s="1"/>
  <c r="AR30" i="11" s="1"/>
  <c r="AO32" i="11"/>
  <c r="AP32" i="11" s="1"/>
  <c r="AR32" i="11" s="1"/>
  <c r="AO22" i="11"/>
  <c r="AP22" i="11" s="1"/>
  <c r="AR22" i="11" s="1"/>
  <c r="AO8" i="11"/>
  <c r="AP8" i="11" s="1"/>
  <c r="AR8" i="11" s="1"/>
  <c r="AO52" i="11"/>
  <c r="AP52" i="11" s="1"/>
  <c r="AR52" i="11" s="1"/>
  <c r="AO4" i="11"/>
  <c r="AP4" i="11" s="1"/>
  <c r="AR4" i="11" s="1"/>
  <c r="AO2" i="11"/>
  <c r="AP2" i="11" s="1"/>
  <c r="AR2" i="11" s="1"/>
  <c r="AO54" i="11"/>
  <c r="AP54" i="11" s="1"/>
  <c r="AR54" i="11" s="1"/>
  <c r="R55" i="11"/>
  <c r="AT2" i="11"/>
  <c r="AU2" i="11" s="1"/>
  <c r="AW2" i="11" s="1"/>
  <c r="AT18" i="11"/>
  <c r="AU18" i="11" s="1"/>
  <c r="AW18" i="11" s="1"/>
  <c r="AT8" i="11"/>
  <c r="AU8" i="11" s="1"/>
  <c r="AW8" i="11" s="1"/>
  <c r="AT32" i="11"/>
  <c r="AU32" i="11" s="1"/>
  <c r="AW32" i="11" s="1"/>
  <c r="AT6" i="11"/>
  <c r="AU6" i="11" s="1"/>
  <c r="AW6" i="11" s="1"/>
  <c r="AT48" i="11"/>
  <c r="AU48" i="11" s="1"/>
  <c r="AW48" i="11" s="1"/>
  <c r="AT33" i="11"/>
  <c r="AU33" i="11" s="1"/>
  <c r="AW33" i="11" s="1"/>
  <c r="AT50" i="11"/>
  <c r="AU50" i="11" s="1"/>
  <c r="AW50" i="11" s="1"/>
  <c r="AT16" i="11"/>
  <c r="AU16" i="11" s="1"/>
  <c r="AW16" i="11" s="1"/>
  <c r="AT43" i="11"/>
  <c r="AU43" i="11" s="1"/>
  <c r="AW43" i="11" s="1"/>
  <c r="AT25" i="11"/>
  <c r="AU25" i="11" s="1"/>
  <c r="AW25" i="11" s="1"/>
  <c r="AT21" i="11"/>
  <c r="AU21" i="11" s="1"/>
  <c r="AW21" i="11" s="1"/>
  <c r="AT51" i="11"/>
  <c r="AU51" i="11" s="1"/>
  <c r="AW51" i="11" s="1"/>
  <c r="AT35" i="11"/>
  <c r="AU35" i="11" s="1"/>
  <c r="AW35" i="11" s="1"/>
  <c r="AT38" i="11"/>
  <c r="AU38" i="11" s="1"/>
  <c r="AW38" i="11" s="1"/>
  <c r="AT4" i="11"/>
  <c r="AU4" i="11" s="1"/>
  <c r="AW4" i="11" s="1"/>
  <c r="AT42" i="11"/>
  <c r="AU42" i="11" s="1"/>
  <c r="AW42" i="11" s="1"/>
  <c r="AT31" i="11"/>
  <c r="AU31" i="11" s="1"/>
  <c r="AW31" i="11" s="1"/>
  <c r="AT36" i="11"/>
  <c r="AU36" i="11" s="1"/>
  <c r="AW36" i="11" s="1"/>
  <c r="AT9" i="11"/>
  <c r="AU9" i="11" s="1"/>
  <c r="AW9" i="11" s="1"/>
  <c r="AT46" i="11"/>
  <c r="AU46" i="11" s="1"/>
  <c r="AW46" i="11" s="1"/>
  <c r="AT5" i="11"/>
  <c r="AU5" i="11" s="1"/>
  <c r="AW5" i="11" s="1"/>
  <c r="AT13" i="11"/>
  <c r="AU13" i="11" s="1"/>
  <c r="AW13" i="11" s="1"/>
  <c r="AT37" i="11"/>
  <c r="AU37" i="11" s="1"/>
  <c r="AW37" i="11" s="1"/>
  <c r="AT15" i="11"/>
  <c r="AU15" i="11" s="1"/>
  <c r="AW15" i="11" s="1"/>
  <c r="AT27" i="11"/>
  <c r="AU27" i="11" s="1"/>
  <c r="AW27" i="11" s="1"/>
  <c r="AT30" i="11"/>
  <c r="AU30" i="11" s="1"/>
  <c r="AW30" i="11" s="1"/>
  <c r="AT44" i="11"/>
  <c r="AU44" i="11" s="1"/>
  <c r="AW44" i="11" s="1"/>
  <c r="AT7" i="11"/>
  <c r="AU7" i="11" s="1"/>
  <c r="AW7" i="11" s="1"/>
  <c r="AT34" i="11"/>
  <c r="AU34" i="11" s="1"/>
  <c r="AW34" i="11" s="1"/>
  <c r="AT29" i="11"/>
  <c r="AU29" i="11" s="1"/>
  <c r="AW29" i="11" s="1"/>
  <c r="AT47" i="11"/>
  <c r="AU47" i="11" s="1"/>
  <c r="AW47" i="11" s="1"/>
  <c r="AT28" i="11"/>
  <c r="AU28" i="11" s="1"/>
  <c r="AW28" i="11" s="1"/>
  <c r="AT11" i="11"/>
  <c r="AU11" i="11" s="1"/>
  <c r="AW11" i="11" s="1"/>
  <c r="AT24" i="11"/>
  <c r="AU24" i="11" s="1"/>
  <c r="AW24" i="11" s="1"/>
  <c r="AT52" i="11"/>
  <c r="AU52" i="11" s="1"/>
  <c r="AW52" i="11" s="1"/>
  <c r="AT20" i="11"/>
  <c r="AU20" i="11" s="1"/>
  <c r="AW20" i="11" s="1"/>
  <c r="AT45" i="11"/>
  <c r="AU45" i="11" s="1"/>
  <c r="AW45" i="11" s="1"/>
  <c r="AT14" i="11"/>
  <c r="AU14" i="11" s="1"/>
  <c r="AW14" i="11" s="1"/>
  <c r="AT19" i="11"/>
  <c r="AU19" i="11" s="1"/>
  <c r="AW19" i="11" s="1"/>
  <c r="AT41" i="11"/>
  <c r="AU41" i="11" s="1"/>
  <c r="AW41" i="11" s="1"/>
  <c r="AT26" i="11"/>
  <c r="AU26" i="11" s="1"/>
  <c r="AW26" i="11" s="1"/>
  <c r="AT53" i="11"/>
  <c r="AU53" i="11" s="1"/>
  <c r="AW53" i="11" s="1"/>
  <c r="AT49" i="11"/>
  <c r="AU49" i="11" s="1"/>
  <c r="AW49" i="11" s="1"/>
  <c r="AT22" i="11"/>
  <c r="AU22" i="11" s="1"/>
  <c r="AW22" i="11" s="1"/>
  <c r="AT12" i="11"/>
  <c r="AU12" i="11" s="1"/>
  <c r="AW12" i="11" s="1"/>
  <c r="AT39" i="11"/>
  <c r="AU39" i="11" s="1"/>
  <c r="AW39" i="11" s="1"/>
  <c r="AT17" i="11"/>
  <c r="AU17" i="11" s="1"/>
  <c r="AW17" i="11" s="1"/>
  <c r="U55" i="1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V23" i="11" l="1"/>
  <c r="W23" i="11" s="1"/>
  <c r="V3" i="11"/>
  <c r="W3" i="11" s="1"/>
  <c r="V54" i="11"/>
  <c r="W54" i="11" s="1"/>
  <c r="V10" i="11"/>
  <c r="W10" i="11" s="1"/>
  <c r="V18" i="11"/>
  <c r="W18" i="11" s="1"/>
  <c r="V40" i="11"/>
  <c r="W40" i="11" s="1"/>
  <c r="V8" i="11"/>
  <c r="W8" i="11" s="1"/>
  <c r="V2" i="11"/>
  <c r="W2" i="11" s="1"/>
  <c r="V5" i="11"/>
  <c r="W5" i="11" s="1"/>
  <c r="V32" i="11"/>
  <c r="W32" i="11" s="1"/>
  <c r="V15" i="11"/>
  <c r="W15" i="11" s="1"/>
  <c r="V6" i="11"/>
  <c r="W6" i="11" s="1"/>
  <c r="V17" i="11"/>
  <c r="W17" i="11" s="1"/>
  <c r="V11" i="11"/>
  <c r="W11" i="11" s="1"/>
  <c r="V22" i="11"/>
  <c r="W22" i="11" s="1"/>
  <c r="V13" i="11"/>
  <c r="W13" i="11" s="1"/>
  <c r="V37" i="11"/>
  <c r="W37" i="11" s="1"/>
  <c r="V16" i="11"/>
  <c r="W16" i="11" s="1"/>
  <c r="V38" i="11"/>
  <c r="W38" i="11" s="1"/>
  <c r="V26" i="11"/>
  <c r="W26" i="11" s="1"/>
  <c r="V7" i="11"/>
  <c r="W7" i="11" s="1"/>
  <c r="V21" i="11"/>
  <c r="W21" i="11" s="1"/>
  <c r="V39" i="11"/>
  <c r="W39" i="11" s="1"/>
  <c r="V28" i="11"/>
  <c r="W28" i="11" s="1"/>
  <c r="V19" i="11"/>
  <c r="W19" i="11" s="1"/>
  <c r="V33" i="11"/>
  <c r="W33" i="11" s="1"/>
  <c r="V35" i="11"/>
  <c r="W35" i="11" s="1"/>
  <c r="V20" i="11"/>
  <c r="W20" i="11" s="1"/>
  <c r="V41" i="11"/>
  <c r="W41" i="11" s="1"/>
  <c r="V42" i="11"/>
  <c r="W42" i="11" s="1"/>
  <c r="V46" i="11"/>
  <c r="W46" i="11" s="1"/>
  <c r="V51" i="11"/>
  <c r="W51" i="11" s="1"/>
  <c r="V31" i="11"/>
  <c r="W31" i="11" s="1"/>
  <c r="V29" i="11"/>
  <c r="W29" i="11" s="1"/>
  <c r="V27" i="11"/>
  <c r="W27" i="11" s="1"/>
  <c r="V14" i="11"/>
  <c r="W14" i="11" s="1"/>
  <c r="V45" i="11"/>
  <c r="W45" i="11" s="1"/>
  <c r="V25" i="11"/>
  <c r="W25" i="11" s="1"/>
  <c r="V9" i="11"/>
  <c r="W9" i="11" s="1"/>
  <c r="V44" i="11"/>
  <c r="W44" i="11" s="1"/>
  <c r="V4" i="11"/>
  <c r="W4" i="11" s="1"/>
  <c r="V34" i="11"/>
  <c r="W34" i="11" s="1"/>
  <c r="V49" i="11"/>
  <c r="W49" i="11" s="1"/>
  <c r="V53" i="11"/>
  <c r="W53" i="11" s="1"/>
  <c r="V30" i="11"/>
  <c r="W30" i="11" s="1"/>
  <c r="V43" i="11"/>
  <c r="W43" i="11" s="1"/>
  <c r="V50" i="11"/>
  <c r="W50" i="11" s="1"/>
  <c r="V36" i="11"/>
  <c r="W36" i="11" s="1"/>
  <c r="V12" i="11"/>
  <c r="W12" i="11" s="1"/>
  <c r="V47" i="11"/>
  <c r="W47" i="11" s="1"/>
  <c r="V24" i="11"/>
  <c r="W24" i="11" s="1"/>
  <c r="V48" i="11"/>
  <c r="W48" i="11" s="1"/>
  <c r="V52" i="11"/>
  <c r="W52" i="11" s="1"/>
  <c r="AT12" i="10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W55" i="11" l="1"/>
  <c r="X3" i="11" s="1"/>
  <c r="V55" i="11"/>
  <c r="X41" i="10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AF3" i="11" l="1"/>
  <c r="AG3" i="11" s="1"/>
  <c r="Z3" i="11"/>
  <c r="X10" i="11"/>
  <c r="AF10" i="11" s="1"/>
  <c r="AG10" i="11" s="1"/>
  <c r="X23" i="11"/>
  <c r="X40" i="11"/>
  <c r="Z40" i="11" s="1"/>
  <c r="X54" i="11"/>
  <c r="X2" i="11"/>
  <c r="AF2" i="11" s="1"/>
  <c r="AG2" i="11" s="1"/>
  <c r="X18" i="11"/>
  <c r="X5" i="11"/>
  <c r="AF5" i="11" s="1"/>
  <c r="X8" i="11"/>
  <c r="X32" i="11"/>
  <c r="X31" i="11"/>
  <c r="AF31" i="11" s="1"/>
  <c r="X52" i="11"/>
  <c r="AF52" i="11" s="1"/>
  <c r="X19" i="11"/>
  <c r="AF19" i="11" s="1"/>
  <c r="X11" i="11"/>
  <c r="AF11" i="11" s="1"/>
  <c r="X26" i="11"/>
  <c r="AF26" i="11" s="1"/>
  <c r="X45" i="11"/>
  <c r="AF45" i="11" s="1"/>
  <c r="X34" i="11"/>
  <c r="AF34" i="11" s="1"/>
  <c r="X7" i="11"/>
  <c r="AF7" i="11" s="1"/>
  <c r="X4" i="11"/>
  <c r="AF4" i="11" s="1"/>
  <c r="X42" i="11"/>
  <c r="AF42" i="11" s="1"/>
  <c r="AG42" i="11" s="1"/>
  <c r="X12" i="11"/>
  <c r="AF12" i="11" s="1"/>
  <c r="X29" i="11"/>
  <c r="X16" i="11"/>
  <c r="AF16" i="11" s="1"/>
  <c r="X43" i="11"/>
  <c r="AF43" i="11" s="1"/>
  <c r="X22" i="11"/>
  <c r="X41" i="11"/>
  <c r="AF41" i="11" s="1"/>
  <c r="X30" i="11"/>
  <c r="X48" i="11"/>
  <c r="AF48" i="11" s="1"/>
  <c r="X33" i="11"/>
  <c r="X47" i="11"/>
  <c r="X46" i="11"/>
  <c r="X24" i="11"/>
  <c r="AF24" i="11" s="1"/>
  <c r="X50" i="11"/>
  <c r="AF50" i="11" s="1"/>
  <c r="X21" i="11"/>
  <c r="AF21" i="11" s="1"/>
  <c r="X25" i="11"/>
  <c r="AF25" i="11" s="1"/>
  <c r="X39" i="11"/>
  <c r="AF39" i="11" s="1"/>
  <c r="X49" i="11"/>
  <c r="AF49" i="11" s="1"/>
  <c r="X37" i="11"/>
  <c r="AF37" i="11" s="1"/>
  <c r="X35" i="11"/>
  <c r="AF35" i="11" s="1"/>
  <c r="X17" i="11"/>
  <c r="AF17" i="11" s="1"/>
  <c r="X51" i="11"/>
  <c r="AF51" i="11" s="1"/>
  <c r="X14" i="11"/>
  <c r="AF14" i="11" s="1"/>
  <c r="X6" i="11"/>
  <c r="AF6" i="11" s="1"/>
  <c r="X38" i="11"/>
  <c r="AF38" i="11" s="1"/>
  <c r="X9" i="11"/>
  <c r="AF9" i="11" s="1"/>
  <c r="X13" i="11"/>
  <c r="AF13" i="11" s="1"/>
  <c r="X36" i="11"/>
  <c r="AF36" i="11" s="1"/>
  <c r="X27" i="11"/>
  <c r="AF27" i="11" s="1"/>
  <c r="X15" i="11"/>
  <c r="AF15" i="11" s="1"/>
  <c r="X28" i="11"/>
  <c r="AF28" i="11" s="1"/>
  <c r="X44" i="11"/>
  <c r="AF44" i="11" s="1"/>
  <c r="X20" i="11"/>
  <c r="AF20" i="11" s="1"/>
  <c r="X53" i="11"/>
  <c r="AF53" i="11" s="1"/>
  <c r="X46" i="10"/>
  <c r="Z10" i="11" l="1"/>
  <c r="AA10" i="11" s="1"/>
  <c r="AH10" i="11" s="1"/>
  <c r="AA3" i="11"/>
  <c r="AH3" i="11" s="1"/>
  <c r="AF23" i="11"/>
  <c r="AG23" i="11" s="1"/>
  <c r="Z23" i="11"/>
  <c r="AF40" i="11"/>
  <c r="AG40" i="11" s="1"/>
  <c r="Z54" i="11"/>
  <c r="AA54" i="11" s="1"/>
  <c r="AF54" i="11"/>
  <c r="AG54" i="11" s="1"/>
  <c r="Z45" i="11"/>
  <c r="AA45" i="11" s="1"/>
  <c r="AA40" i="11"/>
  <c r="Z2" i="11"/>
  <c r="AA2" i="11" s="1"/>
  <c r="AH2" i="11" s="1"/>
  <c r="Z18" i="11"/>
  <c r="AA18" i="11" s="1"/>
  <c r="AF18" i="11"/>
  <c r="AG18" i="11" s="1"/>
  <c r="AF8" i="11"/>
  <c r="AG8" i="11" s="1"/>
  <c r="Z8" i="11"/>
  <c r="AA8" i="11" s="1"/>
  <c r="AF32" i="11"/>
  <c r="AG32" i="11" s="1"/>
  <c r="Z32" i="11"/>
  <c r="AA32" i="11" s="1"/>
  <c r="Z5" i="11"/>
  <c r="AA5" i="11" s="1"/>
  <c r="Z31" i="11"/>
  <c r="AA31" i="11" s="1"/>
  <c r="Z4" i="11"/>
  <c r="AA4" i="11" s="1"/>
  <c r="Z48" i="11"/>
  <c r="AA48" i="11" s="1"/>
  <c r="Z42" i="11"/>
  <c r="AA42" i="11" s="1"/>
  <c r="AH42" i="11" s="1"/>
  <c r="Z52" i="11"/>
  <c r="AA52" i="11" s="1"/>
  <c r="Z12" i="11"/>
  <c r="AA12" i="11" s="1"/>
  <c r="Z19" i="11"/>
  <c r="AA19" i="11" s="1"/>
  <c r="Z34" i="11"/>
  <c r="AA34" i="11" s="1"/>
  <c r="Z43" i="11"/>
  <c r="AA43" i="11" s="1"/>
  <c r="Z41" i="11"/>
  <c r="AA41" i="11" s="1"/>
  <c r="Z11" i="11"/>
  <c r="AA11" i="11" s="1"/>
  <c r="Z16" i="11"/>
  <c r="AA16" i="11" s="1"/>
  <c r="Z26" i="11"/>
  <c r="AA26" i="11" s="1"/>
  <c r="Z47" i="11"/>
  <c r="AA47" i="11" s="1"/>
  <c r="AF47" i="11"/>
  <c r="AG47" i="11" s="1"/>
  <c r="Z29" i="11"/>
  <c r="AA29" i="11" s="1"/>
  <c r="AF29" i="11"/>
  <c r="AG29" i="11" s="1"/>
  <c r="Z33" i="11"/>
  <c r="AA33" i="11" s="1"/>
  <c r="AF33" i="11"/>
  <c r="AG33" i="11" s="1"/>
  <c r="Z22" i="11"/>
  <c r="AA22" i="11" s="1"/>
  <c r="AF22" i="11"/>
  <c r="AG22" i="11" s="1"/>
  <c r="Z46" i="11"/>
  <c r="AA46" i="11" s="1"/>
  <c r="AF46" i="11"/>
  <c r="AG46" i="11" s="1"/>
  <c r="Z30" i="11"/>
  <c r="AA30" i="11" s="1"/>
  <c r="AF30" i="11"/>
  <c r="AG30" i="11" s="1"/>
  <c r="Z7" i="11"/>
  <c r="AA7" i="11" s="1"/>
  <c r="Z44" i="11"/>
  <c r="AA44" i="11" s="1"/>
  <c r="Z36" i="11"/>
  <c r="AA36" i="11" s="1"/>
  <c r="Z6" i="11"/>
  <c r="AA6" i="11" s="1"/>
  <c r="AG6" i="11"/>
  <c r="Z35" i="11"/>
  <c r="AA35" i="11" s="1"/>
  <c r="AG35" i="11"/>
  <c r="Z25" i="11"/>
  <c r="AA25" i="11" s="1"/>
  <c r="AG25" i="11"/>
  <c r="Z53" i="11"/>
  <c r="AA53" i="11" s="1"/>
  <c r="Z14" i="11"/>
  <c r="AA14" i="11" s="1"/>
  <c r="Z37" i="11"/>
  <c r="AA37" i="11" s="1"/>
  <c r="Z9" i="11"/>
  <c r="AA9" i="11" s="1"/>
  <c r="Z51" i="11"/>
  <c r="AA51" i="11" s="1"/>
  <c r="Z49" i="11"/>
  <c r="AA49" i="11" s="1"/>
  <c r="Z50" i="11"/>
  <c r="AA50" i="11" s="1"/>
  <c r="Z28" i="11"/>
  <c r="AA28" i="11" s="1"/>
  <c r="AG28" i="11"/>
  <c r="Z13" i="11"/>
  <c r="AA13" i="11" s="1"/>
  <c r="Z21" i="11"/>
  <c r="AA21" i="11" s="1"/>
  <c r="AG21" i="11"/>
  <c r="Z20" i="11"/>
  <c r="AA20" i="11" s="1"/>
  <c r="Z27" i="11"/>
  <c r="AA27" i="11" s="1"/>
  <c r="Z38" i="11"/>
  <c r="AA38" i="11" s="1"/>
  <c r="Z17" i="11"/>
  <c r="AA17" i="11" s="1"/>
  <c r="AG17" i="11"/>
  <c r="Z39" i="11"/>
  <c r="AA39" i="11" s="1"/>
  <c r="Z24" i="11"/>
  <c r="AA24" i="11" s="1"/>
  <c r="AG24" i="11"/>
  <c r="AG44" i="11"/>
  <c r="AG9" i="11"/>
  <c r="AG43" i="11"/>
  <c r="AG31" i="11"/>
  <c r="AG39" i="11"/>
  <c r="AG13" i="11"/>
  <c r="AG7" i="11"/>
  <c r="AG45" i="11"/>
  <c r="AG14" i="11"/>
  <c r="AG36" i="11"/>
  <c r="AG19" i="11"/>
  <c r="AG41" i="11"/>
  <c r="AG38" i="11"/>
  <c r="AG50" i="11"/>
  <c r="AG4" i="11"/>
  <c r="AG48" i="11"/>
  <c r="AG11" i="11"/>
  <c r="AG51" i="11"/>
  <c r="AG26" i="11"/>
  <c r="AG20" i="11"/>
  <c r="AG53" i="11"/>
  <c r="AG16" i="11"/>
  <c r="AG52" i="11"/>
  <c r="AG12" i="11"/>
  <c r="AG34" i="11"/>
  <c r="X55" i="11"/>
  <c r="Z15" i="11"/>
  <c r="AG5" i="11"/>
  <c r="AG27" i="11"/>
  <c r="AG49" i="11"/>
  <c r="AG37" i="11"/>
  <c r="C45" i="8"/>
  <c r="AH54" i="11" l="1"/>
  <c r="AA23" i="11"/>
  <c r="AH23" i="11" s="1"/>
  <c r="AH20" i="11"/>
  <c r="AH40" i="11"/>
  <c r="AH41" i="11"/>
  <c r="AH19" i="11"/>
  <c r="AH45" i="11"/>
  <c r="AH18" i="11"/>
  <c r="AH32" i="11"/>
  <c r="AH8" i="11"/>
  <c r="AH5" i="11"/>
  <c r="AH21" i="11"/>
  <c r="AH31" i="11"/>
  <c r="AH34" i="11"/>
  <c r="AH48" i="11"/>
  <c r="AH51" i="11"/>
  <c r="AH4" i="11"/>
  <c r="AH22" i="11"/>
  <c r="AH7" i="11"/>
  <c r="AH11" i="11"/>
  <c r="AH52" i="11"/>
  <c r="AH12" i="11"/>
  <c r="AH33" i="11"/>
  <c r="AH29" i="11"/>
  <c r="AH24" i="11"/>
  <c r="AH25" i="11"/>
  <c r="AH47" i="11"/>
  <c r="AH49" i="11"/>
  <c r="AH30" i="11"/>
  <c r="AH43" i="11"/>
  <c r="AH16" i="11"/>
  <c r="AH26" i="11"/>
  <c r="AH37" i="11"/>
  <c r="AH9" i="11"/>
  <c r="AH46" i="11"/>
  <c r="AH14" i="11"/>
  <c r="AH17" i="11"/>
  <c r="AH36" i="11"/>
  <c r="AH13" i="11"/>
  <c r="AH27" i="11"/>
  <c r="AH28" i="11"/>
  <c r="AH6" i="11"/>
  <c r="AH38" i="11"/>
  <c r="AH35" i="11"/>
  <c r="AH39" i="11"/>
  <c r="AH50" i="11"/>
  <c r="Z55" i="11"/>
  <c r="AA15" i="11"/>
  <c r="AH44" i="11"/>
  <c r="AH53" i="11"/>
  <c r="C28" i="8"/>
  <c r="C9" i="8"/>
  <c r="C13" i="8"/>
  <c r="C29" i="8"/>
  <c r="AA55" i="11" l="1"/>
  <c r="AJ23" i="11"/>
  <c r="AK23" i="11" s="1"/>
  <c r="AM23" i="11" s="1"/>
  <c r="AJ3" i="11"/>
  <c r="AK3" i="11" s="1"/>
  <c r="AM3" i="11" s="1"/>
  <c r="AJ54" i="11"/>
  <c r="AK54" i="11" s="1"/>
  <c r="AM54" i="11" s="1"/>
  <c r="AJ10" i="11"/>
  <c r="AK10" i="11" s="1"/>
  <c r="AM10" i="11" s="1"/>
  <c r="AJ18" i="11"/>
  <c r="AK18" i="11" s="1"/>
  <c r="AM18" i="11" s="1"/>
  <c r="AJ40" i="11"/>
  <c r="AK40" i="11" s="1"/>
  <c r="AM40" i="11" s="1"/>
  <c r="AJ15" i="11"/>
  <c r="AK15" i="11" s="1"/>
  <c r="AM15" i="11" s="1"/>
  <c r="AJ8" i="11"/>
  <c r="AK8" i="11" s="1"/>
  <c r="AM8" i="11" s="1"/>
  <c r="AJ32" i="11"/>
  <c r="AK32" i="11" s="1"/>
  <c r="AM32" i="11" s="1"/>
  <c r="AJ2" i="11"/>
  <c r="AK2" i="11" s="1"/>
  <c r="AM2" i="11" s="1"/>
  <c r="AF55" i="11"/>
  <c r="AG15" i="11"/>
  <c r="AJ35" i="11"/>
  <c r="AK35" i="11" s="1"/>
  <c r="AM35" i="11" s="1"/>
  <c r="AJ41" i="11"/>
  <c r="AK41" i="11" s="1"/>
  <c r="AM41" i="11" s="1"/>
  <c r="AJ6" i="11"/>
  <c r="AK6" i="11" s="1"/>
  <c r="AM6" i="11" s="1"/>
  <c r="AJ38" i="11"/>
  <c r="AK38" i="11" s="1"/>
  <c r="AM38" i="11" s="1"/>
  <c r="AJ47" i="11"/>
  <c r="AK47" i="11" s="1"/>
  <c r="AM47" i="11" s="1"/>
  <c r="AJ9" i="11"/>
  <c r="AK9" i="11" s="1"/>
  <c r="AM9" i="11" s="1"/>
  <c r="AJ4" i="11"/>
  <c r="AK4" i="11" s="1"/>
  <c r="AM4" i="11" s="1"/>
  <c r="AJ26" i="11"/>
  <c r="AK26" i="11" s="1"/>
  <c r="AM26" i="11" s="1"/>
  <c r="AJ33" i="11"/>
  <c r="AK33" i="11" s="1"/>
  <c r="AM33" i="11" s="1"/>
  <c r="AJ51" i="11"/>
  <c r="AK51" i="11" s="1"/>
  <c r="AM51" i="11" s="1"/>
  <c r="AJ45" i="11"/>
  <c r="AK45" i="11" s="1"/>
  <c r="AM45" i="11" s="1"/>
  <c r="AJ13" i="11"/>
  <c r="AK13" i="11" s="1"/>
  <c r="AM13" i="11" s="1"/>
  <c r="AJ34" i="11"/>
  <c r="AK34" i="11" s="1"/>
  <c r="AM34" i="11" s="1"/>
  <c r="AJ21" i="11"/>
  <c r="AK21" i="11" s="1"/>
  <c r="AM21" i="11" s="1"/>
  <c r="AJ37" i="11"/>
  <c r="AK37" i="11" s="1"/>
  <c r="AM37" i="11" s="1"/>
  <c r="AJ19" i="11"/>
  <c r="AK19" i="11" s="1"/>
  <c r="AM19" i="11" s="1"/>
  <c r="AJ29" i="11"/>
  <c r="AK29" i="11" s="1"/>
  <c r="AM29" i="11" s="1"/>
  <c r="AJ31" i="11"/>
  <c r="AK31" i="11" s="1"/>
  <c r="AM31" i="11" s="1"/>
  <c r="AJ48" i="11"/>
  <c r="AK48" i="11" s="1"/>
  <c r="AM48" i="11" s="1"/>
  <c r="AJ5" i="11"/>
  <c r="AK5" i="11" s="1"/>
  <c r="AM5" i="11" s="1"/>
  <c r="AJ30" i="11"/>
  <c r="AK30" i="11" s="1"/>
  <c r="AM30" i="11" s="1"/>
  <c r="AJ42" i="11"/>
  <c r="AK42" i="11" s="1"/>
  <c r="AM42" i="11" s="1"/>
  <c r="AJ43" i="11"/>
  <c r="AK43" i="11" s="1"/>
  <c r="AM43" i="11" s="1"/>
  <c r="AJ50" i="11"/>
  <c r="AK50" i="11" s="1"/>
  <c r="AM50" i="11" s="1"/>
  <c r="AJ17" i="11"/>
  <c r="AK17" i="11" s="1"/>
  <c r="AM17" i="11" s="1"/>
  <c r="AJ16" i="11"/>
  <c r="AK16" i="11" s="1"/>
  <c r="AM16" i="11" s="1"/>
  <c r="AJ25" i="11"/>
  <c r="AK25" i="11" s="1"/>
  <c r="AM25" i="11" s="1"/>
  <c r="AJ22" i="11"/>
  <c r="AK22" i="11" s="1"/>
  <c r="AM22" i="11" s="1"/>
  <c r="AJ46" i="11"/>
  <c r="AK46" i="11" s="1"/>
  <c r="AM46" i="11" s="1"/>
  <c r="AJ14" i="11"/>
  <c r="AK14" i="11" s="1"/>
  <c r="AM14" i="11" s="1"/>
  <c r="AJ7" i="11"/>
  <c r="AK7" i="11" s="1"/>
  <c r="AM7" i="11" s="1"/>
  <c r="AJ52" i="11"/>
  <c r="AK52" i="11" s="1"/>
  <c r="AM52" i="11" s="1"/>
  <c r="AJ39" i="11"/>
  <c r="AK39" i="11" s="1"/>
  <c r="AM39" i="11" s="1"/>
  <c r="AJ11" i="11"/>
  <c r="AK11" i="11" s="1"/>
  <c r="AM11" i="11" s="1"/>
  <c r="AJ49" i="11"/>
  <c r="AK49" i="11" s="1"/>
  <c r="AM49" i="11" s="1"/>
  <c r="AJ36" i="11"/>
  <c r="AK36" i="11" s="1"/>
  <c r="AM36" i="11" s="1"/>
  <c r="AJ12" i="11"/>
  <c r="AK12" i="11" s="1"/>
  <c r="AM12" i="11" s="1"/>
  <c r="AJ24" i="11"/>
  <c r="AK24" i="11" s="1"/>
  <c r="AM24" i="11" s="1"/>
  <c r="AJ44" i="11"/>
  <c r="AK44" i="11" s="1"/>
  <c r="AM44" i="11" s="1"/>
  <c r="AJ27" i="11"/>
  <c r="AK27" i="11" s="1"/>
  <c r="AM27" i="11" s="1"/>
  <c r="AJ28" i="11"/>
  <c r="AK28" i="11" s="1"/>
  <c r="AM28" i="11" s="1"/>
  <c r="AJ53" i="11"/>
  <c r="AK53" i="11" s="1"/>
  <c r="AM53" i="11" s="1"/>
  <c r="AJ20" i="11"/>
  <c r="AK20" i="11" s="1"/>
  <c r="AM20" i="11" s="1"/>
  <c r="C26" i="8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AG55" i="11" l="1"/>
  <c r="AH15" i="11"/>
  <c r="AH55" i="11" s="1"/>
  <c r="AJ55" i="11"/>
  <c r="Q36" i="10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X21" i="11" l="1"/>
  <c r="AZ21" i="11" l="1"/>
  <c r="BB21" i="11" s="1"/>
  <c r="AX25" i="11"/>
  <c r="AX7" i="11"/>
  <c r="AZ7" i="11" l="1"/>
  <c r="BB7" i="11" s="1"/>
  <c r="AZ25" i="11"/>
  <c r="BB25" i="11" s="1"/>
  <c r="AX44" i="11"/>
  <c r="AZ44" i="11" l="1"/>
  <c r="BB44" i="11" s="1"/>
  <c r="AX38" i="11"/>
  <c r="AX34" i="11"/>
  <c r="AZ34" i="11" l="1"/>
  <c r="BB34" i="11" s="1"/>
  <c r="AZ38" i="11"/>
  <c r="BB38" i="11" s="1"/>
  <c r="AX43" i="11"/>
  <c r="AX33" i="11"/>
  <c r="AZ43" i="11" l="1"/>
  <c r="BB43" i="11" s="1"/>
  <c r="AZ33" i="11"/>
  <c r="BB33" i="11" s="1"/>
  <c r="AX47" i="11"/>
  <c r="AX4" i="11"/>
  <c r="AX28" i="11"/>
  <c r="AZ28" i="11" l="1"/>
  <c r="BB28" i="11" s="1"/>
  <c r="AZ4" i="11"/>
  <c r="BB4" i="11" s="1"/>
  <c r="AZ47" i="11"/>
  <c r="BB47" i="11" s="1"/>
  <c r="AX16" i="11"/>
  <c r="AZ16" i="11" l="1"/>
  <c r="BB16" i="11" s="1"/>
  <c r="AX39" i="11"/>
  <c r="AZ39" i="11" l="1"/>
  <c r="BB39" i="11" s="1"/>
  <c r="AX42" i="11"/>
  <c r="AZ42" i="11" l="1"/>
  <c r="BB42" i="11" s="1"/>
  <c r="AX45" i="11"/>
  <c r="AX41" i="11"/>
  <c r="AX30" i="11"/>
  <c r="AX14" i="11"/>
  <c r="AX52" i="11"/>
  <c r="AX48" i="11"/>
  <c r="AX11" i="11"/>
  <c r="AX9" i="11"/>
  <c r="AX13" i="11"/>
  <c r="AX50" i="11"/>
  <c r="AX17" i="11"/>
  <c r="AX29" i="11"/>
  <c r="AX6" i="11"/>
  <c r="AX51" i="11"/>
  <c r="AX27" i="11"/>
  <c r="AZ27" i="11" s="1"/>
  <c r="AX46" i="11"/>
  <c r="AX26" i="11"/>
  <c r="AX36" i="11"/>
  <c r="AX31" i="11"/>
  <c r="AX24" i="11"/>
  <c r="AX37" i="11"/>
  <c r="AX15" i="11"/>
  <c r="AX35" i="11"/>
  <c r="AX22" i="11"/>
  <c r="AX5" i="11"/>
  <c r="AX12" i="11"/>
  <c r="AZ15" i="11" l="1"/>
  <c r="BB15" i="11" s="1"/>
  <c r="AZ48" i="11"/>
  <c r="BB48" i="11" s="1"/>
  <c r="AZ6" i="11"/>
  <c r="BB6" i="11" s="1"/>
  <c r="AZ24" i="11"/>
  <c r="BB24" i="11" s="1"/>
  <c r="AZ29" i="11"/>
  <c r="BB29" i="11" s="1"/>
  <c r="AZ31" i="11"/>
  <c r="BB31" i="11" s="1"/>
  <c r="AZ17" i="11"/>
  <c r="BB17" i="11" s="1"/>
  <c r="AZ12" i="11"/>
  <c r="BB12" i="11" s="1"/>
  <c r="AZ50" i="11"/>
  <c r="BB50" i="11" s="1"/>
  <c r="AZ41" i="11"/>
  <c r="BB41" i="11" s="1"/>
  <c r="AZ5" i="11"/>
  <c r="BB5" i="11" s="1"/>
  <c r="AZ26" i="11"/>
  <c r="BB26" i="11" s="1"/>
  <c r="AZ13" i="11"/>
  <c r="BB13" i="11" s="1"/>
  <c r="AZ45" i="11"/>
  <c r="BB45" i="11" s="1"/>
  <c r="AZ51" i="11"/>
  <c r="BB51" i="11" s="1"/>
  <c r="AZ37" i="11"/>
  <c r="BB37" i="11" s="1"/>
  <c r="AZ52" i="11"/>
  <c r="BB52" i="11" s="1"/>
  <c r="AZ14" i="11"/>
  <c r="BB14" i="11" s="1"/>
  <c r="AZ30" i="11"/>
  <c r="BB30" i="11" s="1"/>
  <c r="AZ36" i="11"/>
  <c r="BB36" i="11" s="1"/>
  <c r="AZ22" i="11"/>
  <c r="BB22" i="11" s="1"/>
  <c r="AZ46" i="11"/>
  <c r="BB46" i="11" s="1"/>
  <c r="AZ9" i="11"/>
  <c r="BB9" i="11" s="1"/>
  <c r="AZ35" i="11"/>
  <c r="BB35" i="11" s="1"/>
  <c r="AZ11" i="11"/>
  <c r="BB11" i="11" s="1"/>
  <c r="BB27" i="11"/>
  <c r="C55" i="11"/>
  <c r="AZ57" i="11" l="1"/>
</calcChain>
</file>

<file path=xl/sharedStrings.xml><?xml version="1.0" encoding="utf-8"?>
<sst xmlns="http://schemas.openxmlformats.org/spreadsheetml/2006/main" count="350" uniqueCount="158">
  <si>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</si>
  <si>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</si>
  <si>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</si>
  <si>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</si>
  <si>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</si>
  <si>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</si>
  <si>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</si>
  <si>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</si>
  <si>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</si>
  <si>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</si>
  <si>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</si>
  <si>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</si>
  <si>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</si>
  <si>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</si>
  <si>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</si>
  <si>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</si>
  <si>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</si>
  <si>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</si>
  <si>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</si>
  <si>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</si>
  <si>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</si>
  <si>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</si>
  <si>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</si>
  <si>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</si>
  <si>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</si>
  <si>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</si>
  <si>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</si>
  <si>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</si>
  <si>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</si>
  <si>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</si>
  <si>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</si>
  <si>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</si>
  <si>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</si>
  <si>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</si>
  <si>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</si>
  <si>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</si>
  <si>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</si>
  <si>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</si>
  <si>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</si>
  <si>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</si>
  <si>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</si>
  <si>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</si>
  <si>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</si>
  <si>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</si>
  <si>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</si>
  <si>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</si>
  <si>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</si>
  <si>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</si>
  <si>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</si>
  <si>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</si>
  <si>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</si>
  <si>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</si>
  <si>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</si>
  <si>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</si>
  <si>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</si>
  <si>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</si>
  <si>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</si>
  <si>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</si>
  <si>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</si>
  <si>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</si>
  <si>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</si>
  <si>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</si>
  <si>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</si>
  <si>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</si>
  <si>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</si>
  <si>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</si>
  <si>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</si>
  <si>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</si>
  <si>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</si>
  <si>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</si>
  <si>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</si>
  <si>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</si>
  <si>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</si>
  <si>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</si>
  <si>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</si>
  <si>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</si>
  <si>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</si>
  <si>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</si>
  <si>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</si>
  <si>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</si>
  <si>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</si>
  <si>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</si>
  <si>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</si>
  <si>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</si>
  <si>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</si>
  <si>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</si>
  <si>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</si>
  <si>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</si>
  <si>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</si>
  <si>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</si>
  <si>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</si>
  <si>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</si>
  <si>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</si>
  <si>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</si>
  <si>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</si>
  <si>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</si>
  <si>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</si>
  <si>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</si>
  <si>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</si>
  <si>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</si>
  <si>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</si>
  <si>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</si>
  <si>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</si>
  <si>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</si>
  <si>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</si>
  <si>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</si>
  <si>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</si>
  <si>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</si>
  <si>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</si>
  <si>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</si>
  <si>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</si>
  <si>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</si>
  <si>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</si>
  <si>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</si>
  <si>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</si>
  <si>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</si>
  <si>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</si>
  <si>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</si>
  <si>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</si>
  <si>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</si>
  <si>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</si>
  <si>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</si>
  <si>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</si>
  <si>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</si>
  <si>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</si>
  <si>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</si>
  <si>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</si>
  <si>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</si>
  <si>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</si>
  <si>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</si>
  <si>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</si>
  <si>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</si>
  <si>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</si>
  <si>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</si>
  <si>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</si>
  <si>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</si>
  <si>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</si>
  <si>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</si>
  <si>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</si>
  <si>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</si>
  <si>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</si>
  <si>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</si>
  <si>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</si>
  <si>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</si>
  <si>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</si>
  <si>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</si>
  <si>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</si>
  <si>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</si>
  <si>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</si>
  <si>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</si>
  <si>
    <t>doub</t>
  </si>
  <si>
    <t>upst</t>
  </si>
  <si>
    <t>duol</t>
  </si>
  <si>
    <t>amzn</t>
  </si>
  <si>
    <t>apph</t>
  </si>
  <si>
    <t>direction</t>
  </si>
  <si>
    <t>dev_quantile</t>
  </si>
  <si>
    <t>fair_value_mult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</si>
</sst>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  <xf numFmtId="165" fontId="0" fillId="2" borderId="0" xfId="0" applyNumberFormat="1" applyFill="1" applyBorder="1"/>
    <xf numFmtId="0" fontId="0" fillId="6" borderId="1" xfId="0" applyFill="1" applyBorder="1"/>
    <xf numFmtId="2" fontId="0" fillId="0" borderId="0" xfId="0" applyNumberFormat="1"/>
    <xf numFmtId="2" fontId="0" fillId="0" borderId="0" xfId="0" applyNumberForma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6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BB75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baseColWidth="10" defaultRowHeight="16" x14ac:dyDescent="0.2"/>
  <cols>
    <col min="3" max="3" width="9.1640625" customWidth="1"/>
    <col min="4" max="4" width="9.5" hidden="1" customWidth="1"/>
    <col min="5" max="7" width="9.5" customWidth="1"/>
    <col min="8" max="10" width="10.83203125" customWidth="1"/>
    <col min="16" max="16" width="10.5" customWidth="1"/>
    <col min="17" max="17" width="8.33203125" customWidth="1"/>
    <col min="18" max="23" width="0.1640625" hidden="1" customWidth="1"/>
    <col min="24" max="24" width="9.83203125" hidden="1" customWidth="1"/>
    <col min="25" max="25" width="9.83203125" customWidth="1"/>
    <col min="42" max="42" width="12" bestFit="1" customWidth="1"/>
    <col min="52" max="52" width="13" customWidth="1"/>
    <col min="53" max="53" width="12.5" customWidth="1"/>
  </cols>
  <sheetData>
    <row r="1" spans="1:54" x14ac:dyDescent="0.2">
      <c r="A1" t="s">
        <v>0</v>
      </c>
      <c r="B1" s="21" t="s">
        <v>155</v>
      </c>
      <c r="C1" s="3" t="s">
        <v>6</v>
      </c>
      <c r="D1" s="40" t="s">
        <v>59</v>
      </c>
      <c r="E1" t="s">
        <v>157</v>
      </c>
      <c r="F1" s="40" t="s">
        <v>156</v>
      </c>
      <c r="G1" s="40" t="s">
        <v>132</v>
      </c>
      <c r="H1" s="40" t="s">
        <v>133</v>
      </c>
      <c r="I1" s="40" t="s">
        <v>134</v>
      </c>
      <c r="J1" s="40" t="s">
        <v>137</v>
      </c>
      <c r="K1" s="40" t="s">
        <v>84</v>
      </c>
      <c r="L1" s="40" t="s">
        <v>85</v>
      </c>
      <c r="M1" s="40" t="s">
        <v>86</v>
      </c>
      <c r="N1" s="40" t="s">
        <v>97</v>
      </c>
      <c r="O1" s="40" t="s">
        <v>87</v>
      </c>
      <c r="P1" s="21" t="s">
        <v>88</v>
      </c>
      <c r="Q1" t="s">
        <v>1</v>
      </c>
      <c r="R1" t="s">
        <v>45</v>
      </c>
      <c r="S1" t="s">
        <v>60</v>
      </c>
      <c r="T1" s="43" t="s">
        <v>61</v>
      </c>
      <c r="U1" t="s">
        <v>62</v>
      </c>
      <c r="V1" t="s">
        <v>63</v>
      </c>
      <c r="W1" t="s">
        <v>64</v>
      </c>
      <c r="X1" s="5" t="s">
        <v>65</v>
      </c>
      <c r="Y1" s="77" t="s">
        <v>53</v>
      </c>
      <c r="Z1" s="43" t="s">
        <v>54</v>
      </c>
      <c r="AA1" s="84" t="s">
        <v>55</v>
      </c>
      <c r="AB1" s="82" t="s">
        <v>23</v>
      </c>
      <c r="AC1" s="77" t="s">
        <v>24</v>
      </c>
      <c r="AD1" s="77" t="s">
        <v>25</v>
      </c>
      <c r="AE1" s="6" t="s">
        <v>12</v>
      </c>
      <c r="AF1" s="40" t="s">
        <v>56</v>
      </c>
      <c r="AG1" s="3" t="s">
        <v>32</v>
      </c>
      <c r="AH1" s="3" t="s">
        <v>43</v>
      </c>
      <c r="AI1" s="3" t="s">
        <v>75</v>
      </c>
      <c r="AJ1" t="s">
        <v>89</v>
      </c>
      <c r="AK1" t="s">
        <v>93</v>
      </c>
      <c r="AL1" t="s">
        <v>92</v>
      </c>
      <c r="AM1" t="s">
        <v>94</v>
      </c>
      <c r="AN1" t="s">
        <v>107</v>
      </c>
      <c r="AO1" t="s">
        <v>108</v>
      </c>
      <c r="AP1" t="s">
        <v>109</v>
      </c>
      <c r="AQ1" t="s">
        <v>116</v>
      </c>
      <c r="AR1" t="s">
        <v>115</v>
      </c>
      <c r="AS1" t="s">
        <v>110</v>
      </c>
      <c r="AT1" t="s">
        <v>111</v>
      </c>
      <c r="AU1" t="s">
        <v>112</v>
      </c>
      <c r="AV1" t="s">
        <v>117</v>
      </c>
      <c r="AW1" t="s">
        <v>118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</row>
    <row r="2" spans="1:54" x14ac:dyDescent="0.2">
      <c r="A2" s="88" t="s">
        <v>145</v>
      </c>
      <c r="B2" s="21">
        <v>0</v>
      </c>
      <c r="C2" s="32">
        <v>2985</v>
      </c>
      <c r="D2" s="21">
        <f>10000-C2</f>
        <v>7015</v>
      </c>
      <c r="E2">
        <v>0.75487794509740103</v>
      </c>
      <c r="F2" s="89">
        <v>1.9841269841269799E-2</v>
      </c>
      <c r="G2" s="90">
        <v>0.38159999999999999</v>
      </c>
      <c r="H2" s="21">
        <v>0.93159999999999998</v>
      </c>
      <c r="I2" s="21">
        <v>0.97199999999999998</v>
      </c>
      <c r="J2" s="21">
        <v>1</v>
      </c>
      <c r="K2" s="21">
        <v>0</v>
      </c>
      <c r="L2" s="21">
        <v>0</v>
      </c>
      <c r="M2" s="21">
        <v>0</v>
      </c>
      <c r="N2" s="21">
        <v>0</v>
      </c>
      <c r="O2" s="21">
        <v>1</v>
      </c>
      <c r="P2" s="87">
        <f>1.5 * (C2-MAX($C$2:$C$54))/(MIN($C$2:$C$54)-MAX($C$2:$C$54)) + 0.5</f>
        <v>1.8330341113105924</v>
      </c>
      <c r="Q2" s="63">
        <v>1</v>
      </c>
      <c r="R2" s="75">
        <f>Q2/$Q$55</f>
        <v>4.1468139511268111E-3</v>
      </c>
      <c r="S2" s="75">
        <f>D2/$D$55</f>
        <v>2.4024959929860132E-2</v>
      </c>
      <c r="T2" s="41">
        <v>2</v>
      </c>
      <c r="U2" s="4">
        <f>S2^T2</f>
        <v>5.7719869963138496E-4</v>
      </c>
      <c r="V2" s="4">
        <f>U2/$U$55</f>
        <v>2.8926341307872815E-2</v>
      </c>
      <c r="W2" s="4">
        <f>V2*R2</f>
        <v>1.1995215569054275E-4</v>
      </c>
      <c r="X2" s="28">
        <f>W2/$W$55</f>
        <v>6.6742003478597557E-3</v>
      </c>
      <c r="Y2" s="78">
        <v>273</v>
      </c>
      <c r="Z2" s="46">
        <f>$F$61*X2</f>
        <v>416.01625608279431</v>
      </c>
      <c r="AA2" s="85">
        <f>Z2-Y2</f>
        <v>143.01625608279431</v>
      </c>
      <c r="AB2" s="78">
        <v>0</v>
      </c>
      <c r="AC2" s="78">
        <v>199</v>
      </c>
      <c r="AD2" s="78">
        <v>0</v>
      </c>
      <c r="AE2" s="34">
        <f>SUM(AB2:AD2)</f>
        <v>199</v>
      </c>
      <c r="AF2" s="46">
        <f>X2*$F$60</f>
        <v>494.95869779727946</v>
      </c>
      <c r="AG2" s="12">
        <f>AF2-AE2</f>
        <v>295.95869779727946</v>
      </c>
      <c r="AH2" s="12">
        <f>AG2+AA2</f>
        <v>438.97495388007377</v>
      </c>
      <c r="AI2" s="55">
        <f>Y2+AE2</f>
        <v>472</v>
      </c>
      <c r="AJ2">
        <f>Z2/$Z$55</f>
        <v>6.6742003478597565E-3</v>
      </c>
      <c r="AK2" s="1">
        <f>AJ2*$AK$55</f>
        <v>682.86413439092314</v>
      </c>
      <c r="AL2" s="2">
        <v>0</v>
      </c>
      <c r="AM2" s="1">
        <f>AK2-AL2</f>
        <v>682.86413439092314</v>
      </c>
      <c r="AN2">
        <f>B2*Q2</f>
        <v>0</v>
      </c>
      <c r="AO2">
        <f>AN2/$AN$55</f>
        <v>0</v>
      </c>
      <c r="AP2" s="1">
        <f>AO2*$AP$55</f>
        <v>0</v>
      </c>
      <c r="AQ2" s="8">
        <v>724</v>
      </c>
      <c r="AR2" s="1">
        <f>AP2-AQ2</f>
        <v>-724</v>
      </c>
      <c r="AS2" s="69">
        <f>Q2</f>
        <v>1</v>
      </c>
      <c r="AT2">
        <f>AS2/$AS$55</f>
        <v>4.1468139511268111E-3</v>
      </c>
      <c r="AU2" s="1">
        <f>AT2*$AU$55*$B$55</f>
        <v>131.4893675319635</v>
      </c>
      <c r="AV2" s="8">
        <v>0</v>
      </c>
      <c r="AW2" s="1">
        <f>AU2-AV2</f>
        <v>131.4893675319635</v>
      </c>
      <c r="AX2" s="81">
        <f>AVERAGE(H2:J2)</f>
        <v>0.96786666666666665</v>
      </c>
      <c r="AY2" s="81">
        <f>G2/$G$55</f>
        <v>1.2243758602876768E-2</v>
      </c>
      <c r="AZ2" s="49">
        <f>AX2*$AZ$55*AY2</f>
        <v>1119.1447710487726</v>
      </c>
      <c r="BA2" s="8">
        <v>0</v>
      </c>
      <c r="BB2" s="1">
        <f>AZ2-BA2</f>
        <v>1119.1447710487726</v>
      </c>
    </row>
    <row r="3" spans="1:54" x14ac:dyDescent="0.2">
      <c r="A3" s="42" t="s">
        <v>154</v>
      </c>
      <c r="B3" s="3">
        <v>0</v>
      </c>
      <c r="C3" s="21">
        <v>2499</v>
      </c>
      <c r="D3" s="21">
        <f>10000-C3</f>
        <v>7501</v>
      </c>
      <c r="E3">
        <v>0.82450542133058102</v>
      </c>
      <c r="F3" s="89">
        <v>5.6478405315614599E-2</v>
      </c>
      <c r="G3" s="90">
        <v>0.18809999999999999</v>
      </c>
      <c r="H3" s="21">
        <v>0.93159999999999998</v>
      </c>
      <c r="I3" s="21">
        <v>0.97199999999999998</v>
      </c>
      <c r="J3" s="21">
        <v>1</v>
      </c>
      <c r="K3" s="21">
        <v>0</v>
      </c>
      <c r="L3" s="21">
        <v>0</v>
      </c>
      <c r="M3" s="21">
        <v>0</v>
      </c>
      <c r="N3" s="21">
        <v>0</v>
      </c>
      <c r="O3" s="21">
        <v>1</v>
      </c>
      <c r="P3" s="87">
        <f>1.5 * (C3-MAX($C$2:$C$54))/(MIN($C$2:$C$54)-MAX($C$2:$C$54)) + 0.5</f>
        <v>1.9784560143626571</v>
      </c>
      <c r="Q3" s="63">
        <v>1</v>
      </c>
      <c r="R3" s="75">
        <f>Q3/$Q$55</f>
        <v>4.1468139511268111E-3</v>
      </c>
      <c r="S3" s="75">
        <f>D3/$D$55</f>
        <v>2.5689411893639463E-2</v>
      </c>
      <c r="T3" s="41">
        <v>2</v>
      </c>
      <c r="U3" s="4">
        <f>S3^T3</f>
        <v>6.5994588344106477E-4</v>
      </c>
      <c r="V3" s="4">
        <f>U3/$U$55</f>
        <v>3.3073220506791123E-2</v>
      </c>
      <c r="W3" s="4">
        <f>V3*R3</f>
        <v>1.3714849220625478E-4</v>
      </c>
      <c r="X3" s="28">
        <f>W3/$W$55</f>
        <v>7.6310134580065327E-3</v>
      </c>
      <c r="Y3" s="79">
        <v>643</v>
      </c>
      <c r="Z3" s="46">
        <f>$F$61*X3</f>
        <v>475.6563308644632</v>
      </c>
      <c r="AA3" s="85">
        <f>Z3-Y3</f>
        <v>-167.3436691355368</v>
      </c>
      <c r="AB3" s="79">
        <v>457</v>
      </c>
      <c r="AC3" s="79">
        <v>0</v>
      </c>
      <c r="AD3" s="79">
        <v>0</v>
      </c>
      <c r="AE3" s="34">
        <f>SUM(AB3:AD3)</f>
        <v>457</v>
      </c>
      <c r="AF3" s="46">
        <f>X3*$F$60</f>
        <v>565.91595804576446</v>
      </c>
      <c r="AG3" s="22">
        <f>AF3-AE3</f>
        <v>108.91595804576446</v>
      </c>
      <c r="AH3" s="22">
        <f>AG3+AA3</f>
        <v>-58.427711089772345</v>
      </c>
      <c r="AI3" s="55">
        <f>Y3+AE3</f>
        <v>1100</v>
      </c>
      <c r="AJ3">
        <f>Z3/$Z$55</f>
        <v>7.6310134580065336E-3</v>
      </c>
      <c r="AK3" s="1">
        <f>AJ3*$AK$55</f>
        <v>780.75951094248046</v>
      </c>
      <c r="AL3" s="2">
        <v>0</v>
      </c>
      <c r="AM3" s="1">
        <f>AK3-AL3</f>
        <v>780.75951094248046</v>
      </c>
      <c r="AN3">
        <f>B3*Q3</f>
        <v>0</v>
      </c>
      <c r="AO3">
        <f>AN3/$AN$55</f>
        <v>0</v>
      </c>
      <c r="AP3" s="1">
        <f>AO3*$AP$55</f>
        <v>0</v>
      </c>
      <c r="AQ3" s="8">
        <v>0</v>
      </c>
      <c r="AR3" s="1">
        <f>AP3-AQ3</f>
        <v>0</v>
      </c>
      <c r="AS3" s="69">
        <f>Q3</f>
        <v>1</v>
      </c>
      <c r="AT3">
        <f>AS3/$AS$55</f>
        <v>4.1468139511268111E-3</v>
      </c>
      <c r="AU3" s="1">
        <f>AT3*$AU$55*$B$55</f>
        <v>131.4893675319635</v>
      </c>
      <c r="AV3" s="8">
        <v>0</v>
      </c>
      <c r="AW3" s="1">
        <f>AU3-AV3</f>
        <v>131.4893675319635</v>
      </c>
      <c r="AX3" s="81">
        <f>AVERAGE(H3:J3)</f>
        <v>0.96786666666666665</v>
      </c>
      <c r="AY3" s="81">
        <f>G3/$G$55</f>
        <v>6.0352489339651986E-3</v>
      </c>
      <c r="AZ3" s="49">
        <f>AX3*$AZ$55*AY3</f>
        <v>551.65390837073926</v>
      </c>
      <c r="BA3" s="8">
        <v>2449</v>
      </c>
      <c r="BB3" s="1">
        <f>AZ3-BA3</f>
        <v>-1897.3460916292606</v>
      </c>
    </row>
    <row r="4" spans="1:54" x14ac:dyDescent="0.2">
      <c r="A4" s="42" t="s">
        <v>125</v>
      </c>
      <c r="B4" s="21">
        <v>0</v>
      </c>
      <c r="C4" s="21">
        <v>2975</v>
      </c>
      <c r="D4" s="21">
        <f>10000-C4</f>
        <v>7025</v>
      </c>
      <c r="E4">
        <v>0.85953143302940704</v>
      </c>
      <c r="F4" s="89">
        <v>2.9761904761904701E-2</v>
      </c>
      <c r="G4" s="90">
        <v>2.5000000000000001E-3</v>
      </c>
      <c r="H4" s="21">
        <v>0.93159999999999998</v>
      </c>
      <c r="I4" s="21">
        <v>0.97199999999999998</v>
      </c>
      <c r="J4" s="21">
        <v>1</v>
      </c>
      <c r="K4" s="21">
        <v>0</v>
      </c>
      <c r="L4" s="21">
        <v>0</v>
      </c>
      <c r="M4" s="21">
        <v>0</v>
      </c>
      <c r="N4" s="24">
        <v>2</v>
      </c>
      <c r="O4" s="21">
        <v>1</v>
      </c>
      <c r="P4" s="87">
        <f>1.5 * (C4-MAX($C$2:$C$54))/(MIN($C$2:$C$54)-MAX($C$2:$C$54)) + 0.5</f>
        <v>1.8360263315380012</v>
      </c>
      <c r="Q4" s="63">
        <f>(SUM(K4:N4) / O4) *((T4 + 1) * P4 / 3)</f>
        <v>3.6720526630760024</v>
      </c>
      <c r="R4" s="75">
        <f>Q4/$Q$55</f>
        <v>1.5227319212515925E-2</v>
      </c>
      <c r="S4" s="75">
        <f>D4/$D$55</f>
        <v>2.4059207912653945E-2</v>
      </c>
      <c r="T4" s="41">
        <v>2</v>
      </c>
      <c r="U4" s="4">
        <f>S4^T4</f>
        <v>5.7884548538431014E-4</v>
      </c>
      <c r="V4" s="4">
        <f>U4/$U$55</f>
        <v>2.9008870057124117E-2</v>
      </c>
      <c r="W4" s="4">
        <f>V4*R4</f>
        <v>4.4172732435422397E-4</v>
      </c>
      <c r="X4" s="28">
        <f>W4/$W$55</f>
        <v>2.4577938136184412E-2</v>
      </c>
      <c r="Y4" s="79">
        <v>1664</v>
      </c>
      <c r="Z4" s="46">
        <f>$F$61*X4</f>
        <v>1531.9920399046468</v>
      </c>
      <c r="AA4" s="85">
        <f>Z4-Y4</f>
        <v>-132.00796009535316</v>
      </c>
      <c r="AB4" s="79">
        <v>798</v>
      </c>
      <c r="AC4" s="79">
        <v>732</v>
      </c>
      <c r="AD4" s="79">
        <v>0</v>
      </c>
      <c r="AE4" s="34">
        <f>SUM(AB4:AD4)</f>
        <v>1530</v>
      </c>
      <c r="AF4" s="46">
        <f>X4*$F$60</f>
        <v>1822.6998921794359</v>
      </c>
      <c r="AG4" s="22">
        <f>AF4-AE4</f>
        <v>292.69989217943589</v>
      </c>
      <c r="AH4" s="22">
        <f>AG4+AA4</f>
        <v>160.69193208408274</v>
      </c>
      <c r="AI4" s="55">
        <f>Y4+AE4</f>
        <v>3194</v>
      </c>
      <c r="AJ4">
        <f>Z4/$Z$55</f>
        <v>2.4577938136184415E-2</v>
      </c>
      <c r="AK4" s="1">
        <f>AJ4*$AK$55</f>
        <v>2514.6671624655723</v>
      </c>
      <c r="AL4" s="2">
        <v>1930</v>
      </c>
      <c r="AM4" s="49">
        <f>AK4-AL4</f>
        <v>584.66716246557235</v>
      </c>
      <c r="AN4">
        <f>B4*Q4</f>
        <v>0</v>
      </c>
      <c r="AO4">
        <f>AN4/$AN$55</f>
        <v>0</v>
      </c>
      <c r="AP4" s="1">
        <f>AO4*$AP$55</f>
        <v>0</v>
      </c>
      <c r="AQ4" s="8">
        <v>0</v>
      </c>
      <c r="AR4" s="1">
        <f>AP4-AQ4</f>
        <v>0</v>
      </c>
      <c r="AS4" s="69">
        <f>Q4</f>
        <v>3.6720526630760024</v>
      </c>
      <c r="AT4">
        <f>AS4/$AS$55</f>
        <v>1.5227319212515925E-2</v>
      </c>
      <c r="AU4" s="1">
        <f>AT4*$AU$55*$B$55</f>
        <v>482.83588221192565</v>
      </c>
      <c r="AV4" s="8">
        <v>532</v>
      </c>
      <c r="AW4" s="49">
        <f>AU4-AV4</f>
        <v>-49.16411778807435</v>
      </c>
      <c r="AX4" s="81">
        <f>AVERAGE(H4:J4)</f>
        <v>0.96786666666666665</v>
      </c>
      <c r="AY4" s="81">
        <f>G4/$G$55</f>
        <v>8.0213303215911742E-5</v>
      </c>
      <c r="AZ4" s="49">
        <f>AX4*$AZ$55*AY4</f>
        <v>7.3319232904138669</v>
      </c>
      <c r="BA4" s="8">
        <v>0</v>
      </c>
      <c r="BB4" s="49">
        <f>AZ4-BA4</f>
        <v>7.3319232904138669</v>
      </c>
    </row>
    <row r="5" spans="1:54" x14ac:dyDescent="0.2">
      <c r="A5" s="39" t="s">
        <v>18</v>
      </c>
      <c r="B5" s="21">
        <v>0</v>
      </c>
      <c r="C5" s="21">
        <v>2427</v>
      </c>
      <c r="D5" s="21">
        <f>10000-C5</f>
        <v>7573</v>
      </c>
      <c r="E5">
        <v>0.865562091084074</v>
      </c>
      <c r="F5" s="89">
        <v>2.3809523809523801E-2</v>
      </c>
      <c r="G5" s="90">
        <v>1</v>
      </c>
      <c r="H5" s="21">
        <v>0.93159999999999998</v>
      </c>
      <c r="I5" s="21">
        <v>0.97199999999999998</v>
      </c>
      <c r="J5" s="21">
        <v>1</v>
      </c>
      <c r="K5" s="24">
        <v>1.5</v>
      </c>
      <c r="L5" s="21">
        <v>0</v>
      </c>
      <c r="M5" s="24">
        <v>1.5</v>
      </c>
      <c r="N5" s="21">
        <v>0</v>
      </c>
      <c r="O5" s="21">
        <v>2</v>
      </c>
      <c r="P5" s="87">
        <f>1.5 * (C5-MAX($C$2:$C$54))/(MIN($C$2:$C$54)-MAX($C$2:$C$54)) + 0.5</f>
        <v>2</v>
      </c>
      <c r="Q5" s="63">
        <f>(SUM(K5:N5) / O5) *((T5 + 1) * P5 / 3)</f>
        <v>3</v>
      </c>
      <c r="R5" s="13">
        <f>Q5/$Q$55</f>
        <v>1.2440441853380432E-2</v>
      </c>
      <c r="S5" s="13">
        <f>D5/$D$55</f>
        <v>2.593599736975492E-2</v>
      </c>
      <c r="T5" s="41">
        <v>2</v>
      </c>
      <c r="U5" s="13">
        <f>S5^T5</f>
        <v>6.7267595956393414E-4</v>
      </c>
      <c r="V5" s="13">
        <f>U5/$U$55</f>
        <v>3.3711188899721467E-2</v>
      </c>
      <c r="W5" s="13">
        <f>V5*R5</f>
        <v>4.1938208531530879E-4</v>
      </c>
      <c r="X5" s="31">
        <f>W5/$W$55</f>
        <v>2.3334637410924539E-2</v>
      </c>
      <c r="Y5" s="79">
        <v>1854</v>
      </c>
      <c r="Z5" s="46">
        <f>$F$61*X5</f>
        <v>1454.4946190977485</v>
      </c>
      <c r="AA5" s="85">
        <f>Z5-Y5</f>
        <v>-399.50538090225155</v>
      </c>
      <c r="AB5" s="79">
        <v>265</v>
      </c>
      <c r="AC5" s="79">
        <v>1457</v>
      </c>
      <c r="AD5" s="79">
        <v>0</v>
      </c>
      <c r="AE5" s="26">
        <f>SUM(AB5:AD5)</f>
        <v>1722</v>
      </c>
      <c r="AF5" s="46">
        <f>X5*$F$60</f>
        <v>1730.4967103941638</v>
      </c>
      <c r="AG5" s="22">
        <f>AF5-AE5</f>
        <v>8.4967103941637561</v>
      </c>
      <c r="AH5" s="22">
        <f>AG5+AA5</f>
        <v>-391.00867050808779</v>
      </c>
      <c r="AI5" s="55">
        <f>Y5+AE5</f>
        <v>3576</v>
      </c>
      <c r="AJ5">
        <f>Z5/$Z$55</f>
        <v>2.3334637410924543E-2</v>
      </c>
      <c r="AK5" s="1">
        <f>AJ5*$AK$55</f>
        <v>2387.4600920613339</v>
      </c>
      <c r="AL5" s="2">
        <v>1324</v>
      </c>
      <c r="AM5" s="1">
        <f>AK5-AL5</f>
        <v>1063.4600920613339</v>
      </c>
      <c r="AN5">
        <f>B5*Q5</f>
        <v>0</v>
      </c>
      <c r="AO5">
        <f>AN5/$AN$55</f>
        <v>0</v>
      </c>
      <c r="AP5" s="1">
        <f>AO5*$AP$55</f>
        <v>0</v>
      </c>
      <c r="AQ5" s="8">
        <v>0</v>
      </c>
      <c r="AR5" s="1">
        <f>AP5-AQ5</f>
        <v>0</v>
      </c>
      <c r="AS5" s="69">
        <f>Q5</f>
        <v>3</v>
      </c>
      <c r="AT5">
        <f>AS5/$AS$55</f>
        <v>1.2440441853380432E-2</v>
      </c>
      <c r="AU5" s="1">
        <f>AT5*$AU$55*$B$55</f>
        <v>394.4681025958904</v>
      </c>
      <c r="AV5" s="8">
        <v>530</v>
      </c>
      <c r="AW5" s="1">
        <f>AU5-AV5</f>
        <v>-135.5318974041096</v>
      </c>
      <c r="AX5" s="81">
        <f>AVERAGE(H5:J5)</f>
        <v>0.96786666666666665</v>
      </c>
      <c r="AY5" s="81">
        <f>G5/$G$55</f>
        <v>3.2085321286364696E-2</v>
      </c>
      <c r="AZ5" s="49">
        <f>AX5*$AZ$55*AY5</f>
        <v>2932.7693161655466</v>
      </c>
      <c r="BA5" s="8">
        <v>2516</v>
      </c>
      <c r="BB5" s="49">
        <f>AZ5-BA5</f>
        <v>416.76931616554657</v>
      </c>
    </row>
    <row r="6" spans="1:54" x14ac:dyDescent="0.2">
      <c r="A6" s="31" t="s">
        <v>21</v>
      </c>
      <c r="B6" s="21">
        <v>0</v>
      </c>
      <c r="C6" s="21">
        <v>3007</v>
      </c>
      <c r="D6" s="21">
        <f>10000-C6</f>
        <v>6993</v>
      </c>
      <c r="E6">
        <v>0.90145094819886995</v>
      </c>
      <c r="F6" s="89">
        <v>8.5317460317460306E-2</v>
      </c>
      <c r="G6" s="90">
        <v>0.99839999999999995</v>
      </c>
      <c r="H6" s="21">
        <v>0.93159999999999998</v>
      </c>
      <c r="I6" s="21">
        <v>0.97199999999999998</v>
      </c>
      <c r="J6" s="21">
        <v>1</v>
      </c>
      <c r="K6" s="24">
        <v>2.2999999999999998</v>
      </c>
      <c r="L6" s="66">
        <f>$AF$66</f>
        <v>7.0000000000000009</v>
      </c>
      <c r="M6" s="24">
        <v>4.5</v>
      </c>
      <c r="N6" s="24">
        <v>4.5</v>
      </c>
      <c r="O6" s="21">
        <v>3</v>
      </c>
      <c r="P6" s="87">
        <f>1.5 * (C6-MAX($C$2:$C$54))/(MIN($C$2:$C$54)-MAX($C$2:$C$54)) + 0.5</f>
        <v>1.8264512268102933</v>
      </c>
      <c r="Q6" s="63">
        <f>(SUM(K6:N6) / O6) *((T6 + 1) * P6 / 3)</f>
        <v>11.141352483542789</v>
      </c>
      <c r="R6" s="75">
        <f>Q6/$Q$55</f>
        <v>4.6201115913176577E-2</v>
      </c>
      <c r="S6" s="75">
        <f>D6/$D$55</f>
        <v>2.3949614367713742E-2</v>
      </c>
      <c r="T6" s="41">
        <v>2</v>
      </c>
      <c r="U6" s="4">
        <f>S6^T6</f>
        <v>5.7358402836220053E-4</v>
      </c>
      <c r="V6" s="4">
        <f>U6/$U$55</f>
        <v>2.8745191878889409E-2</v>
      </c>
      <c r="W6" s="4">
        <f>V6*R6</f>
        <v>1.3280599419430716E-3</v>
      </c>
      <c r="X6" s="28">
        <f>W6/$W$55</f>
        <v>7.3893946094325078E-2</v>
      </c>
      <c r="Y6" s="79">
        <v>2262</v>
      </c>
      <c r="Z6" s="46">
        <f>$F$61*X6</f>
        <v>4605.9574479514704</v>
      </c>
      <c r="AA6" s="85">
        <f>Z6-Y6</f>
        <v>2343.9574479514704</v>
      </c>
      <c r="AB6" s="79">
        <v>1508</v>
      </c>
      <c r="AC6" s="79">
        <v>6840</v>
      </c>
      <c r="AD6" s="79">
        <v>0</v>
      </c>
      <c r="AE6" s="34">
        <f>SUM(AB6:AD6)</f>
        <v>8348</v>
      </c>
      <c r="AF6" s="46">
        <f>X6*$F$60</f>
        <v>5479.9750423551477</v>
      </c>
      <c r="AG6" s="22">
        <f>AF6-AE6</f>
        <v>-2868.0249576448523</v>
      </c>
      <c r="AH6" s="22">
        <f>AG6+AA6</f>
        <v>-524.06750969338191</v>
      </c>
      <c r="AI6" s="55">
        <f>Y6+AE6</f>
        <v>10610</v>
      </c>
      <c r="AJ6">
        <f>Z6/$Z$55</f>
        <v>7.3893946094325078E-2</v>
      </c>
      <c r="AK6" s="1">
        <f>AJ6*$AK$55</f>
        <v>7560.3852006947764</v>
      </c>
      <c r="AL6" s="2">
        <v>8079</v>
      </c>
      <c r="AM6" s="49">
        <f>AK6-AL6</f>
        <v>-518.61479930522364</v>
      </c>
      <c r="AN6">
        <f>B6*Q6</f>
        <v>0</v>
      </c>
      <c r="AO6">
        <f>AN6/$AN$55</f>
        <v>0</v>
      </c>
      <c r="AP6" s="1">
        <f>AO6*$AP$55</f>
        <v>0</v>
      </c>
      <c r="AQ6" s="8">
        <v>0</v>
      </c>
      <c r="AR6" s="49">
        <f>AP6-AQ6</f>
        <v>0</v>
      </c>
      <c r="AS6" s="69">
        <f>Q6</f>
        <v>11.141352483542789</v>
      </c>
      <c r="AT6">
        <f>AS6/$AS$55</f>
        <v>4.6201115913176577E-2</v>
      </c>
      <c r="AU6" s="1">
        <f>AT6*$AU$55*$B$55</f>
        <v>1464.9693915117116</v>
      </c>
      <c r="AV6" s="8">
        <v>1616</v>
      </c>
      <c r="AW6" s="1">
        <f>AU6-AV6</f>
        <v>-151.03060848828841</v>
      </c>
      <c r="AX6" s="81">
        <f>AVERAGE(H6:J6)</f>
        <v>0.96786666666666665</v>
      </c>
      <c r="AY6" s="81">
        <f>G6/$G$55</f>
        <v>3.2033984772306512E-2</v>
      </c>
      <c r="AZ6" s="49">
        <f>AX6*$AZ$55*AY6</f>
        <v>2928.0768852596821</v>
      </c>
      <c r="BA6" s="8">
        <v>2478</v>
      </c>
      <c r="BB6" s="1">
        <f>AZ6-BA6</f>
        <v>450.07688525968206</v>
      </c>
    </row>
    <row r="7" spans="1:54" x14ac:dyDescent="0.2">
      <c r="A7" s="31" t="s">
        <v>16</v>
      </c>
      <c r="B7" s="21">
        <v>0</v>
      </c>
      <c r="C7" s="21">
        <v>3393</v>
      </c>
      <c r="D7" s="21">
        <f>10000-C7</f>
        <v>6607</v>
      </c>
      <c r="E7">
        <v>0.903183347380213</v>
      </c>
      <c r="F7" s="89">
        <v>9.7222222222222196E-2</v>
      </c>
      <c r="G7" s="90">
        <v>8.8999999999999999E-3</v>
      </c>
      <c r="H7" s="21">
        <v>0.93159999999999998</v>
      </c>
      <c r="I7" s="21">
        <v>0.97199999999999998</v>
      </c>
      <c r="J7" s="21">
        <v>1</v>
      </c>
      <c r="K7" s="24">
        <v>5.6</v>
      </c>
      <c r="L7" s="66">
        <f>$AF$68</f>
        <v>8.2000000000000028</v>
      </c>
      <c r="M7" s="24">
        <v>6.9</v>
      </c>
      <c r="N7" s="24">
        <v>5.9</v>
      </c>
      <c r="O7" s="21">
        <v>3</v>
      </c>
      <c r="P7" s="87">
        <f>1.5 * (C7-MAX($C$2:$C$54))/(MIN($C$2:$C$54)-MAX($C$2:$C$54)) + 0.5</f>
        <v>1.710951526032316</v>
      </c>
      <c r="Q7" s="63">
        <f>(SUM(K7:N7) / O7) *((T7 + 1) * P7 / 3)</f>
        <v>15.170436864153203</v>
      </c>
      <c r="R7" s="44">
        <f>Q7/$Q$55</f>
        <v>6.2908979232958961E-2</v>
      </c>
      <c r="S7" s="44">
        <f>D7/$D$55</f>
        <v>2.2627642231872542E-2</v>
      </c>
      <c r="T7" s="41">
        <v>2</v>
      </c>
      <c r="U7" s="13">
        <f>S7^T7</f>
        <v>5.1201019297362181E-4</v>
      </c>
      <c r="V7" s="13">
        <f>U7/$U$55</f>
        <v>2.5659416080672487E-2</v>
      </c>
      <c r="W7" s="13">
        <f>V7*R7</f>
        <v>1.6142076733488787E-3</v>
      </c>
      <c r="X7" s="31">
        <f>W7/$W$55</f>
        <v>8.9815354738409084E-2</v>
      </c>
      <c r="Y7" s="79">
        <v>6673</v>
      </c>
      <c r="Z7" s="46">
        <f>$F$61*X7</f>
        <v>5598.3706915545154</v>
      </c>
      <c r="AA7" s="85">
        <f>Z7-Y7</f>
        <v>-1074.6293084454846</v>
      </c>
      <c r="AB7" s="79">
        <v>1405</v>
      </c>
      <c r="AC7" s="79">
        <v>4566</v>
      </c>
      <c r="AD7" s="79">
        <v>0</v>
      </c>
      <c r="AE7" s="26">
        <f>SUM(AB7:AD7)</f>
        <v>5971</v>
      </c>
      <c r="AF7" s="46">
        <f>X7*$F$60</f>
        <v>6660.7067074004181</v>
      </c>
      <c r="AG7" s="22">
        <f>AF7-AE7</f>
        <v>689.70670740041805</v>
      </c>
      <c r="AH7" s="22">
        <f>AG7+AA7</f>
        <v>-384.92260104506659</v>
      </c>
      <c r="AI7" s="55">
        <f>Y7+AE7</f>
        <v>12644</v>
      </c>
      <c r="AJ7">
        <f>Z7/$Z$55</f>
        <v>8.9815354738409098E-2</v>
      </c>
      <c r="AK7" s="1">
        <f>AJ7*$AK$55</f>
        <v>9189.3682047055881</v>
      </c>
      <c r="AL7" s="2">
        <v>10536</v>
      </c>
      <c r="AM7" s="49">
        <f>AK7-AL7</f>
        <v>-1346.6317952944119</v>
      </c>
      <c r="AN7">
        <f>B7*Q7</f>
        <v>0</v>
      </c>
      <c r="AO7">
        <f>AN7/$AN$55</f>
        <v>0</v>
      </c>
      <c r="AP7" s="1">
        <f>AO7*$AP$55</f>
        <v>0</v>
      </c>
      <c r="AQ7" s="8">
        <v>0</v>
      </c>
      <c r="AR7" s="1">
        <f>AP7-AQ7</f>
        <v>0</v>
      </c>
      <c r="AS7" s="69">
        <f>Q7</f>
        <v>15.170436864153203</v>
      </c>
      <c r="AT7">
        <f>AS7/$AS$55</f>
        <v>6.2908979232958961E-2</v>
      </c>
      <c r="AU7" s="1">
        <f>AT7*$AU$55*$B$55</f>
        <v>1994.7511484510876</v>
      </c>
      <c r="AV7" s="8">
        <v>2458</v>
      </c>
      <c r="AW7" s="49">
        <f>AU7-AV7</f>
        <v>-463.2488515489124</v>
      </c>
      <c r="AX7" s="81">
        <f>AVERAGE(H7:J7)</f>
        <v>0.96786666666666665</v>
      </c>
      <c r="AY7" s="81">
        <f>G7/$G$55</f>
        <v>2.8555935944864577E-4</v>
      </c>
      <c r="AZ7" s="49">
        <f>AX7*$AZ$55*AY7</f>
        <v>26.101646913873363</v>
      </c>
      <c r="BA7" s="8">
        <v>0</v>
      </c>
      <c r="BB7" s="1">
        <f>AZ7-BA7</f>
        <v>26.101646913873363</v>
      </c>
    </row>
    <row r="8" spans="1:54" x14ac:dyDescent="0.2">
      <c r="A8" s="48" t="s">
        <v>146</v>
      </c>
      <c r="B8" s="21">
        <v>0</v>
      </c>
      <c r="C8" s="21">
        <v>2980</v>
      </c>
      <c r="D8" s="21">
        <f>10000-C8</f>
        <v>7020</v>
      </c>
      <c r="E8">
        <v>0.91088929145841702</v>
      </c>
      <c r="F8" s="89">
        <v>0.16666666666666599</v>
      </c>
      <c r="G8" s="90">
        <v>0.15529999999999999</v>
      </c>
      <c r="H8" s="21">
        <v>0.93159999999999998</v>
      </c>
      <c r="I8" s="21">
        <v>0.97199999999999998</v>
      </c>
      <c r="J8" s="21">
        <v>1</v>
      </c>
      <c r="K8" s="21">
        <v>0</v>
      </c>
      <c r="L8" s="21">
        <v>0</v>
      </c>
      <c r="M8" s="21">
        <v>0</v>
      </c>
      <c r="N8" s="21">
        <v>0</v>
      </c>
      <c r="O8" s="21">
        <v>1</v>
      </c>
      <c r="P8" s="87">
        <f>1.5 * (C8-MAX($C$2:$C$54))/(MIN($C$2:$C$54)-MAX($C$2:$C$54)) + 0.5</f>
        <v>1.8345302214242969</v>
      </c>
      <c r="Q8" s="63">
        <v>1</v>
      </c>
      <c r="R8" s="44">
        <f>Q8/$Q$55</f>
        <v>4.1468139511268111E-3</v>
      </c>
      <c r="S8" s="44">
        <f>D8/$D$55</f>
        <v>2.4042083921257038E-2</v>
      </c>
      <c r="T8" s="41">
        <v>2</v>
      </c>
      <c r="U8" s="13">
        <f>S8^T8</f>
        <v>5.7802179927676615E-4</v>
      </c>
      <c r="V8" s="13">
        <f>U8/$U$55</f>
        <v>2.8967590987208355E-2</v>
      </c>
      <c r="W8" s="13">
        <f>V8*R8</f>
        <v>1.2012321043629087E-4</v>
      </c>
      <c r="X8" s="31">
        <f>W8/$W$55</f>
        <v>6.6837179229045961E-3</v>
      </c>
      <c r="Y8" s="79">
        <v>0</v>
      </c>
      <c r="Z8" s="46">
        <f>$F$61*X8</f>
        <v>416.60950557048926</v>
      </c>
      <c r="AA8" s="85">
        <f>Z8-Y8</f>
        <v>416.60950557048926</v>
      </c>
      <c r="AB8" s="79">
        <v>0</v>
      </c>
      <c r="AC8" s="79">
        <v>595</v>
      </c>
      <c r="AD8" s="79">
        <v>0</v>
      </c>
      <c r="AE8" s="26">
        <f>SUM(AB8:AD8)</f>
        <v>595</v>
      </c>
      <c r="AF8" s="46">
        <f>X8*$F$60</f>
        <v>495.66452116260484</v>
      </c>
      <c r="AG8" s="22">
        <f>AF8-AE8</f>
        <v>-99.335478837395158</v>
      </c>
      <c r="AH8" s="22">
        <f>AG8+AA8</f>
        <v>317.2740267330941</v>
      </c>
      <c r="AI8" s="55">
        <f>Y8+AE8</f>
        <v>595</v>
      </c>
      <c r="AJ8">
        <f>Z8/$Z$55</f>
        <v>6.6837179229045961E-3</v>
      </c>
      <c r="AK8" s="1">
        <f>AJ8*$AK$55</f>
        <v>683.83791556406084</v>
      </c>
      <c r="AL8" s="2">
        <v>0</v>
      </c>
      <c r="AM8" s="1">
        <f>AK8-AL8</f>
        <v>683.83791556406084</v>
      </c>
      <c r="AN8">
        <f>B8*Q8</f>
        <v>0</v>
      </c>
      <c r="AO8">
        <f>AN8/$AN$55</f>
        <v>0</v>
      </c>
      <c r="AP8" s="1">
        <f>AO8*$AP$55</f>
        <v>0</v>
      </c>
      <c r="AQ8" s="8">
        <v>0</v>
      </c>
      <c r="AR8" s="1">
        <f>AP8-AQ8</f>
        <v>0</v>
      </c>
      <c r="AS8" s="69">
        <f>Q8</f>
        <v>1</v>
      </c>
      <c r="AT8">
        <f>AS8/$AS$55</f>
        <v>4.1468139511268111E-3</v>
      </c>
      <c r="AU8" s="1">
        <f>AT8*$AU$55*$B$55</f>
        <v>131.4893675319635</v>
      </c>
      <c r="AV8" s="8">
        <v>0</v>
      </c>
      <c r="AW8" s="1">
        <f>AU8-AV8</f>
        <v>131.4893675319635</v>
      </c>
      <c r="AX8" s="81">
        <f>AVERAGE(H8:J8)</f>
        <v>0.96786666666666665</v>
      </c>
      <c r="AY8" s="81">
        <f>G8/$G$55</f>
        <v>4.982850395772437E-3</v>
      </c>
      <c r="AZ8" s="49">
        <f>AX8*$AZ$55*AY8</f>
        <v>455.45907480050937</v>
      </c>
      <c r="BA8" s="8">
        <v>1252</v>
      </c>
      <c r="BB8" s="1">
        <f>AZ8-BA8</f>
        <v>-796.54092519949063</v>
      </c>
    </row>
    <row r="9" spans="1:54" x14ac:dyDescent="0.2">
      <c r="A9" s="31" t="s">
        <v>82</v>
      </c>
      <c r="B9" s="21">
        <v>0</v>
      </c>
      <c r="C9" s="21">
        <v>3375</v>
      </c>
      <c r="D9" s="21">
        <f>10000-C9</f>
        <v>6625</v>
      </c>
      <c r="E9">
        <v>0.92263952072739297</v>
      </c>
      <c r="F9" s="89">
        <v>0.109126984126984</v>
      </c>
      <c r="G9" s="90">
        <v>0.1162</v>
      </c>
      <c r="H9" s="21">
        <v>0.93159999999999998</v>
      </c>
      <c r="I9" s="21">
        <v>0.97199999999999998</v>
      </c>
      <c r="J9" s="21">
        <v>1</v>
      </c>
      <c r="K9" s="21">
        <v>0</v>
      </c>
      <c r="L9" s="21">
        <v>0</v>
      </c>
      <c r="M9" s="24">
        <v>2.1</v>
      </c>
      <c r="N9" s="24">
        <v>2</v>
      </c>
      <c r="O9" s="21">
        <v>2</v>
      </c>
      <c r="P9" s="87">
        <f>1.5 * (C9-MAX($C$2:$C$54))/(MIN($C$2:$C$54)-MAX($C$2:$C$54)) + 0.5</f>
        <v>1.7163375224416517</v>
      </c>
      <c r="Q9" s="63">
        <f>(SUM(K9:N9) / O9) *((T9 + 1) * P9 / 3)</f>
        <v>3.5184919210053858</v>
      </c>
      <c r="R9" s="44">
        <f>Q9/$Q$55</f>
        <v>1.4590531384952105E-2</v>
      </c>
      <c r="S9" s="44">
        <f>D9/$D$55</f>
        <v>2.2689288600901407E-2</v>
      </c>
      <c r="T9" s="41">
        <v>2</v>
      </c>
      <c r="U9" s="13">
        <f>S9^T9</f>
        <v>5.1480381721499455E-4</v>
      </c>
      <c r="V9" s="13">
        <f>U9/$U$55</f>
        <v>2.5799418697351115E-2</v>
      </c>
      <c r="W9" s="13">
        <f>V9*R9</f>
        <v>3.7642722821722163E-4</v>
      </c>
      <c r="X9" s="31">
        <f>W9/$W$55</f>
        <v>2.0944606814676383E-2</v>
      </c>
      <c r="Y9" s="79">
        <v>951</v>
      </c>
      <c r="Z9" s="46">
        <f>$F$61*X9</f>
        <v>1305.5192319724083</v>
      </c>
      <c r="AA9" s="85">
        <f>Z9-Y9</f>
        <v>354.51923197240831</v>
      </c>
      <c r="AB9" s="79">
        <v>1094</v>
      </c>
      <c r="AC9" s="79">
        <v>0</v>
      </c>
      <c r="AD9" s="79">
        <v>0</v>
      </c>
      <c r="AE9" s="26">
        <f>SUM(AB9:AD9)</f>
        <v>1094</v>
      </c>
      <c r="AF9" s="46">
        <f>X9*$F$60</f>
        <v>1553.2520413764005</v>
      </c>
      <c r="AG9" s="22">
        <f>AF9-AE9</f>
        <v>459.25204137640048</v>
      </c>
      <c r="AH9" s="22">
        <f>AG9+AA9</f>
        <v>813.77127334880879</v>
      </c>
      <c r="AI9" s="55">
        <f>Y9+AE9</f>
        <v>2045</v>
      </c>
      <c r="AJ9">
        <f>Z9/$Z$55</f>
        <v>2.0944606814676386E-2</v>
      </c>
      <c r="AK9" s="1">
        <f>AJ9*$AK$55</f>
        <v>2142.9265016367999</v>
      </c>
      <c r="AL9" s="2">
        <v>1808</v>
      </c>
      <c r="AM9" s="1">
        <f>AK9-AL9</f>
        <v>334.92650163679991</v>
      </c>
      <c r="AN9">
        <f>B9*Q9</f>
        <v>0</v>
      </c>
      <c r="AO9">
        <f>AN9/$AN$55</f>
        <v>0</v>
      </c>
      <c r="AP9" s="1">
        <f>AO9*$AP$55</f>
        <v>0</v>
      </c>
      <c r="AQ9" s="8">
        <v>0</v>
      </c>
      <c r="AR9" s="1">
        <f>AP9-AQ9</f>
        <v>0</v>
      </c>
      <c r="AS9" s="69">
        <f>Q9</f>
        <v>3.5184919210053858</v>
      </c>
      <c r="AT9">
        <f>AS9/$AS$55</f>
        <v>1.4590531384952105E-2</v>
      </c>
      <c r="AU9" s="1">
        <f>AT9*$AU$55*$B$55</f>
        <v>462.64427735932128</v>
      </c>
      <c r="AV9" s="8">
        <v>1094</v>
      </c>
      <c r="AW9" s="1">
        <f>AU9-AV9</f>
        <v>-631.35572264067878</v>
      </c>
      <c r="AX9" s="81">
        <f>AVERAGE(H9:J9)</f>
        <v>0.96786666666666665</v>
      </c>
      <c r="AY9" s="81">
        <f>G9/$G$55</f>
        <v>3.7283143334755774E-3</v>
      </c>
      <c r="AZ9" s="49">
        <f>AX9*$AZ$55*AY9</f>
        <v>340.78779453843651</v>
      </c>
      <c r="BA9" s="8">
        <v>0</v>
      </c>
      <c r="BB9" s="1">
        <f>AZ9-BA9</f>
        <v>340.78779453843651</v>
      </c>
    </row>
    <row r="10" spans="1:54" x14ac:dyDescent="0.2">
      <c r="A10" s="48" t="s">
        <v>152</v>
      </c>
      <c r="B10" s="3">
        <v>0</v>
      </c>
      <c r="C10" s="21">
        <v>6144</v>
      </c>
      <c r="D10" s="21">
        <f>10000-C10</f>
        <v>3856</v>
      </c>
      <c r="E10">
        <v>0.92540344528457497</v>
      </c>
      <c r="F10" s="89">
        <v>5.5555555555555497E-2</v>
      </c>
      <c r="G10" s="90">
        <v>1</v>
      </c>
      <c r="H10" s="21">
        <v>0.93159999999999998</v>
      </c>
      <c r="I10" s="21">
        <v>0.97199999999999998</v>
      </c>
      <c r="J10" s="21">
        <v>1</v>
      </c>
      <c r="K10" s="21">
        <v>0</v>
      </c>
      <c r="L10" s="21">
        <v>0</v>
      </c>
      <c r="M10" s="21">
        <v>0</v>
      </c>
      <c r="N10" s="21">
        <v>0</v>
      </c>
      <c r="O10" s="21">
        <v>1</v>
      </c>
      <c r="P10" s="87">
        <f>1.5 * (C10-MAX($C$2:$C$54))/(MIN($C$2:$C$54)-MAX($C$2:$C$54)) + 0.5</f>
        <v>0.88779174147217232</v>
      </c>
      <c r="Q10" s="63">
        <v>1</v>
      </c>
      <c r="R10" s="13">
        <f>Q10/$Q$55</f>
        <v>4.1468139511268111E-3</v>
      </c>
      <c r="S10" s="21">
        <f>D10/$D$55</f>
        <v>1.3206022165294463E-2</v>
      </c>
      <c r="T10" s="41">
        <v>2</v>
      </c>
      <c r="U10" s="21">
        <f>S10^T10</f>
        <v>1.7439902143024866E-4</v>
      </c>
      <c r="V10" s="21">
        <f>U10/$U$55</f>
        <v>8.7400155628765269E-3</v>
      </c>
      <c r="W10" s="21">
        <f>V10*R10</f>
        <v>3.6243218469201827E-5</v>
      </c>
      <c r="X10" s="31">
        <f>W10/$W$55</f>
        <v>2.0165915311997629E-3</v>
      </c>
      <c r="Y10" s="79">
        <v>504</v>
      </c>
      <c r="Z10" s="46">
        <f>$F$61*X10</f>
        <v>125.69818332274362</v>
      </c>
      <c r="AA10" s="85">
        <f>Z10-Y10</f>
        <v>-378.3018166772564</v>
      </c>
      <c r="AB10" s="79">
        <v>0</v>
      </c>
      <c r="AC10" s="79">
        <v>630</v>
      </c>
      <c r="AD10" s="79">
        <v>0</v>
      </c>
      <c r="AE10" s="26">
        <f>SUM(AB10:AD10)</f>
        <v>630</v>
      </c>
      <c r="AF10" s="46">
        <f>X10*$F$60</f>
        <v>149.5504279537744</v>
      </c>
      <c r="AG10" s="22">
        <f>AF10-AE10</f>
        <v>-480.44957204622563</v>
      </c>
      <c r="AH10" s="22">
        <f>AG10+AA10</f>
        <v>-858.75138872348202</v>
      </c>
      <c r="AI10" s="55">
        <f>Y10+AE10</f>
        <v>1134</v>
      </c>
      <c r="AJ10">
        <f>Z10/$Z$55</f>
        <v>2.0165915311997629E-3</v>
      </c>
      <c r="AK10" s="1">
        <f>AJ10*$AK$55</f>
        <v>206.32554592317254</v>
      </c>
      <c r="AL10" s="2">
        <v>0</v>
      </c>
      <c r="AM10" s="1">
        <f>AK10-AL10</f>
        <v>206.32554592317254</v>
      </c>
      <c r="AN10">
        <f>B10*Q10</f>
        <v>0</v>
      </c>
      <c r="AO10">
        <f>AN10/$AN$55</f>
        <v>0</v>
      </c>
      <c r="AP10" s="1">
        <f>AO10*$AP$55</f>
        <v>0</v>
      </c>
      <c r="AQ10" s="8">
        <v>1134</v>
      </c>
      <c r="AR10" s="1">
        <f>AP10-AQ10</f>
        <v>-1134</v>
      </c>
      <c r="AS10" s="69">
        <f>Q10</f>
        <v>1</v>
      </c>
      <c r="AT10">
        <f>AS10/$AS$55</f>
        <v>4.1468139511268111E-3</v>
      </c>
      <c r="AU10" s="1">
        <f>AT10*$AU$55*$B$55</f>
        <v>131.4893675319635</v>
      </c>
      <c r="AV10" s="8">
        <v>0</v>
      </c>
      <c r="AW10" s="1">
        <f>AU10-AV10</f>
        <v>131.4893675319635</v>
      </c>
      <c r="AX10" s="81">
        <f>AVERAGE(H10:J10)</f>
        <v>0.96786666666666665</v>
      </c>
      <c r="AY10" s="81">
        <f>G10/$G$55</f>
        <v>3.2085321286364696E-2</v>
      </c>
      <c r="AZ10" s="49">
        <f>AX10*$AZ$55*AY10</f>
        <v>2932.7693161655466</v>
      </c>
      <c r="BA10" s="8">
        <v>1260</v>
      </c>
      <c r="BB10" s="1">
        <f>AZ10-BA10</f>
        <v>1672.7693161655466</v>
      </c>
    </row>
    <row r="11" spans="1:54" x14ac:dyDescent="0.2">
      <c r="A11" s="10" t="s">
        <v>101</v>
      </c>
      <c r="B11" s="21">
        <v>0</v>
      </c>
      <c r="C11" s="3">
        <v>2865</v>
      </c>
      <c r="D11" s="21">
        <f>10000-C11</f>
        <v>7135</v>
      </c>
      <c r="E11">
        <v>0.92812574028983097</v>
      </c>
      <c r="F11" s="89">
        <v>6.9444444444444406E-2</v>
      </c>
      <c r="G11" s="90">
        <v>0.16819999999999999</v>
      </c>
      <c r="H11" s="21">
        <v>0.93159999999999998</v>
      </c>
      <c r="I11" s="21">
        <v>0.97199999999999998</v>
      </c>
      <c r="J11" s="21">
        <v>1</v>
      </c>
      <c r="K11" s="24">
        <v>3.6</v>
      </c>
      <c r="L11" s="21">
        <v>0</v>
      </c>
      <c r="M11" s="24">
        <v>2.1</v>
      </c>
      <c r="N11" s="21">
        <v>0</v>
      </c>
      <c r="O11" s="21">
        <v>2</v>
      </c>
      <c r="P11" s="87">
        <f>1.5 * (C11-MAX($C$2:$C$54))/(MIN($C$2:$C$54)-MAX($C$2:$C$54)) + 0.5</f>
        <v>1.8689407540394973</v>
      </c>
      <c r="Q11" s="63">
        <f>(SUM(K11:N11) / O11) *((T11 + 1) * P11 / 3)</f>
        <v>5.326481149012567</v>
      </c>
      <c r="R11" s="44">
        <f>Q11/$Q$55</f>
        <v>2.2087926339139276E-2</v>
      </c>
      <c r="S11" s="44">
        <f>D11/$D$55</f>
        <v>2.4435935723385892E-2</v>
      </c>
      <c r="T11" s="41">
        <v>2</v>
      </c>
      <c r="U11" s="13">
        <f>S11^T11</f>
        <v>5.9711495467744673E-4</v>
      </c>
      <c r="V11" s="13">
        <f>U11/$U$55</f>
        <v>2.9924445412065952E-2</v>
      </c>
      <c r="W11" s="13">
        <f>V11*R11</f>
        <v>6.6096894600130697E-4</v>
      </c>
      <c r="X11" s="31">
        <f>W11/$W$55</f>
        <v>3.6776656025317475E-2</v>
      </c>
      <c r="Y11" s="80">
        <v>2629</v>
      </c>
      <c r="Z11" s="46">
        <f>$F$61*X11</f>
        <v>2292.3625233700886</v>
      </c>
      <c r="AA11" s="85">
        <f>Z11-Y11</f>
        <v>-336.63747662991136</v>
      </c>
      <c r="AB11" s="79">
        <v>717</v>
      </c>
      <c r="AC11" s="80">
        <v>836</v>
      </c>
      <c r="AD11" s="80">
        <v>0</v>
      </c>
      <c r="AE11" s="26">
        <f>SUM(AB11:AD11)</f>
        <v>1553</v>
      </c>
      <c r="AF11" s="46">
        <f>X11*$F$60</f>
        <v>2727.3568108375439</v>
      </c>
      <c r="AG11" s="1">
        <f>AF11-AE11</f>
        <v>1174.3568108375439</v>
      </c>
      <c r="AH11" s="1">
        <f>AG11+AA11</f>
        <v>837.71933420763253</v>
      </c>
      <c r="AI11" s="55">
        <f>Y11+AE11</f>
        <v>4182</v>
      </c>
      <c r="AJ11">
        <f>Z11/$Z$55</f>
        <v>3.6776656025317475E-2</v>
      </c>
      <c r="AK11" s="1">
        <f>AJ11*$AK$55</f>
        <v>3762.7667845743322</v>
      </c>
      <c r="AL11" s="2">
        <v>2868</v>
      </c>
      <c r="AM11" s="1">
        <f>AK11-AL11</f>
        <v>894.76678457433218</v>
      </c>
      <c r="AN11">
        <f>B11*Q11</f>
        <v>0</v>
      </c>
      <c r="AO11">
        <f>AN11/$AN$55</f>
        <v>0</v>
      </c>
      <c r="AP11" s="1">
        <f>AO11*$AP$55</f>
        <v>0</v>
      </c>
      <c r="AQ11" s="8">
        <v>0</v>
      </c>
      <c r="AR11" s="1">
        <f>AP11-AQ11</f>
        <v>0</v>
      </c>
      <c r="AS11" s="69">
        <f>Q11</f>
        <v>5.326481149012567</v>
      </c>
      <c r="AT11">
        <f>AS11/$AS$55</f>
        <v>2.2087926339139276E-2</v>
      </c>
      <c r="AU11" s="1">
        <f>AT11*$AU$55*$B$55</f>
        <v>700.3756374545884</v>
      </c>
      <c r="AV11" s="8">
        <v>1195</v>
      </c>
      <c r="AW11" s="1">
        <f>AU11-AV11</f>
        <v>-494.6243625454116</v>
      </c>
      <c r="AX11" s="81">
        <f>AVERAGE(H11:J11)</f>
        <v>0.96786666666666665</v>
      </c>
      <c r="AY11" s="81">
        <f>G11/$G$55</f>
        <v>5.3967510403665417E-3</v>
      </c>
      <c r="AZ11" s="49">
        <f>AX11*$AZ$55*AY11</f>
        <v>493.29179897904493</v>
      </c>
      <c r="BA11" s="8">
        <v>1792</v>
      </c>
      <c r="BB11" s="49">
        <f>AZ11-BA11</f>
        <v>-1298.7082010209551</v>
      </c>
    </row>
    <row r="12" spans="1:54" x14ac:dyDescent="0.2">
      <c r="A12" s="39" t="s">
        <v>3</v>
      </c>
      <c r="B12" s="21">
        <v>0</v>
      </c>
      <c r="C12" s="21">
        <v>2880</v>
      </c>
      <c r="D12" s="21">
        <f>10000-C12</f>
        <v>7120</v>
      </c>
      <c r="E12">
        <v>0.93367323967979998</v>
      </c>
      <c r="F12" s="89">
        <v>7.9365079365079305E-2</v>
      </c>
      <c r="G12" s="90">
        <v>0.99780000000000002</v>
      </c>
      <c r="H12" s="21">
        <v>0.93159999999999998</v>
      </c>
      <c r="I12" s="21">
        <v>0.97199999999999998</v>
      </c>
      <c r="J12" s="21">
        <v>1</v>
      </c>
      <c r="K12" s="24">
        <v>3.2</v>
      </c>
      <c r="L12" s="21">
        <v>0</v>
      </c>
      <c r="M12" s="21">
        <v>0</v>
      </c>
      <c r="N12" s="21">
        <v>0</v>
      </c>
      <c r="O12" s="21">
        <v>1</v>
      </c>
      <c r="P12" s="87">
        <f>1.5 * (C12-MAX($C$2:$C$54))/(MIN($C$2:$C$54)-MAX($C$2:$C$54)) + 0.5</f>
        <v>1.8644524236983842</v>
      </c>
      <c r="Q12" s="63">
        <f>(SUM(K12:N12) / O12) *((T12 + 1) * P12 / 3)</f>
        <v>5.9662477558348295</v>
      </c>
      <c r="R12" s="13">
        <f>Q12/$Q$55</f>
        <v>2.4740919429774896E-2</v>
      </c>
      <c r="S12" s="13">
        <f>D12/$D$55</f>
        <v>2.4384563749195173E-2</v>
      </c>
      <c r="T12" s="41">
        <v>2</v>
      </c>
      <c r="U12" s="13">
        <f>S12^T12</f>
        <v>5.9460694923856331E-4</v>
      </c>
      <c r="V12" s="13">
        <f>U12/$U$55</f>
        <v>2.9798756595764957E-2</v>
      </c>
      <c r="W12" s="13">
        <f>V12*R12</f>
        <v>7.3724863604329412E-4</v>
      </c>
      <c r="X12" s="31">
        <f>W12/$W$55</f>
        <v>4.102089766384439E-2</v>
      </c>
      <c r="Y12" s="79">
        <v>3184</v>
      </c>
      <c r="Z12" s="46">
        <f>$F$61*X12</f>
        <v>2556.9145931827484</v>
      </c>
      <c r="AA12" s="85">
        <f>Z12-Y12</f>
        <v>-627.08540681725162</v>
      </c>
      <c r="AB12" s="79">
        <v>0</v>
      </c>
      <c r="AC12" s="79">
        <v>1725</v>
      </c>
      <c r="AD12" s="79">
        <v>531</v>
      </c>
      <c r="AE12" s="26">
        <f>SUM(AB12:AD12)</f>
        <v>2256</v>
      </c>
      <c r="AF12" s="46">
        <f>X12*$F$60</f>
        <v>3042.1097707507001</v>
      </c>
      <c r="AG12" s="22">
        <f>AF12-AE12</f>
        <v>786.10977075070014</v>
      </c>
      <c r="AH12" s="22">
        <f>AG12+AA12</f>
        <v>159.02436393344851</v>
      </c>
      <c r="AI12" s="55">
        <f>Y12+AE12</f>
        <v>5440</v>
      </c>
      <c r="AJ12">
        <f>Z12/$Z$55</f>
        <v>4.102089766384439E-2</v>
      </c>
      <c r="AK12" s="1">
        <f>AJ12*$AK$55</f>
        <v>4197.0121235785746</v>
      </c>
      <c r="AL12" s="2">
        <v>2521</v>
      </c>
      <c r="AM12" s="1">
        <f>AK12-AL12</f>
        <v>1676.0121235785746</v>
      </c>
      <c r="AN12">
        <f>B12*Q12</f>
        <v>0</v>
      </c>
      <c r="AO12">
        <f>AN12/$AN$55</f>
        <v>0</v>
      </c>
      <c r="AP12" s="1">
        <f>AO12*$AP$55</f>
        <v>0</v>
      </c>
      <c r="AQ12" s="8">
        <v>0</v>
      </c>
      <c r="AR12" s="1">
        <f>AP12-AQ12</f>
        <v>0</v>
      </c>
      <c r="AS12" s="69">
        <f>Q12</f>
        <v>5.9662477558348295</v>
      </c>
      <c r="AT12">
        <f>AS12/$AS$55</f>
        <v>2.4740919429774896E-2</v>
      </c>
      <c r="AU12" s="1">
        <f>AT12*$AU$55*$B$55</f>
        <v>784.49814395371811</v>
      </c>
      <c r="AV12" s="8">
        <v>1459</v>
      </c>
      <c r="AW12" s="1">
        <f>AU12-AV12</f>
        <v>-674.50185604628189</v>
      </c>
      <c r="AX12" s="81">
        <f>AVERAGE(H12:J12)</f>
        <v>0.96786666666666665</v>
      </c>
      <c r="AY12" s="81">
        <f>G12/$G$55</f>
        <v>3.2014733579534695E-2</v>
      </c>
      <c r="AZ12" s="49">
        <f>AX12*$AZ$55*AY12</f>
        <v>2926.3172236699825</v>
      </c>
      <c r="BA12" s="8">
        <v>1857</v>
      </c>
      <c r="BB12" s="1">
        <f>AZ12-BA12</f>
        <v>1069.3172236699825</v>
      </c>
    </row>
    <row r="13" spans="1:54" x14ac:dyDescent="0.2">
      <c r="A13" s="31" t="s">
        <v>76</v>
      </c>
      <c r="B13" s="21">
        <v>0</v>
      </c>
      <c r="C13" s="21">
        <v>4068</v>
      </c>
      <c r="D13" s="21">
        <f>10000-C13</f>
        <v>5932</v>
      </c>
      <c r="E13">
        <v>0.93404356226965901</v>
      </c>
      <c r="F13" s="89">
        <v>0.17658730158730099</v>
      </c>
      <c r="G13" s="90">
        <v>0.38979999999999998</v>
      </c>
      <c r="H13" s="21">
        <v>0.93159999999999998</v>
      </c>
      <c r="I13" s="21">
        <v>0.97199999999999998</v>
      </c>
      <c r="J13" s="21">
        <v>1</v>
      </c>
      <c r="K13" s="21">
        <v>0</v>
      </c>
      <c r="L13" s="66">
        <f>$AF$67</f>
        <v>1.0666666666666669</v>
      </c>
      <c r="M13" s="21">
        <v>0</v>
      </c>
      <c r="N13" s="21">
        <v>0</v>
      </c>
      <c r="O13" s="21">
        <v>1</v>
      </c>
      <c r="P13" s="87">
        <f>1.5 * (C13-MAX($C$2:$C$54))/(MIN($C$2:$C$54)-MAX($C$2:$C$54)) + 0.5</f>
        <v>1.5089766606822261</v>
      </c>
      <c r="Q13" s="63">
        <f>(SUM(K13:N13) / O13) *((T13 + 1) * P13 / 3)</f>
        <v>1.6095751047277083</v>
      </c>
      <c r="R13" s="44">
        <f>Q13/$Q$55</f>
        <v>6.6746084996712578E-3</v>
      </c>
      <c r="S13" s="44">
        <f>D13/$D$55</f>
        <v>2.0315903393290136E-2</v>
      </c>
      <c r="T13" s="41">
        <v>2</v>
      </c>
      <c r="U13" s="4">
        <f>S13^T13</f>
        <v>4.127359306854977E-4</v>
      </c>
      <c r="V13" s="4">
        <f>U13/$U$55</f>
        <v>2.068428152845074E-2</v>
      </c>
      <c r="W13" s="4">
        <f>V13*R13</f>
        <v>1.3805948129939051E-4</v>
      </c>
      <c r="X13" s="28">
        <f>W13/$W$55</f>
        <v>7.6817013650916591E-3</v>
      </c>
      <c r="Y13" s="79">
        <v>594</v>
      </c>
      <c r="Z13" s="46">
        <f>$F$61*X13</f>
        <v>478.81580948889331</v>
      </c>
      <c r="AA13" s="85">
        <f>Z13-Y13</f>
        <v>-115.18419051110669</v>
      </c>
      <c r="AB13" s="79">
        <v>594</v>
      </c>
      <c r="AC13" s="79">
        <v>0</v>
      </c>
      <c r="AD13" s="79">
        <v>0</v>
      </c>
      <c r="AE13" s="26">
        <f>SUM(AB13:AD13)</f>
        <v>594</v>
      </c>
      <c r="AF13" s="46">
        <f>X13*$F$60</f>
        <v>569.6749732351974</v>
      </c>
      <c r="AG13" s="22">
        <f>AF13-AE13</f>
        <v>-24.325026764802601</v>
      </c>
      <c r="AH13" s="22">
        <f>AG13+AA13</f>
        <v>-139.50921727590929</v>
      </c>
      <c r="AI13" s="55">
        <f>Y13+AE13</f>
        <v>1188</v>
      </c>
      <c r="AJ13">
        <f>Z13/$Z$55</f>
        <v>7.68170136509166E-3</v>
      </c>
      <c r="AK13" s="1">
        <f>AJ13*$AK$55</f>
        <v>785.94559346798815</v>
      </c>
      <c r="AL13" s="2">
        <v>356</v>
      </c>
      <c r="AM13" s="1">
        <f>AK13-AL13</f>
        <v>429.94559346798815</v>
      </c>
      <c r="AN13">
        <f>B13*Q13</f>
        <v>0</v>
      </c>
      <c r="AO13">
        <f>AN13/$AN$55</f>
        <v>0</v>
      </c>
      <c r="AP13" s="1">
        <f>AO13*$AP$55</f>
        <v>0</v>
      </c>
      <c r="AQ13" s="8">
        <v>0</v>
      </c>
      <c r="AR13" s="1">
        <f>AP13-AQ13</f>
        <v>0</v>
      </c>
      <c r="AS13" s="69">
        <f>Q13</f>
        <v>1.6095751047277083</v>
      </c>
      <c r="AT13">
        <f>AS13/$AS$55</f>
        <v>6.6746084996712578E-3</v>
      </c>
      <c r="AU13" s="1">
        <f>AT13*$AU$55*$B$55</f>
        <v>211.64201251584024</v>
      </c>
      <c r="AV13" s="8">
        <v>594</v>
      </c>
      <c r="AW13" s="1">
        <f>AU13-AV13</f>
        <v>-382.35798748415976</v>
      </c>
      <c r="AX13" s="81">
        <f>AVERAGE(H13:J13)</f>
        <v>0.96786666666666665</v>
      </c>
      <c r="AY13" s="81">
        <f>G13/$G$55</f>
        <v>1.2506858237424957E-2</v>
      </c>
      <c r="AZ13" s="49">
        <f>AX13*$AZ$55*AY13</f>
        <v>1143.1934794413301</v>
      </c>
      <c r="BA13" s="8">
        <v>238</v>
      </c>
      <c r="BB13" s="1">
        <f>AZ13-BA13</f>
        <v>905.19347944133006</v>
      </c>
    </row>
    <row r="14" spans="1:54" x14ac:dyDescent="0.2">
      <c r="A14" s="23" t="s">
        <v>127</v>
      </c>
      <c r="B14" s="21">
        <v>0</v>
      </c>
      <c r="C14" s="21">
        <v>3602</v>
      </c>
      <c r="D14" s="21">
        <f>10000-C14</f>
        <v>6398</v>
      </c>
      <c r="E14">
        <v>0.94117061698423998</v>
      </c>
      <c r="F14" s="89">
        <v>0.148809523809523</v>
      </c>
      <c r="G14" s="90">
        <v>0.99819999999999998</v>
      </c>
      <c r="H14" s="21">
        <v>0.93159999999999998</v>
      </c>
      <c r="I14" s="21">
        <v>0.97199999999999998</v>
      </c>
      <c r="J14" s="21">
        <v>1</v>
      </c>
      <c r="K14" s="21">
        <v>0</v>
      </c>
      <c r="L14" s="21">
        <v>0</v>
      </c>
      <c r="M14" s="21">
        <v>0</v>
      </c>
      <c r="N14" s="24">
        <v>3.1</v>
      </c>
      <c r="O14" s="21">
        <v>1</v>
      </c>
      <c r="P14" s="87">
        <f>1.5 * (C14-MAX($C$2:$C$54))/(MIN($C$2:$C$54)-MAX($C$2:$C$54)) + 0.5</f>
        <v>1.6484141232794733</v>
      </c>
      <c r="Q14" s="63">
        <f>(SUM(K14:N14) / O14) *((T14 + 1) * P14 / 3)</f>
        <v>5.1100837821663676</v>
      </c>
      <c r="R14" s="44">
        <f>Q14/$Q$55</f>
        <v>2.1190566719314352E-2</v>
      </c>
      <c r="S14" s="44">
        <f>D14/$D$55</f>
        <v>2.1911859391481842E-2</v>
      </c>
      <c r="T14" s="41">
        <v>2</v>
      </c>
      <c r="U14" s="13">
        <f>S14^T14</f>
        <v>4.80129581992071E-4</v>
      </c>
      <c r="V14" s="13">
        <f>U14/$U$55</f>
        <v>2.4061717688516039E-2</v>
      </c>
      <c r="W14" s="13">
        <f>V14*R14</f>
        <v>5.0988143405980547E-4</v>
      </c>
      <c r="X14" s="31">
        <f>W14/$W$55</f>
        <v>2.8370068257451812E-2</v>
      </c>
      <c r="Y14" s="79">
        <v>1364</v>
      </c>
      <c r="Z14" s="46">
        <f>$F$61*X14</f>
        <v>1768.3630946234864</v>
      </c>
      <c r="AA14" s="85">
        <f>Z14-Y14</f>
        <v>404.3630946234864</v>
      </c>
      <c r="AB14" s="79">
        <v>1023</v>
      </c>
      <c r="AC14" s="79">
        <v>0</v>
      </c>
      <c r="AD14" s="79">
        <v>0</v>
      </c>
      <c r="AE14" s="26">
        <f>SUM(AB14:AD14)</f>
        <v>1023</v>
      </c>
      <c r="AF14" s="46">
        <f>X14*$F$60</f>
        <v>2103.9242619726265</v>
      </c>
      <c r="AG14" s="22">
        <f>AF14-AE14</f>
        <v>1080.9242619726265</v>
      </c>
      <c r="AH14" s="22">
        <f>AG14+AA14</f>
        <v>1485.2873565961129</v>
      </c>
      <c r="AI14" s="55">
        <f>Y14+AE14</f>
        <v>2387</v>
      </c>
      <c r="AJ14">
        <f>Z14/$Z$55</f>
        <v>2.8370068257451815E-2</v>
      </c>
      <c r="AK14" s="1">
        <f>AJ14*$AK$55</f>
        <v>2902.6551636929248</v>
      </c>
      <c r="AL14" s="2">
        <v>1364</v>
      </c>
      <c r="AM14" s="1">
        <f>AK14-AL14</f>
        <v>1538.6551636929248</v>
      </c>
      <c r="AN14">
        <f>B14*Q14</f>
        <v>0</v>
      </c>
      <c r="AO14">
        <f>AN14/$AN$55</f>
        <v>0</v>
      </c>
      <c r="AP14" s="1">
        <f>AO14*$AP$55</f>
        <v>0</v>
      </c>
      <c r="AQ14" s="8">
        <v>0</v>
      </c>
      <c r="AR14" s="1">
        <f>AP14-AQ14</f>
        <v>0</v>
      </c>
      <c r="AS14" s="69">
        <f>Q14</f>
        <v>5.1100837821663676</v>
      </c>
      <c r="AT14">
        <f>AS14/$AS$55</f>
        <v>2.1190566719314352E-2</v>
      </c>
      <c r="AU14" s="1">
        <f>AT14*$AU$55*$B$55</f>
        <v>671.92168455239937</v>
      </c>
      <c r="AV14" s="8">
        <v>1023</v>
      </c>
      <c r="AW14" s="1">
        <f>AU14-AV14</f>
        <v>-351.07831544760063</v>
      </c>
      <c r="AX14" s="81">
        <f>AVERAGE(H14:J14)</f>
        <v>0.96786666666666665</v>
      </c>
      <c r="AY14" s="81">
        <f>G14/$G$55</f>
        <v>3.2027567708049237E-2</v>
      </c>
      <c r="AZ14" s="49">
        <f>AX14*$AZ$55*AY14</f>
        <v>2927.4903313964487</v>
      </c>
      <c r="BA14" s="8">
        <v>2387</v>
      </c>
      <c r="BB14" s="1">
        <f>AZ14-BA14</f>
        <v>540.49033139644871</v>
      </c>
    </row>
    <row r="15" spans="1:54" x14ac:dyDescent="0.2">
      <c r="A15" s="23" t="s">
        <v>128</v>
      </c>
      <c r="B15" s="21">
        <v>0</v>
      </c>
      <c r="C15" s="21">
        <v>3397</v>
      </c>
      <c r="D15" s="21">
        <f>10000-C15</f>
        <v>6603</v>
      </c>
      <c r="E15">
        <v>0.94262405661116999</v>
      </c>
      <c r="F15" s="89">
        <v>0.13293650793650699</v>
      </c>
      <c r="G15" s="90">
        <v>0.42099999999999999</v>
      </c>
      <c r="H15" s="21">
        <v>0.93159999999999998</v>
      </c>
      <c r="I15" s="21">
        <v>0.97199999999999998</v>
      </c>
      <c r="J15" s="21">
        <v>1</v>
      </c>
      <c r="K15" s="21">
        <v>0</v>
      </c>
      <c r="L15" s="21">
        <v>0</v>
      </c>
      <c r="M15" s="21">
        <v>0</v>
      </c>
      <c r="N15" s="24">
        <v>3</v>
      </c>
      <c r="O15" s="21">
        <v>1</v>
      </c>
      <c r="P15" s="87">
        <f>1.5 * (C15-MAX($C$2:$C$54))/(MIN($C$2:$C$54)-MAX($C$2:$C$54)) + 0.5</f>
        <v>1.7097546379413524</v>
      </c>
      <c r="Q15" s="63">
        <f>(SUM(K15:N15) / O15) *((T15 + 1) * P15 / 3)</f>
        <v>5.1292639138240572</v>
      </c>
      <c r="R15" s="44">
        <f>Q15/$Q$55</f>
        <v>2.1270103156856908E-2</v>
      </c>
      <c r="S15" s="44">
        <f>D15/$D$55</f>
        <v>2.2613943038755017E-2</v>
      </c>
      <c r="T15" s="41">
        <v>2</v>
      </c>
      <c r="U15" s="13">
        <f>S15^T15</f>
        <v>5.1139041976005649E-4</v>
      </c>
      <c r="V15" s="13">
        <f>U15/$U$55</f>
        <v>2.5628356115498421E-2</v>
      </c>
      <c r="W15" s="13">
        <f>V15*R15</f>
        <v>5.45117778317316E-4</v>
      </c>
      <c r="X15" s="31">
        <f>W15/$W$55</f>
        <v>3.033063678368568E-2</v>
      </c>
      <c r="Y15" s="79">
        <v>2001</v>
      </c>
      <c r="Z15" s="46">
        <f>$F$61*X15</f>
        <v>1890.5692520006958</v>
      </c>
      <c r="AA15" s="85">
        <f>Z15-Y15</f>
        <v>-110.43074799930423</v>
      </c>
      <c r="AB15" s="79">
        <v>1063</v>
      </c>
      <c r="AC15" s="79">
        <v>0</v>
      </c>
      <c r="AD15" s="79">
        <v>0</v>
      </c>
      <c r="AE15" s="26">
        <f>SUM(AB15:AD15)</f>
        <v>1063</v>
      </c>
      <c r="AF15" s="46">
        <f>X15*$F$60</f>
        <v>2249.3200238781301</v>
      </c>
      <c r="AG15" s="22">
        <f>AF15-AE15</f>
        <v>1186.3200238781301</v>
      </c>
      <c r="AH15" s="22">
        <f>AG15+AA15</f>
        <v>1075.8892758788259</v>
      </c>
      <c r="AI15" s="55">
        <f>Y15+AE15</f>
        <v>3064</v>
      </c>
      <c r="AJ15">
        <f>Z15/$Z$55</f>
        <v>3.0330636783685683E-2</v>
      </c>
      <c r="AK15" s="1">
        <f>AJ15*$AK$55</f>
        <v>3103.248771886017</v>
      </c>
      <c r="AL15" s="2">
        <v>2501</v>
      </c>
      <c r="AM15" s="49">
        <f>AK15-AL15</f>
        <v>602.24877188601704</v>
      </c>
      <c r="AN15">
        <f>B15*Q15</f>
        <v>0</v>
      </c>
      <c r="AO15">
        <f>AN15/$AN$55</f>
        <v>0</v>
      </c>
      <c r="AP15" s="1">
        <f>AO15*$AP$55</f>
        <v>0</v>
      </c>
      <c r="AQ15" s="8">
        <v>0</v>
      </c>
      <c r="AR15" s="1">
        <f>AP15-AQ15</f>
        <v>0</v>
      </c>
      <c r="AS15" s="69">
        <f>Q15</f>
        <v>5.1292639138240572</v>
      </c>
      <c r="AT15">
        <f>AS15/$AS$55</f>
        <v>2.1270103156856908E-2</v>
      </c>
      <c r="AU15" s="1">
        <f>AT15*$AU$55*$B$55</f>
        <v>674.44366793324878</v>
      </c>
      <c r="AV15" s="8">
        <v>1063</v>
      </c>
      <c r="AW15" s="1">
        <f>AU15-AV15</f>
        <v>-388.55633206675122</v>
      </c>
      <c r="AX15" s="81">
        <f>AVERAGE(H15:J15)</f>
        <v>0.96786666666666665</v>
      </c>
      <c r="AY15" s="81">
        <f>G15/$G$55</f>
        <v>1.3507920261559536E-2</v>
      </c>
      <c r="AZ15" s="49">
        <f>AX15*$AZ$55*AY15</f>
        <v>1234.6958821056951</v>
      </c>
      <c r="BA15" s="8">
        <v>250</v>
      </c>
      <c r="BB15" s="1">
        <f>AZ15-BA15</f>
        <v>984.69588210569509</v>
      </c>
    </row>
    <row r="16" spans="1:54" x14ac:dyDescent="0.2">
      <c r="A16" s="24" t="s">
        <v>66</v>
      </c>
      <c r="B16" s="21">
        <v>0</v>
      </c>
      <c r="C16" s="21">
        <v>3652</v>
      </c>
      <c r="D16" s="21">
        <f>10000-C16</f>
        <v>6348</v>
      </c>
      <c r="E16">
        <v>0.94365821274362705</v>
      </c>
      <c r="F16" s="89">
        <v>4.36507936507936E-2</v>
      </c>
      <c r="G16" s="90">
        <v>1.66E-2</v>
      </c>
      <c r="H16" s="21">
        <v>0.93159999999999998</v>
      </c>
      <c r="I16" s="21">
        <v>0.97199999999999998</v>
      </c>
      <c r="J16" s="21">
        <v>1</v>
      </c>
      <c r="K16" s="21">
        <v>0</v>
      </c>
      <c r="L16" s="66">
        <f>$AF$62</f>
        <v>1.5333333333333334</v>
      </c>
      <c r="M16" s="21">
        <v>0</v>
      </c>
      <c r="N16" s="21">
        <v>0</v>
      </c>
      <c r="O16" s="21">
        <v>1</v>
      </c>
      <c r="P16" s="87">
        <f>1.5 * (C16-MAX($C$2:$C$54))/(MIN($C$2:$C$54)-MAX($C$2:$C$54)) + 0.5</f>
        <v>1.6334530221424297</v>
      </c>
      <c r="Q16" s="63">
        <f>(SUM(K16:N16) / O16) *((T16 + 1) * P16 / 3)</f>
        <v>2.5046279672850589</v>
      </c>
      <c r="R16" s="44">
        <f>Q16/$Q$55</f>
        <v>1.0386226197120067E-2</v>
      </c>
      <c r="S16" s="44">
        <f>D16/$D$55</f>
        <v>2.1740619477512775E-2</v>
      </c>
      <c r="T16" s="41">
        <v>2</v>
      </c>
      <c r="U16" s="13">
        <f>S16^T16</f>
        <v>4.7265453526600787E-4</v>
      </c>
      <c r="V16" s="13">
        <f>U16/$U$55</f>
        <v>2.3687105353061216E-2</v>
      </c>
      <c r="W16" s="13">
        <f>V16*R16</f>
        <v>2.4601963415190735E-4</v>
      </c>
      <c r="X16" s="31">
        <f>W16/$W$55</f>
        <v>1.3688660436191285E-2</v>
      </c>
      <c r="Y16" s="79">
        <v>318</v>
      </c>
      <c r="Z16" s="46">
        <f>$F$61*X16</f>
        <v>853.24158230867511</v>
      </c>
      <c r="AA16" s="85">
        <f>Z16-Y16</f>
        <v>535.24158230867511</v>
      </c>
      <c r="AB16" s="79">
        <v>254</v>
      </c>
      <c r="AC16" s="79">
        <v>827</v>
      </c>
      <c r="AD16" s="79">
        <v>0</v>
      </c>
      <c r="AE16" s="26">
        <f>SUM(AB16:AD16)</f>
        <v>1081</v>
      </c>
      <c r="AF16" s="46">
        <f>X16*$F$60</f>
        <v>1015.1510579479457</v>
      </c>
      <c r="AG16" s="22">
        <f>AF16-AE16</f>
        <v>-65.848942052054326</v>
      </c>
      <c r="AH16" s="22">
        <f>AG16+AA16</f>
        <v>469.39264025662078</v>
      </c>
      <c r="AI16" s="55">
        <f>Y16+AE16</f>
        <v>1399</v>
      </c>
      <c r="AJ16">
        <f>Z16/$Z$55</f>
        <v>1.3688660436191286E-2</v>
      </c>
      <c r="AK16" s="1">
        <f>AJ16*$AK$55</f>
        <v>1400.5416038684752</v>
      </c>
      <c r="AL16" s="2">
        <v>1209</v>
      </c>
      <c r="AM16" s="1">
        <f>AK16-AL16</f>
        <v>191.54160386847525</v>
      </c>
      <c r="AN16">
        <f>B16*Q16</f>
        <v>0</v>
      </c>
      <c r="AO16">
        <f>AN16/$AN$55</f>
        <v>0</v>
      </c>
      <c r="AP16" s="1">
        <f>AO16*$AP$55</f>
        <v>0</v>
      </c>
      <c r="AQ16" s="8">
        <v>0</v>
      </c>
      <c r="AR16" s="1">
        <f>AP16-AQ16</f>
        <v>0</v>
      </c>
      <c r="AS16" s="69">
        <f>Q16</f>
        <v>2.5046279672850589</v>
      </c>
      <c r="AT16">
        <f>AS16/$AS$55</f>
        <v>1.0386226197120067E-2</v>
      </c>
      <c r="AU16" s="1">
        <f>AT16*$AU$55*$B$55</f>
        <v>329.33194732117965</v>
      </c>
      <c r="AV16" s="8">
        <v>573</v>
      </c>
      <c r="AW16" s="1">
        <f>AU16-AV16</f>
        <v>-243.66805267882035</v>
      </c>
      <c r="AX16" s="81">
        <f>AVERAGE(H16:J16)</f>
        <v>0.96786666666666665</v>
      </c>
      <c r="AY16" s="81">
        <f>G16/$G$55</f>
        <v>5.32616333353654E-4</v>
      </c>
      <c r="AZ16" s="49">
        <f>AX16*$AZ$55*AY16</f>
        <v>48.68397064834808</v>
      </c>
      <c r="BA16" s="8">
        <v>2354</v>
      </c>
      <c r="BB16" s="1">
        <f>AZ16-BA16</f>
        <v>-2305.3160293516521</v>
      </c>
    </row>
    <row r="17" spans="1:54" x14ac:dyDescent="0.2">
      <c r="A17" s="31" t="s">
        <v>41</v>
      </c>
      <c r="B17" s="21">
        <v>0</v>
      </c>
      <c r="C17" s="21">
        <v>3890</v>
      </c>
      <c r="D17" s="21">
        <f>10000-C17</f>
        <v>6110</v>
      </c>
      <c r="E17">
        <v>0.947150792384581</v>
      </c>
      <c r="F17" s="89">
        <v>0.16041666666666601</v>
      </c>
      <c r="G17" s="90">
        <v>8.9899999999999994E-2</v>
      </c>
      <c r="H17" s="21">
        <v>0.93159999999999998</v>
      </c>
      <c r="I17" s="21">
        <v>0.97199999999999998</v>
      </c>
      <c r="J17" s="21">
        <v>1</v>
      </c>
      <c r="K17" s="21">
        <v>0</v>
      </c>
      <c r="L17" s="66">
        <f>$AF$65</f>
        <v>4.3333333333333339</v>
      </c>
      <c r="M17" s="24">
        <v>3.7</v>
      </c>
      <c r="N17" s="24">
        <v>5.0999999999999996</v>
      </c>
      <c r="O17" s="21">
        <v>3</v>
      </c>
      <c r="P17" s="87">
        <f>1.5 * (C17-MAX($C$2:$C$54))/(MIN($C$2:$C$54)-MAX($C$2:$C$54)) + 0.5</f>
        <v>1.5622381807301018</v>
      </c>
      <c r="Q17" s="63">
        <f>(SUM(K17:N17) / O17) *((T17 + 1) * P17 / 3)</f>
        <v>6.8391315911962245</v>
      </c>
      <c r="R17" s="44">
        <f>Q17/$Q$55</f>
        <v>2.8360606295964607E-2</v>
      </c>
      <c r="S17" s="44">
        <f>D17/$D$55</f>
        <v>2.0925517487020016E-2</v>
      </c>
      <c r="T17" s="41">
        <v>2</v>
      </c>
      <c r="U17" s="13">
        <f>S17^T17</f>
        <v>4.3787728209958049E-4</v>
      </c>
      <c r="V17" s="13">
        <f>U17/$U$55</f>
        <v>2.1944241594905101E-2</v>
      </c>
      <c r="W17" s="13">
        <f>V17*R17</f>
        <v>6.2235199633663401E-4</v>
      </c>
      <c r="X17" s="31">
        <f>W17/$W$55</f>
        <v>3.4627988855465489E-2</v>
      </c>
      <c r="Y17" s="79">
        <v>1297</v>
      </c>
      <c r="Z17" s="46">
        <f>$F$61*X17</f>
        <v>2158.4318013388747</v>
      </c>
      <c r="AA17" s="85">
        <f>Z17-Y17</f>
        <v>861.43180133887472</v>
      </c>
      <c r="AB17" s="79">
        <v>2378</v>
      </c>
      <c r="AC17" s="79">
        <v>973</v>
      </c>
      <c r="AD17" s="79">
        <v>0</v>
      </c>
      <c r="AE17" s="26">
        <f>SUM(AB17:AD17)</f>
        <v>3351</v>
      </c>
      <c r="AF17" s="46">
        <f>X17*$F$60</f>
        <v>2568.0116535213206</v>
      </c>
      <c r="AG17" s="22">
        <f>AF17-AE17</f>
        <v>-782.98834647867943</v>
      </c>
      <c r="AH17" s="22">
        <f>AG17+AA17</f>
        <v>78.443454860195288</v>
      </c>
      <c r="AI17" s="55">
        <f>Y17+AE17</f>
        <v>4648</v>
      </c>
      <c r="AJ17">
        <f>Z17/$Z$55</f>
        <v>3.4627988855465489E-2</v>
      </c>
      <c r="AK17" s="1">
        <f>AJ17*$AK$55</f>
        <v>3542.928051758096</v>
      </c>
      <c r="AL17" s="2">
        <v>2702</v>
      </c>
      <c r="AM17" s="1">
        <f>AK17-AL17</f>
        <v>840.92805175809599</v>
      </c>
      <c r="AN17">
        <f>B17*Q17</f>
        <v>0</v>
      </c>
      <c r="AO17">
        <f>AN17/$AN$55</f>
        <v>0</v>
      </c>
      <c r="AP17" s="1">
        <f>AO17*$AP$55</f>
        <v>0</v>
      </c>
      <c r="AQ17" s="8">
        <v>0</v>
      </c>
      <c r="AR17" s="1">
        <f>AP17-AQ17</f>
        <v>0</v>
      </c>
      <c r="AS17" s="69">
        <f>Q17</f>
        <v>6.8391315911962245</v>
      </c>
      <c r="AT17">
        <f>AS17/$AS$55</f>
        <v>2.8360606295964607E-2</v>
      </c>
      <c r="AU17" s="1">
        <f>AT17*$AU$55*$B$55</f>
        <v>899.27308739426235</v>
      </c>
      <c r="AV17" s="8">
        <v>1513</v>
      </c>
      <c r="AW17" s="1">
        <f>AU17-AV17</f>
        <v>-613.72691260573765</v>
      </c>
      <c r="AX17" s="81">
        <f>AVERAGE(H17:J17)</f>
        <v>0.96786666666666665</v>
      </c>
      <c r="AY17" s="81">
        <f>G17/$G$55</f>
        <v>2.884470383644186E-3</v>
      </c>
      <c r="AZ17" s="49">
        <f>AX17*$AZ$55*AY17</f>
        <v>263.65596152328266</v>
      </c>
      <c r="BA17" s="8">
        <v>2269</v>
      </c>
      <c r="BB17" s="1">
        <f>AZ17-BA17</f>
        <v>-2005.3440384767173</v>
      </c>
    </row>
    <row r="18" spans="1:54" x14ac:dyDescent="0.2">
      <c r="A18" s="24" t="s">
        <v>148</v>
      </c>
      <c r="B18" s="21">
        <v>0</v>
      </c>
      <c r="C18" s="21">
        <v>3540</v>
      </c>
      <c r="D18" s="21">
        <f>10000-C18</f>
        <v>6460</v>
      </c>
      <c r="E18">
        <v>0.94818966015921202</v>
      </c>
      <c r="F18" s="89">
        <v>0.125</v>
      </c>
      <c r="G18" s="90">
        <v>0.80830000000000002</v>
      </c>
      <c r="H18" s="21">
        <v>0.93159999999999998</v>
      </c>
      <c r="I18" s="21">
        <v>0.97199999999999998</v>
      </c>
      <c r="J18" s="21">
        <v>1</v>
      </c>
      <c r="K18" s="21">
        <v>0</v>
      </c>
      <c r="L18" s="21">
        <v>0</v>
      </c>
      <c r="M18" s="21">
        <v>0</v>
      </c>
      <c r="N18" s="21">
        <v>0</v>
      </c>
      <c r="O18" s="21">
        <v>1</v>
      </c>
      <c r="P18" s="87">
        <f>1.5 * (C18-MAX($C$2:$C$54))/(MIN($C$2:$C$54)-MAX($C$2:$C$54)) + 0.5</f>
        <v>1.6669658886894076</v>
      </c>
      <c r="Q18" s="63">
        <v>1</v>
      </c>
      <c r="R18" s="44">
        <f>Q18/$Q$55</f>
        <v>4.1468139511268111E-3</v>
      </c>
      <c r="S18" s="44">
        <f>D18/$D$55</f>
        <v>2.2124196884803486E-2</v>
      </c>
      <c r="T18" s="41">
        <v>2</v>
      </c>
      <c r="U18" s="21">
        <f>S18^T18</f>
        <v>4.8948008779754824E-4</v>
      </c>
      <c r="V18" s="21">
        <f>U18/$U$55</f>
        <v>2.4530318748260654E-2</v>
      </c>
      <c r="W18" s="21">
        <f>V18*R18</f>
        <v>1.0172266801087485E-4</v>
      </c>
      <c r="X18" s="31">
        <f>W18/$W$55</f>
        <v>5.6599021694524699E-3</v>
      </c>
      <c r="Y18" s="79">
        <v>0</v>
      </c>
      <c r="Z18" s="46">
        <f>$F$61*X18</f>
        <v>352.79302202631135</v>
      </c>
      <c r="AA18" s="85">
        <f>Z18-Y18</f>
        <v>352.79302202631135</v>
      </c>
      <c r="AB18" s="79">
        <v>0</v>
      </c>
      <c r="AC18" s="79">
        <v>947</v>
      </c>
      <c r="AD18" s="79">
        <v>0</v>
      </c>
      <c r="AE18" s="26">
        <f>SUM(AB18:AD18)</f>
        <v>947</v>
      </c>
      <c r="AF18" s="46">
        <f>X18*$F$60</f>
        <v>419.73834488659514</v>
      </c>
      <c r="AG18" s="22">
        <f>AF18-AE18</f>
        <v>-527.26165511340491</v>
      </c>
      <c r="AH18" s="22">
        <f>AG18+AA18</f>
        <v>-174.46863308709356</v>
      </c>
      <c r="AI18" s="55">
        <f>Y18+AE18</f>
        <v>947</v>
      </c>
      <c r="AJ18">
        <f>Z18/$Z$55</f>
        <v>5.6599021694524708E-3</v>
      </c>
      <c r="AK18" s="1">
        <f>AJ18*$AK$55</f>
        <v>579.08723056536007</v>
      </c>
      <c r="AL18" s="2">
        <v>710</v>
      </c>
      <c r="AM18" s="49">
        <f>AK18-AL18</f>
        <v>-130.91276943463993</v>
      </c>
      <c r="AN18">
        <f>B18*Q18</f>
        <v>0</v>
      </c>
      <c r="AO18">
        <f>AN18/$AN$55</f>
        <v>0</v>
      </c>
      <c r="AP18" s="1">
        <f>AO18*$AP$55</f>
        <v>0</v>
      </c>
      <c r="AQ18" s="8">
        <v>1042</v>
      </c>
      <c r="AR18" s="49">
        <f>AP18-AQ18</f>
        <v>-1042</v>
      </c>
      <c r="AS18" s="69">
        <f>Q18</f>
        <v>1</v>
      </c>
      <c r="AT18">
        <f>AS18/$AS$55</f>
        <v>4.1468139511268111E-3</v>
      </c>
      <c r="AU18" s="1">
        <f>AT18*$AU$55*$B$55</f>
        <v>131.4893675319635</v>
      </c>
      <c r="AV18" s="8">
        <v>0</v>
      </c>
      <c r="AW18" s="1">
        <f>AU18-AV18</f>
        <v>131.4893675319635</v>
      </c>
      <c r="AX18" s="81">
        <f>AVERAGE(H18:J18)</f>
        <v>0.96786666666666665</v>
      </c>
      <c r="AY18" s="81">
        <f>G18/$G$55</f>
        <v>2.5934565195768585E-2</v>
      </c>
      <c r="AZ18" s="49">
        <f>AX18*$AZ$55*AY18</f>
        <v>2370.5574382566115</v>
      </c>
      <c r="BA18" s="8">
        <v>2084</v>
      </c>
      <c r="BB18" s="49">
        <f>AZ18-BA18</f>
        <v>286.55743825661148</v>
      </c>
    </row>
    <row r="19" spans="1:54" x14ac:dyDescent="0.2">
      <c r="A19" s="48" t="s">
        <v>68</v>
      </c>
      <c r="B19" s="21">
        <v>0</v>
      </c>
      <c r="C19" s="21">
        <v>3763</v>
      </c>
      <c r="D19" s="21">
        <f>10000-C19</f>
        <v>6237</v>
      </c>
      <c r="E19">
        <v>0.94929968532906595</v>
      </c>
      <c r="F19" s="89">
        <v>0.35515873015873001</v>
      </c>
      <c r="G19" s="90">
        <v>0.45650000000000002</v>
      </c>
      <c r="H19" s="21">
        <v>0.93159999999999998</v>
      </c>
      <c r="I19" s="21">
        <v>0.97199999999999998</v>
      </c>
      <c r="J19" s="21">
        <v>1</v>
      </c>
      <c r="K19" s="21">
        <v>0</v>
      </c>
      <c r="L19" s="66">
        <f>$AF$58</f>
        <v>1.4000000000000004</v>
      </c>
      <c r="M19" s="21">
        <v>0</v>
      </c>
      <c r="N19" s="21">
        <v>0</v>
      </c>
      <c r="O19" s="21">
        <v>1</v>
      </c>
      <c r="P19" s="87">
        <f>1.5 * (C19-MAX($C$2:$C$54))/(MIN($C$2:$C$54)-MAX($C$2:$C$54)) + 0.5</f>
        <v>1.6002393776181927</v>
      </c>
      <c r="Q19" s="63">
        <f>(SUM(K19:N19) / O19) *((T19 + 1) * P19 / 3)</f>
        <v>2.2403351286654702</v>
      </c>
      <c r="R19" s="32">
        <f>Q19/$Q$55</f>
        <v>9.2902529667494502E-3</v>
      </c>
      <c r="S19" s="32">
        <f>D19/$D$55</f>
        <v>2.1360466868501446E-2</v>
      </c>
      <c r="T19" s="41">
        <v>2</v>
      </c>
      <c r="U19" s="4">
        <f>S19^T19</f>
        <v>4.5626954484034795E-4</v>
      </c>
      <c r="V19" s="4">
        <f>U19/$U$55</f>
        <v>2.2865970749532918E-2</v>
      </c>
      <c r="W19" s="4">
        <f>V19*R19</f>
        <v>2.1243065259345434E-4</v>
      </c>
      <c r="X19" s="28">
        <f>W19/$W$55</f>
        <v>1.1819752027575193E-2</v>
      </c>
      <c r="Y19" s="79">
        <v>0</v>
      </c>
      <c r="Z19" s="46">
        <f>$F$61*X19</f>
        <v>736.7487833828169</v>
      </c>
      <c r="AA19" s="85">
        <f>Z19-Y19</f>
        <v>736.7487833828169</v>
      </c>
      <c r="AB19" s="79">
        <v>469</v>
      </c>
      <c r="AC19" s="79">
        <v>1174</v>
      </c>
      <c r="AD19" s="79">
        <v>0</v>
      </c>
      <c r="AE19" s="26">
        <f>SUM(AB19:AD19)</f>
        <v>1643</v>
      </c>
      <c r="AF19" s="46">
        <f>X19*$F$60</f>
        <v>876.55281036497638</v>
      </c>
      <c r="AG19" s="22">
        <f>AF19-AE19</f>
        <v>-766.44718963502362</v>
      </c>
      <c r="AH19" s="22">
        <f>AG19+AA19</f>
        <v>-29.698406252206723</v>
      </c>
      <c r="AI19" s="55">
        <f>Y19+AE19</f>
        <v>1643</v>
      </c>
      <c r="AJ19">
        <f>Z19/$Z$55</f>
        <v>1.1819752027575193E-2</v>
      </c>
      <c r="AK19" s="1">
        <f>AJ19*$AK$55</f>
        <v>1209.3261089493283</v>
      </c>
      <c r="AL19" s="2">
        <v>1408</v>
      </c>
      <c r="AM19" s="1">
        <f>AK19-AL19</f>
        <v>-198.67389105067173</v>
      </c>
      <c r="AN19">
        <f>B19*Q19</f>
        <v>0</v>
      </c>
      <c r="AO19">
        <f>AN19/$AN$55</f>
        <v>0</v>
      </c>
      <c r="AP19" s="1">
        <f>AO19*$AP$55</f>
        <v>0</v>
      </c>
      <c r="AQ19" s="8">
        <v>0</v>
      </c>
      <c r="AR19" s="1">
        <f>AP19-AQ19</f>
        <v>0</v>
      </c>
      <c r="AS19" s="69">
        <f>Q19</f>
        <v>2.2403351286654702</v>
      </c>
      <c r="AT19">
        <f>AS19/$AS$55</f>
        <v>9.2902529667494502E-3</v>
      </c>
      <c r="AU19" s="1">
        <f>AT19*$AU$55*$B$55</f>
        <v>294.58024912786266</v>
      </c>
      <c r="AV19" s="8">
        <v>704</v>
      </c>
      <c r="AW19" s="1">
        <f>AU19-AV19</f>
        <v>-409.41975087213734</v>
      </c>
      <c r="AX19" s="81">
        <f>AVERAGE(H19:J19)</f>
        <v>0.96786666666666665</v>
      </c>
      <c r="AY19" s="81">
        <f>G19/$G$55</f>
        <v>1.4646949167225485E-2</v>
      </c>
      <c r="AZ19" s="49">
        <f>AX19*$AZ$55*AY19</f>
        <v>1338.8091928295721</v>
      </c>
      <c r="BA19" s="8">
        <v>1056</v>
      </c>
      <c r="BB19" s="1">
        <f>AZ19-BA19</f>
        <v>282.80919282957211</v>
      </c>
    </row>
    <row r="20" spans="1:54" x14ac:dyDescent="0.2">
      <c r="A20" s="24" t="s">
        <v>8</v>
      </c>
      <c r="B20" s="3">
        <v>1</v>
      </c>
      <c r="C20" s="21">
        <v>3884</v>
      </c>
      <c r="D20" s="21">
        <f>10000-C20</f>
        <v>6116</v>
      </c>
      <c r="E20">
        <v>0.949879625489914</v>
      </c>
      <c r="F20" s="89">
        <v>0.18452380952380901</v>
      </c>
      <c r="G20" s="90">
        <v>0.86509999999999998</v>
      </c>
      <c r="H20" s="21">
        <v>0.93159999999999998</v>
      </c>
      <c r="I20" s="21">
        <v>0.97199999999999998</v>
      </c>
      <c r="J20" s="21">
        <v>1</v>
      </c>
      <c r="K20" s="24">
        <v>1.3</v>
      </c>
      <c r="L20" s="21">
        <v>0</v>
      </c>
      <c r="M20" s="21">
        <v>0</v>
      </c>
      <c r="N20" s="21">
        <v>0</v>
      </c>
      <c r="O20" s="21">
        <v>1</v>
      </c>
      <c r="P20" s="87">
        <f>1.5 * (C20-MAX($C$2:$C$54))/(MIN($C$2:$C$54)-MAX($C$2:$C$54)) + 0.5</f>
        <v>1.564033512866547</v>
      </c>
      <c r="Q20" s="63">
        <f>(SUM(K20:N20) / O20) *((T20 + 1) * P20 / 3)</f>
        <v>2.0332435667265112</v>
      </c>
      <c r="R20" s="44">
        <f>Q20/$Q$55</f>
        <v>8.4314827885403325E-3</v>
      </c>
      <c r="S20" s="44">
        <f>D20/$D$55</f>
        <v>2.0946066276696304E-2</v>
      </c>
      <c r="T20" s="41">
        <v>2</v>
      </c>
      <c r="U20" s="13">
        <f>S20^T20</f>
        <v>4.3873769246775417E-4</v>
      </c>
      <c r="V20" s="13">
        <f>U20/$U$55</f>
        <v>2.1987361102954094E-2</v>
      </c>
      <c r="W20" s="13">
        <f>V20*R20</f>
        <v>1.8538605670497863E-4</v>
      </c>
      <c r="X20" s="31">
        <f>W20/$W$55</f>
        <v>1.0314976642360318E-2</v>
      </c>
      <c r="Y20" s="79">
        <v>409</v>
      </c>
      <c r="Z20" s="46">
        <f>$F$61*X20</f>
        <v>642.95312407160327</v>
      </c>
      <c r="AA20" s="85">
        <f>Z20-Y20</f>
        <v>233.95312407160327</v>
      </c>
      <c r="AB20" s="79">
        <v>0</v>
      </c>
      <c r="AC20" s="79">
        <v>1023</v>
      </c>
      <c r="AD20" s="79">
        <v>0</v>
      </c>
      <c r="AE20" s="26">
        <f>SUM(AB20:AD20)</f>
        <v>1023</v>
      </c>
      <c r="AF20" s="46">
        <f>X20*$F$60</f>
        <v>764.95866779744119</v>
      </c>
      <c r="AG20" s="22">
        <f>AF20-AE20</f>
        <v>-258.04133220255881</v>
      </c>
      <c r="AH20" s="22">
        <f>AG20+AA20</f>
        <v>-24.088208130955536</v>
      </c>
      <c r="AI20" s="55">
        <f>Y20+AE20</f>
        <v>1432</v>
      </c>
      <c r="AJ20">
        <f>Z20/$Z$55</f>
        <v>1.0314976642360318E-2</v>
      </c>
      <c r="AK20" s="1">
        <f>AJ20*$AK$55</f>
        <v>1055.3665201864535</v>
      </c>
      <c r="AL20" s="2">
        <v>1023</v>
      </c>
      <c r="AM20" s="1">
        <f>AK20-AL20</f>
        <v>32.366520186453499</v>
      </c>
      <c r="AN20">
        <f>B20*Q20</f>
        <v>2.0332435667265112</v>
      </c>
      <c r="AO20">
        <f>AN20/$AN$55</f>
        <v>2.4700638164139716E-2</v>
      </c>
      <c r="AP20" s="1">
        <f>AO20*$AP$55</f>
        <v>2568.767566517874</v>
      </c>
      <c r="AQ20" s="8">
        <v>0</v>
      </c>
      <c r="AR20" s="1">
        <f>AP20-AQ20</f>
        <v>2568.767566517874</v>
      </c>
      <c r="AS20" s="69">
        <f>Q20</f>
        <v>2.0332435667265112</v>
      </c>
      <c r="AT20">
        <f>AS20/$AS$55</f>
        <v>8.4314827885403325E-3</v>
      </c>
      <c r="AU20" s="1">
        <f>AT20*$AU$55*$B$55</f>
        <v>267.34991062730251</v>
      </c>
      <c r="AV20" s="8">
        <v>409</v>
      </c>
      <c r="AW20" s="1">
        <f>AU20-AV20</f>
        <v>-141.65008937269749</v>
      </c>
      <c r="AX20" s="81">
        <f>AVERAGE(H20:J20)</f>
        <v>0.96786666666666665</v>
      </c>
      <c r="AY20" s="81">
        <f>G20/$G$55</f>
        <v>2.7757011444834098E-2</v>
      </c>
      <c r="AZ20" s="49">
        <f>AX20*$AZ$55*AY20</f>
        <v>2537.1387354148146</v>
      </c>
      <c r="BA20" s="8">
        <v>102</v>
      </c>
      <c r="BB20" s="1">
        <f>AZ20-BA20</f>
        <v>2435.1387354148146</v>
      </c>
    </row>
    <row r="21" spans="1:54" x14ac:dyDescent="0.2">
      <c r="A21" s="48" t="s">
        <v>130</v>
      </c>
      <c r="B21" s="21">
        <v>0</v>
      </c>
      <c r="C21" s="21">
        <v>4399</v>
      </c>
      <c r="D21" s="21">
        <f>10000-C21</f>
        <v>5601</v>
      </c>
      <c r="E21">
        <v>0.95367388421100396</v>
      </c>
      <c r="F21" s="89">
        <v>0.33</v>
      </c>
      <c r="G21" s="90">
        <v>0.22700000000000001</v>
      </c>
      <c r="H21" s="21">
        <v>0.93159999999999998</v>
      </c>
      <c r="I21" s="21">
        <v>0.97199999999999998</v>
      </c>
      <c r="J21" s="21">
        <v>1</v>
      </c>
      <c r="K21" s="21">
        <v>0</v>
      </c>
      <c r="L21" s="21">
        <v>0</v>
      </c>
      <c r="M21" s="21">
        <v>0</v>
      </c>
      <c r="N21" s="21">
        <v>0</v>
      </c>
      <c r="O21" s="21">
        <v>1</v>
      </c>
      <c r="P21" s="87">
        <f>1.5 * (C21-MAX($C$2:$C$54))/(MIN($C$2:$C$54)-MAX($C$2:$C$54)) + 0.5</f>
        <v>1.4099341711549971</v>
      </c>
      <c r="Q21" s="63">
        <v>1</v>
      </c>
      <c r="R21" s="21">
        <f>Q21/$Q$55</f>
        <v>4.1468139511268111E-3</v>
      </c>
      <c r="S21" s="44">
        <f>D21/$D$55</f>
        <v>1.9182295162814909E-2</v>
      </c>
      <c r="T21" s="41">
        <v>2</v>
      </c>
      <c r="U21" s="13">
        <f>S21^T21</f>
        <v>3.6796044771335225E-4</v>
      </c>
      <c r="V21" s="13">
        <f>U21/$U$55</f>
        <v>1.844035599032276E-2</v>
      </c>
      <c r="W21" s="13">
        <f>V21*R21</f>
        <v>7.6468725484415287E-5</v>
      </c>
      <c r="X21" s="31">
        <f>W21/$W$55</f>
        <v>4.2547596688895101E-3</v>
      </c>
      <c r="Y21" s="79">
        <v>0</v>
      </c>
      <c r="Z21" s="46">
        <f>$F$61*X21</f>
        <v>265.20767968122095</v>
      </c>
      <c r="AA21" s="85">
        <f>Z21-Y21</f>
        <v>265.20767968122095</v>
      </c>
      <c r="AB21" s="79">
        <v>0</v>
      </c>
      <c r="AC21" s="79">
        <v>365</v>
      </c>
      <c r="AD21" s="79">
        <v>0</v>
      </c>
      <c r="AE21" s="26">
        <f>SUM(AB21:AD21)</f>
        <v>365</v>
      </c>
      <c r="AF21" s="46">
        <f>X21*$F$60</f>
        <v>315.53297704484606</v>
      </c>
      <c r="AG21" s="22">
        <f>AF21-AE21</f>
        <v>-49.467022955153936</v>
      </c>
      <c r="AH21" s="22">
        <f>AG21+AA21</f>
        <v>215.74065672606702</v>
      </c>
      <c r="AI21" s="55">
        <f>Y21+AE21</f>
        <v>365</v>
      </c>
      <c r="AJ21">
        <f>Z21/$Z$55</f>
        <v>4.2547596688895109E-3</v>
      </c>
      <c r="AK21" s="1">
        <f>AJ21*$AK$55</f>
        <v>435.32148076276144</v>
      </c>
      <c r="AL21" s="2">
        <v>438</v>
      </c>
      <c r="AM21" s="1">
        <f>AK21-AL21</f>
        <v>-2.6785192372385609</v>
      </c>
      <c r="AN21">
        <f>B21*Q21</f>
        <v>0</v>
      </c>
      <c r="AO21">
        <f>AN21/$AN$55</f>
        <v>0</v>
      </c>
      <c r="AP21" s="1">
        <f>AO21*$AP$55</f>
        <v>0</v>
      </c>
      <c r="AQ21" s="8">
        <v>621</v>
      </c>
      <c r="AR21" s="1">
        <f>AP21-AQ21</f>
        <v>-621</v>
      </c>
      <c r="AS21" s="69">
        <f>Q21</f>
        <v>1</v>
      </c>
      <c r="AT21">
        <f>AS21/$AS$55</f>
        <v>4.1468139511268111E-3</v>
      </c>
      <c r="AU21" s="1">
        <f>AT21*$AU$55*$B$55</f>
        <v>131.4893675319635</v>
      </c>
      <c r="AV21" s="8">
        <v>0</v>
      </c>
      <c r="AW21" s="1">
        <f>AU21-AV21</f>
        <v>131.4893675319635</v>
      </c>
      <c r="AX21" s="81">
        <f>AVERAGE(H21:J21)</f>
        <v>0.96786666666666665</v>
      </c>
      <c r="AY21" s="81">
        <f>G21/$G$55</f>
        <v>7.2833679320047865E-3</v>
      </c>
      <c r="AZ21" s="49">
        <f>AX21*$AZ$55*AY21</f>
        <v>665.73863476957922</v>
      </c>
      <c r="BA21" s="8">
        <v>2082</v>
      </c>
      <c r="BB21" s="49">
        <f>AZ21-BA21</f>
        <v>-1416.2613652304208</v>
      </c>
    </row>
    <row r="22" spans="1:54" x14ac:dyDescent="0.2">
      <c r="A22" s="23" t="s">
        <v>7</v>
      </c>
      <c r="B22" s="21">
        <v>0</v>
      </c>
      <c r="C22" s="21">
        <v>4657</v>
      </c>
      <c r="D22" s="21">
        <f>10000-C22</f>
        <v>5343</v>
      </c>
      <c r="E22">
        <v>0.95713209359124196</v>
      </c>
      <c r="F22" s="89">
        <v>0.182539682539682</v>
      </c>
      <c r="G22" s="90">
        <v>1</v>
      </c>
      <c r="H22" s="21">
        <v>0.93159999999999998</v>
      </c>
      <c r="I22" s="21">
        <v>0.97199999999999998</v>
      </c>
      <c r="J22" s="21">
        <v>1</v>
      </c>
      <c r="K22" s="24">
        <v>6.8</v>
      </c>
      <c r="L22" s="21">
        <v>0</v>
      </c>
      <c r="M22" s="24">
        <v>3.8</v>
      </c>
      <c r="N22" s="24">
        <v>3.1</v>
      </c>
      <c r="O22" s="21">
        <v>3</v>
      </c>
      <c r="P22" s="87">
        <f>1.5 * (C22-MAX($C$2:$C$54))/(MIN($C$2:$C$54)-MAX($C$2:$C$54)) + 0.5</f>
        <v>1.3327348892878517</v>
      </c>
      <c r="Q22" s="63">
        <f>(SUM(K22:N22) / O22) *((T22 + 1) * P22 / 3)</f>
        <v>6.086155994414522</v>
      </c>
      <c r="R22" s="44">
        <f>Q22/$Q$55</f>
        <v>2.5238156586372209E-2</v>
      </c>
      <c r="S22" s="44">
        <f>D22/$D$55</f>
        <v>1.8298697206734525E-2</v>
      </c>
      <c r="T22" s="41">
        <v>2</v>
      </c>
      <c r="U22" s="13">
        <f>S22^T22</f>
        <v>3.3484231946375392E-4</v>
      </c>
      <c r="V22" s="13">
        <f>U22/$U$55</f>
        <v>1.6780639359225732E-2</v>
      </c>
      <c r="W22" s="13">
        <f>V22*R22</f>
        <v>4.2351240376757967E-4</v>
      </c>
      <c r="X22" s="31">
        <f>W22/$W$55</f>
        <v>2.3564450478411506E-2</v>
      </c>
      <c r="Y22" s="79">
        <v>849</v>
      </c>
      <c r="Z22" s="46">
        <f>$F$61*X22</f>
        <v>1468.8193272203459</v>
      </c>
      <c r="AA22" s="85">
        <f>Z22-Y22</f>
        <v>619.81932722034594</v>
      </c>
      <c r="AB22" s="79">
        <v>463</v>
      </c>
      <c r="AC22" s="79">
        <v>1930</v>
      </c>
      <c r="AD22" s="79">
        <v>0</v>
      </c>
      <c r="AE22" s="26">
        <f>SUM(AB22:AD22)</f>
        <v>2393</v>
      </c>
      <c r="AF22" s="46">
        <f>X22*$F$60</f>
        <v>1747.5396474789973</v>
      </c>
      <c r="AG22" s="22">
        <f>AF22-AE22</f>
        <v>-645.46035252100273</v>
      </c>
      <c r="AH22" s="22">
        <f>AG22+AA22</f>
        <v>-25.641025300656793</v>
      </c>
      <c r="AI22" s="55">
        <f>Y22+AE22</f>
        <v>3242</v>
      </c>
      <c r="AJ22">
        <f>Z22/$Z$55</f>
        <v>2.3564450478411509E-2</v>
      </c>
      <c r="AK22" s="1">
        <f>AJ22*$AK$55</f>
        <v>2410.9731862481949</v>
      </c>
      <c r="AL22" s="2">
        <v>1698</v>
      </c>
      <c r="AM22" s="1">
        <f>AK22-AL22</f>
        <v>712.97318624819491</v>
      </c>
      <c r="AN22">
        <f>B22*Q22</f>
        <v>0</v>
      </c>
      <c r="AO22">
        <f>AN22/$AN$55</f>
        <v>0</v>
      </c>
      <c r="AP22" s="1">
        <f>AO22*$AP$55</f>
        <v>0</v>
      </c>
      <c r="AQ22" s="8">
        <v>0</v>
      </c>
      <c r="AR22" s="1">
        <f>AP22-AQ22</f>
        <v>0</v>
      </c>
      <c r="AS22" s="69">
        <f>Q22</f>
        <v>6.086155994414522</v>
      </c>
      <c r="AT22">
        <f>AS22/$AS$55</f>
        <v>2.5238156586372209E-2</v>
      </c>
      <c r="AU22" s="1">
        <f>AT22*$AU$55*$B$55</f>
        <v>800.26480240643366</v>
      </c>
      <c r="AV22" s="8">
        <v>1698</v>
      </c>
      <c r="AW22" s="1">
        <f>AU22-AV22</f>
        <v>-897.73519759356634</v>
      </c>
      <c r="AX22" s="81">
        <f>AVERAGE(H22:J22)</f>
        <v>0.96786666666666665</v>
      </c>
      <c r="AY22" s="81">
        <f>G22/$G$55</f>
        <v>3.2085321286364696E-2</v>
      </c>
      <c r="AZ22" s="49">
        <f>AX22*$AZ$55*AY22</f>
        <v>2932.7693161655466</v>
      </c>
      <c r="BA22" s="8">
        <v>2470</v>
      </c>
      <c r="BB22" s="1">
        <f>AZ22-BA22</f>
        <v>462.76931616554657</v>
      </c>
    </row>
    <row r="23" spans="1:54" x14ac:dyDescent="0.2">
      <c r="A23" s="42" t="s">
        <v>153</v>
      </c>
      <c r="B23" s="3">
        <v>0</v>
      </c>
      <c r="C23" s="21">
        <v>2879</v>
      </c>
      <c r="D23" s="21">
        <f>10000-C23</f>
        <v>7121</v>
      </c>
      <c r="E23">
        <v>0.95724980593185904</v>
      </c>
      <c r="F23" s="89">
        <v>5.95238095238095E-2</v>
      </c>
      <c r="G23" s="90">
        <v>1</v>
      </c>
      <c r="H23" s="21">
        <v>0.93159999999999998</v>
      </c>
      <c r="I23" s="21">
        <v>0.97199999999999998</v>
      </c>
      <c r="J23" s="21">
        <v>1</v>
      </c>
      <c r="K23" s="21">
        <v>0</v>
      </c>
      <c r="L23" s="21">
        <v>0</v>
      </c>
      <c r="M23" s="21">
        <v>0</v>
      </c>
      <c r="N23" s="21">
        <v>0</v>
      </c>
      <c r="O23" s="21">
        <v>1</v>
      </c>
      <c r="P23" s="87">
        <f>1.5 * (C23-MAX($C$2:$C$54))/(MIN($C$2:$C$54)-MAX($C$2:$C$54)) + 0.5</f>
        <v>1.8647516457211251</v>
      </c>
      <c r="Q23" s="63">
        <v>1</v>
      </c>
      <c r="R23" s="44">
        <f>Q23/$Q$55</f>
        <v>4.1468139511268111E-3</v>
      </c>
      <c r="S23" s="44">
        <f>D23/$D$55</f>
        <v>2.4387988547474555E-2</v>
      </c>
      <c r="T23" s="41">
        <v>2</v>
      </c>
      <c r="U23" s="13">
        <f>S23^T23</f>
        <v>5.9477398539175001E-4</v>
      </c>
      <c r="V23" s="13">
        <f>U23/$U$55</f>
        <v>2.9807127620822563E-2</v>
      </c>
      <c r="W23" s="13">
        <f>V23*R23</f>
        <v>1.2360461266104432E-4</v>
      </c>
      <c r="X23" s="31">
        <f>W23/$W$55</f>
        <v>6.8774249538931286E-3</v>
      </c>
      <c r="Y23" s="79">
        <v>0</v>
      </c>
      <c r="Z23" s="46">
        <f>$F$61*X23</f>
        <v>428.6836522260665</v>
      </c>
      <c r="AA23" s="85">
        <f>Z23-Y23</f>
        <v>428.6836522260665</v>
      </c>
      <c r="AB23" s="79">
        <v>0</v>
      </c>
      <c r="AC23" s="79">
        <v>3200</v>
      </c>
      <c r="AD23" s="79">
        <v>0</v>
      </c>
      <c r="AE23" s="26">
        <f>SUM(AB23:AD23)</f>
        <v>3200</v>
      </c>
      <c r="AF23" s="46">
        <f>X23*$F$60</f>
        <v>510.02983458071441</v>
      </c>
      <c r="AG23" s="22">
        <f>AF23-AE23</f>
        <v>-2689.9701654192854</v>
      </c>
      <c r="AH23" s="22">
        <f>AG23+AA23</f>
        <v>-2261.286513193219</v>
      </c>
      <c r="AI23" s="55">
        <f>Y23+AE23</f>
        <v>3200</v>
      </c>
      <c r="AJ23">
        <f>Z23/$Z$55</f>
        <v>6.8774249538931295E-3</v>
      </c>
      <c r="AK23" s="1">
        <f>AJ23*$AK$55</f>
        <v>703.65685673262169</v>
      </c>
      <c r="AL23" s="2">
        <v>0</v>
      </c>
      <c r="AM23" s="1">
        <f>AK23-AL23</f>
        <v>703.65685673262169</v>
      </c>
      <c r="AN23">
        <f>B23*Q23</f>
        <v>0</v>
      </c>
      <c r="AO23">
        <f>AN23/$AN$55</f>
        <v>0</v>
      </c>
      <c r="AP23" s="1">
        <f>AO23*$AP$55</f>
        <v>0</v>
      </c>
      <c r="AQ23" s="8">
        <v>0</v>
      </c>
      <c r="AR23" s="1">
        <f>AP23-AQ23</f>
        <v>0</v>
      </c>
      <c r="AS23" s="69">
        <f>Q23</f>
        <v>1</v>
      </c>
      <c r="AT23">
        <f>AS23/$AS$55</f>
        <v>4.1468139511268111E-3</v>
      </c>
      <c r="AU23" s="1">
        <f>AT23*$AU$55*$B$55</f>
        <v>131.4893675319635</v>
      </c>
      <c r="AV23" s="8">
        <v>0</v>
      </c>
      <c r="AW23" s="1">
        <f>AU23-AV23</f>
        <v>131.4893675319635</v>
      </c>
      <c r="AX23" s="81">
        <f>AVERAGE(H23:J23)</f>
        <v>0.96786666666666665</v>
      </c>
      <c r="AY23" s="81">
        <f>G23/$G$55</f>
        <v>3.2085321286364696E-2</v>
      </c>
      <c r="AZ23" s="49">
        <f>AX23*$AZ$55*AY23</f>
        <v>2932.7693161655466</v>
      </c>
      <c r="BA23" s="8">
        <v>3200</v>
      </c>
      <c r="BB23" s="49">
        <f>AZ23-BA23</f>
        <v>-267.23068383445343</v>
      </c>
    </row>
    <row r="24" spans="1:54" x14ac:dyDescent="0.2">
      <c r="A24" s="23" t="s">
        <v>22</v>
      </c>
      <c r="B24" s="21">
        <v>1</v>
      </c>
      <c r="C24" s="21">
        <v>3889</v>
      </c>
      <c r="D24" s="21">
        <f>10000-C24</f>
        <v>6111</v>
      </c>
      <c r="E24">
        <v>0.95741423891996202</v>
      </c>
      <c r="F24" s="89">
        <v>0.18650793650793601</v>
      </c>
      <c r="G24" s="90">
        <v>0.18690000000000001</v>
      </c>
      <c r="H24" s="21">
        <v>0.93159999999999998</v>
      </c>
      <c r="I24" s="21">
        <v>0.97199999999999998</v>
      </c>
      <c r="J24" s="21">
        <v>1</v>
      </c>
      <c r="K24" s="21">
        <v>0</v>
      </c>
      <c r="L24" s="66">
        <f>$AF$71</f>
        <v>5.0666666666666673</v>
      </c>
      <c r="M24" s="24">
        <v>2.9</v>
      </c>
      <c r="N24" s="24">
        <v>2.2000000000000002</v>
      </c>
      <c r="O24" s="21">
        <v>2</v>
      </c>
      <c r="P24" s="87">
        <f>1.5 * (C24-MAX($C$2:$C$54))/(MIN($C$2:$C$54)-MAX($C$2:$C$54)) + 0.5</f>
        <v>1.5625374027528427</v>
      </c>
      <c r="Q24" s="63">
        <f>(SUM(K24:N24) / O24) *((T24 + 1) * P24 / 3)</f>
        <v>7.9428984639936182</v>
      </c>
      <c r="R24" s="44">
        <f>Q24/$Q$55</f>
        <v>3.2937722162872454E-2</v>
      </c>
      <c r="S24" s="44">
        <f>D24/$D$55</f>
        <v>2.0928942285299394E-2</v>
      </c>
      <c r="T24" s="41">
        <v>2</v>
      </c>
      <c r="U24" s="13">
        <f>S24^T24</f>
        <v>4.3802062518139305E-4</v>
      </c>
      <c r="V24" s="13">
        <f>U24/$U$55</f>
        <v>2.1951425240521905E-2</v>
      </c>
      <c r="W24" s="13">
        <f>V24*R24</f>
        <v>7.2302994565137614E-4</v>
      </c>
      <c r="X24" s="31">
        <f>W24/$W$55</f>
        <v>4.0229762333149115E-2</v>
      </c>
      <c r="Y24" s="79">
        <f>4692-2346</f>
        <v>2346</v>
      </c>
      <c r="Z24" s="46">
        <f>$F$61*X24</f>
        <v>2507.6015457498506</v>
      </c>
      <c r="AA24" s="85">
        <f>Z24-Y24</f>
        <v>161.60154574985063</v>
      </c>
      <c r="AB24" s="79">
        <v>1173</v>
      </c>
      <c r="AC24" s="79">
        <v>1955</v>
      </c>
      <c r="AD24" s="79">
        <v>0</v>
      </c>
      <c r="AE24" s="26">
        <f>SUM(AB24:AD24)</f>
        <v>3128</v>
      </c>
      <c r="AF24" s="46">
        <f>X24*$F$60</f>
        <v>2983.4391746263382</v>
      </c>
      <c r="AG24" s="22">
        <f>AF24-AE24</f>
        <v>-144.56082537366183</v>
      </c>
      <c r="AH24" s="22">
        <f>AG24+AA24</f>
        <v>17.040720376188801</v>
      </c>
      <c r="AI24" s="55">
        <f>Y24+AE24</f>
        <v>5474</v>
      </c>
      <c r="AJ24">
        <f>Z24/$Z$55</f>
        <v>4.0229762333149122E-2</v>
      </c>
      <c r="AK24" s="1">
        <f>AJ24*$AK$55</f>
        <v>4116.067903353819</v>
      </c>
      <c r="AL24" s="2">
        <v>5474</v>
      </c>
      <c r="AM24" s="49">
        <f>AK24-AL24</f>
        <v>-1357.932096646181</v>
      </c>
      <c r="AN24">
        <f>B24*Q24</f>
        <v>7.9428984639936182</v>
      </c>
      <c r="AO24">
        <f>AN24/$AN$55</f>
        <v>9.6493437453476202E-2</v>
      </c>
      <c r="AP24" s="1">
        <f>AO24*$AP$55</f>
        <v>10034.93152141171</v>
      </c>
      <c r="AQ24" s="8">
        <v>0</v>
      </c>
      <c r="AR24" s="49">
        <f>AP24-AQ24</f>
        <v>10034.93152141171</v>
      </c>
      <c r="AS24" s="69">
        <f>Q24</f>
        <v>7.9428984639936182</v>
      </c>
      <c r="AT24">
        <f>AS24/$AS$55</f>
        <v>3.2937722162872454E-2</v>
      </c>
      <c r="AU24" s="1">
        <f>AT24*$AU$55*$B$55</f>
        <v>1044.406695401125</v>
      </c>
      <c r="AV24" s="8">
        <v>2248</v>
      </c>
      <c r="AW24" s="49">
        <f>AU24-AV24</f>
        <v>-1203.593304598875</v>
      </c>
      <c r="AX24" s="81">
        <f>AVERAGE(H24:J24)</f>
        <v>0.96786666666666665</v>
      </c>
      <c r="AY24" s="81">
        <f>G24/$G$55</f>
        <v>5.9967465484215624E-3</v>
      </c>
      <c r="AZ24" s="49">
        <f>AX24*$AZ$55*AY24</f>
        <v>548.13458519134076</v>
      </c>
      <c r="BA24" s="8">
        <v>0</v>
      </c>
      <c r="BB24" s="49">
        <f>AZ24-BA24</f>
        <v>548.13458519134076</v>
      </c>
    </row>
    <row r="25" spans="1:54" x14ac:dyDescent="0.2">
      <c r="A25" s="41" t="s">
        <v>103</v>
      </c>
      <c r="B25" s="21">
        <v>0</v>
      </c>
      <c r="C25" s="21">
        <v>4178</v>
      </c>
      <c r="D25" s="21">
        <f>10000-C25</f>
        <v>5822</v>
      </c>
      <c r="E25">
        <v>0.96256412833902005</v>
      </c>
      <c r="F25" s="89">
        <v>0.192460317460317</v>
      </c>
      <c r="G25" s="90">
        <v>1</v>
      </c>
      <c r="H25" s="21">
        <v>0.93159999999999998</v>
      </c>
      <c r="I25" s="21">
        <v>0.97199999999999998</v>
      </c>
      <c r="J25" s="21">
        <v>1</v>
      </c>
      <c r="K25" s="24">
        <v>11.2</v>
      </c>
      <c r="L25" s="21">
        <v>0</v>
      </c>
      <c r="M25" s="24">
        <v>6.4</v>
      </c>
      <c r="N25" s="24">
        <v>3.9</v>
      </c>
      <c r="O25" s="21">
        <v>3</v>
      </c>
      <c r="P25" s="87">
        <f>1.5 * (C25-MAX($C$2:$C$54))/(MIN($C$2:$C$54)-MAX($C$2:$C$54)) + 0.5</f>
        <v>1.47606223818073</v>
      </c>
      <c r="Q25" s="63">
        <f>(SUM(K25:N25) / O25) *((T25 + 1) * P25 / 3)</f>
        <v>10.578446040295232</v>
      </c>
      <c r="R25" s="13">
        <f>Q25/$Q$55</f>
        <v>4.3866847621138433E-2</v>
      </c>
      <c r="S25" s="13">
        <f>D25/$D$55</f>
        <v>1.9939175582558186E-2</v>
      </c>
      <c r="T25" s="41">
        <v>2</v>
      </c>
      <c r="U25" s="13">
        <f>S25^T25</f>
        <v>3.9757072291208455E-4</v>
      </c>
      <c r="V25" s="13">
        <f>U25/$U$55</f>
        <v>1.9924276392717235E-2</v>
      </c>
      <c r="W25" s="13">
        <f>V25*R25</f>
        <v>8.7401519648077264E-4</v>
      </c>
      <c r="X25" s="31">
        <f>W25/$W$55</f>
        <v>4.86306602395358E-2</v>
      </c>
      <c r="Y25" s="79">
        <f>1451+2901</f>
        <v>4352</v>
      </c>
      <c r="Z25" s="46">
        <f>$F$61*X25</f>
        <v>3031.2463140507457</v>
      </c>
      <c r="AA25" s="85">
        <f>Z25-Y25</f>
        <v>-1320.7536859492543</v>
      </c>
      <c r="AB25" s="79">
        <v>1451</v>
      </c>
      <c r="AC25" s="79">
        <v>1451</v>
      </c>
      <c r="AD25" s="79">
        <v>0</v>
      </c>
      <c r="AE25" s="26">
        <f>SUM(AB25:AD25)</f>
        <v>2902</v>
      </c>
      <c r="AF25" s="46">
        <f>X25*$F$60</f>
        <v>3606.4497633639749</v>
      </c>
      <c r="AG25" s="22">
        <f>AF25-AE25</f>
        <v>704.44976336397485</v>
      </c>
      <c r="AH25" s="22">
        <f>AG25+AA25</f>
        <v>-616.30392258527945</v>
      </c>
      <c r="AI25" s="55">
        <f>Y25+AE25</f>
        <v>7254</v>
      </c>
      <c r="AJ25">
        <f>Z25/$Z$55</f>
        <v>4.8630660239535807E-2</v>
      </c>
      <c r="AK25" s="1">
        <f>AJ25*$AK$55</f>
        <v>4975.5973717478664</v>
      </c>
      <c r="AL25" s="2">
        <v>2901</v>
      </c>
      <c r="AM25" s="74">
        <f>AK25-AL25</f>
        <v>2074.5973717478664</v>
      </c>
      <c r="AN25">
        <f>B25*Q25</f>
        <v>0</v>
      </c>
      <c r="AO25">
        <f>AN25/$AN$55</f>
        <v>0</v>
      </c>
      <c r="AP25" s="1">
        <f>AO25*$AP$55</f>
        <v>0</v>
      </c>
      <c r="AQ25" s="8">
        <v>0</v>
      </c>
      <c r="AR25" s="1">
        <f>AP25-AQ25</f>
        <v>0</v>
      </c>
      <c r="AS25" s="69">
        <f>Q25</f>
        <v>10.578446040295232</v>
      </c>
      <c r="AT25">
        <f>AS25/$AS$55</f>
        <v>4.3866847621138433E-2</v>
      </c>
      <c r="AU25" s="1">
        <f>AT25*$AU$55*$B$55</f>
        <v>1390.9531793094231</v>
      </c>
      <c r="AV25" s="8">
        <v>1451</v>
      </c>
      <c r="AW25" s="1">
        <f>AU25-AV25</f>
        <v>-60.046820690576851</v>
      </c>
      <c r="AX25" s="81">
        <f>AVERAGE(H25:J25)</f>
        <v>0.96786666666666665</v>
      </c>
      <c r="AY25" s="81">
        <f>G25/$G$55</f>
        <v>3.2085321286364696E-2</v>
      </c>
      <c r="AZ25" s="49">
        <f>AX25*$AZ$55*AY25</f>
        <v>2932.7693161655466</v>
      </c>
      <c r="BA25" s="8">
        <v>2901</v>
      </c>
      <c r="BB25" s="1">
        <f>AZ25-BA25</f>
        <v>31.76931616554657</v>
      </c>
    </row>
    <row r="26" spans="1:54" x14ac:dyDescent="0.2">
      <c r="A26" s="41" t="s">
        <v>77</v>
      </c>
      <c r="B26" s="21">
        <v>0</v>
      </c>
      <c r="C26" s="21">
        <v>3923</v>
      </c>
      <c r="D26" s="21">
        <f>10000-C26</f>
        <v>6077</v>
      </c>
      <c r="E26">
        <v>0.96675458222988897</v>
      </c>
      <c r="F26" s="89">
        <v>0.206349206349206</v>
      </c>
      <c r="G26" s="90">
        <v>1</v>
      </c>
      <c r="H26" s="21">
        <v>0.93159999999999998</v>
      </c>
      <c r="I26" s="21">
        <v>0.97199999999999998</v>
      </c>
      <c r="J26" s="21">
        <v>1</v>
      </c>
      <c r="K26" s="24">
        <v>5</v>
      </c>
      <c r="L26" s="66">
        <f>$AF$70</f>
        <v>1.3333333333333335</v>
      </c>
      <c r="M26" s="24">
        <v>3.1</v>
      </c>
      <c r="N26" s="24">
        <v>2</v>
      </c>
      <c r="O26" s="21">
        <v>3</v>
      </c>
      <c r="P26" s="87">
        <f>1.5 * (C26-MAX($C$2:$C$54))/(MIN($C$2:$C$54)-MAX($C$2:$C$54)) + 0.5</f>
        <v>1.5523638539796529</v>
      </c>
      <c r="Q26" s="63">
        <f>(SUM(K26:N26) / O26) *((T26 + 1) * P26 / 3)</f>
        <v>5.9162311323891217</v>
      </c>
      <c r="R26" s="13">
        <f>Q26/$Q$55</f>
        <v>2.4533509797881978E-2</v>
      </c>
      <c r="S26" s="13">
        <f>D26/$D$55</f>
        <v>2.0812499143800432E-2</v>
      </c>
      <c r="T26" s="41">
        <v>2</v>
      </c>
      <c r="U26" s="13">
        <f>S26^T26</f>
        <v>4.3316012061069372E-4</v>
      </c>
      <c r="V26" s="13">
        <f>U26/$U$55</f>
        <v>2.1707840814170435E-2</v>
      </c>
      <c r="W26" s="13">
        <f>V26*R26</f>
        <v>5.3256952530531269E-4</v>
      </c>
      <c r="X26" s="31">
        <f>W26/$W$55</f>
        <v>2.9632445457855695E-2</v>
      </c>
      <c r="Y26" s="79">
        <v>1822</v>
      </c>
      <c r="Z26" s="46">
        <f>$F$61*X26</f>
        <v>1847.0495902790612</v>
      </c>
      <c r="AA26" s="85">
        <f>Z26-Y26</f>
        <v>25.049590279061249</v>
      </c>
      <c r="AB26" s="79">
        <f>2663-1542</f>
        <v>1121</v>
      </c>
      <c r="AC26" s="79">
        <v>1121</v>
      </c>
      <c r="AD26" s="79">
        <v>0</v>
      </c>
      <c r="AE26" s="26">
        <f>SUM(AB26:AD26)</f>
        <v>2242</v>
      </c>
      <c r="AF26" s="46">
        <f>X26*$F$60</f>
        <v>2197.5421551545783</v>
      </c>
      <c r="AG26" s="22">
        <f>AF26-AE26</f>
        <v>-44.457844845421732</v>
      </c>
      <c r="AH26" s="22">
        <f>AG26+AA26</f>
        <v>-19.408254566360483</v>
      </c>
      <c r="AI26" s="55">
        <f>Y26+AE26</f>
        <v>4064</v>
      </c>
      <c r="AJ26">
        <f>Z26/$Z$55</f>
        <v>2.9632445457855698E-2</v>
      </c>
      <c r="AK26" s="1">
        <f>AJ26*$AK$55</f>
        <v>3031.8140245750478</v>
      </c>
      <c r="AL26" s="2">
        <v>3084</v>
      </c>
      <c r="AM26" s="1">
        <f>AK26-AL26</f>
        <v>-52.185975424952176</v>
      </c>
      <c r="AN26">
        <f>B26*Q26</f>
        <v>0</v>
      </c>
      <c r="AO26">
        <f>AN26/$AN$55</f>
        <v>0</v>
      </c>
      <c r="AP26" s="1">
        <f>AO26*$AP$55</f>
        <v>0</v>
      </c>
      <c r="AQ26" s="8">
        <v>3084</v>
      </c>
      <c r="AR26" s="1">
        <f>AP26-AQ26</f>
        <v>-3084</v>
      </c>
      <c r="AS26" s="69">
        <f>Q26</f>
        <v>5.9162311323891217</v>
      </c>
      <c r="AT26">
        <f>AS26/$AS$55</f>
        <v>2.4533509797881978E-2</v>
      </c>
      <c r="AU26" s="1">
        <f>AT26*$AU$55*$B$55</f>
        <v>777.9214897707576</v>
      </c>
      <c r="AV26" s="8">
        <v>1682</v>
      </c>
      <c r="AW26" s="1">
        <f>AU26-AV26</f>
        <v>-904.0785102292424</v>
      </c>
      <c r="AX26" s="81">
        <f>AVERAGE(H26:J26)</f>
        <v>0.96786666666666665</v>
      </c>
      <c r="AY26" s="81">
        <f>G26/$G$55</f>
        <v>3.2085321286364696E-2</v>
      </c>
      <c r="AZ26" s="49">
        <f>AX26*$AZ$55*AY26</f>
        <v>2932.7693161655466</v>
      </c>
      <c r="BA26" s="8">
        <v>2523</v>
      </c>
      <c r="BB26" s="1">
        <f>AZ26-BA26</f>
        <v>409.76931616554657</v>
      </c>
    </row>
    <row r="27" spans="1:54" x14ac:dyDescent="0.2">
      <c r="A27" s="31" t="s">
        <v>4</v>
      </c>
      <c r="B27" s="21">
        <v>0</v>
      </c>
      <c r="C27" s="21">
        <v>4030</v>
      </c>
      <c r="D27" s="21">
        <f>10000-C27</f>
        <v>5970</v>
      </c>
      <c r="E27">
        <v>0.96778165329536303</v>
      </c>
      <c r="F27" s="89">
        <v>0.214285714285714</v>
      </c>
      <c r="G27" s="90">
        <v>1</v>
      </c>
      <c r="H27" s="21">
        <v>0.93159999999999998</v>
      </c>
      <c r="I27" s="21">
        <v>0.97199999999999998</v>
      </c>
      <c r="J27" s="21">
        <v>1</v>
      </c>
      <c r="K27" s="24">
        <v>3.8</v>
      </c>
      <c r="L27" s="66">
        <f>$AF$64</f>
        <v>4.1333333333333346</v>
      </c>
      <c r="M27" s="24">
        <v>3.8</v>
      </c>
      <c r="N27" s="21">
        <v>0</v>
      </c>
      <c r="O27" s="21">
        <v>2</v>
      </c>
      <c r="P27" s="87">
        <f>1.5 * (C27-MAX($C$2:$C$54))/(MIN($C$2:$C$54)-MAX($C$2:$C$54)) + 0.5</f>
        <v>1.5203470975463793</v>
      </c>
      <c r="Q27" s="63">
        <f>(SUM(K27:N27) / O27) *((T27 + 1) * P27 / 3)</f>
        <v>8.9193696389387593</v>
      </c>
      <c r="R27" s="44">
        <f>Q27/$Q$55</f>
        <v>3.6986966454008154E-2</v>
      </c>
      <c r="S27" s="44">
        <f>D27/$D$55</f>
        <v>2.0446045727906627E-2</v>
      </c>
      <c r="T27" s="41">
        <v>2</v>
      </c>
      <c r="U27" s="13">
        <f>S27^T27</f>
        <v>4.180407859076488E-4</v>
      </c>
      <c r="V27" s="13">
        <f>U27/$U$55</f>
        <v>2.095013460962156E-2</v>
      </c>
      <c r="W27" s="13">
        <f>V27*R27</f>
        <v>7.7488192601302781E-4</v>
      </c>
      <c r="X27" s="31">
        <f>W27/$W$55</f>
        <v>4.3114833496519941E-2</v>
      </c>
      <c r="Y27" s="79">
        <v>2310</v>
      </c>
      <c r="Z27" s="46">
        <f>$F$61*X27</f>
        <v>2687.4338015050812</v>
      </c>
      <c r="AA27" s="85">
        <f>Z27-Y27</f>
        <v>377.43380150508119</v>
      </c>
      <c r="AB27" s="79">
        <v>1155</v>
      </c>
      <c r="AC27" s="79">
        <v>1617</v>
      </c>
      <c r="AD27" s="79">
        <v>0</v>
      </c>
      <c r="AE27" s="26">
        <f>SUM(AB27:AD27)</f>
        <v>2772</v>
      </c>
      <c r="AF27" s="46">
        <f>X27*$F$60</f>
        <v>3197.3960521019189</v>
      </c>
      <c r="AG27" s="22">
        <f>AF27-AE27</f>
        <v>425.39605210191894</v>
      </c>
      <c r="AH27" s="22">
        <f>AG27+AA27</f>
        <v>802.82985360700013</v>
      </c>
      <c r="AI27" s="55">
        <f>Y27+AE27</f>
        <v>5082</v>
      </c>
      <c r="AJ27">
        <f>Z27/$Z$55</f>
        <v>4.3114833496519948E-2</v>
      </c>
      <c r="AK27" s="1">
        <f>AJ27*$AK$55</f>
        <v>4411.2510743629418</v>
      </c>
      <c r="AL27" s="2">
        <v>3003</v>
      </c>
      <c r="AM27" s="1">
        <f>AK27-AL27</f>
        <v>1408.2510743629418</v>
      </c>
      <c r="AN27">
        <f>B27*Q27</f>
        <v>0</v>
      </c>
      <c r="AO27">
        <f>AN27/$AN$55</f>
        <v>0</v>
      </c>
      <c r="AP27" s="1">
        <f>AO27*$AP$55</f>
        <v>0</v>
      </c>
      <c r="AQ27" s="8">
        <v>0</v>
      </c>
      <c r="AR27" s="49">
        <f>AP27-AQ27</f>
        <v>0</v>
      </c>
      <c r="AS27" s="69">
        <f>Q27</f>
        <v>8.9193696389387593</v>
      </c>
      <c r="AT27">
        <f>AS27/$AS$55</f>
        <v>3.6986966454008154E-2</v>
      </c>
      <c r="AU27" s="1">
        <f>AT27*$AU$55*$B$55</f>
        <v>1172.8022726078548</v>
      </c>
      <c r="AV27" s="8">
        <v>1155</v>
      </c>
      <c r="AW27" s="49">
        <f>AU27-AV27</f>
        <v>17.802272607854775</v>
      </c>
      <c r="AX27" s="81">
        <f>AVERAGE(H27:J27)</f>
        <v>0.96786666666666665</v>
      </c>
      <c r="AY27" s="81">
        <f>G27/$G$55</f>
        <v>3.2085321286364696E-2</v>
      </c>
      <c r="AZ27" s="49">
        <f>AX27*$AZ$55*AY27</f>
        <v>2932.7693161655466</v>
      </c>
      <c r="BA27" s="8">
        <v>2079</v>
      </c>
      <c r="BB27" s="1">
        <f>AZ27-BA27</f>
        <v>853.76931616554657</v>
      </c>
    </row>
    <row r="28" spans="1:54" x14ac:dyDescent="0.2">
      <c r="A28" s="42" t="s">
        <v>26</v>
      </c>
      <c r="B28" s="21">
        <v>0</v>
      </c>
      <c r="C28" s="21">
        <v>3987</v>
      </c>
      <c r="D28" s="21">
        <f>10000-C28</f>
        <v>6013</v>
      </c>
      <c r="E28">
        <v>0.97643847976895004</v>
      </c>
      <c r="F28" s="89">
        <v>0.39682539682539603</v>
      </c>
      <c r="G28" s="90">
        <v>0.99450000000000005</v>
      </c>
      <c r="H28" s="21">
        <v>0.93159999999999998</v>
      </c>
      <c r="I28" s="21">
        <v>0.97199999999999998</v>
      </c>
      <c r="J28" s="21">
        <v>1</v>
      </c>
      <c r="K28" s="24">
        <v>2</v>
      </c>
      <c r="L28" s="66">
        <f>$AF$57</f>
        <v>1.3333333333333335</v>
      </c>
      <c r="M28" s="24">
        <v>1.9</v>
      </c>
      <c r="N28" s="21">
        <v>0</v>
      </c>
      <c r="O28" s="21">
        <v>2</v>
      </c>
      <c r="P28" s="87">
        <f>1.5 * (C28-MAX($C$2:$C$54))/(MIN($C$2:$C$54)-MAX($C$2:$C$54)) + 0.5</f>
        <v>1.533213644524237</v>
      </c>
      <c r="Q28" s="63">
        <f>(SUM(K28:N28) / O28) *((T28 + 1) * P28 / 3)</f>
        <v>4.0119090365050871</v>
      </c>
      <c r="R28" s="44">
        <f>Q28/$Q$55</f>
        <v>1.6636640363231016E-2</v>
      </c>
      <c r="S28" s="44">
        <f>D28/$D$55</f>
        <v>2.0593312053920024E-2</v>
      </c>
      <c r="T28" s="41">
        <v>2</v>
      </c>
      <c r="U28" s="13">
        <f>S28^T28</f>
        <v>4.2408450135012773E-4</v>
      </c>
      <c r="V28" s="13">
        <f>U28/$U$55</f>
        <v>2.1253015707185456E-2</v>
      </c>
      <c r="W28" s="13">
        <f>V28*R28</f>
        <v>3.5357877895454432E-4</v>
      </c>
      <c r="X28" s="31">
        <f>W28/$W$55</f>
        <v>1.9673307210770725E-2</v>
      </c>
      <c r="Y28" s="79">
        <v>1204</v>
      </c>
      <c r="Z28" s="46">
        <f>$F$61*X28</f>
        <v>1226.2765850617609</v>
      </c>
      <c r="AA28" s="85">
        <f>Z28-Y28</f>
        <v>22.276585061760898</v>
      </c>
      <c r="AB28" s="79">
        <v>637</v>
      </c>
      <c r="AC28" s="79">
        <v>71</v>
      </c>
      <c r="AD28" s="79">
        <v>708</v>
      </c>
      <c r="AE28" s="26">
        <f>SUM(AB28:AD28)</f>
        <v>1416</v>
      </c>
      <c r="AF28" s="46">
        <f>X28*$F$60</f>
        <v>1458.9724627507569</v>
      </c>
      <c r="AG28" s="22">
        <f>AF28-AE28</f>
        <v>42.972462750756904</v>
      </c>
      <c r="AH28" s="22">
        <f>AG28+AA28</f>
        <v>65.249047812517802</v>
      </c>
      <c r="AI28" s="55">
        <f>Y28+AE28</f>
        <v>2620</v>
      </c>
      <c r="AJ28">
        <f>Z28/$Z$55</f>
        <v>1.9673307210770728E-2</v>
      </c>
      <c r="AK28" s="1">
        <f>AJ28*$AK$55</f>
        <v>2012.8547539627964</v>
      </c>
      <c r="AL28" s="2">
        <v>2124</v>
      </c>
      <c r="AM28" s="49">
        <f>AK28-AL28</f>
        <v>-111.14524603720361</v>
      </c>
      <c r="AN28">
        <f>B28*Q28</f>
        <v>0</v>
      </c>
      <c r="AO28">
        <f>AN28/$AN$55</f>
        <v>0</v>
      </c>
      <c r="AP28" s="1">
        <f>AO28*$AP$55</f>
        <v>0</v>
      </c>
      <c r="AQ28" s="8">
        <v>0</v>
      </c>
      <c r="AR28" s="49">
        <f>AP28-AQ28</f>
        <v>0</v>
      </c>
      <c r="AS28" s="69">
        <f>Q28</f>
        <v>4.0119090365050871</v>
      </c>
      <c r="AT28">
        <f>AS28/$AS$55</f>
        <v>1.6636640363231016E-2</v>
      </c>
      <c r="AU28" s="1">
        <f>AT28*$AU$55*$B$55</f>
        <v>527.52338180582285</v>
      </c>
      <c r="AV28" s="8">
        <v>637</v>
      </c>
      <c r="AW28" s="1">
        <f>AU28-AV28</f>
        <v>-109.47661819417715</v>
      </c>
      <c r="AX28" s="81">
        <f>AVERAGE(H28:J28)</f>
        <v>0.96786666666666665</v>
      </c>
      <c r="AY28" s="81">
        <f>G28/$G$55</f>
        <v>3.1908852019289689E-2</v>
      </c>
      <c r="AZ28" s="49">
        <f>AX28*$AZ$55*AY28</f>
        <v>2916.6390849266363</v>
      </c>
      <c r="BA28" s="8">
        <v>1770</v>
      </c>
      <c r="BB28" s="1">
        <f>AZ28-BA28</f>
        <v>1146.6390849266363</v>
      </c>
    </row>
    <row r="29" spans="1:54" x14ac:dyDescent="0.2">
      <c r="A29" s="31" t="s">
        <v>106</v>
      </c>
      <c r="B29" s="21">
        <v>0</v>
      </c>
      <c r="C29" s="21">
        <v>3938</v>
      </c>
      <c r="D29" s="21">
        <f>10000-C29</f>
        <v>6062</v>
      </c>
      <c r="E29">
        <v>0.97801428107362898</v>
      </c>
      <c r="F29" s="89">
        <v>0.180555555555555</v>
      </c>
      <c r="G29" s="90">
        <v>0.32129999999999997</v>
      </c>
      <c r="H29" s="21">
        <v>0.93159999999999998</v>
      </c>
      <c r="I29" s="21">
        <v>0.97199999999999998</v>
      </c>
      <c r="J29" s="21">
        <v>1</v>
      </c>
      <c r="K29" s="24">
        <v>1.9</v>
      </c>
      <c r="L29" s="21">
        <v>0</v>
      </c>
      <c r="M29" s="21">
        <v>0</v>
      </c>
      <c r="N29" s="21">
        <v>0</v>
      </c>
      <c r="O29" s="21">
        <v>1</v>
      </c>
      <c r="P29" s="87">
        <f>1.5 * (C29-MAX($C$2:$C$54))/(MIN($C$2:$C$54)-MAX($C$2:$C$54)) + 0.5</f>
        <v>1.5478755236385398</v>
      </c>
      <c r="Q29" s="63">
        <f>(SUM(K29:N29) / O29) *((T29 + 1) * P29 / 3)</f>
        <v>2.9409634949132255</v>
      </c>
      <c r="R29" s="44">
        <f>Q29/$Q$55</f>
        <v>1.2195628450460827E-2</v>
      </c>
      <c r="S29" s="44">
        <f>D29/$D$55</f>
        <v>2.0761127169609709E-2</v>
      </c>
      <c r="T29" s="41">
        <v>2</v>
      </c>
      <c r="U29" s="13">
        <f>S29^T29</f>
        <v>4.3102440135270645E-4</v>
      </c>
      <c r="V29" s="13">
        <f>U29/$U$55</f>
        <v>2.1600809138191627E-2</v>
      </c>
      <c r="W29" s="13">
        <f>V29*R29</f>
        <v>2.6343544247870403E-4</v>
      </c>
      <c r="X29" s="31">
        <f>W29/$W$55</f>
        <v>1.4657685072087256E-2</v>
      </c>
      <c r="Y29" s="79">
        <v>1470</v>
      </c>
      <c r="Z29" s="46">
        <f>$F$61*X29</f>
        <v>913.6428259133429</v>
      </c>
      <c r="AA29" s="85">
        <f>Z29-Y29</f>
        <v>-556.3571740866571</v>
      </c>
      <c r="AB29" s="79">
        <v>367</v>
      </c>
      <c r="AC29" s="79">
        <v>367</v>
      </c>
      <c r="AD29" s="79">
        <v>0</v>
      </c>
      <c r="AE29" s="26">
        <f>SUM(AB29:AD29)</f>
        <v>734</v>
      </c>
      <c r="AF29" s="46">
        <f>X29*$F$60</f>
        <v>1087.013924945991</v>
      </c>
      <c r="AG29" s="22">
        <f>AF29-AE29</f>
        <v>353.01392494599099</v>
      </c>
      <c r="AH29" s="22">
        <f>AG29+AA29</f>
        <v>-203.3432491406661</v>
      </c>
      <c r="AI29" s="55">
        <f>Y29+AE29</f>
        <v>2204</v>
      </c>
      <c r="AJ29">
        <f>Z29/$Z$55</f>
        <v>1.4657685072087258E-2</v>
      </c>
      <c r="AK29" s="1">
        <f>AJ29*$AK$55</f>
        <v>1499.6863904655356</v>
      </c>
      <c r="AL29" s="2">
        <v>1102</v>
      </c>
      <c r="AM29" s="1">
        <f>AK29-AL29</f>
        <v>397.68639046553562</v>
      </c>
      <c r="AN29">
        <f>B29*Q29</f>
        <v>0</v>
      </c>
      <c r="AO29">
        <f>AN29/$AN$55</f>
        <v>0</v>
      </c>
      <c r="AP29" s="1">
        <f>AO29*$AP$55</f>
        <v>0</v>
      </c>
      <c r="AQ29" s="8">
        <v>0</v>
      </c>
      <c r="AR29" s="1">
        <f>AP29-AQ29</f>
        <v>0</v>
      </c>
      <c r="AS29" s="69">
        <f>Q29</f>
        <v>2.9409634949132255</v>
      </c>
      <c r="AT29">
        <f>AS29/$AS$55</f>
        <v>1.2195628450460827E-2</v>
      </c>
      <c r="AU29" s="1">
        <f>AT29*$AU$55*$B$55</f>
        <v>386.70542988073288</v>
      </c>
      <c r="AV29" s="8">
        <v>735</v>
      </c>
      <c r="AW29" s="1">
        <f>AU29-AV29</f>
        <v>-348.29457011926712</v>
      </c>
      <c r="AX29" s="81">
        <f>AVERAGE(H29:J29)</f>
        <v>0.96786666666666665</v>
      </c>
      <c r="AY29" s="81">
        <f>G29/$G$55</f>
        <v>1.0309013729308977E-2</v>
      </c>
      <c r="AZ29" s="49">
        <f>AX29*$AZ$55*AY29</f>
        <v>942.29878128399014</v>
      </c>
      <c r="BA29" s="8">
        <v>367</v>
      </c>
      <c r="BB29" s="1">
        <f>AZ29-BA29</f>
        <v>575.29878128399014</v>
      </c>
    </row>
    <row r="30" spans="1:54" x14ac:dyDescent="0.2">
      <c r="A30" s="24" t="s">
        <v>17</v>
      </c>
      <c r="B30" s="21">
        <v>0</v>
      </c>
      <c r="C30" s="21">
        <v>3825</v>
      </c>
      <c r="D30" s="21">
        <f>10000-C30</f>
        <v>6175</v>
      </c>
      <c r="E30">
        <v>0.97892994033899094</v>
      </c>
      <c r="F30" s="89">
        <v>0.43849206349206299</v>
      </c>
      <c r="G30" s="90">
        <v>0.31609999999999999</v>
      </c>
      <c r="H30" s="21">
        <v>0.93159999999999998</v>
      </c>
      <c r="I30" s="21">
        <v>0.97199999999999998</v>
      </c>
      <c r="J30" s="21">
        <v>1</v>
      </c>
      <c r="K30" s="24">
        <v>1.2</v>
      </c>
      <c r="L30" s="21">
        <v>0</v>
      </c>
      <c r="M30" s="21">
        <v>0</v>
      </c>
      <c r="N30" s="21">
        <v>0</v>
      </c>
      <c r="O30" s="21">
        <v>1</v>
      </c>
      <c r="P30" s="87">
        <f>1.5 * (C30-MAX($C$2:$C$54))/(MIN($C$2:$C$54)-MAX($C$2:$C$54)) + 0.5</f>
        <v>1.5816876122082586</v>
      </c>
      <c r="Q30" s="63">
        <f>(SUM(K30:N30) / O30) *((T30 + 1) * P30 / 3)</f>
        <v>1.8980251346499102</v>
      </c>
      <c r="R30" s="44">
        <f>Q30/$Q$55</f>
        <v>7.8707571079555914E-3</v>
      </c>
      <c r="S30" s="44">
        <f>D30/$D$55</f>
        <v>2.1148129375179802E-2</v>
      </c>
      <c r="T30" s="41">
        <v>2</v>
      </c>
      <c r="U30" s="13">
        <f>S30^T30</f>
        <v>4.4724337606934282E-4</v>
      </c>
      <c r="V30" s="13">
        <f>U30/$U$55</f>
        <v>2.2413623856271898E-2</v>
      </c>
      <c r="W30" s="13">
        <f>V30*R30</f>
        <v>1.7641218928179505E-4</v>
      </c>
      <c r="X30" s="31">
        <f>W30/$W$55</f>
        <v>9.815665990270209E-3</v>
      </c>
      <c r="Y30" s="79">
        <v>941</v>
      </c>
      <c r="Z30" s="46">
        <f>$F$61*X30</f>
        <v>611.83009250552266</v>
      </c>
      <c r="AA30" s="85">
        <f>Z30-Y30</f>
        <v>-329.16990749447734</v>
      </c>
      <c r="AB30" s="79">
        <v>0</v>
      </c>
      <c r="AC30" s="79">
        <v>368</v>
      </c>
      <c r="AD30" s="79">
        <v>287</v>
      </c>
      <c r="AE30" s="26">
        <f>SUM(AB30:AD30)</f>
        <v>655</v>
      </c>
      <c r="AF30" s="46">
        <f>X30*$F$60</f>
        <v>727.92978983843875</v>
      </c>
      <c r="AG30" s="22">
        <f>AF30-AE30</f>
        <v>72.929789838438751</v>
      </c>
      <c r="AH30" s="22">
        <f>AG30+AA30</f>
        <v>-256.24011765603859</v>
      </c>
      <c r="AI30" s="55">
        <f>Y30+AE30</f>
        <v>1596</v>
      </c>
      <c r="AJ30">
        <f>Z30/$Z$55</f>
        <v>9.8156659902702108E-3</v>
      </c>
      <c r="AK30" s="1">
        <f>AJ30*$AK$55</f>
        <v>1004.2800501285063</v>
      </c>
      <c r="AL30" s="2">
        <v>819</v>
      </c>
      <c r="AM30" s="1">
        <f>AK30-AL30</f>
        <v>185.28005012850633</v>
      </c>
      <c r="AN30">
        <f>B30*Q30</f>
        <v>0</v>
      </c>
      <c r="AO30">
        <f>AN30/$AN$55</f>
        <v>0</v>
      </c>
      <c r="AP30" s="1">
        <f>AO30*$AP$55</f>
        <v>0</v>
      </c>
      <c r="AQ30" s="8">
        <v>0</v>
      </c>
      <c r="AR30" s="1">
        <f>AP30-AQ30</f>
        <v>0</v>
      </c>
      <c r="AS30" s="69">
        <f>Q30</f>
        <v>1.8980251346499102</v>
      </c>
      <c r="AT30">
        <f>AS30/$AS$55</f>
        <v>7.8707571079555914E-3</v>
      </c>
      <c r="AU30" s="1">
        <f>AT30*$AU$55*$B$55</f>
        <v>249.57012451488652</v>
      </c>
      <c r="AV30" s="8">
        <v>368</v>
      </c>
      <c r="AW30" s="1">
        <f>AU30-AV30</f>
        <v>-118.42987548511348</v>
      </c>
      <c r="AX30" s="81">
        <f>AVERAGE(H30:J30)</f>
        <v>0.96786666666666665</v>
      </c>
      <c r="AY30" s="81">
        <f>G30/$G$55</f>
        <v>1.014217005861988E-2</v>
      </c>
      <c r="AZ30" s="49">
        <f>AX30*$AZ$55*AY30</f>
        <v>927.04838083992934</v>
      </c>
      <c r="BA30" s="8">
        <v>1555</v>
      </c>
      <c r="BB30" s="1">
        <f>AZ30-BA30</f>
        <v>-627.95161916007066</v>
      </c>
    </row>
    <row r="31" spans="1:54" x14ac:dyDescent="0.2">
      <c r="A31" s="48" t="s">
        <v>40</v>
      </c>
      <c r="B31" s="3">
        <v>0</v>
      </c>
      <c r="C31" s="21">
        <v>4482</v>
      </c>
      <c r="D31" s="21">
        <f>10000-C31</f>
        <v>5518</v>
      </c>
      <c r="E31">
        <v>0.98007910530666198</v>
      </c>
      <c r="F31" s="89">
        <v>0.18452380952380901</v>
      </c>
      <c r="G31" s="90">
        <v>0.99570000000000003</v>
      </c>
      <c r="H31" s="21">
        <v>0.93159999999999998</v>
      </c>
      <c r="I31" s="21">
        <v>0.97199999999999998</v>
      </c>
      <c r="J31" s="21">
        <v>1</v>
      </c>
      <c r="K31" s="21">
        <v>0</v>
      </c>
      <c r="L31" s="66">
        <f>$AF$60</f>
        <v>3.600000000000001</v>
      </c>
      <c r="M31" s="24">
        <v>2.4</v>
      </c>
      <c r="N31" s="24">
        <v>6.8</v>
      </c>
      <c r="O31" s="21">
        <v>3</v>
      </c>
      <c r="P31" s="87">
        <f>1.5 * (C31-MAX($C$2:$C$54))/(MIN($C$2:$C$54)-MAX($C$2:$C$54)) + 0.5</f>
        <v>1.3850987432675046</v>
      </c>
      <c r="Q31" s="63">
        <f>(SUM(K31:N31) / O31) *((T31 + 1) * P31 / 3)</f>
        <v>5.9097546379413526</v>
      </c>
      <c r="R31" s="13">
        <f>Q31/$Q$55</f>
        <v>2.4506652980351575E-2</v>
      </c>
      <c r="S31" s="13">
        <f>D31/$D$55</f>
        <v>1.8898036905626258E-2</v>
      </c>
      <c r="T31" s="41">
        <v>2</v>
      </c>
      <c r="U31" s="13">
        <f>S31^T31</f>
        <v>3.5713579888641206E-4</v>
      </c>
      <c r="V31" s="13">
        <f>U31/$U$55</f>
        <v>1.7897878180331325E-2</v>
      </c>
      <c r="W31" s="13">
        <f>V31*R31</f>
        <v>4.3861708964998609E-4</v>
      </c>
      <c r="X31" s="31">
        <f>W31/$W$55</f>
        <v>2.4404883059137666E-2</v>
      </c>
      <c r="Y31" s="79">
        <v>2002</v>
      </c>
      <c r="Z31" s="46">
        <f>$F$61*X31</f>
        <v>1521.2051708421691</v>
      </c>
      <c r="AA31" s="85">
        <f>Z31-Y31</f>
        <v>-480.79482915783092</v>
      </c>
      <c r="AB31" s="79">
        <v>0</v>
      </c>
      <c r="AC31" s="79">
        <v>572</v>
      </c>
      <c r="AD31" s="79">
        <v>0</v>
      </c>
      <c r="AE31" s="26">
        <f>SUM(AB31:AD31)</f>
        <v>572</v>
      </c>
      <c r="AF31" s="46">
        <f>X31*$F$60</f>
        <v>1809.8661276656494</v>
      </c>
      <c r="AG31" s="22">
        <f>AF31-AE31</f>
        <v>1237.8661276656494</v>
      </c>
      <c r="AH31" s="22">
        <f>AG31+AA31</f>
        <v>757.07129850781848</v>
      </c>
      <c r="AI31" s="55">
        <f>Y31+AE31</f>
        <v>2574</v>
      </c>
      <c r="AJ31">
        <f>Z31/$Z$55</f>
        <v>2.4404883059137669E-2</v>
      </c>
      <c r="AK31" s="1">
        <f>AJ31*$AK$55</f>
        <v>2496.9612053126116</v>
      </c>
      <c r="AL31" s="2">
        <v>1716</v>
      </c>
      <c r="AM31" s="1">
        <f>AK31-AL31</f>
        <v>780.96120531261158</v>
      </c>
      <c r="AN31">
        <f>B31*Q31</f>
        <v>0</v>
      </c>
      <c r="AO31">
        <f>AN31/$AN$55</f>
        <v>0</v>
      </c>
      <c r="AP31" s="1">
        <f>AO31*$AP$55</f>
        <v>0</v>
      </c>
      <c r="AQ31" s="8">
        <v>0</v>
      </c>
      <c r="AR31" s="1">
        <f>AP31-AQ31</f>
        <v>0</v>
      </c>
      <c r="AS31" s="69">
        <f>Q31</f>
        <v>5.9097546379413526</v>
      </c>
      <c r="AT31">
        <f>AS31/$AS$55</f>
        <v>2.4506652980351575E-2</v>
      </c>
      <c r="AU31" s="1">
        <f>AT31*$AU$55*$B$55</f>
        <v>777.06989961199611</v>
      </c>
      <c r="AV31" s="8">
        <v>1430</v>
      </c>
      <c r="AW31" s="1">
        <f>AU31-AV31</f>
        <v>-652.93010038800389</v>
      </c>
      <c r="AX31" s="81">
        <f>AVERAGE(H31:J31)</f>
        <v>0.96786666666666665</v>
      </c>
      <c r="AY31" s="81">
        <f>G31/$G$55</f>
        <v>3.1947354404833331E-2</v>
      </c>
      <c r="AZ31" s="49">
        <f>AX31*$AZ$55*AY31</f>
        <v>2920.158408106035</v>
      </c>
      <c r="BA31" s="8">
        <v>2002</v>
      </c>
      <c r="BB31" s="1">
        <f>AZ31-BA31</f>
        <v>918.15840810603504</v>
      </c>
    </row>
    <row r="32" spans="1:54" x14ac:dyDescent="0.2">
      <c r="A32" s="42" t="s">
        <v>147</v>
      </c>
      <c r="B32" s="3">
        <v>1</v>
      </c>
      <c r="C32" s="21">
        <v>4618</v>
      </c>
      <c r="D32" s="21">
        <f>10000-C32</f>
        <v>5382</v>
      </c>
      <c r="E32">
        <v>0.98210895698048295</v>
      </c>
      <c r="F32" s="89">
        <v>0.38285714285714201</v>
      </c>
      <c r="G32" s="90">
        <v>0.89580000000000004</v>
      </c>
      <c r="H32" s="21">
        <v>0.93159999999999998</v>
      </c>
      <c r="I32" s="21">
        <v>0.97199999999999998</v>
      </c>
      <c r="J32" s="21">
        <v>1</v>
      </c>
      <c r="K32" s="21">
        <v>0</v>
      </c>
      <c r="L32" s="21">
        <v>0</v>
      </c>
      <c r="M32" s="21">
        <v>0</v>
      </c>
      <c r="N32" s="24">
        <v>3.4</v>
      </c>
      <c r="O32" s="21">
        <v>1</v>
      </c>
      <c r="P32" s="87">
        <f>1.5 * (C32-MAX($C$2:$C$54))/(MIN($C$2:$C$54)-MAX($C$2:$C$54)) + 0.5</f>
        <v>1.3444045481747455</v>
      </c>
      <c r="Q32" s="63">
        <v>1</v>
      </c>
      <c r="R32" s="44">
        <f>Q32/$Q$55</f>
        <v>4.1468139511268111E-3</v>
      </c>
      <c r="S32" s="44">
        <f>D32/$D$55</f>
        <v>1.8432264339630397E-2</v>
      </c>
      <c r="T32" s="41">
        <v>2</v>
      </c>
      <c r="U32" s="13">
        <f>S32^T32</f>
        <v>3.3974836868601039E-4</v>
      </c>
      <c r="V32" s="13">
        <f>U32/$U$55</f>
        <v>1.7026506258036915E-2</v>
      </c>
      <c r="W32" s="13">
        <f>V32*R32</f>
        <v>7.0605753689775432E-5</v>
      </c>
      <c r="X32" s="31">
        <f>W32/$W$55</f>
        <v>3.9285408680183693E-3</v>
      </c>
      <c r="Y32" s="79">
        <v>0</v>
      </c>
      <c r="Z32" s="46">
        <f>$F$61*X32</f>
        <v>244.87380938532101</v>
      </c>
      <c r="AA32" s="85">
        <f>Z32-Y32</f>
        <v>244.87380938532101</v>
      </c>
      <c r="AB32" s="79">
        <v>0</v>
      </c>
      <c r="AC32" s="79">
        <v>575</v>
      </c>
      <c r="AD32" s="79">
        <v>0</v>
      </c>
      <c r="AE32" s="26">
        <f>SUM(AB32:AD32)</f>
        <v>575</v>
      </c>
      <c r="AF32" s="46">
        <f>X32*$F$60</f>
        <v>291.34059077224225</v>
      </c>
      <c r="AG32" s="22">
        <f>AF32-AE32</f>
        <v>-283.65940922775775</v>
      </c>
      <c r="AH32" s="22">
        <f>AG32+AA32</f>
        <v>-38.785599842436739</v>
      </c>
      <c r="AI32" s="55">
        <f>Y32+AE32</f>
        <v>575</v>
      </c>
      <c r="AJ32">
        <f>Z32/$Z$55</f>
        <v>3.9285408680183702E-3</v>
      </c>
      <c r="AK32" s="1">
        <f>AJ32*$AK$55</f>
        <v>401.9447303704315</v>
      </c>
      <c r="AL32" s="2">
        <v>1150</v>
      </c>
      <c r="AM32" s="1">
        <f>AK32-AL32</f>
        <v>-748.05526962956856</v>
      </c>
      <c r="AN32">
        <f>B32*Q32</f>
        <v>1</v>
      </c>
      <c r="AO32">
        <f>AN32/$AN$55</f>
        <v>1.214839115606171E-2</v>
      </c>
      <c r="AP32" s="1">
        <f>AO32*$AP$55</f>
        <v>1263.3840866657936</v>
      </c>
      <c r="AQ32" s="8">
        <v>1150</v>
      </c>
      <c r="AR32" s="1">
        <f>AP32-AQ32</f>
        <v>113.38408666579357</v>
      </c>
      <c r="AS32" s="69">
        <f>Q32</f>
        <v>1</v>
      </c>
      <c r="AT32">
        <f>AS32/$AS$55</f>
        <v>4.1468139511268111E-3</v>
      </c>
      <c r="AU32" s="1">
        <f>AT32*$AU$55*$B$55</f>
        <v>131.4893675319635</v>
      </c>
      <c r="AV32" s="8">
        <v>0</v>
      </c>
      <c r="AW32" s="1">
        <f>AU32-AV32</f>
        <v>131.4893675319635</v>
      </c>
      <c r="AX32" s="81">
        <f>AVERAGE(H32:J32)</f>
        <v>0.96786666666666665</v>
      </c>
      <c r="AY32" s="81">
        <f>G32/$G$55</f>
        <v>2.8742030808325495E-2</v>
      </c>
      <c r="AZ32" s="49">
        <f>AX32*$AZ$55*AY32</f>
        <v>2627.1747534210967</v>
      </c>
      <c r="BA32" s="8">
        <v>1006</v>
      </c>
      <c r="BB32" s="1">
        <f>AZ32-BA32</f>
        <v>1621.1747534210967</v>
      </c>
    </row>
    <row r="33" spans="1:54" x14ac:dyDescent="0.2">
      <c r="A33" s="42" t="s">
        <v>79</v>
      </c>
      <c r="B33" s="21">
        <v>0</v>
      </c>
      <c r="C33" s="21">
        <v>3976</v>
      </c>
      <c r="D33" s="21">
        <f>10000-C33</f>
        <v>6024</v>
      </c>
      <c r="E33">
        <v>0.98334948255994403</v>
      </c>
      <c r="F33" s="89">
        <v>0.194444444444444</v>
      </c>
      <c r="G33" s="90">
        <v>0.99890000000000001</v>
      </c>
      <c r="H33" s="21">
        <v>0.93159999999999998</v>
      </c>
      <c r="I33" s="21">
        <v>0.97199999999999998</v>
      </c>
      <c r="J33" s="21">
        <v>1</v>
      </c>
      <c r="K33" s="21">
        <v>0</v>
      </c>
      <c r="L33" s="21">
        <v>0</v>
      </c>
      <c r="M33" s="24">
        <v>2.1</v>
      </c>
      <c r="N33" s="21">
        <v>0</v>
      </c>
      <c r="O33" s="21">
        <v>1</v>
      </c>
      <c r="P33" s="87">
        <f>1.5 * (C33-MAX($C$2:$C$54))/(MIN($C$2:$C$54)-MAX($C$2:$C$54)) + 0.5</f>
        <v>1.5365050867743866</v>
      </c>
      <c r="Q33" s="63">
        <f>(SUM(K33:N33) / O33) *((T33 + 1) * P33 / 3)</f>
        <v>3.2266606822262118</v>
      </c>
      <c r="R33" s="44">
        <f>Q33/$Q$55</f>
        <v>1.3380361532608008E-2</v>
      </c>
      <c r="S33" s="44">
        <f>D33/$D$55</f>
        <v>2.0630984834993218E-2</v>
      </c>
      <c r="T33" s="41">
        <v>2</v>
      </c>
      <c r="U33" s="13">
        <f>S33^T33</f>
        <v>4.2563753526172018E-4</v>
      </c>
      <c r="V33" s="13">
        <f>U33/$U$55</f>
        <v>2.1330846078283162E-2</v>
      </c>
      <c r="W33" s="13">
        <f>V33*R33</f>
        <v>2.8541443232384242E-4</v>
      </c>
      <c r="X33" s="31">
        <f>W33/$W$55</f>
        <v>1.5880607501663854E-2</v>
      </c>
      <c r="Y33" s="79">
        <v>1157</v>
      </c>
      <c r="Z33" s="46">
        <f>$F$61*X33</f>
        <v>989.87002679371142</v>
      </c>
      <c r="AA33" s="85">
        <f>Z33-Y33</f>
        <v>-167.12997320628858</v>
      </c>
      <c r="AB33" s="79">
        <v>248</v>
      </c>
      <c r="AC33" s="79">
        <v>248</v>
      </c>
      <c r="AD33" s="79">
        <v>0</v>
      </c>
      <c r="AE33" s="26">
        <f>SUM(AB33:AD33)</f>
        <v>496</v>
      </c>
      <c r="AF33" s="46">
        <f>X33*$F$60</f>
        <v>1177.7058523233914</v>
      </c>
      <c r="AG33" s="22">
        <f>AF33-AE33</f>
        <v>681.70585232339135</v>
      </c>
      <c r="AH33" s="22">
        <f>AG33+AA33</f>
        <v>514.57587911710277</v>
      </c>
      <c r="AI33" s="55">
        <f>Y33+AE33</f>
        <v>1653</v>
      </c>
      <c r="AJ33">
        <f>Z33/$Z$55</f>
        <v>1.5880607501663858E-2</v>
      </c>
      <c r="AK33" s="1">
        <f>AJ33*$AK$55</f>
        <v>1624.8084759252361</v>
      </c>
      <c r="AL33" s="2">
        <v>2396</v>
      </c>
      <c r="AM33" s="1">
        <f>AK33-AL33</f>
        <v>-771.19152407476395</v>
      </c>
      <c r="AN33">
        <f>B33*Q33</f>
        <v>0</v>
      </c>
      <c r="AO33">
        <f>AN33/$AN$55</f>
        <v>0</v>
      </c>
      <c r="AP33" s="1">
        <f>AO33*$AP$55</f>
        <v>0</v>
      </c>
      <c r="AQ33" s="8">
        <v>0</v>
      </c>
      <c r="AR33" s="1">
        <f>AP33-AQ33</f>
        <v>0</v>
      </c>
      <c r="AS33" s="69">
        <f>Q33</f>
        <v>3.2266606822262118</v>
      </c>
      <c r="AT33">
        <f>AS33/$AS$55</f>
        <v>1.3380361532608008E-2</v>
      </c>
      <c r="AU33" s="1">
        <f>AT33*$AU$55*$B$55</f>
        <v>424.2715723461784</v>
      </c>
      <c r="AV33" s="8">
        <v>909</v>
      </c>
      <c r="AW33" s="1">
        <f>AU33-AV33</f>
        <v>-484.7284276538216</v>
      </c>
      <c r="AX33" s="81">
        <f>AVERAGE(H33:J33)</f>
        <v>0.96786666666666665</v>
      </c>
      <c r="AY33" s="81">
        <f>G33/$G$55</f>
        <v>3.2050027432949692E-2</v>
      </c>
      <c r="AZ33" s="49">
        <f>AX33*$AZ$55*AY33</f>
        <v>2929.5432699177645</v>
      </c>
      <c r="BA33" s="8">
        <v>1653</v>
      </c>
      <c r="BB33" s="1">
        <f>AZ33-BA33</f>
        <v>1276.5432699177645</v>
      </c>
    </row>
    <row r="34" spans="1:54" x14ac:dyDescent="0.2">
      <c r="A34" s="2" t="s">
        <v>80</v>
      </c>
      <c r="B34" s="3">
        <v>0</v>
      </c>
      <c r="C34" s="3">
        <v>4587</v>
      </c>
      <c r="D34" s="21">
        <f>10000-C34</f>
        <v>5413</v>
      </c>
      <c r="E34">
        <v>0.98641910719494097</v>
      </c>
      <c r="F34" s="89">
        <v>0.25595238095237999</v>
      </c>
      <c r="G34" s="90">
        <v>0.96540000000000004</v>
      </c>
      <c r="H34" s="21">
        <v>0.93159999999999998</v>
      </c>
      <c r="I34" s="21">
        <v>0.97199999999999998</v>
      </c>
      <c r="J34" s="21">
        <v>1</v>
      </c>
      <c r="K34" s="21">
        <v>0</v>
      </c>
      <c r="L34" s="21">
        <v>0</v>
      </c>
      <c r="M34" s="24">
        <v>1.2</v>
      </c>
      <c r="N34" s="21">
        <v>0</v>
      </c>
      <c r="O34" s="21">
        <v>1</v>
      </c>
      <c r="P34" s="87">
        <f>1.5 * (C34-MAX($C$2:$C$54))/(MIN($C$2:$C$54)-MAX($C$2:$C$54)) + 0.5</f>
        <v>1.3536804308797128</v>
      </c>
      <c r="Q34" s="63">
        <f>(SUM(K34:N34) / O34) *((T34 + 1) * P34 / 3)</f>
        <v>1.6244165170556553</v>
      </c>
      <c r="R34" s="45">
        <f>Q34/$Q$55</f>
        <v>6.7361530753672141E-3</v>
      </c>
      <c r="S34" s="44">
        <f>D34/$D$55</f>
        <v>1.8538433086291217E-2</v>
      </c>
      <c r="T34" s="41">
        <v>2</v>
      </c>
      <c r="U34" s="13">
        <f>S34^T34</f>
        <v>3.4367350129489688E-4</v>
      </c>
      <c r="V34" s="13">
        <f>U34/$U$55</f>
        <v>1.7223214472375965E-2</v>
      </c>
      <c r="W34" s="13">
        <f>V34*R34</f>
        <v>1.1601820913580447E-4</v>
      </c>
      <c r="X34" s="31">
        <f>W34/$W$55</f>
        <v>6.4553135149141927E-3</v>
      </c>
      <c r="Y34" s="80">
        <v>0</v>
      </c>
      <c r="Z34" s="46">
        <f>$F$61*X34</f>
        <v>402.37260201163144</v>
      </c>
      <c r="AA34" s="85">
        <f>Z34-Y34</f>
        <v>402.37260201163144</v>
      </c>
      <c r="AB34" s="79">
        <v>156</v>
      </c>
      <c r="AC34" s="80">
        <v>0</v>
      </c>
      <c r="AD34" s="80">
        <v>0</v>
      </c>
      <c r="AE34" s="7">
        <f>SUM(AB34:AD34)</f>
        <v>156</v>
      </c>
      <c r="AF34" s="46">
        <f>X34*$F$60</f>
        <v>478.72605026603651</v>
      </c>
      <c r="AG34" s="22">
        <f>AF34-AE34</f>
        <v>322.72605026603651</v>
      </c>
      <c r="AH34" s="22">
        <f>AG34+AA34</f>
        <v>725.09865227766795</v>
      </c>
      <c r="AI34" s="55">
        <f>Y34+AE34</f>
        <v>156</v>
      </c>
      <c r="AJ34">
        <f>Z34/$Z$55</f>
        <v>6.4553135149141936E-3</v>
      </c>
      <c r="AK34" s="1">
        <f>AJ34*$AK$55</f>
        <v>660.46894696493075</v>
      </c>
      <c r="AL34" s="2">
        <v>545</v>
      </c>
      <c r="AM34" s="1">
        <f>AK34-AL34</f>
        <v>115.46894696493075</v>
      </c>
      <c r="AN34">
        <f>B34*Q34</f>
        <v>0</v>
      </c>
      <c r="AO34">
        <f>AN34/$AN$55</f>
        <v>0</v>
      </c>
      <c r="AP34" s="1">
        <f>AO34*$AP$55</f>
        <v>0</v>
      </c>
      <c r="AQ34" s="8">
        <v>0</v>
      </c>
      <c r="AR34" s="1">
        <f>AP34-AQ34</f>
        <v>0</v>
      </c>
      <c r="AS34" s="69">
        <f>Q34</f>
        <v>1.6244165170556553</v>
      </c>
      <c r="AT34">
        <f>AS34/$AS$55</f>
        <v>6.7361530753672141E-3</v>
      </c>
      <c r="AU34" s="1">
        <f>AT34*$AU$55*$B$55</f>
        <v>213.59350043612307</v>
      </c>
      <c r="AV34" s="8">
        <v>0</v>
      </c>
      <c r="AW34" s="1">
        <f>AU34-AV34</f>
        <v>213.59350043612307</v>
      </c>
      <c r="AX34" s="81">
        <f>AVERAGE(H34:J34)</f>
        <v>0.96786666666666665</v>
      </c>
      <c r="AY34" s="81">
        <f>G34/$G$55</f>
        <v>3.097516916985648E-2</v>
      </c>
      <c r="AZ34" s="49">
        <f>AX34*$AZ$55*AY34</f>
        <v>2831.2954978262192</v>
      </c>
      <c r="BA34" s="8">
        <v>2102</v>
      </c>
      <c r="BB34" s="1">
        <f>AZ34-BA34</f>
        <v>729.29549782621916</v>
      </c>
    </row>
    <row r="35" spans="1:54" x14ac:dyDescent="0.2">
      <c r="A35" s="23" t="s">
        <v>9</v>
      </c>
      <c r="B35" s="21">
        <v>1</v>
      </c>
      <c r="C35" s="21">
        <v>4159</v>
      </c>
      <c r="D35" s="21">
        <f>10000-C35</f>
        <v>5841</v>
      </c>
      <c r="E35">
        <v>0.98731279202455902</v>
      </c>
      <c r="F35" s="89">
        <v>0.293650793650793</v>
      </c>
      <c r="G35" s="90">
        <v>0.99850000000000005</v>
      </c>
      <c r="H35" s="21">
        <v>0.93159999999999998</v>
      </c>
      <c r="I35" s="21">
        <v>0.97199999999999998</v>
      </c>
      <c r="J35" s="21">
        <v>1</v>
      </c>
      <c r="K35" s="24">
        <v>1.7</v>
      </c>
      <c r="L35" s="21">
        <v>0</v>
      </c>
      <c r="M35" s="21">
        <v>0</v>
      </c>
      <c r="N35" s="21">
        <v>0</v>
      </c>
      <c r="O35" s="21">
        <v>1</v>
      </c>
      <c r="P35" s="87">
        <f>1.5 * (C35-MAX($C$2:$C$54))/(MIN($C$2:$C$54)-MAX($C$2:$C$54)) + 0.5</f>
        <v>1.4817474566128066</v>
      </c>
      <c r="Q35" s="63">
        <f>(SUM(K35:N35) / O35) *((T35 + 1) * P35 / 3)</f>
        <v>2.518970676241771</v>
      </c>
      <c r="R35" s="44">
        <f>Q35/$Q$55</f>
        <v>1.0445702742718712E-2</v>
      </c>
      <c r="S35" s="44">
        <f>D35/$D$55</f>
        <v>2.0004246749866433E-2</v>
      </c>
      <c r="T35" s="41">
        <v>2</v>
      </c>
      <c r="U35" s="13">
        <f>S35^T35</f>
        <v>4.0016988802954174E-4</v>
      </c>
      <c r="V35" s="13">
        <f>U35/$U$55</f>
        <v>2.0054533680807278E-2</v>
      </c>
      <c r="W35" s="13">
        <f>V35*R35</f>
        <v>2.0948369747355339E-4</v>
      </c>
      <c r="X35" s="31">
        <f>W35/$W$55</f>
        <v>1.1655781911547335E-2</v>
      </c>
      <c r="Y35" s="79">
        <v>805</v>
      </c>
      <c r="Z35" s="46">
        <f>$F$61*X35</f>
        <v>726.5281981105685</v>
      </c>
      <c r="AA35" s="85">
        <f>Z35-Y35</f>
        <v>-78.471801889431504</v>
      </c>
      <c r="AB35" s="79">
        <v>644</v>
      </c>
      <c r="AC35" s="79">
        <v>0</v>
      </c>
      <c r="AD35" s="79">
        <v>0</v>
      </c>
      <c r="AE35" s="26">
        <f>SUM(AB35:AD35)</f>
        <v>644</v>
      </c>
      <c r="AF35" s="46">
        <f>X35*$F$60</f>
        <v>864.39278656035037</v>
      </c>
      <c r="AG35" s="22">
        <f>AF35-AE35</f>
        <v>220.39278656035037</v>
      </c>
      <c r="AH35" s="22">
        <f>AG35+AA35</f>
        <v>141.92098467091887</v>
      </c>
      <c r="AI35" s="55">
        <f>Y35+AE35</f>
        <v>1449</v>
      </c>
      <c r="AJ35">
        <f>Z35/$Z$55</f>
        <v>1.1655781911547336E-2</v>
      </c>
      <c r="AK35" s="1">
        <f>AJ35*$AK$55</f>
        <v>1192.5496704980542</v>
      </c>
      <c r="AL35" s="2">
        <v>1449</v>
      </c>
      <c r="AM35" s="1">
        <f>AK35-AL35</f>
        <v>-256.45032950194582</v>
      </c>
      <c r="AN35">
        <f>B35*Q35</f>
        <v>2.518970676241771</v>
      </c>
      <c r="AO35">
        <f>AN35/$AN$55</f>
        <v>3.0601441085634316E-2</v>
      </c>
      <c r="AP35" s="1">
        <f>AO35*$AP$55</f>
        <v>3182.4274671416265</v>
      </c>
      <c r="AQ35" s="8">
        <v>0</v>
      </c>
      <c r="AR35" s="1">
        <f>AP35-AQ35</f>
        <v>3182.4274671416265</v>
      </c>
      <c r="AS35" s="69">
        <f>Q35</f>
        <v>2.518970676241771</v>
      </c>
      <c r="AT35">
        <f>AS35/$AS$55</f>
        <v>1.0445702742718712E-2</v>
      </c>
      <c r="AU35" s="1">
        <f>AT35*$AU$55*$B$55</f>
        <v>331.21786105059272</v>
      </c>
      <c r="AV35" s="8">
        <v>644</v>
      </c>
      <c r="AW35" s="1">
        <f>AU35-AV35</f>
        <v>-312.78213894940728</v>
      </c>
      <c r="AX35" s="81">
        <f>AVERAGE(H35:J35)</f>
        <v>0.96786666666666665</v>
      </c>
      <c r="AY35" s="81">
        <f>G35/$G$55</f>
        <v>3.2037193304435149E-2</v>
      </c>
      <c r="AZ35" s="49">
        <f>AX35*$AZ$55*AY35</f>
        <v>2928.3701621912983</v>
      </c>
      <c r="BA35" s="8">
        <v>644</v>
      </c>
      <c r="BB35" s="1">
        <f>AZ35-BA35</f>
        <v>2284.3701621912983</v>
      </c>
    </row>
    <row r="36" spans="1:54" x14ac:dyDescent="0.2">
      <c r="A36" s="23" t="s">
        <v>83</v>
      </c>
      <c r="B36" s="21">
        <v>0</v>
      </c>
      <c r="C36" s="21">
        <v>3603</v>
      </c>
      <c r="D36" s="21">
        <f>10000-C36</f>
        <v>6397</v>
      </c>
      <c r="E36">
        <v>0.98857034847713299</v>
      </c>
      <c r="F36" s="89">
        <v>0.29761904761904701</v>
      </c>
      <c r="G36" s="90">
        <v>0.1182</v>
      </c>
      <c r="H36" s="21">
        <v>0.93159999999999998</v>
      </c>
      <c r="I36" s="21">
        <v>0.97199999999999998</v>
      </c>
      <c r="J36" s="21">
        <v>1</v>
      </c>
      <c r="K36" s="21">
        <v>0</v>
      </c>
      <c r="L36" s="21">
        <v>0</v>
      </c>
      <c r="M36" s="24">
        <v>2.5</v>
      </c>
      <c r="N36" s="21">
        <v>0</v>
      </c>
      <c r="O36" s="21">
        <v>1</v>
      </c>
      <c r="P36" s="87">
        <f>1.5 * (C36-MAX($C$2:$C$54))/(MIN($C$2:$C$54)-MAX($C$2:$C$54)) + 0.5</f>
        <v>1.6481149012567324</v>
      </c>
      <c r="Q36" s="63">
        <f>(SUM(K36:N36) / O36) *((T36 + 1) * P36 / 3)</f>
        <v>4.1202872531418304</v>
      </c>
      <c r="R36" s="44">
        <f>Q36/$Q$55</f>
        <v>1.7086064663978506E-2</v>
      </c>
      <c r="S36" s="44">
        <f>D36/$D$55</f>
        <v>2.190843459320246E-2</v>
      </c>
      <c r="T36" s="41">
        <v>2</v>
      </c>
      <c r="U36" s="13">
        <f>S36^T36</f>
        <v>4.7997950632463023E-4</v>
      </c>
      <c r="V36" s="13">
        <f>U36/$U$55</f>
        <v>2.4054196639038326E-2</v>
      </c>
      <c r="W36" s="13">
        <f>V36*R36</f>
        <v>4.1099155921466327E-4</v>
      </c>
      <c r="X36" s="31">
        <f>W36/$W$55</f>
        <v>2.2867784173504397E-2</v>
      </c>
      <c r="Y36" s="79">
        <v>911</v>
      </c>
      <c r="Z36" s="46">
        <f>$F$61*X36</f>
        <v>1425.394723102876</v>
      </c>
      <c r="AA36" s="85">
        <f>Z36-Y36</f>
        <v>514.39472310287601</v>
      </c>
      <c r="AB36" s="79">
        <v>0</v>
      </c>
      <c r="AC36" s="79">
        <v>2230</v>
      </c>
      <c r="AD36" s="79">
        <v>0</v>
      </c>
      <c r="AE36" s="26">
        <f>SUM(AB36:AD36)</f>
        <v>2230</v>
      </c>
      <c r="AF36" s="46">
        <f>X36*$F$60</f>
        <v>1695.874874307086</v>
      </c>
      <c r="AG36" s="22">
        <f>AF36-AE36</f>
        <v>-534.12512569291403</v>
      </c>
      <c r="AH36" s="22">
        <f>AG36+AA36</f>
        <v>-19.730402590038011</v>
      </c>
      <c r="AI36" s="55">
        <f>Y36+AE36</f>
        <v>3141</v>
      </c>
      <c r="AJ36">
        <f>Z36/$Z$55</f>
        <v>2.2867784173504397E-2</v>
      </c>
      <c r="AK36" s="1">
        <f>AJ36*$AK$55</f>
        <v>2339.6944699279288</v>
      </c>
      <c r="AL36" s="2">
        <v>3600</v>
      </c>
      <c r="AM36" s="49">
        <f>AK36-AL36</f>
        <v>-1260.3055300720712</v>
      </c>
      <c r="AN36">
        <f>B36*Q36</f>
        <v>0</v>
      </c>
      <c r="AO36">
        <f>AN36/$AN$55</f>
        <v>0</v>
      </c>
      <c r="AP36" s="1">
        <f>AO36*$AP$55</f>
        <v>0</v>
      </c>
      <c r="AQ36" s="8">
        <v>681</v>
      </c>
      <c r="AR36" s="1">
        <f>AP36-AQ36</f>
        <v>-681</v>
      </c>
      <c r="AS36" s="69">
        <f>Q36</f>
        <v>4.1202872531418304</v>
      </c>
      <c r="AT36">
        <f>AS36/$AS$55</f>
        <v>1.7086064663978506E-2</v>
      </c>
      <c r="AU36" s="1">
        <f>AT36*$AU$55*$B$55</f>
        <v>541.77396496563028</v>
      </c>
      <c r="AV36" s="8">
        <v>868</v>
      </c>
      <c r="AW36" s="1">
        <f>AU36-AV36</f>
        <v>-326.22603503436972</v>
      </c>
      <c r="AX36" s="81">
        <f>AVERAGE(H36:J36)</f>
        <v>0.96786666666666665</v>
      </c>
      <c r="AY36" s="81">
        <f>G36/$G$55</f>
        <v>3.7924849760483069E-3</v>
      </c>
      <c r="AZ36" s="49">
        <f>AX36*$AZ$55*AY36</f>
        <v>346.65333317076761</v>
      </c>
      <c r="BA36" s="8">
        <v>1940</v>
      </c>
      <c r="BB36" s="1">
        <f>AZ36-BA36</f>
        <v>-1593.3466668292324</v>
      </c>
    </row>
    <row r="37" spans="1:54" x14ac:dyDescent="0.2">
      <c r="A37" s="23" t="s">
        <v>102</v>
      </c>
      <c r="B37" s="21">
        <v>0</v>
      </c>
      <c r="C37" s="21">
        <v>4738</v>
      </c>
      <c r="D37" s="21">
        <f>10000-C37</f>
        <v>5262</v>
      </c>
      <c r="E37">
        <v>0.99415710153537795</v>
      </c>
      <c r="F37" s="89">
        <v>0.327380952380952</v>
      </c>
      <c r="G37" s="90">
        <v>0.99929999999999997</v>
      </c>
      <c r="H37" s="21">
        <v>0.93159999999999998</v>
      </c>
      <c r="I37" s="21">
        <v>0.97199999999999998</v>
      </c>
      <c r="J37" s="21">
        <v>1</v>
      </c>
      <c r="K37" s="24">
        <v>5.6</v>
      </c>
      <c r="L37" s="21">
        <v>0</v>
      </c>
      <c r="M37" s="24">
        <v>3.1</v>
      </c>
      <c r="N37" s="21">
        <v>0</v>
      </c>
      <c r="O37" s="21">
        <v>2</v>
      </c>
      <c r="P37" s="87">
        <f>1.5 * (C37-MAX($C$2:$C$54))/(MIN($C$2:$C$54)-MAX($C$2:$C$54)) + 0.5</f>
        <v>1.3084979054458408</v>
      </c>
      <c r="Q37" s="63">
        <f>(SUM(K37:N37) / O37) *((T37 + 1) * P37 / 3)</f>
        <v>5.6919658886894071</v>
      </c>
      <c r="R37" s="44">
        <f>Q37/$Q$55</f>
        <v>2.3603523556555147E-2</v>
      </c>
      <c r="S37" s="44">
        <f>D37/$D$55</f>
        <v>1.8021288546104634E-2</v>
      </c>
      <c r="T37" s="41">
        <v>2</v>
      </c>
      <c r="U37" s="13">
        <f>S37^T37</f>
        <v>3.2476684086196208E-4</v>
      </c>
      <c r="V37" s="13">
        <f>U37/$U$55</f>
        <v>1.6275706252027598E-2</v>
      </c>
      <c r="W37" s="13">
        <f>V37*R37</f>
        <v>3.8416401591930531E-4</v>
      </c>
      <c r="X37" s="31">
        <f>W37/$W$55</f>
        <v>2.1375085707492438E-2</v>
      </c>
      <c r="Y37" s="79">
        <v>0</v>
      </c>
      <c r="Z37" s="46">
        <f>$F$61*X37</f>
        <v>1332.3518423194187</v>
      </c>
      <c r="AA37" s="85">
        <f>Z37-Y37</f>
        <v>1332.3518423194187</v>
      </c>
      <c r="AB37" s="79">
        <v>2245</v>
      </c>
      <c r="AC37" s="79">
        <v>962</v>
      </c>
      <c r="AD37" s="79">
        <v>0</v>
      </c>
      <c r="AE37" s="26">
        <f>SUM(AB37:AD37)</f>
        <v>3207</v>
      </c>
      <c r="AF37" s="46">
        <f>X37*$F$60</f>
        <v>1585.1763560676393</v>
      </c>
      <c r="AG37" s="22">
        <f>AF37-AE37</f>
        <v>-1621.8236439323607</v>
      </c>
      <c r="AH37" s="22">
        <f>AG37+AA37</f>
        <v>-289.47180161294204</v>
      </c>
      <c r="AI37" s="55">
        <f>Y37+AE37</f>
        <v>3207</v>
      </c>
      <c r="AJ37">
        <f>Z37/$Z$55</f>
        <v>2.1375085707492442E-2</v>
      </c>
      <c r="AK37" s="1">
        <f>AJ37*$AK$55</f>
        <v>2186.9705190763816</v>
      </c>
      <c r="AL37" s="2">
        <v>2566</v>
      </c>
      <c r="AM37" s="1">
        <f>AK37-AL37</f>
        <v>-379.02948092361839</v>
      </c>
      <c r="AN37">
        <f>B37*Q37</f>
        <v>0</v>
      </c>
      <c r="AO37">
        <f>AN37/$AN$55</f>
        <v>0</v>
      </c>
      <c r="AP37" s="1">
        <f>AO37*$AP$55</f>
        <v>0</v>
      </c>
      <c r="AQ37" s="8">
        <v>0</v>
      </c>
      <c r="AR37" s="1">
        <f>AP37-AQ37</f>
        <v>0</v>
      </c>
      <c r="AS37" s="69">
        <f>Q37</f>
        <v>5.6919658886894071</v>
      </c>
      <c r="AT37">
        <f>AS37/$AS$55</f>
        <v>2.3603523556555147E-2</v>
      </c>
      <c r="AU37" s="1">
        <f>AT37*$AU$55*$B$55</f>
        <v>748.43299471728051</v>
      </c>
      <c r="AV37" s="8">
        <v>962</v>
      </c>
      <c r="AW37" s="1">
        <f>AU37-AV37</f>
        <v>-213.56700528271949</v>
      </c>
      <c r="AX37" s="81">
        <f>AVERAGE(H37:J37)</f>
        <v>0.96786666666666665</v>
      </c>
      <c r="AY37" s="81">
        <f>G37/$G$55</f>
        <v>3.2062861561464241E-2</v>
      </c>
      <c r="AZ37" s="49">
        <f>AX37*$AZ$55*AY37</f>
        <v>2930.7163776442308</v>
      </c>
      <c r="BA37" s="8">
        <v>2566</v>
      </c>
      <c r="BB37" s="1">
        <f>AZ37-BA37</f>
        <v>364.71637764423076</v>
      </c>
    </row>
    <row r="38" spans="1:54" x14ac:dyDescent="0.2">
      <c r="A38" s="42" t="s">
        <v>11</v>
      </c>
      <c r="B38" s="21">
        <v>0</v>
      </c>
      <c r="C38" s="21">
        <v>5022</v>
      </c>
      <c r="D38" s="21">
        <f>10000-C38</f>
        <v>4978</v>
      </c>
      <c r="E38">
        <v>1.0001092822600599</v>
      </c>
      <c r="F38" s="89">
        <v>0.34722222222222199</v>
      </c>
      <c r="G38" s="90">
        <v>0.1263</v>
      </c>
      <c r="H38" s="21">
        <v>0.93159999999999998</v>
      </c>
      <c r="I38" s="21">
        <v>0.97199999999999998</v>
      </c>
      <c r="J38" s="21">
        <v>1</v>
      </c>
      <c r="K38" s="24">
        <v>1.7</v>
      </c>
      <c r="L38" s="21">
        <v>0</v>
      </c>
      <c r="M38" s="21">
        <v>0</v>
      </c>
      <c r="N38" s="21">
        <v>0</v>
      </c>
      <c r="O38" s="21">
        <v>1</v>
      </c>
      <c r="P38" s="87">
        <f>1.5 * (C38-MAX($C$2:$C$54))/(MIN($C$2:$C$54)-MAX($C$2:$C$54)) + 0.5</f>
        <v>1.2235188509874326</v>
      </c>
      <c r="Q38" s="63">
        <f>(SUM(K38:N38) / O38) *((T38 + 1) * P38 / 3)</f>
        <v>2.0799820466786354</v>
      </c>
      <c r="R38" s="44">
        <f>Q38/$Q$55</f>
        <v>8.6252985692602622E-3</v>
      </c>
      <c r="S38" s="44">
        <f>D38/$D$55</f>
        <v>1.7048645834760331E-2</v>
      </c>
      <c r="T38" s="41">
        <v>2</v>
      </c>
      <c r="U38" s="13">
        <f>S38^T38</f>
        <v>2.9065632479909081E-4</v>
      </c>
      <c r="V38" s="13">
        <f>U38/$U$55</f>
        <v>1.4566256056709378E-2</v>
      </c>
      <c r="W38" s="13">
        <f>V38*R38</f>
        <v>1.2563830752541403E-4</v>
      </c>
      <c r="X38" s="31">
        <f>W38/$W$55</f>
        <v>6.9905807941785985E-3</v>
      </c>
      <c r="Y38" s="79">
        <v>0</v>
      </c>
      <c r="Z38" s="46">
        <f>$F$61*X38</f>
        <v>435.73688206274039</v>
      </c>
      <c r="AA38" s="85">
        <f>Z38-Y38</f>
        <v>435.73688206274039</v>
      </c>
      <c r="AB38" s="79">
        <v>0</v>
      </c>
      <c r="AC38" s="79">
        <v>370</v>
      </c>
      <c r="AD38" s="79">
        <v>0</v>
      </c>
      <c r="AE38" s="26">
        <f>SUM(AB38:AD38)</f>
        <v>370</v>
      </c>
      <c r="AF38" s="46">
        <f>X38*$F$60</f>
        <v>518.42147169628481</v>
      </c>
      <c r="AG38" s="22">
        <f>AF38-AE38</f>
        <v>148.42147169628481</v>
      </c>
      <c r="AH38" s="22">
        <f>AG38+AA38</f>
        <v>584.1583537590252</v>
      </c>
      <c r="AI38" s="55">
        <f>Y38+AE38</f>
        <v>370</v>
      </c>
      <c r="AJ38">
        <f>Z38/$Z$55</f>
        <v>6.9905807941785993E-3</v>
      </c>
      <c r="AK38" s="1">
        <f>AJ38*$AK$55</f>
        <v>715.23428337558926</v>
      </c>
      <c r="AL38" s="2">
        <v>370</v>
      </c>
      <c r="AM38" s="1">
        <f>AK38-AL38</f>
        <v>345.23428337558926</v>
      </c>
      <c r="AN38">
        <f>B38*Q38</f>
        <v>0</v>
      </c>
      <c r="AO38">
        <f>AN38/$AN$55</f>
        <v>0</v>
      </c>
      <c r="AP38" s="1">
        <f>AO38*$AP$55</f>
        <v>0</v>
      </c>
      <c r="AQ38" s="8">
        <v>740</v>
      </c>
      <c r="AR38" s="1">
        <f>AP38-AQ38</f>
        <v>-740</v>
      </c>
      <c r="AS38" s="69">
        <f>Q38</f>
        <v>2.0799820466786354</v>
      </c>
      <c r="AT38">
        <f>AS38/$AS$55</f>
        <v>8.6252985692602622E-3</v>
      </c>
      <c r="AU38" s="1">
        <f>AT38*$AU$55*$B$55</f>
        <v>273.49552379561271</v>
      </c>
      <c r="AV38" s="8">
        <v>0</v>
      </c>
      <c r="AW38" s="1">
        <f>AU38-AV38</f>
        <v>273.49552379561271</v>
      </c>
      <c r="AX38" s="81">
        <f>AVERAGE(H38:J38)</f>
        <v>0.96786666666666665</v>
      </c>
      <c r="AY38" s="81">
        <f>G38/$G$55</f>
        <v>4.0523760784678606E-3</v>
      </c>
      <c r="AZ38" s="49">
        <f>AX38*$AZ$55*AY38</f>
        <v>370.40876463170849</v>
      </c>
      <c r="BA38" s="8">
        <v>370</v>
      </c>
      <c r="BB38" s="1">
        <f>AZ38-BA38</f>
        <v>0.4087646317084932</v>
      </c>
    </row>
    <row r="39" spans="1:54" x14ac:dyDescent="0.2">
      <c r="A39" s="24" t="s">
        <v>126</v>
      </c>
      <c r="B39" s="21">
        <v>0</v>
      </c>
      <c r="C39" s="21">
        <v>5307</v>
      </c>
      <c r="D39" s="21">
        <f>10000-C39</f>
        <v>4693</v>
      </c>
      <c r="E39">
        <v>1.00529518506343</v>
      </c>
      <c r="F39" s="89">
        <v>0.36309523809523803</v>
      </c>
      <c r="G39" s="90">
        <v>8.6999999999999994E-3</v>
      </c>
      <c r="H39" s="21">
        <v>0.93159999999999998</v>
      </c>
      <c r="I39" s="21">
        <v>0.97199999999999998</v>
      </c>
      <c r="J39" s="21">
        <v>1</v>
      </c>
      <c r="K39" s="21">
        <v>0</v>
      </c>
      <c r="L39" s="21">
        <v>0</v>
      </c>
      <c r="M39" s="21">
        <v>0</v>
      </c>
      <c r="N39" s="24">
        <v>4.2</v>
      </c>
      <c r="O39" s="21">
        <v>1</v>
      </c>
      <c r="P39" s="87">
        <f>1.5 * (C39-MAX($C$2:$C$54))/(MIN($C$2:$C$54)-MAX($C$2:$C$54)) + 0.5</f>
        <v>1.1382405745062836</v>
      </c>
      <c r="Q39" s="63">
        <f>(SUM(K39:N39) / O39) *((T39 + 1) * P39 / 3)</f>
        <v>4.7806104129263911</v>
      </c>
      <c r="R39" s="44">
        <f>Q39/$Q$55</f>
        <v>1.9824301955225263E-2</v>
      </c>
      <c r="S39" s="44">
        <f>D39/$D$55</f>
        <v>1.6072578325136651E-2</v>
      </c>
      <c r="T39" s="41">
        <v>2</v>
      </c>
      <c r="U39" s="13">
        <f>S39^T39</f>
        <v>2.5832777401765247E-4</v>
      </c>
      <c r="V39" s="13">
        <f>U39/$U$55</f>
        <v>1.2946109139382652E-2</v>
      </c>
      <c r="W39" s="13">
        <f>V39*R39</f>
        <v>2.5664757672442314E-4</v>
      </c>
      <c r="X39" s="31">
        <f>W39/$W$55</f>
        <v>1.4280004690124613E-2</v>
      </c>
      <c r="Y39" s="79">
        <v>0</v>
      </c>
      <c r="Z39" s="46">
        <f>$F$61*X39</f>
        <v>890.10125234484735</v>
      </c>
      <c r="AA39" s="85">
        <f>Z39-Y39</f>
        <v>890.10125234484735</v>
      </c>
      <c r="AB39" s="79">
        <v>398</v>
      </c>
      <c r="AC39" s="79">
        <v>1193</v>
      </c>
      <c r="AD39" s="79">
        <v>0</v>
      </c>
      <c r="AE39" s="26">
        <f>SUM(AB39:AD39)</f>
        <v>1591</v>
      </c>
      <c r="AF39" s="46">
        <f>X39*$F$60</f>
        <v>1059.0051478196413</v>
      </c>
      <c r="AG39" s="22">
        <f>AF39-AE39</f>
        <v>-531.99485218035875</v>
      </c>
      <c r="AH39" s="22">
        <f>AG39+AA39</f>
        <v>358.1064001644886</v>
      </c>
      <c r="AI39" s="55">
        <f>Y39+AE39</f>
        <v>1591</v>
      </c>
      <c r="AJ39">
        <f>Z39/$Z$55</f>
        <v>1.4280004690124614E-2</v>
      </c>
      <c r="AK39" s="1">
        <f>AJ39*$AK$55</f>
        <v>1461.0443998654098</v>
      </c>
      <c r="AL39" s="2">
        <v>1193</v>
      </c>
      <c r="AM39" s="49">
        <f>AK39-AL39</f>
        <v>268.04439986540979</v>
      </c>
      <c r="AN39">
        <f>B39*Q39</f>
        <v>0</v>
      </c>
      <c r="AO39">
        <f>AN39/$AN$55</f>
        <v>0</v>
      </c>
      <c r="AP39" s="1">
        <f>AO39*$AP$55</f>
        <v>0</v>
      </c>
      <c r="AQ39" s="8">
        <v>4376</v>
      </c>
      <c r="AR39" s="49">
        <f>AP39-AQ39</f>
        <v>-4376</v>
      </c>
      <c r="AS39" s="69">
        <f>Q39</f>
        <v>4.7806104129263911</v>
      </c>
      <c r="AT39">
        <f>AS39/$AS$55</f>
        <v>1.9824301955225263E-2</v>
      </c>
      <c r="AU39" s="1">
        <f>AT39*$AU$55*$B$55</f>
        <v>628.59943961240981</v>
      </c>
      <c r="AV39" s="8">
        <v>1193</v>
      </c>
      <c r="AW39" s="1">
        <f>AU39-AV39</f>
        <v>-564.40056038759019</v>
      </c>
      <c r="AX39" s="81">
        <f>AVERAGE(H39:J39)</f>
        <v>0.96786666666666665</v>
      </c>
      <c r="AY39" s="81">
        <f>G39/$G$55</f>
        <v>2.7914229519137283E-4</v>
      </c>
      <c r="AZ39" s="49">
        <f>AX39*$AZ$55*AY39</f>
        <v>25.515093050640253</v>
      </c>
      <c r="BA39" s="8">
        <v>2387</v>
      </c>
      <c r="BB39" s="49">
        <f>AZ39-BA39</f>
        <v>-2361.4849069493598</v>
      </c>
    </row>
    <row r="40" spans="1:54" x14ac:dyDescent="0.2">
      <c r="A40" s="2" t="s">
        <v>149</v>
      </c>
      <c r="B40" s="71">
        <v>1</v>
      </c>
      <c r="C40" s="21">
        <v>4049</v>
      </c>
      <c r="D40" s="21">
        <f>10000-C40</f>
        <v>5951</v>
      </c>
      <c r="E40">
        <v>1.00560177650085</v>
      </c>
      <c r="F40" s="89">
        <v>0.48412698412698402</v>
      </c>
      <c r="G40" s="90">
        <v>4.9599999999999998E-2</v>
      </c>
      <c r="H40" s="21">
        <v>0.93159999999999998</v>
      </c>
      <c r="I40" s="21">
        <v>0.97199999999999998</v>
      </c>
      <c r="J40" s="21">
        <v>1</v>
      </c>
      <c r="K40" s="21">
        <v>0</v>
      </c>
      <c r="L40" s="21">
        <v>0</v>
      </c>
      <c r="M40" s="21">
        <v>0</v>
      </c>
      <c r="N40" s="21">
        <v>0</v>
      </c>
      <c r="O40" s="21">
        <v>1</v>
      </c>
      <c r="P40" s="87">
        <f>1.5 * (C40-MAX($C$2:$C$54))/(MIN($C$2:$C$54)-MAX($C$2:$C$54)) + 0.5</f>
        <v>1.5146618791143027</v>
      </c>
      <c r="Q40" s="63">
        <v>1</v>
      </c>
      <c r="R40" s="45">
        <f>Q40/$Q$55</f>
        <v>4.1468139511268111E-3</v>
      </c>
      <c r="S40" s="44">
        <f>D40/$D$55</f>
        <v>2.038097456059838E-2</v>
      </c>
      <c r="T40" s="41">
        <v>2</v>
      </c>
      <c r="U40" s="13">
        <f>S40^T40</f>
        <v>4.1538412403975832E-4</v>
      </c>
      <c r="V40" s="13">
        <f>U40/$U$55</f>
        <v>2.0816995869046975E-2</v>
      </c>
      <c r="W40" s="13">
        <f>V40*R40</f>
        <v>8.6324208890313191E-5</v>
      </c>
      <c r="X40" s="31">
        <f>W40/$W$55</f>
        <v>4.8031238929195069E-3</v>
      </c>
      <c r="Y40" s="80">
        <v>0</v>
      </c>
      <c r="Z40" s="46">
        <f>$F$61*X40</f>
        <v>299.38831849345871</v>
      </c>
      <c r="AA40" s="85">
        <f>Z40-Y40</f>
        <v>299.38831849345871</v>
      </c>
      <c r="AB40" s="79">
        <v>0</v>
      </c>
      <c r="AC40" s="80">
        <v>0</v>
      </c>
      <c r="AD40" s="80">
        <v>0</v>
      </c>
      <c r="AE40" s="7">
        <f>SUM(AB40:AD40)</f>
        <v>0</v>
      </c>
      <c r="AF40" s="46">
        <f>X40*$F$60</f>
        <v>356.1996678989106</v>
      </c>
      <c r="AG40" s="22">
        <f>AF40-AE40</f>
        <v>356.1996678989106</v>
      </c>
      <c r="AH40" s="22">
        <f>AG40+AA40</f>
        <v>655.58798639236932</v>
      </c>
      <c r="AI40" s="55">
        <f>Y40+AE40</f>
        <v>0</v>
      </c>
      <c r="AJ40">
        <f>Z40/$Z$55</f>
        <v>4.8031238929195077E-3</v>
      </c>
      <c r="AK40" s="1">
        <f>AJ40*$AK$55</f>
        <v>491.4268179801665</v>
      </c>
      <c r="AL40" s="2">
        <v>0</v>
      </c>
      <c r="AM40" s="1">
        <f>AK40-AL40</f>
        <v>491.4268179801665</v>
      </c>
      <c r="AN40">
        <f>B40*Q40</f>
        <v>1</v>
      </c>
      <c r="AO40">
        <f>AN40/$AN$55</f>
        <v>1.214839115606171E-2</v>
      </c>
      <c r="AP40" s="1">
        <f>AO40*$AP$55</f>
        <v>1263.3840866657936</v>
      </c>
      <c r="AQ40" s="8">
        <v>0</v>
      </c>
      <c r="AR40" s="1">
        <f>AP40-AQ40</f>
        <v>1263.3840866657936</v>
      </c>
      <c r="AS40" s="69">
        <f>Q40</f>
        <v>1</v>
      </c>
      <c r="AT40">
        <f>AS40/$AS$55</f>
        <v>4.1468139511268111E-3</v>
      </c>
      <c r="AU40" s="1">
        <f>AT40*$AU$55*$B$55</f>
        <v>131.4893675319635</v>
      </c>
      <c r="AV40" s="8">
        <v>0</v>
      </c>
      <c r="AW40" s="1">
        <f>AU40-AV40</f>
        <v>131.4893675319635</v>
      </c>
      <c r="AX40" s="81">
        <f>AVERAGE(H40:J40)</f>
        <v>0.96786666666666665</v>
      </c>
      <c r="AY40" s="81">
        <f>G40/$G$55</f>
        <v>1.5914319358036888E-3</v>
      </c>
      <c r="AZ40" s="49">
        <f>AX40*$AZ$55*AY40</f>
        <v>145.4653580818111</v>
      </c>
      <c r="BA40" s="8">
        <v>1087</v>
      </c>
      <c r="BB40" s="1">
        <f>AZ40-BA40</f>
        <v>-941.53464191818887</v>
      </c>
    </row>
    <row r="41" spans="1:54" x14ac:dyDescent="0.2">
      <c r="A41" s="39" t="s">
        <v>81</v>
      </c>
      <c r="B41" s="21">
        <v>1</v>
      </c>
      <c r="C41" s="21">
        <v>5490</v>
      </c>
      <c r="D41" s="21">
        <f>10000-C41</f>
        <v>4510</v>
      </c>
      <c r="E41">
        <v>1.0075236608412801</v>
      </c>
      <c r="F41" s="89">
        <v>0.42460317460317398</v>
      </c>
      <c r="G41" s="90">
        <v>1</v>
      </c>
      <c r="H41" s="21">
        <v>0.93159999999999998</v>
      </c>
      <c r="I41" s="21">
        <v>0.97199999999999998</v>
      </c>
      <c r="J41" s="21">
        <v>1</v>
      </c>
      <c r="K41" s="21">
        <v>0</v>
      </c>
      <c r="L41" s="21">
        <v>0</v>
      </c>
      <c r="M41" s="24">
        <v>2.2000000000000002</v>
      </c>
      <c r="N41" s="21">
        <v>0</v>
      </c>
      <c r="O41" s="21">
        <v>1</v>
      </c>
      <c r="P41" s="87">
        <f>1.5 * (C41-MAX($C$2:$C$54))/(MIN($C$2:$C$54)-MAX($C$2:$C$54)) + 0.5</f>
        <v>1.0834829443447038</v>
      </c>
      <c r="Q41" s="63">
        <f>(SUM(K41:N41) / O41) *((T41 + 1) * P41 / 3)</f>
        <v>2.3836624775583486</v>
      </c>
      <c r="R41" s="44">
        <f>Q41/$Q$55</f>
        <v>9.8846048167164583E-3</v>
      </c>
      <c r="S41" s="44">
        <f>D41/$D$55</f>
        <v>1.5445840240009863E-2</v>
      </c>
      <c r="T41" s="41">
        <v>2</v>
      </c>
      <c r="U41" s="13">
        <f>S41^T41</f>
        <v>2.3857398071990796E-4</v>
      </c>
      <c r="V41" s="13">
        <f>U41/$U$55</f>
        <v>1.1956146813721414E-2</v>
      </c>
      <c r="W41" s="13">
        <f>V41*R41</f>
        <v>1.1818178638427982E-4</v>
      </c>
      <c r="X41" s="31">
        <f>W41/$W$55</f>
        <v>6.5756960786227513E-3</v>
      </c>
      <c r="Y41" s="79">
        <v>193</v>
      </c>
      <c r="Z41" s="46">
        <f>$F$61*X41</f>
        <v>409.87628797271333</v>
      </c>
      <c r="AA41" s="85">
        <f>Z41-Y41</f>
        <v>216.87628797271333</v>
      </c>
      <c r="AB41" s="79">
        <v>0</v>
      </c>
      <c r="AC41" s="79">
        <v>484</v>
      </c>
      <c r="AD41" s="79">
        <v>193</v>
      </c>
      <c r="AE41" s="26">
        <f>SUM(AB41:AD41)</f>
        <v>677</v>
      </c>
      <c r="AF41" s="46">
        <f>X41*$F$60</f>
        <v>487.65362119066322</v>
      </c>
      <c r="AG41" s="22">
        <f>AF41-AE41</f>
        <v>-189.34637880933678</v>
      </c>
      <c r="AH41" s="22">
        <f>AG41+AA41</f>
        <v>27.529909163376544</v>
      </c>
      <c r="AI41" s="55">
        <f>Y41+AE41</f>
        <v>870</v>
      </c>
      <c r="AJ41">
        <f>Z41/$Z$55</f>
        <v>6.5756960786227522E-3</v>
      </c>
      <c r="AK41" s="1">
        <f>AJ41*$AK$55</f>
        <v>672.78576858820827</v>
      </c>
      <c r="AL41" s="2">
        <v>580</v>
      </c>
      <c r="AM41" s="1">
        <f>AK41-AL41</f>
        <v>92.785768588208271</v>
      </c>
      <c r="AN41">
        <f>B41*Q41</f>
        <v>2.3836624775583486</v>
      </c>
      <c r="AO41">
        <f>AN41/$AN$55</f>
        <v>2.8957664161405987E-2</v>
      </c>
      <c r="AP41" s="1">
        <f>AO41*$AP$55</f>
        <v>3011.4812421295769</v>
      </c>
      <c r="AQ41" s="8">
        <v>3192</v>
      </c>
      <c r="AR41" s="1">
        <f>AP41-AQ41</f>
        <v>-180.51875787042309</v>
      </c>
      <c r="AS41" s="69">
        <f>Q41</f>
        <v>2.3836624775583486</v>
      </c>
      <c r="AT41">
        <f>AS41/$AS$55</f>
        <v>9.8846048167164583E-3</v>
      </c>
      <c r="AU41" s="1">
        <f>AT41*$AU$55*$B$55</f>
        <v>313.42627158382032</v>
      </c>
      <c r="AV41" s="8">
        <v>580</v>
      </c>
      <c r="AW41" s="1">
        <f>AU41-AV41</f>
        <v>-266.57372841617968</v>
      </c>
      <c r="AX41" s="81">
        <f>AVERAGE(H41:J41)</f>
        <v>0.96786666666666665</v>
      </c>
      <c r="AY41" s="81">
        <f>G41/$G$55</f>
        <v>3.2085321286364696E-2</v>
      </c>
      <c r="AZ41" s="49">
        <f>AX41*$AZ$55*AY41</f>
        <v>2932.7693161655466</v>
      </c>
      <c r="BA41" s="8">
        <v>2419</v>
      </c>
      <c r="BB41" s="1">
        <f>AZ41-BA41</f>
        <v>513.76931616554657</v>
      </c>
    </row>
    <row r="42" spans="1:54" x14ac:dyDescent="0.2">
      <c r="A42" s="39" t="s">
        <v>15</v>
      </c>
      <c r="B42" s="21">
        <v>0</v>
      </c>
      <c r="C42" s="21">
        <v>5357</v>
      </c>
      <c r="D42" s="21">
        <f>10000-C42</f>
        <v>4643</v>
      </c>
      <c r="E42">
        <v>1.0076842948031699</v>
      </c>
      <c r="F42" s="89">
        <v>0.40476190476190399</v>
      </c>
      <c r="G42" s="90">
        <v>0.99980000000000002</v>
      </c>
      <c r="H42" s="21">
        <v>0.93159999999999998</v>
      </c>
      <c r="I42" s="21">
        <v>0.97199999999999998</v>
      </c>
      <c r="J42" s="21">
        <v>1</v>
      </c>
      <c r="K42" s="24">
        <v>6.9</v>
      </c>
      <c r="L42" s="21">
        <v>0</v>
      </c>
      <c r="M42" s="21">
        <v>0</v>
      </c>
      <c r="N42" s="21">
        <v>0</v>
      </c>
      <c r="O42" s="21">
        <v>1</v>
      </c>
      <c r="P42" s="87">
        <f>1.5 * (C42-MAX($C$2:$C$54))/(MIN($C$2:$C$54)-MAX($C$2:$C$54)) + 0.5</f>
        <v>1.1232794733692399</v>
      </c>
      <c r="Q42" s="63">
        <f>(SUM(K42:N42) / O42) *((T42 + 1) * P42 / 3)</f>
        <v>7.7506283662477564</v>
      </c>
      <c r="R42" s="13">
        <f>Q42/$Q$55</f>
        <v>3.2140413839155398E-2</v>
      </c>
      <c r="S42" s="13">
        <f>D42/$D$55</f>
        <v>1.5901338411167584E-2</v>
      </c>
      <c r="T42" s="41">
        <v>2</v>
      </c>
      <c r="U42" s="13">
        <f>S42^T42</f>
        <v>2.5285256326647364E-4</v>
      </c>
      <c r="V42" s="13">
        <f>U42/$U$55</f>
        <v>1.267171868247019E-2</v>
      </c>
      <c r="W42" s="13">
        <f>V42*R42</f>
        <v>4.072742825079489E-4</v>
      </c>
      <c r="X42" s="31">
        <f>W42/$W$55</f>
        <v>2.2660952963625604E-2</v>
      </c>
      <c r="Y42" s="79">
        <v>1838</v>
      </c>
      <c r="Z42" s="46">
        <f>$F$61*X42</f>
        <v>1412.5025201287112</v>
      </c>
      <c r="AA42" s="85">
        <f>Z42-Y42</f>
        <v>-425.49747987128876</v>
      </c>
      <c r="AB42" s="79">
        <v>0</v>
      </c>
      <c r="AC42" s="79">
        <v>1103</v>
      </c>
      <c r="AD42" s="79">
        <v>0</v>
      </c>
      <c r="AE42" s="26">
        <f>SUM(AB42:AD42)</f>
        <v>1103</v>
      </c>
      <c r="AF42" s="46">
        <f>X42*$F$60</f>
        <v>1680.5362717824748</v>
      </c>
      <c r="AG42" s="22">
        <f>AF42-AE42</f>
        <v>577.53627178247484</v>
      </c>
      <c r="AH42" s="22">
        <f>AG42+AA42</f>
        <v>152.03879191118608</v>
      </c>
      <c r="AI42" s="55">
        <f>Y42+AE42</f>
        <v>2941</v>
      </c>
      <c r="AJ42">
        <f>Z42/$Z$55</f>
        <v>2.2660952963625608E-2</v>
      </c>
      <c r="AK42" s="1">
        <f>AJ42*$AK$55</f>
        <v>2318.5327415203906</v>
      </c>
      <c r="AL42" s="2">
        <v>1471</v>
      </c>
      <c r="AM42" s="49">
        <f>AK42-AL42</f>
        <v>847.53274152039057</v>
      </c>
      <c r="AN42">
        <f>B42*Q42</f>
        <v>0</v>
      </c>
      <c r="AO42">
        <f>AN42/$AN$55</f>
        <v>0</v>
      </c>
      <c r="AP42" s="1">
        <f>AO42*$AP$55</f>
        <v>0</v>
      </c>
      <c r="AQ42" s="8">
        <v>7353</v>
      </c>
      <c r="AR42" s="1">
        <f>AP42-AQ42</f>
        <v>-7353</v>
      </c>
      <c r="AS42" s="69">
        <f>Q42</f>
        <v>7.7506283662477564</v>
      </c>
      <c r="AT42">
        <f>AS42/$AS$55</f>
        <v>3.2140413839155398E-2</v>
      </c>
      <c r="AU42" s="1">
        <f>AT42*$AU$55*$B$55</f>
        <v>1019.1252218532129</v>
      </c>
      <c r="AV42" s="8">
        <v>1471</v>
      </c>
      <c r="AW42" s="1">
        <f>AU42-AV42</f>
        <v>-451.87477814678709</v>
      </c>
      <c r="AX42" s="81">
        <f>AVERAGE(H42:J42)</f>
        <v>0.96786666666666665</v>
      </c>
      <c r="AY42" s="81">
        <f>G42/$G$55</f>
        <v>3.2078904222107421E-2</v>
      </c>
      <c r="AZ42" s="49">
        <f>AX42*$AZ$55*AY42</f>
        <v>2932.1827623023137</v>
      </c>
      <c r="BA42" s="8">
        <v>2574</v>
      </c>
      <c r="BB42" s="1">
        <f>AZ42-BA42</f>
        <v>358.18276230231368</v>
      </c>
    </row>
    <row r="43" spans="1:54" x14ac:dyDescent="0.2">
      <c r="A43" s="42" t="s">
        <v>95</v>
      </c>
      <c r="B43" s="21">
        <v>0</v>
      </c>
      <c r="C43" s="21">
        <v>5653</v>
      </c>
      <c r="D43" s="21">
        <f>10000-C43</f>
        <v>4347</v>
      </c>
      <c r="E43">
        <v>1.0130822702853</v>
      </c>
      <c r="F43" s="89">
        <v>0.47420634920634902</v>
      </c>
      <c r="G43" s="90">
        <v>0.88819999999999999</v>
      </c>
      <c r="H43" s="21">
        <v>0.93159999999999998</v>
      </c>
      <c r="I43" s="21">
        <v>0.97199999999999998</v>
      </c>
      <c r="J43" s="21">
        <v>1</v>
      </c>
      <c r="K43" s="24">
        <v>4.2</v>
      </c>
      <c r="L43" s="66">
        <f>$AF$56</f>
        <v>2.8000000000000007</v>
      </c>
      <c r="M43" s="24">
        <v>3.6</v>
      </c>
      <c r="N43" s="24">
        <v>4.0999999999999996</v>
      </c>
      <c r="O43" s="21">
        <v>3</v>
      </c>
      <c r="P43" s="87">
        <f>1.5 * (C43-MAX($C$2:$C$54))/(MIN($C$2:$C$54)-MAX($C$2:$C$54)) + 0.5</f>
        <v>1.0347097546379413</v>
      </c>
      <c r="Q43" s="63">
        <f>(SUM(K43:N43) / O43) *((T43 + 1) * P43 / 3)</f>
        <v>5.0700777977259133</v>
      </c>
      <c r="R43" s="44">
        <f>Q43/$Q$55</f>
        <v>2.1024669344908112E-2</v>
      </c>
      <c r="S43" s="44">
        <f>D43/$D$55</f>
        <v>1.4887598120470705E-2</v>
      </c>
      <c r="T43" s="41">
        <v>2</v>
      </c>
      <c r="U43" s="13">
        <f>S43^T43</f>
        <v>2.2164057779664286E-4</v>
      </c>
      <c r="V43" s="13">
        <f>U43/$U$55</f>
        <v>1.1107528490819939E-2</v>
      </c>
      <c r="W43" s="13">
        <f>V43*R43</f>
        <v>2.3353211375863543E-4</v>
      </c>
      <c r="X43" s="31">
        <f>W43/$W$55</f>
        <v>1.2993848304863725E-2</v>
      </c>
      <c r="Y43" s="79">
        <v>1495</v>
      </c>
      <c r="Z43" s="46">
        <f>$F$61*X43</f>
        <v>809.93255253876566</v>
      </c>
      <c r="AA43" s="85">
        <f>Z43-Y43</f>
        <v>-685.06744746123434</v>
      </c>
      <c r="AB43" s="79">
        <v>0</v>
      </c>
      <c r="AC43" s="79">
        <v>1308</v>
      </c>
      <c r="AD43" s="79">
        <v>0</v>
      </c>
      <c r="AE43" s="26">
        <f>SUM(AB43:AD43)</f>
        <v>1308</v>
      </c>
      <c r="AF43" s="46">
        <f>X43*$F$60</f>
        <v>963.62379028869384</v>
      </c>
      <c r="AG43" s="22">
        <f>AF43-AE43</f>
        <v>-344.37620971130616</v>
      </c>
      <c r="AH43" s="22">
        <f>AG43+AA43</f>
        <v>-1029.4436571725405</v>
      </c>
      <c r="AI43" s="55">
        <f>Y43+AE43</f>
        <v>2803</v>
      </c>
      <c r="AJ43">
        <f>Z43/$Z$55</f>
        <v>1.2993848304863725E-2</v>
      </c>
      <c r="AK43" s="1">
        <f>AJ43*$AK$55</f>
        <v>1329.4525954638273</v>
      </c>
      <c r="AL43" s="2">
        <v>1868</v>
      </c>
      <c r="AM43" s="1">
        <f>AK43-AL43</f>
        <v>-538.54740453617273</v>
      </c>
      <c r="AN43">
        <f>B43*Q43</f>
        <v>0</v>
      </c>
      <c r="AO43">
        <f>AN43/$AN$55</f>
        <v>0</v>
      </c>
      <c r="AP43" s="1">
        <f>AO43*$AP$55</f>
        <v>0</v>
      </c>
      <c r="AQ43" s="73">
        <v>0</v>
      </c>
      <c r="AR43" s="1">
        <f>AP43-AQ43</f>
        <v>0</v>
      </c>
      <c r="AS43" s="69">
        <f>Q43</f>
        <v>5.0700777977259133</v>
      </c>
      <c r="AT43">
        <f>AS43/$AS$55</f>
        <v>2.1024669344908112E-2</v>
      </c>
      <c r="AU43" s="1">
        <f>AT43*$AU$55*$B$55</f>
        <v>666.66132296083049</v>
      </c>
      <c r="AV43" s="8">
        <v>1681</v>
      </c>
      <c r="AW43" s="49">
        <f>AU43-AV43</f>
        <v>-1014.3386770391695</v>
      </c>
      <c r="AX43" s="81">
        <f>AVERAGE(H43:J43)</f>
        <v>0.96786666666666665</v>
      </c>
      <c r="AY43" s="81">
        <f>G43/$G$55</f>
        <v>2.8498182366549121E-2</v>
      </c>
      <c r="AZ43" s="49">
        <f>AX43*$AZ$55*AY43</f>
        <v>2604.8857066182386</v>
      </c>
      <c r="BA43" s="8">
        <v>1868</v>
      </c>
      <c r="BB43" s="1">
        <f>AZ43-BA43</f>
        <v>736.8857066182386</v>
      </c>
    </row>
    <row r="44" spans="1:54" x14ac:dyDescent="0.2">
      <c r="A44" s="31" t="s">
        <v>67</v>
      </c>
      <c r="B44" s="21">
        <v>1</v>
      </c>
      <c r="C44" s="21">
        <v>5706</v>
      </c>
      <c r="D44" s="21">
        <f>10000-C44</f>
        <v>4294</v>
      </c>
      <c r="E44">
        <v>1.0238071319017801</v>
      </c>
      <c r="F44" s="89">
        <v>0.375</v>
      </c>
      <c r="G44" s="90">
        <v>0.99270000000000003</v>
      </c>
      <c r="H44" s="21">
        <v>0.93159999999999998</v>
      </c>
      <c r="I44" s="21">
        <v>0.97199999999999998</v>
      </c>
      <c r="J44" s="21">
        <v>1</v>
      </c>
      <c r="K44" s="21">
        <v>0</v>
      </c>
      <c r="L44" s="66">
        <f>$AF$69</f>
        <v>4.0666666666666673</v>
      </c>
      <c r="M44" s="21">
        <v>0</v>
      </c>
      <c r="N44" s="21">
        <v>0</v>
      </c>
      <c r="O44" s="21">
        <v>1</v>
      </c>
      <c r="P44" s="87">
        <f>1.5 * (C44-MAX($C$2:$C$54))/(MIN($C$2:$C$54)-MAX($C$2:$C$54)) + 0.5</f>
        <v>1.018850987432675</v>
      </c>
      <c r="Q44" s="63">
        <f>(SUM(K44:N44) / O44) *((T44 + 1) * P44 / 3)</f>
        <v>4.1433273488928792</v>
      </c>
      <c r="R44" s="44">
        <f>Q44/$Q$55</f>
        <v>1.7181607654474254E-2</v>
      </c>
      <c r="S44" s="44">
        <f>D44/$D$55</f>
        <v>1.4706083811663493E-2</v>
      </c>
      <c r="T44" s="41">
        <v>2</v>
      </c>
      <c r="U44" s="13">
        <f>S44^T44</f>
        <v>2.1626890107567107E-4</v>
      </c>
      <c r="V44" s="13">
        <f>U44/$U$55</f>
        <v>1.083832664693911E-2</v>
      </c>
      <c r="W44" s="13">
        <f>V44*R44</f>
        <v>1.8621987607874129E-4</v>
      </c>
      <c r="X44" s="31">
        <f>W44/$W$55</f>
        <v>1.0361370786111898E-2</v>
      </c>
      <c r="Y44" s="79">
        <v>619</v>
      </c>
      <c r="Z44" s="46">
        <f>$F$61*X44</f>
        <v>645.84496383992678</v>
      </c>
      <c r="AA44" s="85">
        <f>Z44-Y44</f>
        <v>26.844963839926777</v>
      </c>
      <c r="AB44" s="79">
        <v>619</v>
      </c>
      <c r="AC44" s="79">
        <v>0</v>
      </c>
      <c r="AD44" s="79">
        <v>0</v>
      </c>
      <c r="AE44" s="26">
        <f>SUM(AB44:AD44)</f>
        <v>619</v>
      </c>
      <c r="AF44" s="46">
        <f>X44*$F$60</f>
        <v>768.39925749805832</v>
      </c>
      <c r="AG44" s="22">
        <f>AF44-AE44</f>
        <v>149.39925749805832</v>
      </c>
      <c r="AH44" s="22">
        <f>AG44+AA44</f>
        <v>176.2442213379851</v>
      </c>
      <c r="AI44" s="55">
        <f>Y44+AE44</f>
        <v>1238</v>
      </c>
      <c r="AJ44">
        <f>Z44/$Z$55</f>
        <v>1.0361370786111898E-2</v>
      </c>
      <c r="AK44" s="1">
        <f>AJ44*$AK$55</f>
        <v>1060.1132906102528</v>
      </c>
      <c r="AL44" s="2">
        <v>1547</v>
      </c>
      <c r="AM44" s="1">
        <f>AK44-AL44</f>
        <v>-486.88670938974724</v>
      </c>
      <c r="AN44">
        <f>B44*Q44</f>
        <v>4.1433273488928792</v>
      </c>
      <c r="AO44">
        <f>AN44/$AN$55</f>
        <v>5.0334761321958861E-2</v>
      </c>
      <c r="AP44" s="1">
        <f>AO44*$AP$55</f>
        <v>5234.613838438434</v>
      </c>
      <c r="AQ44" s="8">
        <v>619</v>
      </c>
      <c r="AR44" s="1">
        <f>AP44-AQ44</f>
        <v>4615.613838438434</v>
      </c>
      <c r="AS44" s="69">
        <f>Q44</f>
        <v>4.1433273488928792</v>
      </c>
      <c r="AT44">
        <f>AS44/$AS$55</f>
        <v>1.7181607654474254E-2</v>
      </c>
      <c r="AU44" s="1">
        <f>AT44*$AU$55*$B$55</f>
        <v>544.80349258381159</v>
      </c>
      <c r="AV44" s="8">
        <v>1237</v>
      </c>
      <c r="AW44" s="1">
        <f>AU44-AV44</f>
        <v>-692.19650741618841</v>
      </c>
      <c r="AX44" s="81">
        <f>AVERAGE(H44:J44)</f>
        <v>0.96786666666666665</v>
      </c>
      <c r="AY44" s="81">
        <f>G44/$G$55</f>
        <v>3.1851098440974231E-2</v>
      </c>
      <c r="AZ44" s="49">
        <f>AX44*$AZ$55*AY44</f>
        <v>2911.360100157538</v>
      </c>
      <c r="BA44" s="8">
        <v>1856</v>
      </c>
      <c r="BB44" s="1">
        <f>AZ44-BA44</f>
        <v>1055.360100157538</v>
      </c>
    </row>
    <row r="45" spans="1:54" x14ac:dyDescent="0.2">
      <c r="A45" s="39" t="s">
        <v>27</v>
      </c>
      <c r="B45" s="21">
        <v>1</v>
      </c>
      <c r="C45" s="21">
        <v>6007</v>
      </c>
      <c r="D45" s="21">
        <f>10000-C45</f>
        <v>3993</v>
      </c>
      <c r="E45">
        <v>1.0253331144929201</v>
      </c>
      <c r="F45" s="89">
        <v>0.47222222222222199</v>
      </c>
      <c r="G45" s="90">
        <v>0.99170000000000003</v>
      </c>
      <c r="H45" s="21">
        <v>0.93159999999999998</v>
      </c>
      <c r="I45" s="21">
        <v>0.97199999999999998</v>
      </c>
      <c r="J45" s="21">
        <v>1</v>
      </c>
      <c r="K45" s="24">
        <v>8.6999999999999993</v>
      </c>
      <c r="L45" s="66">
        <f>$AF$63</f>
        <v>6.2666666666666684</v>
      </c>
      <c r="M45" s="24">
        <v>8</v>
      </c>
      <c r="N45" s="24">
        <v>10.5</v>
      </c>
      <c r="O45" s="21">
        <v>3</v>
      </c>
      <c r="P45" s="87">
        <f>1.5 * (C45-MAX($C$2:$C$54))/(MIN($C$2:$C$54)-MAX($C$2:$C$54)) + 0.5</f>
        <v>0.92878515858767208</v>
      </c>
      <c r="Q45" s="63">
        <f>(SUM(K45:N45) / O45) *((T45 + 1) * P45 / 3)</f>
        <v>10.361114435800253</v>
      </c>
      <c r="R45" s="13">
        <f>Q45/$Q$55</f>
        <v>4.2965613891597886E-2</v>
      </c>
      <c r="S45" s="13">
        <f>D45/$D$55</f>
        <v>1.3675219529569708E-2</v>
      </c>
      <c r="T45" s="41">
        <v>2</v>
      </c>
      <c r="U45" s="13">
        <f>S45^T45</f>
        <v>1.8701162918192474E-4</v>
      </c>
      <c r="V45" s="13">
        <f>U45/$U$55</f>
        <v>9.3720970225892736E-3</v>
      </c>
      <c r="W45" s="13">
        <f>V45*R45</f>
        <v>4.0267790202716487E-4</v>
      </c>
      <c r="X45" s="31">
        <f>W45/$W$55</f>
        <v>2.2405207962402897E-2</v>
      </c>
      <c r="Y45" s="79">
        <v>1787</v>
      </c>
      <c r="Z45" s="46">
        <f>$F$61*X45</f>
        <v>1396.5614227124975</v>
      </c>
      <c r="AA45" s="85">
        <f>Z45-Y45</f>
        <v>-390.43857728750254</v>
      </c>
      <c r="AB45" s="79">
        <v>0</v>
      </c>
      <c r="AC45" s="79">
        <v>1787</v>
      </c>
      <c r="AD45" s="79">
        <v>0</v>
      </c>
      <c r="AE45" s="26">
        <f>SUM(AB45:AD45)</f>
        <v>1787</v>
      </c>
      <c r="AF45" s="46">
        <f>X45*$F$60</f>
        <v>1661.5702224917989</v>
      </c>
      <c r="AG45" s="22">
        <f>AF45-AE45</f>
        <v>-125.42977750820114</v>
      </c>
      <c r="AH45" s="22">
        <f>AG45+AA45</f>
        <v>-515.86835479570368</v>
      </c>
      <c r="AI45" s="55">
        <f>Y45+AE45</f>
        <v>3574</v>
      </c>
      <c r="AJ45">
        <f>Z45/$Z$55</f>
        <v>2.24052079624029E-2</v>
      </c>
      <c r="AK45" s="1">
        <f>AJ45*$AK$55</f>
        <v>2292.3664474652905</v>
      </c>
      <c r="AL45" s="2">
        <v>1787</v>
      </c>
      <c r="AM45" s="49">
        <f>AK45-AL45</f>
        <v>505.36644746529055</v>
      </c>
      <c r="AN45">
        <f>B45*Q45</f>
        <v>10.361114435800253</v>
      </c>
      <c r="AO45">
        <f>AN45/$AN$55</f>
        <v>0.1258708709788191</v>
      </c>
      <c r="AP45" s="1">
        <f>AO45*$AP$55</f>
        <v>13090.067098313271</v>
      </c>
      <c r="AQ45" s="8">
        <v>10719</v>
      </c>
      <c r="AR45" s="49">
        <f>AP45-AQ45</f>
        <v>2371.0670983132713</v>
      </c>
      <c r="AS45" s="69">
        <f>Q45</f>
        <v>10.361114435800253</v>
      </c>
      <c r="AT45">
        <f>AS45/$AS$55</f>
        <v>4.2965613891597886E-2</v>
      </c>
      <c r="AU45" s="1">
        <f>AT45*$AU$55*$B$55</f>
        <v>1362.3763840896718</v>
      </c>
      <c r="AV45" s="8">
        <v>1787</v>
      </c>
      <c r="AW45" s="49">
        <f>AU45-AV45</f>
        <v>-424.62361591032823</v>
      </c>
      <c r="AX45" s="81">
        <f>AVERAGE(H45:J45)</f>
        <v>0.96786666666666665</v>
      </c>
      <c r="AY45" s="81">
        <f>G45/$G$55</f>
        <v>3.1819013119687871E-2</v>
      </c>
      <c r="AZ45" s="49">
        <f>AX45*$AZ$55*AY45</f>
        <v>2908.4273308413731</v>
      </c>
      <c r="BA45" s="8">
        <v>1787</v>
      </c>
      <c r="BB45" s="49">
        <f>AZ45-BA45</f>
        <v>1121.4273308413731</v>
      </c>
    </row>
    <row r="46" spans="1:54" x14ac:dyDescent="0.2">
      <c r="A46" s="48" t="s">
        <v>19</v>
      </c>
      <c r="B46" s="21">
        <v>1</v>
      </c>
      <c r="C46" s="21">
        <v>6733</v>
      </c>
      <c r="D46" s="21">
        <f>10000-C46</f>
        <v>3267</v>
      </c>
      <c r="E46">
        <v>1.02895588652995</v>
      </c>
      <c r="F46" s="89">
        <v>0.486597938144329</v>
      </c>
      <c r="G46" s="90">
        <v>1</v>
      </c>
      <c r="H46" s="21">
        <v>0.93159999999999998</v>
      </c>
      <c r="I46" s="21">
        <v>0.97199999999999998</v>
      </c>
      <c r="J46" s="21">
        <v>1</v>
      </c>
      <c r="K46" s="21">
        <v>0</v>
      </c>
      <c r="L46" s="66">
        <f>$AF$59</f>
        <v>6.4666666666666677</v>
      </c>
      <c r="M46" s="24">
        <v>6.3</v>
      </c>
      <c r="N46" s="24">
        <v>8.1999999999999993</v>
      </c>
      <c r="O46" s="21">
        <v>3</v>
      </c>
      <c r="P46" s="87">
        <f>1.5 * (C46-MAX($C$2:$C$54))/(MIN($C$2:$C$54)-MAX($C$2:$C$54)) + 0.5</f>
        <v>0.71154997007779774</v>
      </c>
      <c r="Q46" s="63">
        <f>(SUM(K46:N46) / O46) *((T46 + 1) * P46 / 3)</f>
        <v>4.972943679765943</v>
      </c>
      <c r="R46" s="13">
        <f>Q46/$Q$55</f>
        <v>2.0621872229421311E-2</v>
      </c>
      <c r="S46" s="13">
        <f>D46/$D$55</f>
        <v>1.1188815978738852E-2</v>
      </c>
      <c r="T46" s="41">
        <v>2</v>
      </c>
      <c r="U46" s="13">
        <f>S46^T46</f>
        <v>1.2518960300608186E-4</v>
      </c>
      <c r="V46" s="13">
        <f>U46/$U$55</f>
        <v>6.2738831308242239E-3</v>
      </c>
      <c r="W46" s="13">
        <f>V46*R46</f>
        <v>1.2937921630617888E-4</v>
      </c>
      <c r="X46" s="31">
        <f>W46/$W$55</f>
        <v>7.1987269049521704E-3</v>
      </c>
      <c r="Y46" s="79">
        <v>1180</v>
      </c>
      <c r="Z46" s="46">
        <f>$F$61*X46</f>
        <v>448.71104543947871</v>
      </c>
      <c r="AA46" s="85">
        <f>Z46-Y46</f>
        <v>-731.28895456052123</v>
      </c>
      <c r="AB46" s="79">
        <v>0</v>
      </c>
      <c r="AC46" s="79">
        <v>0</v>
      </c>
      <c r="AD46" s="79">
        <v>0</v>
      </c>
      <c r="AE46" s="26">
        <f>SUM(AB46:AD46)</f>
        <v>0</v>
      </c>
      <c r="AF46" s="46">
        <f>X46*$F$60</f>
        <v>533.85758727125301</v>
      </c>
      <c r="AG46" s="22">
        <f>AF46-AE46</f>
        <v>533.85758727125301</v>
      </c>
      <c r="AH46" s="22">
        <f>AG46+AA46</f>
        <v>-197.43136728926822</v>
      </c>
      <c r="AI46" s="55">
        <f>Y46+AE46</f>
        <v>1180</v>
      </c>
      <c r="AJ46">
        <f>Z46/$Z$55</f>
        <v>7.1987269049521713E-3</v>
      </c>
      <c r="AK46" s="1">
        <f>AJ46*$AK$55</f>
        <v>736.5305445532764</v>
      </c>
      <c r="AL46" s="2">
        <v>131</v>
      </c>
      <c r="AM46" s="1">
        <f>AK46-AL46</f>
        <v>605.5305445532764</v>
      </c>
      <c r="AN46">
        <f>B46*Q46</f>
        <v>4.972943679765943</v>
      </c>
      <c r="AO46">
        <f>AN46/$AN$55</f>
        <v>6.0413265018861559E-2</v>
      </c>
      <c r="AP46" s="1">
        <f>AO46*$AP$55</f>
        <v>6282.7379089015267</v>
      </c>
      <c r="AQ46" s="8">
        <v>4984</v>
      </c>
      <c r="AR46" s="1">
        <f>AP46-AQ46</f>
        <v>1298.7379089015267</v>
      </c>
      <c r="AS46" s="69">
        <f>Q46</f>
        <v>4.972943679765943</v>
      </c>
      <c r="AT46">
        <f>AS46/$AS$55</f>
        <v>2.0621872229421311E-2</v>
      </c>
      <c r="AU46" s="1">
        <f>AT46*$AU$55*$B$55</f>
        <v>653.8892192244989</v>
      </c>
      <c r="AV46" s="8">
        <v>787</v>
      </c>
      <c r="AW46" s="49">
        <f>AU46-AV46</f>
        <v>-133.1107807755011</v>
      </c>
      <c r="AX46" s="81">
        <f>AVERAGE(H46:J46)</f>
        <v>0.96786666666666665</v>
      </c>
      <c r="AY46" s="81">
        <f>G46/$G$55</f>
        <v>3.2085321286364696E-2</v>
      </c>
      <c r="AZ46" s="49">
        <f>AX46*$AZ$55*AY46</f>
        <v>2932.7693161655466</v>
      </c>
      <c r="BA46" s="8">
        <v>918</v>
      </c>
      <c r="BB46" s="1">
        <f>AZ46-BA46</f>
        <v>2014.7693161655466</v>
      </c>
    </row>
    <row r="47" spans="1:54" x14ac:dyDescent="0.2">
      <c r="A47" s="24" t="s">
        <v>105</v>
      </c>
      <c r="B47" s="21">
        <v>1</v>
      </c>
      <c r="C47" s="21">
        <v>6761</v>
      </c>
      <c r="D47" s="21">
        <f>10000-C47</f>
        <v>3239</v>
      </c>
      <c r="E47">
        <v>1.0341805586731001</v>
      </c>
      <c r="F47" s="89">
        <v>0.69047619047619002</v>
      </c>
      <c r="G47" s="90">
        <v>0.86719999999999997</v>
      </c>
      <c r="H47" s="21">
        <v>0.93159999999999998</v>
      </c>
      <c r="I47" s="21">
        <v>0.97199999999999998</v>
      </c>
      <c r="J47" s="21">
        <v>1</v>
      </c>
      <c r="K47" s="24">
        <v>2.2000000000000002</v>
      </c>
      <c r="L47" s="21">
        <v>0</v>
      </c>
      <c r="M47" s="24">
        <v>3.1</v>
      </c>
      <c r="N47" s="21">
        <v>0</v>
      </c>
      <c r="O47" s="21">
        <v>2</v>
      </c>
      <c r="P47" s="87">
        <f>1.5 * (C47-MAX($C$2:$C$54))/(MIN($C$2:$C$54)-MAX($C$2:$C$54)) + 0.5</f>
        <v>0.70317175344105332</v>
      </c>
      <c r="Q47" s="63">
        <f>(SUM(K47:N47) / O47) *((T47 + 1) * P47 / 3)</f>
        <v>1.8634051466187915</v>
      </c>
      <c r="R47" s="44">
        <f>Q47/$Q$55</f>
        <v>7.727194458600305E-3</v>
      </c>
      <c r="S47" s="44">
        <f>D47/$D$55</f>
        <v>1.1092921626916174E-2</v>
      </c>
      <c r="T47" s="41">
        <v>2</v>
      </c>
      <c r="U47" s="13">
        <f>S47^T47</f>
        <v>1.2305291022090458E-4</v>
      </c>
      <c r="V47" s="13">
        <f>U47/$U$55</f>
        <v>6.166802666482259E-3</v>
      </c>
      <c r="W47" s="13">
        <f>V47*R47</f>
        <v>4.7652083391723299E-5</v>
      </c>
      <c r="X47" s="31">
        <f>W47/$W$55</f>
        <v>2.6513867109630991E-3</v>
      </c>
      <c r="Y47" s="79">
        <v>0</v>
      </c>
      <c r="Z47" s="46">
        <f>$F$61*X47</f>
        <v>165.2662364677519</v>
      </c>
      <c r="AA47" s="85">
        <f>Z47-Y47</f>
        <v>165.2662364677519</v>
      </c>
      <c r="AB47" s="79">
        <v>0</v>
      </c>
      <c r="AC47" s="79">
        <v>1044</v>
      </c>
      <c r="AD47" s="79">
        <v>0</v>
      </c>
      <c r="AE47" s="26">
        <f>SUM(AB47:AD47)</f>
        <v>1044</v>
      </c>
      <c r="AF47" s="46">
        <f>X47*$F$60</f>
        <v>196.62683848502343</v>
      </c>
      <c r="AG47" s="22">
        <f>AF47-AE47</f>
        <v>-847.37316151497657</v>
      </c>
      <c r="AH47" s="22">
        <f>AG47+AA47</f>
        <v>-682.10692504722465</v>
      </c>
      <c r="AI47" s="55">
        <f>Y47+AE47</f>
        <v>1044</v>
      </c>
      <c r="AJ47">
        <f>Z47/$Z$55</f>
        <v>2.6513867109630995E-3</v>
      </c>
      <c r="AK47" s="1">
        <f>AJ47*$AK$55</f>
        <v>271.27397994547857</v>
      </c>
      <c r="AL47" s="2">
        <v>1044</v>
      </c>
      <c r="AM47" s="1">
        <f>AK47-AL47</f>
        <v>-772.72602005452143</v>
      </c>
      <c r="AN47">
        <f>B47*Q47</f>
        <v>1.8634051466187915</v>
      </c>
      <c r="AO47">
        <f>AN47/$AN$55</f>
        <v>2.2637374603343599E-2</v>
      </c>
      <c r="AP47" s="1">
        <f>AO47*$AP$55</f>
        <v>2354.1964092493208</v>
      </c>
      <c r="AQ47" s="8">
        <v>0</v>
      </c>
      <c r="AR47" s="49">
        <f>AP47-AQ47</f>
        <v>2354.1964092493208</v>
      </c>
      <c r="AS47" s="69">
        <f>Q47</f>
        <v>1.8634051466187915</v>
      </c>
      <c r="AT47">
        <f>AS47/$AS$55</f>
        <v>7.727194458600305E-3</v>
      </c>
      <c r="AU47" s="1">
        <f>AT47*$AU$55*$B$55</f>
        <v>245.01796418471056</v>
      </c>
      <c r="AV47" s="8">
        <v>1044</v>
      </c>
      <c r="AW47" s="49">
        <f>AU47-AV47</f>
        <v>-798.98203581528946</v>
      </c>
      <c r="AX47" s="81">
        <f>AVERAGE(H47:J47)</f>
        <v>0.96786666666666665</v>
      </c>
      <c r="AY47" s="81">
        <f>G47/$G$55</f>
        <v>2.7824390619535462E-2</v>
      </c>
      <c r="AZ47" s="49">
        <f>AX47*$AZ$55*AY47</f>
        <v>2543.297550978762</v>
      </c>
      <c r="BA47" s="8">
        <v>2088</v>
      </c>
      <c r="BB47" s="1">
        <f>AZ47-BA47</f>
        <v>455.29755097876205</v>
      </c>
    </row>
    <row r="48" spans="1:54" x14ac:dyDescent="0.2">
      <c r="A48" s="48" t="s">
        <v>20</v>
      </c>
      <c r="B48" s="21">
        <v>1</v>
      </c>
      <c r="C48" s="21">
        <v>5625</v>
      </c>
      <c r="D48" s="21">
        <f>10000-C48</f>
        <v>4375</v>
      </c>
      <c r="E48">
        <v>1.0487828915330399</v>
      </c>
      <c r="F48" s="89">
        <v>0.65476190476190399</v>
      </c>
      <c r="G48" s="90">
        <v>7.6E-3</v>
      </c>
      <c r="H48" s="21">
        <v>0.93159999999999998</v>
      </c>
      <c r="I48" s="21">
        <v>0.97199999999999998</v>
      </c>
      <c r="J48" s="21">
        <v>1</v>
      </c>
      <c r="K48" s="24">
        <v>3.3</v>
      </c>
      <c r="L48" s="66">
        <f>$AF$61</f>
        <v>8.1333333333333346</v>
      </c>
      <c r="M48" s="24">
        <v>14</v>
      </c>
      <c r="N48" s="24">
        <v>6.2</v>
      </c>
      <c r="O48" s="21">
        <v>3</v>
      </c>
      <c r="P48" s="87">
        <f>1.5 * (C48-MAX($C$2:$C$54))/(MIN($C$2:$C$54)-MAX($C$2:$C$54)) + 0.5</f>
        <v>1.0430879712746859</v>
      </c>
      <c r="Q48" s="63">
        <f>(SUM(K48:N48) / O48) *((T48 + 1) * P48 / 3)</f>
        <v>10.998783163774188</v>
      </c>
      <c r="R48" s="13">
        <f>Q48/$Q$55</f>
        <v>4.5609907468957482E-2</v>
      </c>
      <c r="S48" s="13">
        <f>D48/$D$55</f>
        <v>1.4983492472293383E-2</v>
      </c>
      <c r="T48" s="41">
        <v>2</v>
      </c>
      <c r="U48" s="13">
        <f>S48^T48</f>
        <v>2.2450504666727246E-4</v>
      </c>
      <c r="V48" s="13">
        <f>U48/$U$55</f>
        <v>1.1251081489588864E-2</v>
      </c>
      <c r="W48" s="13">
        <f>V48*R48</f>
        <v>5.1316078566584838E-4</v>
      </c>
      <c r="X48" s="31">
        <f>W48/$W$55</f>
        <v>2.8552533086898237E-2</v>
      </c>
      <c r="Y48" s="79">
        <f>2591-1196</f>
        <v>1395</v>
      </c>
      <c r="Z48" s="46">
        <f>$F$61*X48</f>
        <v>1779.7364923725409</v>
      </c>
      <c r="AA48" s="85">
        <f>Z48-Y48</f>
        <v>384.73649237254085</v>
      </c>
      <c r="AB48" s="79">
        <v>0</v>
      </c>
      <c r="AC48" s="79">
        <v>2391</v>
      </c>
      <c r="AD48" s="79">
        <v>0</v>
      </c>
      <c r="AE48" s="26">
        <f>SUM(AB48:AD48)</f>
        <v>2391</v>
      </c>
      <c r="AF48" s="46">
        <f>X48*$F$60</f>
        <v>2117.4558537243734</v>
      </c>
      <c r="AG48" s="22">
        <f>AF48-AE48</f>
        <v>-273.54414627562664</v>
      </c>
      <c r="AH48" s="22">
        <f>AG48+AA48</f>
        <v>111.19234609691421</v>
      </c>
      <c r="AI48" s="55">
        <f>Y48+AE48</f>
        <v>3786</v>
      </c>
      <c r="AJ48">
        <f>Z48/$Z$55</f>
        <v>2.855253308689824E-2</v>
      </c>
      <c r="AK48" s="1">
        <f>AJ48*$AK$55</f>
        <v>2921.3238702529065</v>
      </c>
      <c r="AL48" s="2">
        <v>4982</v>
      </c>
      <c r="AM48" s="49">
        <f>AK48-AL48</f>
        <v>-2060.6761297470935</v>
      </c>
      <c r="AN48">
        <f>B48*Q48</f>
        <v>10.998783163774188</v>
      </c>
      <c r="AO48">
        <f>AN48/$AN$55</f>
        <v>0.13361752011423478</v>
      </c>
      <c r="AP48" s="1">
        <f>AO48*$AP$55</f>
        <v>13895.68762179996</v>
      </c>
      <c r="AQ48" s="8">
        <v>15145</v>
      </c>
      <c r="AR48" s="49">
        <f>AP48-AQ48</f>
        <v>-1249.3123782000403</v>
      </c>
      <c r="AS48" s="69">
        <f>Q48</f>
        <v>10.998783163774188</v>
      </c>
      <c r="AT48">
        <f>AS48/$AS$55</f>
        <v>4.5609907468957482E-2</v>
      </c>
      <c r="AU48" s="1">
        <f>AT48*$AU$55*$B$55</f>
        <v>1446.223041825876</v>
      </c>
      <c r="AV48" s="8">
        <v>1993</v>
      </c>
      <c r="AW48" s="49">
        <f>AU48-AV48</f>
        <v>-546.77695817412405</v>
      </c>
      <c r="AX48" s="81">
        <f>AVERAGE(H48:J48)</f>
        <v>0.96786666666666665</v>
      </c>
      <c r="AY48" s="81">
        <f>G48/$G$55</f>
        <v>2.4384844177637168E-4</v>
      </c>
      <c r="AZ48" s="49">
        <f>AX48*$AZ$55*AY48</f>
        <v>22.289046802858156</v>
      </c>
      <c r="BA48" s="8">
        <v>199</v>
      </c>
      <c r="BB48" s="49">
        <f>AZ48-BA48</f>
        <v>-176.71095319714183</v>
      </c>
    </row>
    <row r="49" spans="1:54" x14ac:dyDescent="0.2">
      <c r="A49" s="42" t="s">
        <v>96</v>
      </c>
      <c r="B49" s="3">
        <v>1</v>
      </c>
      <c r="C49" s="21">
        <v>6526</v>
      </c>
      <c r="D49" s="21">
        <f>10000-C49</f>
        <v>3474</v>
      </c>
      <c r="E49">
        <v>1.05273394569478</v>
      </c>
      <c r="F49" s="89">
        <v>0.75198412698412698</v>
      </c>
      <c r="G49" s="90">
        <v>0.1192</v>
      </c>
      <c r="H49" s="21">
        <v>0.93159999999999998</v>
      </c>
      <c r="I49" s="21">
        <v>0.97199999999999998</v>
      </c>
      <c r="J49" s="21">
        <v>1</v>
      </c>
      <c r="K49" s="24">
        <v>1.1000000000000001</v>
      </c>
      <c r="L49" s="21">
        <v>0</v>
      </c>
      <c r="M49" s="21">
        <v>0</v>
      </c>
      <c r="N49" s="21">
        <v>0</v>
      </c>
      <c r="O49" s="21">
        <v>3</v>
      </c>
      <c r="P49" s="87">
        <f>1.5 * (C49-MAX($C$2:$C$54))/(MIN($C$2:$C$54)-MAX($C$2:$C$54)) + 0.5</f>
        <v>0.77348892878515851</v>
      </c>
      <c r="Q49" s="63">
        <f>(SUM(K49:N49) / O49) *((T49 + 1) * P49 / 3)</f>
        <v>0.28361260722122483</v>
      </c>
      <c r="R49" s="44">
        <f>Q49/$Q$55</f>
        <v>1.1760887163404237E-3</v>
      </c>
      <c r="S49" s="44">
        <f>D49/$D$55</f>
        <v>1.1897749222570791E-2</v>
      </c>
      <c r="T49" s="41">
        <v>2</v>
      </c>
      <c r="U49" s="13">
        <f>S49^T49</f>
        <v>1.4155643656318386E-4</v>
      </c>
      <c r="V49" s="13">
        <f>U49/$U$55</f>
        <v>7.0941078019889818E-3</v>
      </c>
      <c r="W49" s="13">
        <f>V49*R49</f>
        <v>8.343300138421806E-6</v>
      </c>
      <c r="X49" s="31">
        <f>W49/$W$55</f>
        <v>4.6422556031265605E-4</v>
      </c>
      <c r="Y49" s="79">
        <v>348</v>
      </c>
      <c r="Z49" s="46">
        <f>$F$61*X49</f>
        <v>28.936107625408479</v>
      </c>
      <c r="AA49" s="85">
        <f>Z49-Y49</f>
        <v>-319.06389237459155</v>
      </c>
      <c r="AB49" s="79">
        <v>0</v>
      </c>
      <c r="AC49" s="79">
        <v>348</v>
      </c>
      <c r="AD49" s="79">
        <v>0</v>
      </c>
      <c r="AE49" s="26">
        <f>SUM(AB49:AD49)</f>
        <v>348</v>
      </c>
      <c r="AF49" s="46">
        <f>X49*$F$60</f>
        <v>34.426967552786572</v>
      </c>
      <c r="AG49" s="22">
        <f>AF49-AE49</f>
        <v>-313.57303244721345</v>
      </c>
      <c r="AH49" s="22">
        <f>AG49+AA49</f>
        <v>-632.636924821805</v>
      </c>
      <c r="AI49" s="55">
        <f>Y49+AE49</f>
        <v>696</v>
      </c>
      <c r="AJ49">
        <f>Z49/$Z$55</f>
        <v>4.6422556031265616E-4</v>
      </c>
      <c r="AK49" s="1">
        <f>AJ49*$AK$55</f>
        <v>47.4967739778291</v>
      </c>
      <c r="AL49" s="2">
        <v>0</v>
      </c>
      <c r="AM49" s="1">
        <f>AK49-AL49</f>
        <v>47.4967739778291</v>
      </c>
      <c r="AN49">
        <f>B49*Q49</f>
        <v>0.28361260722122483</v>
      </c>
      <c r="AO49">
        <f>AN49/$AN$55</f>
        <v>3.4454368893139312E-3</v>
      </c>
      <c r="AP49" s="1">
        <f>AO49*$AP$55</f>
        <v>358.31165474109156</v>
      </c>
      <c r="AQ49" s="8">
        <v>0</v>
      </c>
      <c r="AR49" s="1">
        <f>AP49-AQ49</f>
        <v>358.31165474109156</v>
      </c>
      <c r="AS49" s="69">
        <f>Q49</f>
        <v>0.28361260722122483</v>
      </c>
      <c r="AT49">
        <f>AS49/$AS$55</f>
        <v>1.1760887163404237E-3</v>
      </c>
      <c r="AU49" s="1">
        <f>AT49*$AU$55*$B$55</f>
        <v>37.292042347610028</v>
      </c>
      <c r="AV49" s="8">
        <v>0</v>
      </c>
      <c r="AW49" s="1">
        <f>AU49-AV49</f>
        <v>37.292042347610028</v>
      </c>
      <c r="AX49" s="81">
        <f>AVERAGE(H49:J49)</f>
        <v>0.96786666666666665</v>
      </c>
      <c r="AY49" s="81">
        <f>G49/$G$55</f>
        <v>3.8245702973346719E-3</v>
      </c>
      <c r="AZ49" s="49">
        <f>AX49*$AZ$55*AY49</f>
        <v>349.58610248693316</v>
      </c>
      <c r="BA49" s="8">
        <v>2785</v>
      </c>
      <c r="BB49" s="74">
        <f>AZ49-BA49</f>
        <v>-2435.4138975130668</v>
      </c>
    </row>
    <row r="50" spans="1:54" x14ac:dyDescent="0.2">
      <c r="A50" s="41" t="s">
        <v>10</v>
      </c>
      <c r="B50" s="21">
        <v>1</v>
      </c>
      <c r="C50" s="21">
        <v>6397</v>
      </c>
      <c r="D50" s="21">
        <f>10000-C50</f>
        <v>3603</v>
      </c>
      <c r="E50">
        <v>1.06225283616991</v>
      </c>
      <c r="F50" s="89">
        <v>0.81944444444444398</v>
      </c>
      <c r="G50" s="90">
        <v>0.75880000000000003</v>
      </c>
      <c r="H50" s="21">
        <v>0.93159999999999998</v>
      </c>
      <c r="I50" s="21">
        <v>0.97199999999999998</v>
      </c>
      <c r="J50" s="21">
        <v>1</v>
      </c>
      <c r="K50" s="24">
        <v>6.4</v>
      </c>
      <c r="L50" s="21">
        <v>0</v>
      </c>
      <c r="M50" s="21">
        <v>0</v>
      </c>
      <c r="N50" s="21">
        <v>0</v>
      </c>
      <c r="O50" s="21">
        <v>1</v>
      </c>
      <c r="P50" s="87">
        <f>1.5 * (C50-MAX($C$2:$C$54))/(MIN($C$2:$C$54)-MAX($C$2:$C$54)) + 0.5</f>
        <v>0.81208856971873122</v>
      </c>
      <c r="Q50" s="63">
        <f>(SUM(K50:N50) / O50) *((T50 + 1) * P50 / 3)</f>
        <v>5.1973668461998805</v>
      </c>
      <c r="R50" s="13">
        <f>Q50/$Q$55</f>
        <v>2.1552513346945617E-2</v>
      </c>
      <c r="S50" s="13">
        <f>D50/$D$55</f>
        <v>1.2339548200610983E-2</v>
      </c>
      <c r="T50" s="41">
        <v>2</v>
      </c>
      <c r="U50" s="13">
        <f>S50^T50</f>
        <v>1.5226444979520175E-4</v>
      </c>
      <c r="V50" s="13">
        <f>U50/$U$55</f>
        <v>7.6307404133867185E-3</v>
      </c>
      <c r="W50" s="13">
        <f>V50*R50</f>
        <v>1.6446163460659457E-4</v>
      </c>
      <c r="X50" s="31">
        <f>W50/$W$55</f>
        <v>9.1507309108531353E-3</v>
      </c>
      <c r="Y50" s="79">
        <v>0</v>
      </c>
      <c r="Z50" s="46">
        <f>$F$61*X50</f>
        <v>570.38335913529761</v>
      </c>
      <c r="AA50" s="85">
        <f>Z50-Y50</f>
        <v>570.38335913529761</v>
      </c>
      <c r="AB50" s="79">
        <v>1411</v>
      </c>
      <c r="AC50" s="79">
        <v>0</v>
      </c>
      <c r="AD50" s="79">
        <v>0</v>
      </c>
      <c r="AE50" s="26">
        <f>SUM(AB50:AD50)</f>
        <v>1411</v>
      </c>
      <c r="AF50" s="46">
        <f>X50*$F$60</f>
        <v>678.61820434886852</v>
      </c>
      <c r="AG50" s="22">
        <f>AF50-AE50</f>
        <v>-732.38179565113148</v>
      </c>
      <c r="AH50" s="22">
        <f>AG50+AA50</f>
        <v>-161.99843651583387</v>
      </c>
      <c r="AI50" s="55">
        <f>Y50+AE50</f>
        <v>1411</v>
      </c>
      <c r="AJ50">
        <f>Z50/$Z$55</f>
        <v>9.1507309108531353E-3</v>
      </c>
      <c r="AK50" s="1">
        <f>AJ50*$AK$55</f>
        <v>936.2478824130277</v>
      </c>
      <c r="AL50" s="2">
        <v>1194</v>
      </c>
      <c r="AM50" s="49">
        <f>AK50-AL50</f>
        <v>-257.7521175869723</v>
      </c>
      <c r="AN50">
        <f>B50*Q50</f>
        <v>5.1973668461998805</v>
      </c>
      <c r="AO50">
        <f>AN50/$AN$55</f>
        <v>6.3139645429182961E-2</v>
      </c>
      <c r="AP50" s="1">
        <f>AO50*$AP$55</f>
        <v>6566.2705660533111</v>
      </c>
      <c r="AQ50" s="8">
        <v>0</v>
      </c>
      <c r="AR50" s="1">
        <f>AP50-AQ50</f>
        <v>6566.2705660533111</v>
      </c>
      <c r="AS50" s="69">
        <f>Q50</f>
        <v>5.1973668461998805</v>
      </c>
      <c r="AT50">
        <f>AS50/$AS$55</f>
        <v>2.1552513346945617E-2</v>
      </c>
      <c r="AU50" s="1">
        <f>AT50*$AU$55*$B$55</f>
        <v>683.39847943841789</v>
      </c>
      <c r="AV50" s="8">
        <v>1737</v>
      </c>
      <c r="AW50" s="1">
        <f>AU50-AV50</f>
        <v>-1053.6015205615822</v>
      </c>
      <c r="AX50" s="81">
        <f>AVERAGE(H50:J50)</f>
        <v>0.96786666666666665</v>
      </c>
      <c r="AY50" s="81">
        <f>G50/$G$55</f>
        <v>2.434634179209353E-2</v>
      </c>
      <c r="AZ50" s="49">
        <f>AX50*$AZ$55*AY50</f>
        <v>2225.3853571064169</v>
      </c>
      <c r="BA50" s="8">
        <v>1302</v>
      </c>
      <c r="BB50" s="1">
        <f>AZ50-BA50</f>
        <v>923.3853571064169</v>
      </c>
    </row>
    <row r="51" spans="1:54" x14ac:dyDescent="0.2">
      <c r="A51" s="48" t="s">
        <v>104</v>
      </c>
      <c r="B51" s="3">
        <v>1</v>
      </c>
      <c r="C51" s="21">
        <v>6434</v>
      </c>
      <c r="D51" s="21">
        <f>10000-C51</f>
        <v>3566</v>
      </c>
      <c r="E51">
        <v>1.0684357445775901</v>
      </c>
      <c r="F51" s="89">
        <v>0.807539682539682</v>
      </c>
      <c r="G51" s="90">
        <v>0.20760000000000001</v>
      </c>
      <c r="H51" s="21">
        <v>0.93159999999999998</v>
      </c>
      <c r="I51" s="21">
        <v>0.97199999999999998</v>
      </c>
      <c r="J51" s="21">
        <v>1</v>
      </c>
      <c r="K51" s="24">
        <v>2.2999999999999998</v>
      </c>
      <c r="L51" s="21">
        <v>0</v>
      </c>
      <c r="M51" s="21">
        <v>0</v>
      </c>
      <c r="N51" s="21">
        <v>0</v>
      </c>
      <c r="O51" s="21">
        <v>1</v>
      </c>
      <c r="P51" s="87">
        <f>1.5 * (C51-MAX($C$2:$C$54))/(MIN($C$2:$C$54)-MAX($C$2:$C$54)) + 0.5</f>
        <v>0.80101735487731895</v>
      </c>
      <c r="Q51" s="63">
        <f>(SUM(K51:N51) / O51) *((T51 + 1) * P51 / 3)</f>
        <v>1.8423399162178336</v>
      </c>
      <c r="R51" s="13">
        <f>Q51/$Q$55</f>
        <v>7.6398408672899119E-3</v>
      </c>
      <c r="S51" s="13">
        <f>D51/$D$55</f>
        <v>1.2212830664273875E-2</v>
      </c>
      <c r="T51" s="41">
        <v>2</v>
      </c>
      <c r="U51" s="13">
        <f>S51^T51</f>
        <v>1.4915323283422826E-4</v>
      </c>
      <c r="V51" s="13">
        <f>U51/$U$55</f>
        <v>7.4748216218970005E-3</v>
      </c>
      <c r="W51" s="13">
        <f>V51*R51</f>
        <v>5.7106447702670968E-5</v>
      </c>
      <c r="X51" s="31">
        <f>W51/$W$55</f>
        <v>3.1774324598674241E-3</v>
      </c>
      <c r="Y51" s="79">
        <v>0</v>
      </c>
      <c r="Z51" s="46">
        <f>$F$61*X51</f>
        <v>198.05572008845627</v>
      </c>
      <c r="AA51" s="85">
        <f>Z51-Y51</f>
        <v>198.05572008845627</v>
      </c>
      <c r="AB51" s="79">
        <v>0</v>
      </c>
      <c r="AC51" s="79">
        <v>1268</v>
      </c>
      <c r="AD51" s="79">
        <v>0</v>
      </c>
      <c r="AE51" s="26">
        <f>SUM(AB51:AD51)</f>
        <v>1268</v>
      </c>
      <c r="AF51" s="46">
        <f>X51*$F$60</f>
        <v>235.63839122376817</v>
      </c>
      <c r="AG51" s="22">
        <f>AF51-AE51</f>
        <v>-1032.3616087762318</v>
      </c>
      <c r="AH51" s="22">
        <f>AG51+AA51</f>
        <v>-834.30588868777556</v>
      </c>
      <c r="AI51" s="55">
        <f>Y51+AE51</f>
        <v>1268</v>
      </c>
      <c r="AJ51">
        <f>Z51/$Z$55</f>
        <v>3.1774324598674245E-3</v>
      </c>
      <c r="AK51" s="1">
        <f>AJ51*$AK$55</f>
        <v>325.09582469887567</v>
      </c>
      <c r="AL51" s="2">
        <v>543</v>
      </c>
      <c r="AM51" s="49">
        <f>AK51-AL51</f>
        <v>-217.90417530112433</v>
      </c>
      <c r="AN51">
        <f>B51*Q51</f>
        <v>1.8423399162178336</v>
      </c>
      <c r="AO51">
        <f>AN51/$AN$55</f>
        <v>2.2381465944640199E-2</v>
      </c>
      <c r="AP51" s="1">
        <f>AO51*$AP$55</f>
        <v>2327.5829323788021</v>
      </c>
      <c r="AQ51" s="8">
        <v>2174</v>
      </c>
      <c r="AR51" s="1">
        <f>AP51-AQ51</f>
        <v>153.58293237880207</v>
      </c>
      <c r="AS51" s="69">
        <f>Q51</f>
        <v>1.8423399162178336</v>
      </c>
      <c r="AT51">
        <f>AS51/$AS$55</f>
        <v>7.6398408672899119E-3</v>
      </c>
      <c r="AU51" s="1">
        <f>AT51*$AU$55*$B$55</f>
        <v>242.24811036237352</v>
      </c>
      <c r="AV51" s="8">
        <v>362</v>
      </c>
      <c r="AW51" s="1">
        <f>AU51-AV51</f>
        <v>-119.75188963762648</v>
      </c>
      <c r="AX51" s="81">
        <f>AVERAGE(H51:J51)</f>
        <v>0.96786666666666665</v>
      </c>
      <c r="AY51" s="81">
        <f>G51/$G$55</f>
        <v>6.6609126990493112E-3</v>
      </c>
      <c r="AZ51" s="49">
        <f>AX51*$AZ$55*AY51</f>
        <v>608.84291003596752</v>
      </c>
      <c r="BA51" s="8">
        <v>1570</v>
      </c>
      <c r="BB51" s="1">
        <f>AZ51-BA51</f>
        <v>-961.15708996403248</v>
      </c>
    </row>
    <row r="52" spans="1:54" x14ac:dyDescent="0.2">
      <c r="A52" s="41" t="s">
        <v>14</v>
      </c>
      <c r="B52" s="21">
        <v>1</v>
      </c>
      <c r="C52" s="21">
        <v>7323</v>
      </c>
      <c r="D52" s="21">
        <f>10000-C52</f>
        <v>2677</v>
      </c>
      <c r="E52">
        <v>1.07659852459614</v>
      </c>
      <c r="F52" s="89">
        <v>0.88888888888888795</v>
      </c>
      <c r="G52" s="90">
        <v>3.85E-2</v>
      </c>
      <c r="H52" s="21">
        <v>0.93159999999999998</v>
      </c>
      <c r="I52" s="21">
        <v>0.97199999999999998</v>
      </c>
      <c r="J52" s="21">
        <v>1</v>
      </c>
      <c r="K52" s="24">
        <v>6.6</v>
      </c>
      <c r="L52" s="21">
        <v>0</v>
      </c>
      <c r="M52" s="24">
        <v>3.7</v>
      </c>
      <c r="N52" s="21">
        <v>0</v>
      </c>
      <c r="O52" s="21">
        <v>2</v>
      </c>
      <c r="P52" s="87">
        <f>1.5 * (C52-MAX($C$2:$C$54))/(MIN($C$2:$C$54)-MAX($C$2:$C$54)) + 0.5</f>
        <v>0.53500897666068226</v>
      </c>
      <c r="Q52" s="63">
        <f>(SUM(K52:N52) / O52) *((T52 + 1) * P52 / 3)</f>
        <v>2.7552962298025139</v>
      </c>
      <c r="R52" s="13">
        <f>Q52/$Q$55</f>
        <v>1.1425700845232168E-2</v>
      </c>
      <c r="S52" s="13">
        <f>D52/$D$55</f>
        <v>9.1681849939038596E-3</v>
      </c>
      <c r="T52" s="41">
        <v>2</v>
      </c>
      <c r="U52" s="13">
        <f>S52^T52</f>
        <v>8.4055616082443911E-5</v>
      </c>
      <c r="V52" s="13">
        <f>U52/$U$55</f>
        <v>4.212451346818814E-3</v>
      </c>
      <c r="W52" s="13">
        <f>V52*R52</f>
        <v>4.8130208913847107E-5</v>
      </c>
      <c r="X52" s="31">
        <f>W52/$W$55</f>
        <v>2.6779898637593843E-3</v>
      </c>
      <c r="Y52" s="79">
        <v>0</v>
      </c>
      <c r="Z52" s="46">
        <f>$F$61*X52</f>
        <v>166.92446418784994</v>
      </c>
      <c r="AA52" s="85">
        <f>Z52-Y52</f>
        <v>166.92446418784994</v>
      </c>
      <c r="AB52" s="79">
        <v>0</v>
      </c>
      <c r="AC52" s="79">
        <v>1038</v>
      </c>
      <c r="AD52" s="79">
        <v>0</v>
      </c>
      <c r="AE52" s="26">
        <f>SUM(AB52:AD52)</f>
        <v>1038</v>
      </c>
      <c r="AF52" s="46">
        <f>X52*$F$60</f>
        <v>198.59972829639594</v>
      </c>
      <c r="AG52" s="22">
        <f>AF52-AE52</f>
        <v>-839.40027170360406</v>
      </c>
      <c r="AH52" s="22">
        <f>AG52+AA52</f>
        <v>-672.47580751575413</v>
      </c>
      <c r="AI52" s="55">
        <f>Y52+AE52</f>
        <v>1038</v>
      </c>
      <c r="AJ52">
        <f>Z52/$Z$55</f>
        <v>2.6779898637593843E-3</v>
      </c>
      <c r="AK52" s="1">
        <f>AJ52*$AK$55</f>
        <v>273.99585492067763</v>
      </c>
      <c r="AL52" s="2">
        <v>346</v>
      </c>
      <c r="AM52" s="1">
        <f>AK52-AL52</f>
        <v>-72.00414507932237</v>
      </c>
      <c r="AN52">
        <f>B52*Q52</f>
        <v>2.7552962298025139</v>
      </c>
      <c r="AO52">
        <f>AN52/$AN$55</f>
        <v>3.3472416350463031E-2</v>
      </c>
      <c r="AP52" s="1">
        <f>AO52*$AP$55</f>
        <v>3480.9974107827534</v>
      </c>
      <c r="AQ52" s="8">
        <v>3806</v>
      </c>
      <c r="AR52" s="1">
        <f>AP52-AQ52</f>
        <v>-325.00258921724662</v>
      </c>
      <c r="AS52" s="69">
        <f>Q52</f>
        <v>2.7552962298025139</v>
      </c>
      <c r="AT52">
        <f>AS52/$AS$55</f>
        <v>1.1425700845232168E-2</v>
      </c>
      <c r="AU52" s="1">
        <f>AT52*$AU$55*$B$55</f>
        <v>362.29215861993606</v>
      </c>
      <c r="AV52" s="8">
        <v>1038</v>
      </c>
      <c r="AW52" s="1">
        <f>AU52-AV52</f>
        <v>-675.70784138006388</v>
      </c>
      <c r="AX52" s="81">
        <f>AVERAGE(H52:J52)</f>
        <v>0.96786666666666665</v>
      </c>
      <c r="AY52" s="81">
        <f>G52/$G$55</f>
        <v>1.2352848695250408E-3</v>
      </c>
      <c r="AZ52" s="49">
        <f>AX52*$AZ$55*AY52</f>
        <v>112.91161867237355</v>
      </c>
      <c r="BA52" s="8">
        <v>0</v>
      </c>
      <c r="BB52" s="1">
        <f>AZ52-BA52</f>
        <v>112.91161867237355</v>
      </c>
    </row>
    <row r="53" spans="1:54" x14ac:dyDescent="0.2">
      <c r="A53" s="31" t="s">
        <v>98</v>
      </c>
      <c r="B53" s="21">
        <v>1</v>
      </c>
      <c r="C53" s="21">
        <v>7440</v>
      </c>
      <c r="D53" s="21">
        <f>10000-C53</f>
        <v>2560</v>
      </c>
      <c r="E53">
        <v>1.0857138628813801</v>
      </c>
      <c r="F53" s="89">
        <v>0.88888888888888795</v>
      </c>
      <c r="G53" s="90">
        <v>9.1399999999999995E-2</v>
      </c>
      <c r="H53" s="21">
        <v>0.93159999999999998</v>
      </c>
      <c r="I53" s="21">
        <v>0.97199999999999998</v>
      </c>
      <c r="J53" s="21">
        <v>1</v>
      </c>
      <c r="K53" s="21">
        <v>0</v>
      </c>
      <c r="L53" s="21">
        <v>0</v>
      </c>
      <c r="M53" s="21">
        <v>0</v>
      </c>
      <c r="N53" s="24">
        <v>36</v>
      </c>
      <c r="O53" s="21">
        <v>1</v>
      </c>
      <c r="P53" s="87">
        <f>1.5 * (C53-MAX($C$2:$C$54))/(MIN($C$2:$C$54)-MAX($C$2:$C$54)) + 0.5</f>
        <v>0.5</v>
      </c>
      <c r="Q53" s="63">
        <f>(SUM(K53:N53) / O53) *((T53 + 1) * P53 / 3)</f>
        <v>18</v>
      </c>
      <c r="R53" s="44">
        <f>Q53/$Q$55</f>
        <v>7.4642651120282594E-2</v>
      </c>
      <c r="S53" s="44">
        <f>D53/$D$55</f>
        <v>8.7674835952162421E-3</v>
      </c>
      <c r="T53" s="41">
        <v>2</v>
      </c>
      <c r="U53" s="21">
        <f>S53^T53</f>
        <v>7.6868768592385926E-5</v>
      </c>
      <c r="V53" s="21">
        <f>U53/$U$55</f>
        <v>3.852282130294574E-3</v>
      </c>
      <c r="W53" s="21">
        <f>V53*R53</f>
        <v>2.8754455106847691E-4</v>
      </c>
      <c r="X53" s="31">
        <f>W53/$W$55</f>
        <v>1.5999128416811885E-2</v>
      </c>
      <c r="Y53" s="79">
        <v>0</v>
      </c>
      <c r="Z53" s="46">
        <f>$F$61*X53</f>
        <v>997.25767247671843</v>
      </c>
      <c r="AA53" s="85">
        <f>Z53-Y53</f>
        <v>997.25767247671843</v>
      </c>
      <c r="AB53" s="79">
        <v>2102</v>
      </c>
      <c r="AC53" s="79">
        <v>0</v>
      </c>
      <c r="AD53" s="79">
        <v>0</v>
      </c>
      <c r="AE53" s="26">
        <f>SUM(AB53:AD53)</f>
        <v>2102</v>
      </c>
      <c r="AF53" s="46">
        <f>X53*$F$60</f>
        <v>1186.4953633907694</v>
      </c>
      <c r="AG53" s="22">
        <f>AF53-AE53</f>
        <v>-915.5046366092306</v>
      </c>
      <c r="AH53" s="22">
        <f>AG53+AA53</f>
        <v>81.753035867487824</v>
      </c>
      <c r="AI53" s="55">
        <f>Y53+AE53</f>
        <v>2102</v>
      </c>
      <c r="AJ53">
        <f>Z53/$Z$55</f>
        <v>1.5999128416811888E-2</v>
      </c>
      <c r="AK53" s="1">
        <f>AJ53*$AK$55</f>
        <v>1636.9348248376916</v>
      </c>
      <c r="AL53" s="2">
        <v>263</v>
      </c>
      <c r="AM53" s="1">
        <f>AK53-AL53</f>
        <v>1373.9348248376916</v>
      </c>
      <c r="AN53">
        <f>B53*Q53</f>
        <v>18</v>
      </c>
      <c r="AO53">
        <f>AN53/$AN$55</f>
        <v>0.21867104080911076</v>
      </c>
      <c r="AP53" s="1">
        <f>AO53*$AP$55</f>
        <v>22740.913559984281</v>
      </c>
      <c r="AQ53" s="8">
        <v>3415</v>
      </c>
      <c r="AR53" s="74">
        <f>AP53-AQ53</f>
        <v>19325.913559984281</v>
      </c>
      <c r="AS53" s="69">
        <f>Q53</f>
        <v>18</v>
      </c>
      <c r="AT53">
        <f>AS53/$AS$55</f>
        <v>7.4642651120282594E-2</v>
      </c>
      <c r="AU53" s="1">
        <f>AT53*$AU$55*$B$55</f>
        <v>2366.8086155753422</v>
      </c>
      <c r="AV53" s="8">
        <v>788</v>
      </c>
      <c r="AW53" s="74">
        <f>AU53-AV53</f>
        <v>1578.8086155753422</v>
      </c>
      <c r="AX53" s="81">
        <f>AVERAGE(H53:J53)</f>
        <v>0.96786666666666665</v>
      </c>
      <c r="AY53" s="81">
        <f>G53/$G$55</f>
        <v>2.932598365573733E-3</v>
      </c>
      <c r="AZ53" s="49">
        <f>AX53*$AZ$55*AY53</f>
        <v>268.05511549753095</v>
      </c>
      <c r="BA53" s="8">
        <v>525</v>
      </c>
      <c r="BB53" s="1">
        <f>AZ53-BA53</f>
        <v>-256.94488450246905</v>
      </c>
    </row>
    <row r="54" spans="1:54" x14ac:dyDescent="0.2">
      <c r="A54" s="23" t="s">
        <v>151</v>
      </c>
      <c r="B54" s="21">
        <v>1</v>
      </c>
      <c r="C54" s="21">
        <v>6988</v>
      </c>
      <c r="D54" s="21">
        <f>10000-C54</f>
        <v>3012</v>
      </c>
      <c r="E54">
        <v>1.0952198086023099</v>
      </c>
      <c r="F54" s="89">
        <v>0.56725146198830401</v>
      </c>
      <c r="G54" s="90">
        <v>0.93959999999999999</v>
      </c>
      <c r="H54" s="21">
        <v>0.93159999999999998</v>
      </c>
      <c r="I54" s="21">
        <v>0.97199999999999998</v>
      </c>
      <c r="J54" s="21">
        <v>1</v>
      </c>
      <c r="K54" s="21">
        <v>0</v>
      </c>
      <c r="L54" s="21">
        <v>0</v>
      </c>
      <c r="M54" s="24">
        <v>4.9000000000000004</v>
      </c>
      <c r="N54" s="24">
        <v>10.9</v>
      </c>
      <c r="O54" s="21">
        <v>2</v>
      </c>
      <c r="P54" s="87">
        <f>1.5 * (C54-MAX($C$2:$C$54))/(MIN($C$2:$C$54)-MAX($C$2:$C$54)) + 0.5</f>
        <v>0.63524835427887494</v>
      </c>
      <c r="Q54" s="63">
        <f>(SUM(K54:N54) / O54) *((T54 + 1) * P54 / 3)</f>
        <v>5.0184619988031125</v>
      </c>
      <c r="R54" s="44">
        <f>Q54/$Q$55</f>
        <v>2.0810628229836488E-2</v>
      </c>
      <c r="S54" s="44">
        <f>D54/$D$55</f>
        <v>1.0315492417496609E-2</v>
      </c>
      <c r="T54" s="41">
        <v>2</v>
      </c>
      <c r="U54" s="21">
        <f>S54^T54</f>
        <v>1.0640938381543004E-4</v>
      </c>
      <c r="V54" s="21">
        <f>U54/$U$55</f>
        <v>5.3327115195707904E-3</v>
      </c>
      <c r="W54" s="21">
        <f>V54*R54</f>
        <v>1.1097707689075413E-4</v>
      </c>
      <c r="X54" s="31">
        <f>W54/$W$55</f>
        <v>6.1748222941451223E-3</v>
      </c>
      <c r="Y54" s="79">
        <v>0</v>
      </c>
      <c r="Z54" s="46">
        <f>$F$61*X54</f>
        <v>384.88902323865375</v>
      </c>
      <c r="AA54" s="86">
        <f>Z54-Y54</f>
        <v>384.88902323865375</v>
      </c>
      <c r="AB54" s="83">
        <v>0</v>
      </c>
      <c r="AC54" s="79">
        <v>196</v>
      </c>
      <c r="AD54" s="79">
        <v>0</v>
      </c>
      <c r="AE54" s="26">
        <f>SUM(AB54:AD54)</f>
        <v>196</v>
      </c>
      <c r="AF54" s="46">
        <f>X54*$F$60</f>
        <v>457.92482133380224</v>
      </c>
      <c r="AG54" s="22">
        <f>AF54-AE54</f>
        <v>261.92482133380224</v>
      </c>
      <c r="AH54" s="22">
        <f>AG54+AA54</f>
        <v>646.81384457245599</v>
      </c>
      <c r="AI54" s="55">
        <f>Y54+AE54</f>
        <v>196</v>
      </c>
      <c r="AJ54">
        <f>Z54/$Z$55</f>
        <v>6.1748222941451231E-3</v>
      </c>
      <c r="AK54" s="1">
        <f>AJ54*$AK$55</f>
        <v>631.77076820316415</v>
      </c>
      <c r="AL54" s="2">
        <v>196</v>
      </c>
      <c r="AM54" s="49">
        <f>AK54-AL54</f>
        <v>435.77076820316415</v>
      </c>
      <c r="AN54">
        <f>B54*Q54</f>
        <v>5.0184619988031125</v>
      </c>
      <c r="AO54">
        <f>AN54/$AN$55</f>
        <v>6.09662393632915E-2</v>
      </c>
      <c r="AP54" s="1">
        <f>AO54*$AP$55</f>
        <v>6340.2450288248629</v>
      </c>
      <c r="AQ54" s="8">
        <v>4891</v>
      </c>
      <c r="AR54" s="49">
        <f>AP54-AQ54</f>
        <v>1449.2450288248629</v>
      </c>
      <c r="AS54" s="69">
        <f>Q54</f>
        <v>5.0184619988031125</v>
      </c>
      <c r="AT54">
        <f>AS54/$AS$55</f>
        <v>2.0810628229836488E-2</v>
      </c>
      <c r="AU54" s="1">
        <f>AT54*$AU$55*$B$55</f>
        <v>659.8743942058145</v>
      </c>
      <c r="AV54" s="8">
        <v>587</v>
      </c>
      <c r="AW54" s="1">
        <f>AU54-AV54</f>
        <v>72.874394205814497</v>
      </c>
      <c r="AX54" s="81">
        <f>AVERAGE(H54:J54)</f>
        <v>0.96786666666666665</v>
      </c>
      <c r="AY54" s="81">
        <f>G54/$G$55</f>
        <v>3.0147367880668269E-2</v>
      </c>
      <c r="AZ54" s="49">
        <f>AX54*$AZ$55*AY54</f>
        <v>2755.6300494691477</v>
      </c>
      <c r="BA54" s="8">
        <v>2348</v>
      </c>
      <c r="BB54" s="1">
        <f>AZ54-BA54</f>
        <v>407.63004946914771</v>
      </c>
    </row>
    <row r="55" spans="1:54" ht="17" thickBot="1" x14ac:dyDescent="0.25">
      <c r="A55" s="4" t="s">
        <v>35</v>
      </c>
      <c r="B55" s="32">
        <f>AVERAGE(B2:B54)</f>
        <v>0.32075471698113206</v>
      </c>
      <c r="C55" s="4">
        <f>SUM(C2:C54)</f>
        <v>238012</v>
      </c>
      <c r="D55" s="4">
        <f>SUM(D2:D54)</f>
        <v>291988</v>
      </c>
      <c r="E55" s="4"/>
      <c r="F55" s="4"/>
      <c r="G55" s="4">
        <f>SUM(G2:G54)</f>
        <v>31.166900000000005</v>
      </c>
      <c r="H55" s="4"/>
      <c r="I55" s="4"/>
      <c r="J55" s="4"/>
      <c r="K55" s="4">
        <f>SUM(K2:K54)</f>
        <v>100.10000000000001</v>
      </c>
      <c r="L55" s="64"/>
      <c r="M55" s="4">
        <f>MEDIAN(M8:M54)</f>
        <v>0</v>
      </c>
      <c r="N55" s="4">
        <f>SUM(N2:N54)</f>
        <v>127.10000000000002</v>
      </c>
      <c r="O55" s="4"/>
      <c r="P55" s="4" t="s">
        <v>90</v>
      </c>
      <c r="Q55" s="64">
        <f>SUM(Q2:Q54)</f>
        <v>241.14899095684549</v>
      </c>
      <c r="R55" s="4">
        <f>SUM(R2:R54)</f>
        <v>1.0000000000000004</v>
      </c>
      <c r="S55" s="4">
        <f>SUM(S2:S54)</f>
        <v>1.0000000000000004</v>
      </c>
      <c r="T55" s="4"/>
      <c r="U55" s="4">
        <f t="shared" ref="U55:AA55" si="0">SUM(U2:U54)</f>
        <v>1.9954085913875673E-2</v>
      </c>
      <c r="V55" s="4">
        <f t="shared" si="0"/>
        <v>1</v>
      </c>
      <c r="W55" s="4">
        <f t="shared" si="0"/>
        <v>1.7972513475566901E-2</v>
      </c>
      <c r="X55" s="28">
        <f t="shared" si="0"/>
        <v>0.99999999999999967</v>
      </c>
      <c r="Y55" s="12">
        <f t="shared" si="0"/>
        <v>55644</v>
      </c>
      <c r="Z55" s="12">
        <f t="shared" si="0"/>
        <v>62331.999999999993</v>
      </c>
      <c r="AA55" s="12">
        <f t="shared" si="0"/>
        <v>6687.9999999999864</v>
      </c>
      <c r="AB55" s="4"/>
      <c r="AC55" s="4"/>
      <c r="AD55" s="4"/>
      <c r="AE55" s="12">
        <f t="shared" ref="AE55:AJ55" si="1">SUM(AE2:AE54)</f>
        <v>80020</v>
      </c>
      <c r="AF55" s="12">
        <f t="shared" si="1"/>
        <v>74159.999999999985</v>
      </c>
      <c r="AG55" s="12">
        <f t="shared" si="1"/>
        <v>-5860.0000000000191</v>
      </c>
      <c r="AH55" s="12">
        <f t="shared" si="1"/>
        <v>827.99999999996771</v>
      </c>
      <c r="AI55" s="12">
        <f t="shared" si="1"/>
        <v>135664</v>
      </c>
      <c r="AJ55" s="60">
        <f t="shared" si="1"/>
        <v>0.99999999999999967</v>
      </c>
      <c r="AK55" s="1">
        <v>102314</v>
      </c>
      <c r="AN55">
        <f>SUM(AN2:AN54)</f>
        <v>82.315426557616874</v>
      </c>
      <c r="AP55" s="1">
        <v>103996</v>
      </c>
      <c r="AQ55" s="1"/>
      <c r="AR55" s="1"/>
      <c r="AS55">
        <f>SUM(AS2:AS54)</f>
        <v>241.14899095684549</v>
      </c>
      <c r="AU55" s="1">
        <v>98856</v>
      </c>
      <c r="AV55" s="1" t="s">
        <v>129</v>
      </c>
      <c r="AW55" s="1"/>
      <c r="AX55" s="81"/>
      <c r="AY55" s="81">
        <f>SUM(AY2:AY54)</f>
        <v>0.99999999999999956</v>
      </c>
      <c r="AZ55" s="1">
        <v>94440</v>
      </c>
      <c r="BB55" s="81"/>
    </row>
    <row r="56" spans="1:54" x14ac:dyDescent="0.2">
      <c r="A56" s="29" t="s">
        <v>58</v>
      </c>
      <c r="B56" s="21"/>
      <c r="C56">
        <f>MEDIAN(C2:C54)</f>
        <v>4049</v>
      </c>
      <c r="M56">
        <f>SUM(M2:M54)</f>
        <v>99.800000000000011</v>
      </c>
      <c r="R56" t="s">
        <v>47</v>
      </c>
      <c r="S56" s="21">
        <f>MEDIAN(S2:S54)</f>
        <v>2.038097456059838E-2</v>
      </c>
      <c r="T56" s="30">
        <v>0</v>
      </c>
      <c r="AB56" s="14" t="s">
        <v>95</v>
      </c>
      <c r="AC56" s="15">
        <v>4.2</v>
      </c>
      <c r="AD56" s="15">
        <f t="shared" ref="AD56:AD71" si="2">AC56/$AC$72</f>
        <v>4.1958041958041967E-2</v>
      </c>
      <c r="AE56" s="56">
        <f t="shared" ref="AE56:AE71" si="3">AD56*$AC$74</f>
        <v>2.8000000000000007</v>
      </c>
      <c r="AF56" s="50">
        <v>2.8000000000000007</v>
      </c>
      <c r="AK56" s="72">
        <f>0.01*$AK$55</f>
        <v>1023.14</v>
      </c>
      <c r="AP56" s="72">
        <f>0.01*AP55</f>
        <v>1039.96</v>
      </c>
      <c r="AQ56" s="1"/>
      <c r="AR56" s="1"/>
      <c r="AU56" s="72">
        <f>0.01*AU55</f>
        <v>988.56000000000006</v>
      </c>
      <c r="AV56" s="1"/>
      <c r="AW56" s="1"/>
      <c r="AX56" s="81"/>
      <c r="AY56" s="81"/>
      <c r="AZ56" s="72">
        <f>0.01*AZ55</f>
        <v>944.4</v>
      </c>
      <c r="BB56" s="81"/>
    </row>
    <row r="57" spans="1:54" x14ac:dyDescent="0.2">
      <c r="A57" s="31" t="s">
        <v>57</v>
      </c>
      <c r="B57" s="21"/>
      <c r="R57" t="s">
        <v>48</v>
      </c>
      <c r="S57">
        <f>AVERAGE(S2:S54)</f>
        <v>1.8867924528301896E-2</v>
      </c>
      <c r="T57" s="5">
        <v>2</v>
      </c>
      <c r="AB57" s="16" t="s">
        <v>26</v>
      </c>
      <c r="AC57" s="13">
        <v>2</v>
      </c>
      <c r="AD57" s="13">
        <f t="shared" si="2"/>
        <v>1.9980019980019983E-2</v>
      </c>
      <c r="AE57" s="57">
        <f t="shared" si="3"/>
        <v>1.3333333333333335</v>
      </c>
      <c r="AF57" s="51">
        <v>1.3333333333333335</v>
      </c>
      <c r="AG57" t="s">
        <v>72</v>
      </c>
      <c r="AH57" t="s">
        <v>70</v>
      </c>
      <c r="AI57" t="s">
        <v>74</v>
      </c>
      <c r="AX57" s="81"/>
      <c r="AY57" s="81"/>
      <c r="AZ57" s="1">
        <f>SUM(AZ2:AZ54)</f>
        <v>91405.327999999994</v>
      </c>
      <c r="BA57" s="81"/>
      <c r="BB57" s="81"/>
    </row>
    <row r="58" spans="1:54" x14ac:dyDescent="0.2">
      <c r="A58" t="s">
        <v>99</v>
      </c>
      <c r="B58" s="2" t="s">
        <v>131</v>
      </c>
      <c r="T58" s="27"/>
      <c r="AB58" s="16" t="s">
        <v>68</v>
      </c>
      <c r="AC58" s="13">
        <v>2.1</v>
      </c>
      <c r="AD58" s="13">
        <f t="shared" si="2"/>
        <v>2.0979020979020983E-2</v>
      </c>
      <c r="AE58" s="57">
        <f t="shared" si="3"/>
        <v>1.4000000000000004</v>
      </c>
      <c r="AF58" s="51">
        <v>1.4000000000000004</v>
      </c>
      <c r="AG58">
        <v>8684</v>
      </c>
      <c r="AH58">
        <v>19002</v>
      </c>
      <c r="AI58">
        <v>1139</v>
      </c>
      <c r="AX58" s="81"/>
      <c r="AY58" s="81"/>
      <c r="AZ58" s="81"/>
      <c r="BA58" s="81"/>
      <c r="BB58" s="81"/>
    </row>
    <row r="59" spans="1:54" x14ac:dyDescent="0.2">
      <c r="A59" s="10" t="s">
        <v>28</v>
      </c>
      <c r="B59" t="s">
        <v>30</v>
      </c>
      <c r="C59" t="s">
        <v>136</v>
      </c>
      <c r="D59" t="s">
        <v>13</v>
      </c>
      <c r="E59" t="s">
        <v>135</v>
      </c>
      <c r="F59" t="s">
        <v>44</v>
      </c>
      <c r="G59" t="s">
        <v>71</v>
      </c>
      <c r="H59" t="s">
        <v>42</v>
      </c>
      <c r="AB59" s="16" t="s">
        <v>19</v>
      </c>
      <c r="AC59" s="13">
        <v>9.6999999999999993</v>
      </c>
      <c r="AD59" s="13">
        <f t="shared" si="2"/>
        <v>9.6903096903096911E-2</v>
      </c>
      <c r="AE59" s="57">
        <f t="shared" si="3"/>
        <v>6.4666666666666677</v>
      </c>
      <c r="AF59" s="51">
        <v>6.4666666666666677</v>
      </c>
      <c r="AX59" s="81"/>
      <c r="AY59" s="81"/>
      <c r="AZ59" s="81"/>
      <c r="BA59" s="81"/>
      <c r="BB59" s="81"/>
    </row>
    <row r="60" spans="1:54" x14ac:dyDescent="0.2">
      <c r="A60" s="10" t="s">
        <v>2</v>
      </c>
      <c r="B60" s="3">
        <v>108693</v>
      </c>
      <c r="C60" s="70">
        <v>27842</v>
      </c>
      <c r="D60">
        <v>12919</v>
      </c>
      <c r="E60">
        <v>6691</v>
      </c>
      <c r="F60" s="1">
        <f>B60-C60-E60</f>
        <v>74160</v>
      </c>
      <c r="G60">
        <f>F60/B60</f>
        <v>0.68228864784300736</v>
      </c>
      <c r="H60" s="1">
        <f>$B62*0.0025</f>
        <v>507.33250000000004</v>
      </c>
      <c r="AB60" s="16" t="s">
        <v>40</v>
      </c>
      <c r="AC60" s="13">
        <v>5.4</v>
      </c>
      <c r="AD60" s="13">
        <f t="shared" si="2"/>
        <v>5.3946053946053958E-2</v>
      </c>
      <c r="AE60" s="57">
        <f t="shared" si="3"/>
        <v>3.600000000000001</v>
      </c>
      <c r="AF60" s="51">
        <v>3.600000000000001</v>
      </c>
      <c r="AX60" s="81"/>
      <c r="AY60" s="81"/>
      <c r="AZ60" s="81"/>
      <c r="BA60" s="81"/>
      <c r="BB60" s="81"/>
    </row>
    <row r="61" spans="1:54" x14ac:dyDescent="0.2">
      <c r="A61" s="10" t="s">
        <v>29</v>
      </c>
      <c r="B61" s="3">
        <v>94240</v>
      </c>
      <c r="C61" s="70">
        <v>23193</v>
      </c>
      <c r="D61">
        <v>27518</v>
      </c>
      <c r="E61">
        <v>8715</v>
      </c>
      <c r="F61" s="1">
        <f>B61-C61-E61</f>
        <v>62332</v>
      </c>
      <c r="G61">
        <f>F61/B61</f>
        <v>0.66141765704584043</v>
      </c>
      <c r="H61" s="1">
        <f>B62*0.005</f>
        <v>1014.6650000000001</v>
      </c>
      <c r="I61" t="s">
        <v>119</v>
      </c>
      <c r="AB61" s="16" t="s">
        <v>20</v>
      </c>
      <c r="AC61" s="13">
        <v>12.2</v>
      </c>
      <c r="AD61" s="13">
        <f t="shared" si="2"/>
        <v>0.1218781218781219</v>
      </c>
      <c r="AE61" s="57">
        <f t="shared" si="3"/>
        <v>8.1333333333333346</v>
      </c>
      <c r="AF61" s="51">
        <v>8.1333333333333346</v>
      </c>
      <c r="AX61" s="81"/>
      <c r="AY61" s="81"/>
      <c r="AZ61" s="81"/>
      <c r="BA61" s="81"/>
      <c r="BB61" s="81"/>
    </row>
    <row r="62" spans="1:54" x14ac:dyDescent="0.2">
      <c r="A62" s="10" t="s">
        <v>30</v>
      </c>
      <c r="B62">
        <f>B60+B61</f>
        <v>202933</v>
      </c>
      <c r="C62" s="71">
        <f>C60+C61</f>
        <v>51035</v>
      </c>
      <c r="D62">
        <f>D60+D61</f>
        <v>40437</v>
      </c>
      <c r="F62">
        <f>F60+F61</f>
        <v>136492</v>
      </c>
      <c r="G62">
        <f>F62/B62</f>
        <v>0.67259637417275653</v>
      </c>
      <c r="H62" s="53">
        <f>H61*2</f>
        <v>2029.3300000000002</v>
      </c>
      <c r="I62" t="s">
        <v>150</v>
      </c>
      <c r="AB62" s="16" t="s">
        <v>66</v>
      </c>
      <c r="AC62" s="21">
        <v>2.2999999999999998</v>
      </c>
      <c r="AD62" s="13">
        <f t="shared" si="2"/>
        <v>2.297702297702298E-2</v>
      </c>
      <c r="AE62" s="57">
        <f t="shared" si="3"/>
        <v>1.5333333333333334</v>
      </c>
      <c r="AF62" s="51">
        <v>1.5333333333333334</v>
      </c>
      <c r="AX62" s="81"/>
      <c r="AY62" s="81"/>
      <c r="AZ62" s="81"/>
      <c r="BA62" s="81"/>
      <c r="BB62" s="81"/>
    </row>
    <row r="63" spans="1:54" x14ac:dyDescent="0.2">
      <c r="A63" s="10" t="s">
        <v>73</v>
      </c>
      <c r="F63">
        <f>0.025 * F62</f>
        <v>3412.3</v>
      </c>
      <c r="AB63" s="16" t="s">
        <v>27</v>
      </c>
      <c r="AC63" s="13">
        <v>9.4</v>
      </c>
      <c r="AD63" s="13">
        <f t="shared" si="2"/>
        <v>9.3906093906093932E-2</v>
      </c>
      <c r="AE63" s="57">
        <f t="shared" si="3"/>
        <v>6.2666666666666684</v>
      </c>
      <c r="AF63" s="51">
        <v>6.2666666666666684</v>
      </c>
      <c r="AX63" s="81"/>
      <c r="AY63" s="81"/>
      <c r="AZ63" s="81"/>
      <c r="BA63" s="81"/>
      <c r="BB63" s="81"/>
    </row>
    <row r="64" spans="1:54" x14ac:dyDescent="0.2">
      <c r="AB64" s="16" t="s">
        <v>4</v>
      </c>
      <c r="AC64" s="13">
        <v>6.2</v>
      </c>
      <c r="AD64" s="13">
        <f t="shared" si="2"/>
        <v>6.193806193806195E-2</v>
      </c>
      <c r="AE64" s="57">
        <f t="shared" si="3"/>
        <v>4.1333333333333346</v>
      </c>
      <c r="AF64" s="51">
        <v>4.1333333333333346</v>
      </c>
      <c r="AX64" s="81"/>
      <c r="AY64" s="81"/>
      <c r="AZ64" s="81"/>
      <c r="BA64" s="81"/>
      <c r="BB64" s="81"/>
    </row>
    <row r="65" spans="1:54" x14ac:dyDescent="0.2">
      <c r="A65" s="2" t="s">
        <v>143</v>
      </c>
      <c r="B65" t="s">
        <v>70</v>
      </c>
      <c r="AB65" s="16" t="s">
        <v>41</v>
      </c>
      <c r="AC65" s="13">
        <v>6.5</v>
      </c>
      <c r="AD65" s="13">
        <f t="shared" si="2"/>
        <v>6.4935064935064943E-2</v>
      </c>
      <c r="AE65" s="57">
        <f t="shared" si="3"/>
        <v>4.3333333333333339</v>
      </c>
      <c r="AF65" s="51">
        <v>4.3333333333333339</v>
      </c>
      <c r="AX65" s="81"/>
      <c r="AY65" s="81"/>
      <c r="AZ65" s="81"/>
      <c r="BA65" s="81"/>
      <c r="BB65" s="81"/>
    </row>
    <row r="66" spans="1:54" x14ac:dyDescent="0.2">
      <c r="A66" s="2" t="s">
        <v>144</v>
      </c>
      <c r="B66">
        <v>12021</v>
      </c>
      <c r="AB66" s="16" t="s">
        <v>21</v>
      </c>
      <c r="AC66" s="13">
        <v>10.5</v>
      </c>
      <c r="AD66" s="13">
        <f t="shared" si="2"/>
        <v>0.10489510489510491</v>
      </c>
      <c r="AE66" s="57">
        <f t="shared" si="3"/>
        <v>7.0000000000000009</v>
      </c>
      <c r="AF66" s="51">
        <v>7.0000000000000009</v>
      </c>
      <c r="AX66" s="81"/>
      <c r="AY66" s="81"/>
      <c r="AZ66" s="81"/>
      <c r="BA66" s="81"/>
      <c r="BB66" s="81"/>
    </row>
    <row r="67" spans="1:54" x14ac:dyDescent="0.2">
      <c r="AB67" s="16" t="s">
        <v>76</v>
      </c>
      <c r="AC67" s="21">
        <v>1.6</v>
      </c>
      <c r="AD67" s="21">
        <f t="shared" si="2"/>
        <v>1.5984015984015987E-2</v>
      </c>
      <c r="AE67" s="57">
        <f t="shared" si="3"/>
        <v>1.0666666666666669</v>
      </c>
      <c r="AF67" s="51">
        <v>1.0666666666666669</v>
      </c>
      <c r="AX67" s="81"/>
      <c r="AY67" s="81"/>
      <c r="AZ67" s="81"/>
      <c r="BA67" s="81"/>
      <c r="BB67" s="81"/>
    </row>
    <row r="68" spans="1:54" x14ac:dyDescent="0.2">
      <c r="AB68" s="16" t="s">
        <v>16</v>
      </c>
      <c r="AC68" s="13">
        <v>12.3</v>
      </c>
      <c r="AD68" s="13">
        <f t="shared" si="2"/>
        <v>0.12287712287712291</v>
      </c>
      <c r="AE68" s="57">
        <f t="shared" si="3"/>
        <v>8.2000000000000028</v>
      </c>
      <c r="AF68" s="51">
        <v>8.2000000000000028</v>
      </c>
      <c r="AX68" s="81"/>
      <c r="AY68" s="81"/>
      <c r="AZ68" s="81"/>
      <c r="BA68" s="81"/>
      <c r="BB68" s="81"/>
    </row>
    <row r="69" spans="1:54" x14ac:dyDescent="0.2">
      <c r="AB69" s="16" t="s">
        <v>67</v>
      </c>
      <c r="AC69" s="21">
        <v>6.1</v>
      </c>
      <c r="AD69" s="13">
        <f t="shared" si="2"/>
        <v>6.093906093906095E-2</v>
      </c>
      <c r="AE69" s="57">
        <f t="shared" si="3"/>
        <v>4.0666666666666673</v>
      </c>
      <c r="AF69" s="51">
        <v>4.0666666666666673</v>
      </c>
      <c r="AX69" s="81"/>
      <c r="AY69" s="81"/>
      <c r="AZ69" s="81"/>
      <c r="BA69" s="81"/>
      <c r="BB69" s="81"/>
    </row>
    <row r="70" spans="1:54" x14ac:dyDescent="0.2">
      <c r="AB70" s="16" t="s">
        <v>77</v>
      </c>
      <c r="AC70" s="21">
        <v>2</v>
      </c>
      <c r="AD70" s="21">
        <f t="shared" si="2"/>
        <v>1.9980019980019983E-2</v>
      </c>
      <c r="AE70" s="57">
        <f t="shared" si="3"/>
        <v>1.3333333333333335</v>
      </c>
      <c r="AF70" s="51">
        <v>1.3333333333333335</v>
      </c>
      <c r="AX70" s="81"/>
      <c r="AY70" s="81"/>
      <c r="AZ70" s="81"/>
      <c r="BA70" s="81"/>
      <c r="BB70" s="81"/>
    </row>
    <row r="71" spans="1:54" x14ac:dyDescent="0.2">
      <c r="AB71" s="16" t="s">
        <v>22</v>
      </c>
      <c r="AC71" s="13">
        <v>7.6</v>
      </c>
      <c r="AD71" s="13">
        <f t="shared" si="2"/>
        <v>7.5924075924075934E-2</v>
      </c>
      <c r="AE71" s="57">
        <f t="shared" si="3"/>
        <v>5.0666666666666673</v>
      </c>
      <c r="AF71" s="52">
        <v>5.0666666666666673</v>
      </c>
      <c r="AX71" s="81"/>
      <c r="AY71" s="81"/>
      <c r="AZ71" s="81"/>
      <c r="BA71" s="81"/>
      <c r="BB71" s="81"/>
    </row>
    <row r="72" spans="1:54" x14ac:dyDescent="0.2">
      <c r="AB72" s="16" t="s">
        <v>5</v>
      </c>
      <c r="AC72" s="13">
        <f>SUM(AC56:AC71)</f>
        <v>100.09999999999998</v>
      </c>
      <c r="AD72" s="13">
        <f>AC72/99.9</f>
        <v>1.0020020020020017</v>
      </c>
      <c r="AE72" s="17"/>
      <c r="AX72" s="81"/>
      <c r="AY72" s="81"/>
      <c r="AZ72" s="81"/>
      <c r="BA72" s="81"/>
      <c r="BB72" s="81"/>
    </row>
    <row r="73" spans="1:54" x14ac:dyDescent="0.2">
      <c r="AB73" s="16" t="s">
        <v>33</v>
      </c>
      <c r="AC73" s="61">
        <f>SUM(K2:K54) / 24</f>
        <v>4.1708333333333334</v>
      </c>
      <c r="AD73" s="13"/>
      <c r="AE73" s="17"/>
      <c r="AX73" s="81"/>
      <c r="AY73" s="81"/>
      <c r="AZ73" s="81"/>
      <c r="BA73" s="81"/>
      <c r="BB73" s="81"/>
    </row>
    <row r="74" spans="1:54" ht="17" thickBot="1" x14ac:dyDescent="0.25">
      <c r="AB74" s="18" t="s">
        <v>78</v>
      </c>
      <c r="AC74" s="62">
        <f>AC73*16</f>
        <v>66.733333333333334</v>
      </c>
      <c r="AD74" s="19"/>
      <c r="AE74" s="20"/>
      <c r="AX74" s="81"/>
      <c r="AY74" s="81"/>
      <c r="AZ74" s="81"/>
      <c r="BA74" s="81"/>
      <c r="BB74" s="81"/>
    </row>
    <row r="75" spans="1:54" x14ac:dyDescent="0.2">
      <c r="AB75" s="47" t="s">
        <v>69</v>
      </c>
      <c r="AC75">
        <f>MEDIAN(AC56:AC71)</f>
        <v>6.15</v>
      </c>
      <c r="AX75" s="81"/>
      <c r="AY75" s="81"/>
      <c r="AZ75" s="81"/>
      <c r="BA75" s="81"/>
      <c r="BB75" s="81"/>
    </row>
  </sheetData>
  <sortState xmlns:xlrd2="http://schemas.microsoft.com/office/spreadsheetml/2017/richdata2" ref="A2:BB54">
    <sortCondition ref="E2:E54"/>
  </sortState>
  <conditionalFormatting sqref="B60:C61 K20:O22 K24:O26 K28:O54 C3:H3 C2:P2 C5:H5 K3:O5 P2:P5 C4:G4 J7:J54 P7:P54 K7:O18 C7:H54 J2:J5 H2:H54">
    <cfRule type="cellIs" dxfId="31" priority="48" operator="between">
      <formula>3000</formula>
      <formula>7000</formula>
    </cfRule>
  </conditionalFormatting>
  <conditionalFormatting sqref="AH2:AH54">
    <cfRule type="colorScale" priority="4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G2:AG54">
    <cfRule type="colorScale" priority="46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K19:O19">
    <cfRule type="cellIs" dxfId="30" priority="45" operator="between">
      <formula>3000</formula>
      <formula>7000</formula>
    </cfRule>
  </conditionalFormatting>
  <conditionalFormatting sqref="J24:J49 J51:J54 J17:J22">
    <cfRule type="cellIs" dxfId="29" priority="35" operator="between">
      <formula>3000</formula>
      <formula>7000</formula>
    </cfRule>
  </conditionalFormatting>
  <conditionalFormatting sqref="K27:O27">
    <cfRule type="cellIs" dxfId="28" priority="34" operator="between">
      <formula>3000</formula>
      <formula>7000</formula>
    </cfRule>
  </conditionalFormatting>
  <conditionalFormatting sqref="J23">
    <cfRule type="cellIs" dxfId="27" priority="33" operator="between">
      <formula>3000</formula>
      <formula>7000</formula>
    </cfRule>
  </conditionalFormatting>
  <conditionalFormatting sqref="J23">
    <cfRule type="cellIs" dxfId="26" priority="31" operator="between">
      <formula>3000</formula>
      <formula>7000</formula>
    </cfRule>
  </conditionalFormatting>
  <conditionalFormatting sqref="K23:O23">
    <cfRule type="cellIs" dxfId="25" priority="30" operator="between">
      <formula>3000</formula>
      <formula>7000</formula>
    </cfRule>
  </conditionalFormatting>
  <conditionalFormatting sqref="J50">
    <cfRule type="cellIs" dxfId="24" priority="23" operator="between">
      <formula>3000</formula>
      <formula>7000</formula>
    </cfRule>
  </conditionalFormatting>
  <conditionalFormatting sqref="J50">
    <cfRule type="cellIs" dxfId="23" priority="21" operator="between">
      <formula>3000</formula>
      <formula>7000</formula>
    </cfRule>
  </conditionalFormatting>
  <conditionalFormatting sqref="J16">
    <cfRule type="cellIs" dxfId="22" priority="19" operator="between">
      <formula>3000</formula>
      <formula>7000</formula>
    </cfRule>
  </conditionalFormatting>
  <conditionalFormatting sqref="J16">
    <cfRule type="cellIs" dxfId="21" priority="17" operator="between">
      <formula>3000</formula>
      <formula>7000</formula>
    </cfRule>
  </conditionalFormatting>
  <conditionalFormatting sqref="AA2:AA5 AA7:AA54">
    <cfRule type="colorScale" priority="5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H4 J4">
    <cfRule type="cellIs" dxfId="20" priority="14" operator="between">
      <formula>3000</formula>
      <formula>7000</formula>
    </cfRule>
  </conditionalFormatting>
  <conditionalFormatting sqref="C6:G6 J6:P6">
    <cfRule type="cellIs" dxfId="19" priority="10" operator="between">
      <formula>3000</formula>
      <formula>7000</formula>
    </cfRule>
  </conditionalFormatting>
  <conditionalFormatting sqref="AA6">
    <cfRule type="colorScale" priority="1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H6 J6">
    <cfRule type="cellIs" dxfId="18" priority="9" operator="between">
      <formula>3000</formula>
      <formula>7000</formula>
    </cfRule>
  </conditionalFormatting>
  <conditionalFormatting sqref="B1">
    <cfRule type="cellIs" dxfId="17" priority="4" operator="between">
      <formula>3000</formula>
      <formula>7000</formula>
    </cfRule>
  </conditionalFormatting>
  <conditionalFormatting sqref="I3:I54">
    <cfRule type="cellIs" dxfId="16" priority="3" operator="between">
      <formula>3000</formula>
      <formula>7000</formula>
    </cfRule>
  </conditionalFormatting>
  <conditionalFormatting sqref="E2:E54"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F2:F54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521.43111100275905</v>
      </c>
      <c r="F2" s="2">
        <v>724</v>
      </c>
      <c r="G2" s="1">
        <f t="shared" ref="G2:G40" si="2">E2-F2</f>
        <v>-202.56888899724095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123.67790751507006</v>
      </c>
      <c r="F3" s="2">
        <f>879-220</f>
        <v>659</v>
      </c>
      <c r="G3" s="1">
        <f t="shared" si="2"/>
        <v>-535.32209248492995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209.11723492886247</v>
      </c>
      <c r="F4" s="2">
        <v>684</v>
      </c>
      <c r="G4" s="1">
        <f t="shared" si="2"/>
        <v>-474.88276507113756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327.11797720307231</v>
      </c>
      <c r="F5" s="2">
        <f>620-207</f>
        <v>413</v>
      </c>
      <c r="G5" s="1">
        <f t="shared" si="2"/>
        <v>-85.882022796927686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154.16402857189507</v>
      </c>
      <c r="F6" s="2">
        <v>217</v>
      </c>
      <c r="G6" s="1">
        <f t="shared" si="2"/>
        <v>-62.835971428104926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118.30060718832792</v>
      </c>
      <c r="F7" s="2">
        <v>464</v>
      </c>
      <c r="G7" s="1">
        <f t="shared" si="2"/>
        <v>-345.69939281167206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118.95064922785127</v>
      </c>
      <c r="F8" s="2">
        <v>279</v>
      </c>
      <c r="G8" s="1">
        <f t="shared" si="2"/>
        <v>-160.04935077214873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312.3850052641032</v>
      </c>
      <c r="F9" s="2">
        <v>387</v>
      </c>
      <c r="G9" s="1">
        <f t="shared" si="2"/>
        <v>-74.614994735896801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462.49208571568528</v>
      </c>
      <c r="F10" s="2">
        <v>268</v>
      </c>
      <c r="G10" s="1">
        <f t="shared" si="2"/>
        <v>194.49208571568528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313.49144566055213</v>
      </c>
      <c r="F11" s="2">
        <v>340</v>
      </c>
      <c r="G11" s="1">
        <f t="shared" si="2"/>
        <v>-26.508554339447869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150.69051209651192</v>
      </c>
      <c r="F12" s="2">
        <v>179</v>
      </c>
      <c r="G12" s="1">
        <f t="shared" si="2"/>
        <v>-28.309487903488076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325.29347655600827</v>
      </c>
      <c r="F13" s="2">
        <v>174</v>
      </c>
      <c r="G13" s="1">
        <f t="shared" si="2"/>
        <v>151.29347655600827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162.64673827800414</v>
      </c>
      <c r="F14" s="2">
        <v>212</v>
      </c>
      <c r="G14" s="1">
        <f t="shared" si="2"/>
        <v>-49.353261721995864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80.659504901132664</v>
      </c>
      <c r="F15" s="2">
        <v>167</v>
      </c>
      <c r="G15" s="1">
        <f t="shared" si="2"/>
        <v>-86.340495098867336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73.762693096600515</v>
      </c>
      <c r="F16" s="2">
        <v>292</v>
      </c>
      <c r="G16" s="1">
        <f t="shared" si="2"/>
        <v>-218.23730690339949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178.50571729377322</v>
      </c>
      <c r="F17" s="2">
        <v>143</v>
      </c>
      <c r="G17" s="1">
        <f t="shared" si="2"/>
        <v>35.505717293773216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688.38756445416323</v>
      </c>
      <c r="F18" s="2">
        <v>184</v>
      </c>
      <c r="G18" s="1">
        <f t="shared" si="2"/>
        <v>504.38756445416323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435.19988926994307</v>
      </c>
      <c r="F19" s="2">
        <v>570</v>
      </c>
      <c r="G19" s="1">
        <f t="shared" si="2"/>
        <v>-134.80011073005693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284.73260141060882</v>
      </c>
      <c r="F20" s="2">
        <v>345</v>
      </c>
      <c r="G20" s="1">
        <f t="shared" si="2"/>
        <v>-60.267398589391178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558.98941546684898</v>
      </c>
      <c r="F21" s="2">
        <v>139</v>
      </c>
      <c r="G21" s="1">
        <f t="shared" si="2"/>
        <v>419.98941546684898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208.21901354595934</v>
      </c>
      <c r="F22" s="2">
        <v>137</v>
      </c>
      <c r="G22" s="1">
        <f t="shared" si="2"/>
        <v>71.219013545959342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407.37500328324188</v>
      </c>
      <c r="F23" s="2">
        <v>183</v>
      </c>
      <c r="G23" s="1">
        <f t="shared" si="2"/>
        <v>224.37500328324188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382.33315925898</v>
      </c>
      <c r="F24" s="2">
        <v>137</v>
      </c>
      <c r="G24" s="1">
        <f t="shared" si="2"/>
        <v>245.33315925898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525.2530731369277</v>
      </c>
      <c r="F25" s="2">
        <v>182</v>
      </c>
      <c r="G25" s="1">
        <f t="shared" si="2"/>
        <v>343.2530731369277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494.21004374722332</v>
      </c>
      <c r="F26" s="2">
        <v>265</v>
      </c>
      <c r="G26" s="1">
        <f t="shared" si="2"/>
        <v>229.21004374722332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736.94189205225064</v>
      </c>
      <c r="F27" s="2">
        <v>282</v>
      </c>
      <c r="G27" s="1">
        <f t="shared" si="2"/>
        <v>454.94189205225064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209.88115586843421</v>
      </c>
      <c r="F28" s="2">
        <v>262</v>
      </c>
      <c r="G28" s="1">
        <f t="shared" si="2"/>
        <v>-52.118844131565794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406.28491357607567</v>
      </c>
      <c r="F29" s="2">
        <v>341</v>
      </c>
      <c r="G29" s="1">
        <f t="shared" si="2"/>
        <v>65.284913576075667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183.44931907401445</v>
      </c>
      <c r="F30" s="2">
        <v>60</v>
      </c>
      <c r="G30" s="1">
        <f t="shared" si="2"/>
        <v>123.44931907401445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221.28807928980154</v>
      </c>
      <c r="F31" s="2">
        <v>223</v>
      </c>
      <c r="G31" s="1">
        <f t="shared" si="2"/>
        <v>-1.7119207101984557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178.24754786793517</v>
      </c>
      <c r="F32" s="2">
        <v>208</v>
      </c>
      <c r="G32" s="1">
        <f t="shared" si="2"/>
        <v>-29.752452132064832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104.44797342478631</v>
      </c>
      <c r="F33" s="2">
        <v>305</v>
      </c>
      <c r="G33" s="1">
        <f t="shared" si="2"/>
        <v>-200.55202657521369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357.01143458754655</v>
      </c>
      <c r="F34" s="2">
        <v>0</v>
      </c>
      <c r="G34" s="1">
        <f t="shared" si="2"/>
        <v>357.01143458754655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607.26041589264298</v>
      </c>
      <c r="F35" s="2">
        <v>0</v>
      </c>
      <c r="G35" s="1">
        <f t="shared" si="2"/>
        <v>607.26041589264298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308.32805714379015</v>
      </c>
      <c r="F36" s="2">
        <v>226</v>
      </c>
      <c r="G36" s="1">
        <f t="shared" si="2"/>
        <v>82.328057143790147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470.60598195631127</v>
      </c>
      <c r="F37" s="2">
        <v>0</v>
      </c>
      <c r="G37" s="1">
        <f t="shared" si="2"/>
        <v>470.60598195631127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154.16402857189507</v>
      </c>
      <c r="F38" s="2">
        <v>0</v>
      </c>
      <c r="G38" s="1">
        <f t="shared" si="2"/>
        <v>154.16402857189507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269.23382980259186</v>
      </c>
      <c r="F39" s="2">
        <v>0</v>
      </c>
      <c r="G39" s="1">
        <f t="shared" si="2"/>
        <v>269.23382980259186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328.61279774535529</v>
      </c>
      <c r="F40" s="2">
        <v>0</v>
      </c>
      <c r="G40" s="1">
        <f t="shared" si="2"/>
        <v>328.61279774535529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12153.143884927536</v>
      </c>
      <c r="F41" s="12">
        <f>SUM(F2:F40)</f>
        <v>9651</v>
      </c>
      <c r="G41" s="12">
        <f>SUM(G2:G40)</f>
        <v>2502.1438849275373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Damian!G62</f>
        <v>0.67259637417275653</v>
      </c>
      <c r="C45" s="1">
        <f>A45*B45</f>
        <v>12153.143884927538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>AW22*1.1</f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>AW23*1.1</f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>AW24*1.1</f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>AW25*1.1</f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3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4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3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4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3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4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3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4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3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4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3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4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3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4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3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4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3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4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5">SUM(C2:C45)</f>
        <v>203782</v>
      </c>
      <c r="D46" s="4">
        <f t="shared" si="35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5"/>
        <v>61.950671690208722</v>
      </c>
      <c r="L46" s="4">
        <f t="shared" si="35"/>
        <v>1.0000000000000002</v>
      </c>
      <c r="M46" s="4">
        <f t="shared" si="35"/>
        <v>1</v>
      </c>
      <c r="N46" s="4"/>
      <c r="O46" s="4">
        <f t="shared" si="35"/>
        <v>44</v>
      </c>
      <c r="P46" s="4">
        <f t="shared" si="35"/>
        <v>0.99999999999999944</v>
      </c>
      <c r="Q46" s="4">
        <f t="shared" si="35"/>
        <v>2.2727272727272735E-2</v>
      </c>
      <c r="R46" s="28">
        <f t="shared" si="35"/>
        <v>0.99999999999999967</v>
      </c>
      <c r="S46" s="12">
        <f t="shared" si="35"/>
        <v>57550</v>
      </c>
      <c r="T46" s="12">
        <f t="shared" si="35"/>
        <v>54409</v>
      </c>
      <c r="U46" s="12">
        <f t="shared" si="35"/>
        <v>-4019.2632781139</v>
      </c>
      <c r="V46" s="4"/>
      <c r="W46" s="4">
        <f t="shared" si="35"/>
        <v>82.405089314454443</v>
      </c>
      <c r="X46" s="4">
        <f t="shared" si="35"/>
        <v>0.99999999999999956</v>
      </c>
      <c r="Y46" s="4">
        <f t="shared" si="35"/>
        <v>2.3020637920777184E-2</v>
      </c>
      <c r="Z46" s="28">
        <f t="shared" si="35"/>
        <v>0.99999999999999944</v>
      </c>
      <c r="AA46" s="4"/>
      <c r="AB46" s="4"/>
      <c r="AC46" s="4"/>
      <c r="AD46" s="12">
        <f t="shared" ref="AD46:AI46" si="36">SUM(AD2:AD45)</f>
        <v>61856</v>
      </c>
      <c r="AE46" s="12">
        <f t="shared" si="36"/>
        <v>65993</v>
      </c>
      <c r="AF46" s="12">
        <f t="shared" si="36"/>
        <v>4136.9999999999891</v>
      </c>
      <c r="AG46" s="12">
        <f t="shared" si="36"/>
        <v>117.73672188608452</v>
      </c>
      <c r="AH46" s="12">
        <f t="shared" si="36"/>
        <v>119406</v>
      </c>
      <c r="AI46" s="60">
        <f t="shared" si="36"/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7">AB47/$AB$63</f>
        <v>3.5035035035035036E-2</v>
      </c>
      <c r="AD47" s="56">
        <f t="shared" ref="AD47:AD62" si="38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7"/>
        <v>2.3023023023023025E-2</v>
      </c>
      <c r="AD48" s="57">
        <f t="shared" si="38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7"/>
        <v>2.4024024024024024E-2</v>
      </c>
      <c r="AD49" s="57">
        <f t="shared" si="38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7"/>
        <v>6.2062062062062072E-2</v>
      </c>
      <c r="AD50" s="57">
        <f t="shared" si="38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7"/>
        <v>4.2042042042042045E-2</v>
      </c>
      <c r="AD51" s="57">
        <f t="shared" si="38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7"/>
        <v>0.12512512512512514</v>
      </c>
      <c r="AD52" s="57">
        <f t="shared" si="38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7"/>
        <v>2.8028028028028028E-2</v>
      </c>
      <c r="AD53" s="57">
        <f t="shared" si="38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7"/>
        <v>8.3083083083083098E-2</v>
      </c>
      <c r="AD54" s="57">
        <f t="shared" si="38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7"/>
        <v>7.1071071071071079E-2</v>
      </c>
      <c r="AD55" s="57">
        <f t="shared" si="38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7"/>
        <v>5.9059059059059067E-2</v>
      </c>
      <c r="AD56" s="57">
        <f t="shared" si="38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7"/>
        <v>0.13113113113113115</v>
      </c>
      <c r="AD57" s="57">
        <f t="shared" si="38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7"/>
        <v>1.5015015015015017E-2</v>
      </c>
      <c r="AD58" s="57">
        <f t="shared" si="38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7"/>
        <v>0.12112112112112113</v>
      </c>
      <c r="AD59" s="57">
        <f t="shared" si="38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7"/>
        <v>4.7047047047047055E-2</v>
      </c>
      <c r="AD60" s="57">
        <f t="shared" si="38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7"/>
        <v>2.5025025025025027E-2</v>
      </c>
      <c r="AD61" s="57">
        <f t="shared" si="38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7"/>
        <v>0.10810810810810813</v>
      </c>
      <c r="AD62" s="57">
        <f t="shared" si="38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64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2021-08-21T22:30:41Z</dcterms:modified>
</cp:coreProperties>
</file>