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0BE2E987-FD6C-A740-B41A-EFBC2D000DF8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Damian!$A$1:$CC$97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97" i="11" l="1"/>
  <c r="BT97" i="11" s="1"/>
  <c r="BK96" i="11"/>
  <c r="BT96" i="11" s="1"/>
  <c r="BK95" i="11"/>
  <c r="BT95" i="11" s="1"/>
  <c r="BK94" i="11"/>
  <c r="BK93" i="11"/>
  <c r="BT93" i="11" s="1"/>
  <c r="BK92" i="11"/>
  <c r="BT92" i="11" s="1"/>
  <c r="BK91" i="11"/>
  <c r="BT91" i="11" s="1"/>
  <c r="BK90" i="11"/>
  <c r="BT90" i="11" s="1"/>
  <c r="BK89" i="11"/>
  <c r="BT89" i="11" s="1"/>
  <c r="BK88" i="11"/>
  <c r="BT88" i="11" s="1"/>
  <c r="BK87" i="11"/>
  <c r="BK86" i="11"/>
  <c r="BT86" i="11" s="1"/>
  <c r="BK85" i="11"/>
  <c r="BT85" i="11" s="1"/>
  <c r="BK84" i="11"/>
  <c r="BT84" i="11" s="1"/>
  <c r="BK83" i="11"/>
  <c r="BT83" i="11" s="1"/>
  <c r="BK82" i="11"/>
  <c r="BK81" i="11"/>
  <c r="BT81" i="11" s="1"/>
  <c r="BK80" i="11"/>
  <c r="BT80" i="11" s="1"/>
  <c r="BK79" i="11"/>
  <c r="BK78" i="11"/>
  <c r="BK77" i="11"/>
  <c r="BT77" i="11" s="1"/>
  <c r="BK76" i="11"/>
  <c r="BK75" i="11"/>
  <c r="BK74" i="11"/>
  <c r="BT74" i="11" s="1"/>
  <c r="BT73" i="11"/>
  <c r="BK73" i="11"/>
  <c r="BK72" i="11"/>
  <c r="BK71" i="11"/>
  <c r="BT71" i="11" s="1"/>
  <c r="BK70" i="11"/>
  <c r="BT70" i="11" s="1"/>
  <c r="BK69" i="11"/>
  <c r="BT69" i="11" s="1"/>
  <c r="BK68" i="11"/>
  <c r="BT68" i="11" s="1"/>
  <c r="BK67" i="11"/>
  <c r="BT67" i="11" s="1"/>
  <c r="BK66" i="11"/>
  <c r="BT66" i="11" s="1"/>
  <c r="BK65" i="11"/>
  <c r="BT65" i="11" s="1"/>
  <c r="BK64" i="11"/>
  <c r="BK63" i="11"/>
  <c r="BT63" i="11" s="1"/>
  <c r="BK62" i="11"/>
  <c r="BK61" i="11"/>
  <c r="BT61" i="11" s="1"/>
  <c r="BK60" i="11"/>
  <c r="BT60" i="11" s="1"/>
  <c r="BK59" i="11"/>
  <c r="BT59" i="11" s="1"/>
  <c r="BK58" i="11"/>
  <c r="BT58" i="11" s="1"/>
  <c r="BK57" i="11"/>
  <c r="BK56" i="11"/>
  <c r="BT55" i="11"/>
  <c r="BK55" i="11"/>
  <c r="BK54" i="11"/>
  <c r="BK53" i="11"/>
  <c r="BT53" i="11" s="1"/>
  <c r="BK52" i="11"/>
  <c r="BK51" i="11"/>
  <c r="BT51" i="11" s="1"/>
  <c r="BK50" i="11"/>
  <c r="BK49" i="11"/>
  <c r="BK48" i="11"/>
  <c r="BK47" i="11"/>
  <c r="BT47" i="11" s="1"/>
  <c r="BK46" i="11"/>
  <c r="BT46" i="11" s="1"/>
  <c r="BT45" i="11"/>
  <c r="BK45" i="11"/>
  <c r="BK44" i="11"/>
  <c r="BT44" i="11" s="1"/>
  <c r="BK43" i="11"/>
  <c r="BT43" i="11" s="1"/>
  <c r="BK42" i="11"/>
  <c r="BT42" i="11" s="1"/>
  <c r="BK41" i="11"/>
  <c r="BT41" i="11" s="1"/>
  <c r="BK40" i="11"/>
  <c r="BT40" i="11" s="1"/>
  <c r="BK39" i="11"/>
  <c r="BK38" i="11"/>
  <c r="BT38" i="11" s="1"/>
  <c r="BK37" i="11"/>
  <c r="BT37" i="11" s="1"/>
  <c r="BK36" i="11"/>
  <c r="BT36" i="11" s="1"/>
  <c r="BK35" i="11"/>
  <c r="BK34" i="11"/>
  <c r="BK33" i="11"/>
  <c r="BT33" i="11" s="1"/>
  <c r="BK32" i="11"/>
  <c r="BT32" i="11" s="1"/>
  <c r="BK31" i="11"/>
  <c r="BT31" i="11" s="1"/>
  <c r="BK30" i="11"/>
  <c r="BT30" i="11" s="1"/>
  <c r="BK29" i="11"/>
  <c r="BK28" i="11"/>
  <c r="BT28" i="11" s="1"/>
  <c r="BK27" i="11"/>
  <c r="BT27" i="11" s="1"/>
  <c r="BK26" i="11"/>
  <c r="BT26" i="11" s="1"/>
  <c r="BK25" i="11"/>
  <c r="BT25" i="11" s="1"/>
  <c r="BK24" i="11"/>
  <c r="BK23" i="11"/>
  <c r="BT23" i="11" s="1"/>
  <c r="BK22" i="11"/>
  <c r="BK21" i="11"/>
  <c r="BT21" i="11" s="1"/>
  <c r="BK20" i="11"/>
  <c r="BT20" i="11" s="1"/>
  <c r="BK19" i="11"/>
  <c r="BT19" i="11" s="1"/>
  <c r="BK18" i="11"/>
  <c r="BT18" i="11" s="1"/>
  <c r="BK17" i="11"/>
  <c r="BT17" i="11" s="1"/>
  <c r="BK16" i="11"/>
  <c r="BT16" i="11" s="1"/>
  <c r="BK15" i="11"/>
  <c r="BK14" i="11"/>
  <c r="BT14" i="11" s="1"/>
  <c r="BK13" i="11"/>
  <c r="BT13" i="11" s="1"/>
  <c r="BK12" i="11"/>
  <c r="BK11" i="11"/>
  <c r="BT11" i="11" s="1"/>
  <c r="BK10" i="11"/>
  <c r="BT10" i="11" s="1"/>
  <c r="BK9" i="11"/>
  <c r="BT9" i="11" s="1"/>
  <c r="BK8" i="11"/>
  <c r="BT8" i="11" s="1"/>
  <c r="BK7" i="11"/>
  <c r="BT7" i="11" s="1"/>
  <c r="BT6" i="11"/>
  <c r="BK6" i="11"/>
  <c r="BK5" i="11"/>
  <c r="BK4" i="11"/>
  <c r="BT4" i="11" s="1"/>
  <c r="BK3" i="11"/>
  <c r="BT3" i="11" s="1"/>
  <c r="AX97" i="11"/>
  <c r="AX96" i="11"/>
  <c r="AX95" i="11"/>
  <c r="AX94" i="11"/>
  <c r="AX93" i="11"/>
  <c r="AX92" i="11"/>
  <c r="AX91" i="11"/>
  <c r="AX90" i="11"/>
  <c r="AX89" i="11"/>
  <c r="AX88" i="11"/>
  <c r="AX87" i="11"/>
  <c r="AX86" i="11"/>
  <c r="AX85" i="11"/>
  <c r="AX84" i="11"/>
  <c r="AX83" i="11"/>
  <c r="AX82" i="11"/>
  <c r="AX81" i="11"/>
  <c r="AX80" i="11"/>
  <c r="AX79" i="11"/>
  <c r="AX78" i="11"/>
  <c r="AX77" i="11"/>
  <c r="AX76" i="11"/>
  <c r="AX75" i="11"/>
  <c r="AX74" i="11"/>
  <c r="AX73" i="11"/>
  <c r="AX72" i="11"/>
  <c r="AX71" i="11"/>
  <c r="AX70" i="11"/>
  <c r="AX69" i="11"/>
  <c r="AX68" i="11"/>
  <c r="AX67" i="11"/>
  <c r="AX66" i="11"/>
  <c r="AX65" i="11"/>
  <c r="AX64" i="11"/>
  <c r="AX63" i="11"/>
  <c r="AX62" i="11"/>
  <c r="AX61" i="11"/>
  <c r="AX60" i="11"/>
  <c r="AX59" i="11"/>
  <c r="AX58" i="11"/>
  <c r="AX57" i="11"/>
  <c r="AX56" i="11"/>
  <c r="AX55" i="11"/>
  <c r="AX54" i="11"/>
  <c r="AX53" i="11"/>
  <c r="AX52" i="11"/>
  <c r="AX51" i="11"/>
  <c r="AX50" i="11"/>
  <c r="AX49" i="11"/>
  <c r="AX48" i="11"/>
  <c r="AX47" i="11"/>
  <c r="AX46" i="11"/>
  <c r="AX45" i="11"/>
  <c r="AX44" i="11"/>
  <c r="AX43" i="11"/>
  <c r="AX42" i="11"/>
  <c r="AX41" i="11"/>
  <c r="AX40" i="11"/>
  <c r="AX39" i="11"/>
  <c r="AX38" i="11"/>
  <c r="AX37" i="11"/>
  <c r="AX36" i="11"/>
  <c r="AX35" i="11"/>
  <c r="AX34" i="11"/>
  <c r="AX33" i="11"/>
  <c r="AX32" i="11"/>
  <c r="AX31" i="11"/>
  <c r="AX30" i="11"/>
  <c r="AX29" i="11"/>
  <c r="AX28" i="11"/>
  <c r="AX27" i="11"/>
  <c r="AX26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X3" i="11"/>
  <c r="AK97" i="11"/>
  <c r="AJ97" i="11"/>
  <c r="AG97" i="11"/>
  <c r="AF97" i="11"/>
  <c r="AE97" i="11"/>
  <c r="AD97" i="11"/>
  <c r="AC97" i="11"/>
  <c r="AB97" i="11"/>
  <c r="AA97" i="11"/>
  <c r="Z97" i="11"/>
  <c r="Y97" i="11"/>
  <c r="X97" i="11"/>
  <c r="U97" i="11"/>
  <c r="W97" i="11" s="1"/>
  <c r="T97" i="11"/>
  <c r="V97" i="11" s="1"/>
  <c r="AK96" i="11"/>
  <c r="AJ96" i="11"/>
  <c r="AG96" i="11"/>
  <c r="AF96" i="11"/>
  <c r="AE96" i="11"/>
  <c r="AD96" i="11"/>
  <c r="AC96" i="11"/>
  <c r="AB96" i="11"/>
  <c r="AA96" i="11"/>
  <c r="Z96" i="11"/>
  <c r="Y96" i="11"/>
  <c r="X96" i="11"/>
  <c r="U96" i="11"/>
  <c r="W96" i="11" s="1"/>
  <c r="T96" i="11"/>
  <c r="V96" i="11" s="1"/>
  <c r="AK95" i="11"/>
  <c r="AJ95" i="11"/>
  <c r="AG95" i="11"/>
  <c r="AF95" i="11"/>
  <c r="AH95" i="11" s="1"/>
  <c r="AE95" i="11"/>
  <c r="AD95" i="11"/>
  <c r="AC95" i="11"/>
  <c r="AB95" i="11"/>
  <c r="AA95" i="11"/>
  <c r="Z95" i="11"/>
  <c r="Y95" i="11"/>
  <c r="X95" i="11"/>
  <c r="U95" i="11"/>
  <c r="W95" i="11" s="1"/>
  <c r="T95" i="11"/>
  <c r="V95" i="11" s="1"/>
  <c r="AK94" i="11"/>
  <c r="AJ94" i="11"/>
  <c r="AG94" i="11"/>
  <c r="AF94" i="11"/>
  <c r="AE94" i="11"/>
  <c r="AD94" i="11"/>
  <c r="AC94" i="11"/>
  <c r="AB94" i="11"/>
  <c r="AA94" i="11"/>
  <c r="Z94" i="11"/>
  <c r="Y94" i="11"/>
  <c r="X94" i="11"/>
  <c r="U94" i="11"/>
  <c r="W94" i="11" s="1"/>
  <c r="T94" i="11"/>
  <c r="V94" i="11" s="1"/>
  <c r="AK93" i="11"/>
  <c r="AJ93" i="11"/>
  <c r="AG93" i="11"/>
  <c r="AF93" i="11"/>
  <c r="AE93" i="11"/>
  <c r="AD93" i="11"/>
  <c r="AC93" i="11"/>
  <c r="AB93" i="11"/>
  <c r="AA93" i="11"/>
  <c r="Z93" i="11"/>
  <c r="Y93" i="11"/>
  <c r="X93" i="11"/>
  <c r="U93" i="11"/>
  <c r="W93" i="11" s="1"/>
  <c r="T93" i="11"/>
  <c r="V93" i="11" s="1"/>
  <c r="AK92" i="11"/>
  <c r="AJ92" i="11"/>
  <c r="AL92" i="11" s="1"/>
  <c r="AG92" i="11"/>
  <c r="AF92" i="11"/>
  <c r="AE92" i="11"/>
  <c r="AD92" i="11"/>
  <c r="AC92" i="11"/>
  <c r="AB92" i="11"/>
  <c r="AA92" i="11"/>
  <c r="Z92" i="11"/>
  <c r="Y92" i="11"/>
  <c r="X92" i="11"/>
  <c r="U92" i="11"/>
  <c r="W92" i="11" s="1"/>
  <c r="T92" i="11"/>
  <c r="V92" i="11" s="1"/>
  <c r="AK91" i="11"/>
  <c r="AJ91" i="11"/>
  <c r="AG91" i="11"/>
  <c r="AF91" i="11"/>
  <c r="AH91" i="11" s="1"/>
  <c r="AE91" i="11"/>
  <c r="AD91" i="11"/>
  <c r="AC91" i="11"/>
  <c r="AB91" i="11"/>
  <c r="AA91" i="11"/>
  <c r="Z91" i="11"/>
  <c r="Y91" i="11"/>
  <c r="X91" i="11"/>
  <c r="U91" i="11"/>
  <c r="W91" i="11" s="1"/>
  <c r="T91" i="11"/>
  <c r="V91" i="11" s="1"/>
  <c r="AK90" i="11"/>
  <c r="AJ90" i="11"/>
  <c r="AL90" i="11" s="1"/>
  <c r="AG90" i="11"/>
  <c r="AF90" i="11"/>
  <c r="AE90" i="11"/>
  <c r="AD90" i="11"/>
  <c r="AC90" i="11"/>
  <c r="AB90" i="11"/>
  <c r="AA90" i="11"/>
  <c r="Z90" i="11"/>
  <c r="Y90" i="11"/>
  <c r="X90" i="11"/>
  <c r="U90" i="11"/>
  <c r="W90" i="11" s="1"/>
  <c r="T90" i="11"/>
  <c r="V90" i="11" s="1"/>
  <c r="AK89" i="11"/>
  <c r="AJ89" i="11"/>
  <c r="AG89" i="11"/>
  <c r="AF89" i="11"/>
  <c r="AE89" i="11"/>
  <c r="AD89" i="11"/>
  <c r="AC89" i="11"/>
  <c r="AB89" i="11"/>
  <c r="AA89" i="11"/>
  <c r="Z89" i="11"/>
  <c r="Y89" i="11"/>
  <c r="X89" i="11"/>
  <c r="U89" i="11"/>
  <c r="W89" i="11" s="1"/>
  <c r="T89" i="11"/>
  <c r="V89" i="11" s="1"/>
  <c r="AK88" i="11"/>
  <c r="AJ88" i="11"/>
  <c r="AL88" i="11" s="1"/>
  <c r="AG88" i="11"/>
  <c r="AF88" i="11"/>
  <c r="AE88" i="11"/>
  <c r="AD88" i="11"/>
  <c r="AC88" i="11"/>
  <c r="AB88" i="11"/>
  <c r="AA88" i="11"/>
  <c r="Z88" i="11"/>
  <c r="Y88" i="11"/>
  <c r="X88" i="11"/>
  <c r="U88" i="11"/>
  <c r="W88" i="11" s="1"/>
  <c r="T88" i="11"/>
  <c r="V88" i="11" s="1"/>
  <c r="AK87" i="11"/>
  <c r="AJ87" i="11"/>
  <c r="AG87" i="11"/>
  <c r="AF87" i="11"/>
  <c r="AE87" i="11"/>
  <c r="AD87" i="11"/>
  <c r="AC87" i="11"/>
  <c r="AB87" i="11"/>
  <c r="AA87" i="11"/>
  <c r="Z87" i="11"/>
  <c r="Y87" i="11"/>
  <c r="X87" i="11"/>
  <c r="U87" i="11"/>
  <c r="W87" i="11" s="1"/>
  <c r="T87" i="11"/>
  <c r="V87" i="11" s="1"/>
  <c r="AK86" i="11"/>
  <c r="AJ86" i="11"/>
  <c r="AG86" i="11"/>
  <c r="AF86" i="11"/>
  <c r="AE86" i="11"/>
  <c r="AD86" i="11"/>
  <c r="AC86" i="11"/>
  <c r="AB86" i="11"/>
  <c r="AA86" i="11"/>
  <c r="Z86" i="11"/>
  <c r="Y86" i="11"/>
  <c r="X86" i="11"/>
  <c r="U86" i="11"/>
  <c r="W86" i="11" s="1"/>
  <c r="T86" i="11"/>
  <c r="V86" i="11" s="1"/>
  <c r="AK85" i="11"/>
  <c r="AJ85" i="11"/>
  <c r="AG85" i="11"/>
  <c r="AF85" i="11"/>
  <c r="AE85" i="11"/>
  <c r="AD85" i="11"/>
  <c r="AC85" i="11"/>
  <c r="AB85" i="11"/>
  <c r="AA85" i="11"/>
  <c r="Z85" i="11"/>
  <c r="Y85" i="11"/>
  <c r="X85" i="11"/>
  <c r="U85" i="11"/>
  <c r="W85" i="11" s="1"/>
  <c r="T85" i="11"/>
  <c r="V85" i="11" s="1"/>
  <c r="AK84" i="11"/>
  <c r="AJ84" i="11"/>
  <c r="AG84" i="11"/>
  <c r="AF84" i="11"/>
  <c r="AE84" i="11"/>
  <c r="AD84" i="11"/>
  <c r="AC84" i="11"/>
  <c r="AB84" i="11"/>
  <c r="AA84" i="11"/>
  <c r="Z84" i="11"/>
  <c r="Y84" i="11"/>
  <c r="X84" i="11"/>
  <c r="U84" i="11"/>
  <c r="W84" i="11" s="1"/>
  <c r="T84" i="11"/>
  <c r="V84" i="11" s="1"/>
  <c r="AK83" i="11"/>
  <c r="AJ83" i="11"/>
  <c r="AG83" i="11"/>
  <c r="AF83" i="11"/>
  <c r="AH83" i="11" s="1"/>
  <c r="AE83" i="11"/>
  <c r="AD83" i="11"/>
  <c r="AC83" i="11"/>
  <c r="AB83" i="11"/>
  <c r="AA83" i="11"/>
  <c r="Z83" i="11"/>
  <c r="Y83" i="11"/>
  <c r="X83" i="11"/>
  <c r="U83" i="11"/>
  <c r="W83" i="11" s="1"/>
  <c r="T83" i="11"/>
  <c r="V83" i="11" s="1"/>
  <c r="AK82" i="11"/>
  <c r="AJ82" i="11"/>
  <c r="AG82" i="11"/>
  <c r="AF82" i="11"/>
  <c r="AE82" i="11"/>
  <c r="AD82" i="11"/>
  <c r="AC82" i="11"/>
  <c r="AB82" i="11"/>
  <c r="AA82" i="11"/>
  <c r="Z82" i="11"/>
  <c r="Y82" i="11"/>
  <c r="X82" i="11"/>
  <c r="U82" i="11"/>
  <c r="W82" i="11" s="1"/>
  <c r="T82" i="11"/>
  <c r="V82" i="11" s="1"/>
  <c r="AK81" i="11"/>
  <c r="AJ81" i="11"/>
  <c r="AG81" i="11"/>
  <c r="AF81" i="11"/>
  <c r="AH81" i="11" s="1"/>
  <c r="AE81" i="11"/>
  <c r="AD81" i="11"/>
  <c r="AC81" i="11"/>
  <c r="AB81" i="11"/>
  <c r="AA81" i="11"/>
  <c r="Z81" i="11"/>
  <c r="Y81" i="11"/>
  <c r="X81" i="11"/>
  <c r="U81" i="11"/>
  <c r="W81" i="11" s="1"/>
  <c r="T81" i="11"/>
  <c r="V81" i="11" s="1"/>
  <c r="AK80" i="11"/>
  <c r="AJ80" i="11"/>
  <c r="AG80" i="11"/>
  <c r="AF80" i="11"/>
  <c r="AE80" i="11"/>
  <c r="AD80" i="11"/>
  <c r="AC80" i="11"/>
  <c r="AB80" i="11"/>
  <c r="AA80" i="11"/>
  <c r="Z80" i="11"/>
  <c r="Y80" i="11"/>
  <c r="X80" i="11"/>
  <c r="U80" i="11"/>
  <c r="W80" i="11" s="1"/>
  <c r="T80" i="11"/>
  <c r="V80" i="11" s="1"/>
  <c r="AK79" i="11"/>
  <c r="AJ79" i="11"/>
  <c r="AG79" i="11"/>
  <c r="AF79" i="11"/>
  <c r="AE79" i="11"/>
  <c r="AD79" i="11"/>
  <c r="AC79" i="11"/>
  <c r="AB79" i="11"/>
  <c r="AA79" i="11"/>
  <c r="Z79" i="11"/>
  <c r="Y79" i="11"/>
  <c r="X79" i="11"/>
  <c r="U79" i="11"/>
  <c r="W79" i="11" s="1"/>
  <c r="T79" i="11"/>
  <c r="V79" i="11" s="1"/>
  <c r="AK78" i="11"/>
  <c r="AJ78" i="11"/>
  <c r="AG78" i="11"/>
  <c r="AF78" i="11"/>
  <c r="AE78" i="11"/>
  <c r="AD78" i="11"/>
  <c r="AC78" i="11"/>
  <c r="AB78" i="11"/>
  <c r="AA78" i="11"/>
  <c r="Z78" i="11"/>
  <c r="Y78" i="11"/>
  <c r="X78" i="11"/>
  <c r="U78" i="11"/>
  <c r="W78" i="11" s="1"/>
  <c r="T78" i="11"/>
  <c r="V78" i="11" s="1"/>
  <c r="AK77" i="11"/>
  <c r="AJ77" i="11"/>
  <c r="AG77" i="11"/>
  <c r="AF77" i="11"/>
  <c r="AE77" i="11"/>
  <c r="AD77" i="11"/>
  <c r="AC77" i="11"/>
  <c r="AB77" i="11"/>
  <c r="AA77" i="11"/>
  <c r="Z77" i="11"/>
  <c r="Y77" i="11"/>
  <c r="X77" i="11"/>
  <c r="U77" i="11"/>
  <c r="W77" i="11" s="1"/>
  <c r="T77" i="11"/>
  <c r="V77" i="11" s="1"/>
  <c r="AK76" i="11"/>
  <c r="AJ76" i="11"/>
  <c r="AG76" i="11"/>
  <c r="AF76" i="11"/>
  <c r="AE76" i="11"/>
  <c r="AD76" i="11"/>
  <c r="AC76" i="11"/>
  <c r="AB76" i="11"/>
  <c r="AA76" i="11"/>
  <c r="Z76" i="11"/>
  <c r="Y76" i="11"/>
  <c r="X76" i="11"/>
  <c r="U76" i="11"/>
  <c r="W76" i="11" s="1"/>
  <c r="T76" i="11"/>
  <c r="V76" i="11" s="1"/>
  <c r="AK75" i="11"/>
  <c r="AJ75" i="11"/>
  <c r="AG75" i="11"/>
  <c r="AF75" i="11"/>
  <c r="AE75" i="11"/>
  <c r="AD75" i="11"/>
  <c r="AC75" i="11"/>
  <c r="AB75" i="11"/>
  <c r="AA75" i="11"/>
  <c r="Z75" i="11"/>
  <c r="Y75" i="11"/>
  <c r="X75" i="11"/>
  <c r="U75" i="11"/>
  <c r="W75" i="11" s="1"/>
  <c r="T75" i="11"/>
  <c r="V75" i="11" s="1"/>
  <c r="AK74" i="11"/>
  <c r="AJ74" i="11"/>
  <c r="AL74" i="11" s="1"/>
  <c r="AG74" i="11"/>
  <c r="AF74" i="11"/>
  <c r="AH74" i="11" s="1"/>
  <c r="AE74" i="11"/>
  <c r="AD74" i="11"/>
  <c r="AC74" i="11"/>
  <c r="AB74" i="11"/>
  <c r="AA74" i="11"/>
  <c r="Z74" i="11"/>
  <c r="Y74" i="11"/>
  <c r="X74" i="11"/>
  <c r="U74" i="11"/>
  <c r="W74" i="11" s="1"/>
  <c r="T74" i="11"/>
  <c r="V74" i="11" s="1"/>
  <c r="AK73" i="11"/>
  <c r="AJ73" i="11"/>
  <c r="AG73" i="11"/>
  <c r="AF73" i="11"/>
  <c r="AE73" i="11"/>
  <c r="AD73" i="11"/>
  <c r="AC73" i="11"/>
  <c r="AB73" i="11"/>
  <c r="AA73" i="11"/>
  <c r="Z73" i="11"/>
  <c r="Y73" i="11"/>
  <c r="X73" i="11"/>
  <c r="U73" i="11"/>
  <c r="W73" i="11" s="1"/>
  <c r="T73" i="11"/>
  <c r="V73" i="11" s="1"/>
  <c r="AK72" i="11"/>
  <c r="AJ72" i="11"/>
  <c r="AG72" i="11"/>
  <c r="AF72" i="11"/>
  <c r="AE72" i="11"/>
  <c r="AD72" i="11"/>
  <c r="AC72" i="11"/>
  <c r="AB72" i="11"/>
  <c r="AA72" i="11"/>
  <c r="Z72" i="11"/>
  <c r="Y72" i="11"/>
  <c r="X72" i="11"/>
  <c r="U72" i="11"/>
  <c r="W72" i="11" s="1"/>
  <c r="T72" i="11"/>
  <c r="V72" i="11" s="1"/>
  <c r="AK71" i="11"/>
  <c r="AJ71" i="11"/>
  <c r="AG71" i="11"/>
  <c r="AH71" i="11" s="1"/>
  <c r="AF71" i="11"/>
  <c r="AE71" i="11"/>
  <c r="AD71" i="11"/>
  <c r="AC71" i="11"/>
  <c r="AB71" i="11"/>
  <c r="AA71" i="11"/>
  <c r="Z71" i="11"/>
  <c r="Y71" i="11"/>
  <c r="X71" i="11"/>
  <c r="U71" i="11"/>
  <c r="W71" i="11" s="1"/>
  <c r="T71" i="11"/>
  <c r="V71" i="11" s="1"/>
  <c r="AK70" i="11"/>
  <c r="AJ70" i="11"/>
  <c r="AG70" i="11"/>
  <c r="AF70" i="11"/>
  <c r="AE70" i="11"/>
  <c r="AD70" i="11"/>
  <c r="AC70" i="11"/>
  <c r="AB70" i="11"/>
  <c r="AA70" i="11"/>
  <c r="Z70" i="11"/>
  <c r="Y70" i="11"/>
  <c r="X70" i="11"/>
  <c r="U70" i="11"/>
  <c r="W70" i="11" s="1"/>
  <c r="T70" i="11"/>
  <c r="V70" i="11" s="1"/>
  <c r="AK69" i="11"/>
  <c r="AJ69" i="11"/>
  <c r="AG69" i="11"/>
  <c r="AF69" i="11"/>
  <c r="AE69" i="11"/>
  <c r="AD69" i="11"/>
  <c r="AC69" i="11"/>
  <c r="AB69" i="11"/>
  <c r="AA69" i="11"/>
  <c r="Z69" i="11"/>
  <c r="Y69" i="11"/>
  <c r="X69" i="11"/>
  <c r="U69" i="11"/>
  <c r="W69" i="11" s="1"/>
  <c r="T69" i="11"/>
  <c r="V69" i="11" s="1"/>
  <c r="AK68" i="11"/>
  <c r="AJ68" i="11"/>
  <c r="AG68" i="11"/>
  <c r="AF68" i="11"/>
  <c r="AE68" i="11"/>
  <c r="AD68" i="11"/>
  <c r="AC68" i="11"/>
  <c r="AB68" i="11"/>
  <c r="AA68" i="11"/>
  <c r="Z68" i="11"/>
  <c r="Y68" i="11"/>
  <c r="X68" i="11"/>
  <c r="U68" i="11"/>
  <c r="W68" i="11" s="1"/>
  <c r="T68" i="11"/>
  <c r="V68" i="11" s="1"/>
  <c r="AK67" i="11"/>
  <c r="AJ67" i="11"/>
  <c r="AG67" i="11"/>
  <c r="AF67" i="11"/>
  <c r="AE67" i="11"/>
  <c r="AD67" i="11"/>
  <c r="AC67" i="11"/>
  <c r="AB67" i="11"/>
  <c r="AA67" i="11"/>
  <c r="Z67" i="11"/>
  <c r="Y67" i="11"/>
  <c r="X67" i="11"/>
  <c r="U67" i="11"/>
  <c r="W67" i="11" s="1"/>
  <c r="T67" i="11"/>
  <c r="V67" i="11" s="1"/>
  <c r="AK66" i="11"/>
  <c r="AJ66" i="11"/>
  <c r="AL66" i="11" s="1"/>
  <c r="AG66" i="11"/>
  <c r="AF66" i="11"/>
  <c r="AH66" i="11" s="1"/>
  <c r="AE66" i="11"/>
  <c r="AD66" i="11"/>
  <c r="AC66" i="11"/>
  <c r="AB66" i="11"/>
  <c r="AA66" i="11"/>
  <c r="Z66" i="11"/>
  <c r="Y66" i="11"/>
  <c r="X66" i="11"/>
  <c r="V66" i="11"/>
  <c r="U66" i="11"/>
  <c r="W66" i="11" s="1"/>
  <c r="T66" i="11"/>
  <c r="AK65" i="11"/>
  <c r="AJ65" i="11"/>
  <c r="AG65" i="11"/>
  <c r="AF65" i="11"/>
  <c r="AE65" i="11"/>
  <c r="AD65" i="11"/>
  <c r="AC65" i="11"/>
  <c r="AB65" i="11"/>
  <c r="AA65" i="11"/>
  <c r="Z65" i="11"/>
  <c r="Y65" i="11"/>
  <c r="X65" i="11"/>
  <c r="U65" i="11"/>
  <c r="W65" i="11" s="1"/>
  <c r="T65" i="11"/>
  <c r="V65" i="11" s="1"/>
  <c r="AK64" i="11"/>
  <c r="AJ64" i="11"/>
  <c r="AG64" i="11"/>
  <c r="AF64" i="11"/>
  <c r="AH64" i="11" s="1"/>
  <c r="AE64" i="11"/>
  <c r="AD64" i="11"/>
  <c r="AC64" i="11"/>
  <c r="AB64" i="11"/>
  <c r="AA64" i="11"/>
  <c r="Z64" i="11"/>
  <c r="Y64" i="11"/>
  <c r="X64" i="11"/>
  <c r="U64" i="11"/>
  <c r="W64" i="11" s="1"/>
  <c r="T64" i="11"/>
  <c r="V64" i="11" s="1"/>
  <c r="AK63" i="11"/>
  <c r="AJ63" i="11"/>
  <c r="AG63" i="11"/>
  <c r="AF63" i="11"/>
  <c r="AE63" i="11"/>
  <c r="AD63" i="11"/>
  <c r="AC63" i="11"/>
  <c r="AB63" i="11"/>
  <c r="AA63" i="11"/>
  <c r="Z63" i="11"/>
  <c r="Y63" i="11"/>
  <c r="X63" i="11"/>
  <c r="U63" i="11"/>
  <c r="W63" i="11" s="1"/>
  <c r="T63" i="11"/>
  <c r="V63" i="11" s="1"/>
  <c r="AK62" i="11"/>
  <c r="AJ62" i="11"/>
  <c r="AG62" i="11"/>
  <c r="AF62" i="11"/>
  <c r="AE62" i="11"/>
  <c r="AD62" i="11"/>
  <c r="AC62" i="11"/>
  <c r="AB62" i="11"/>
  <c r="AA62" i="11"/>
  <c r="Z62" i="11"/>
  <c r="Y62" i="11"/>
  <c r="X62" i="11"/>
  <c r="U62" i="11"/>
  <c r="W62" i="11" s="1"/>
  <c r="T62" i="11"/>
  <c r="V62" i="11" s="1"/>
  <c r="AK61" i="11"/>
  <c r="AJ61" i="11"/>
  <c r="AL61" i="11" s="1"/>
  <c r="AG61" i="11"/>
  <c r="AF61" i="11"/>
  <c r="AE61" i="11"/>
  <c r="AD61" i="11"/>
  <c r="AC61" i="11"/>
  <c r="AB61" i="11"/>
  <c r="AA61" i="11"/>
  <c r="Z61" i="11"/>
  <c r="Y61" i="11"/>
  <c r="X61" i="11"/>
  <c r="U61" i="11"/>
  <c r="W61" i="11" s="1"/>
  <c r="T61" i="11"/>
  <c r="V61" i="11" s="1"/>
  <c r="AK60" i="11"/>
  <c r="AJ60" i="11"/>
  <c r="AG60" i="11"/>
  <c r="AF60" i="11"/>
  <c r="AE60" i="11"/>
  <c r="AD60" i="11"/>
  <c r="AC60" i="11"/>
  <c r="AB60" i="11"/>
  <c r="AA60" i="11"/>
  <c r="Z60" i="11"/>
  <c r="Y60" i="11"/>
  <c r="X60" i="11"/>
  <c r="U60" i="11"/>
  <c r="W60" i="11" s="1"/>
  <c r="T60" i="11"/>
  <c r="V60" i="11" s="1"/>
  <c r="AK59" i="11"/>
  <c r="AJ59" i="11"/>
  <c r="AG59" i="11"/>
  <c r="AF59" i="11"/>
  <c r="AE59" i="11"/>
  <c r="AD59" i="11"/>
  <c r="AC59" i="11"/>
  <c r="AB59" i="11"/>
  <c r="AA59" i="11"/>
  <c r="Z59" i="11"/>
  <c r="Y59" i="11"/>
  <c r="X59" i="11"/>
  <c r="U59" i="11"/>
  <c r="W59" i="11" s="1"/>
  <c r="T59" i="11"/>
  <c r="V59" i="11" s="1"/>
  <c r="AK58" i="11"/>
  <c r="AJ58" i="11"/>
  <c r="AG58" i="11"/>
  <c r="AF58" i="11"/>
  <c r="AE58" i="11"/>
  <c r="AD58" i="11"/>
  <c r="AC58" i="11"/>
  <c r="AB58" i="11"/>
  <c r="AA58" i="11"/>
  <c r="Z58" i="11"/>
  <c r="Y58" i="11"/>
  <c r="X58" i="11"/>
  <c r="U58" i="11"/>
  <c r="W58" i="11" s="1"/>
  <c r="T58" i="11"/>
  <c r="V58" i="11" s="1"/>
  <c r="AK57" i="11"/>
  <c r="AJ57" i="11"/>
  <c r="AG57" i="11"/>
  <c r="AF57" i="11"/>
  <c r="AE57" i="11"/>
  <c r="AD57" i="11"/>
  <c r="AC57" i="11"/>
  <c r="AB57" i="11"/>
  <c r="AA57" i="11"/>
  <c r="Z57" i="11"/>
  <c r="Y57" i="11"/>
  <c r="X57" i="11"/>
  <c r="U57" i="11"/>
  <c r="W57" i="11" s="1"/>
  <c r="T57" i="11"/>
  <c r="V57" i="11" s="1"/>
  <c r="AK56" i="11"/>
  <c r="AJ56" i="11"/>
  <c r="AG56" i="11"/>
  <c r="AF56" i="11"/>
  <c r="AE56" i="11"/>
  <c r="AD56" i="11"/>
  <c r="AC56" i="11"/>
  <c r="AB56" i="11"/>
  <c r="AA56" i="11"/>
  <c r="Z56" i="11"/>
  <c r="Y56" i="11"/>
  <c r="X56" i="11"/>
  <c r="U56" i="11"/>
  <c r="W56" i="11" s="1"/>
  <c r="T56" i="11"/>
  <c r="V56" i="11" s="1"/>
  <c r="AK55" i="11"/>
  <c r="AJ55" i="11"/>
  <c r="AG55" i="11"/>
  <c r="AF55" i="11"/>
  <c r="AE55" i="11"/>
  <c r="AD55" i="11"/>
  <c r="AC55" i="11"/>
  <c r="AB55" i="11"/>
  <c r="AA55" i="11"/>
  <c r="Z55" i="11"/>
  <c r="Y55" i="11"/>
  <c r="X55" i="11"/>
  <c r="U55" i="11"/>
  <c r="W55" i="11" s="1"/>
  <c r="T55" i="11"/>
  <c r="V55" i="11" s="1"/>
  <c r="AK54" i="11"/>
  <c r="AJ54" i="11"/>
  <c r="AG54" i="11"/>
  <c r="AF54" i="11"/>
  <c r="AE54" i="11"/>
  <c r="AD54" i="11"/>
  <c r="AC54" i="11"/>
  <c r="AB54" i="11"/>
  <c r="AA54" i="11"/>
  <c r="Z54" i="11"/>
  <c r="Y54" i="11"/>
  <c r="X54" i="11"/>
  <c r="U54" i="11"/>
  <c r="W54" i="11" s="1"/>
  <c r="T54" i="11"/>
  <c r="V54" i="11" s="1"/>
  <c r="AK53" i="11"/>
  <c r="AJ53" i="11"/>
  <c r="AG53" i="11"/>
  <c r="AF53" i="11"/>
  <c r="AE53" i="11"/>
  <c r="AD53" i="11"/>
  <c r="AC53" i="11"/>
  <c r="AB53" i="11"/>
  <c r="AA53" i="11"/>
  <c r="Z53" i="11"/>
  <c r="Y53" i="11"/>
  <c r="X53" i="11"/>
  <c r="U53" i="11"/>
  <c r="W53" i="11" s="1"/>
  <c r="T53" i="11"/>
  <c r="V53" i="11" s="1"/>
  <c r="AK52" i="11"/>
  <c r="AJ52" i="11"/>
  <c r="AG52" i="11"/>
  <c r="AF52" i="11"/>
  <c r="AE52" i="11"/>
  <c r="AD52" i="11"/>
  <c r="AC52" i="11"/>
  <c r="AB52" i="11"/>
  <c r="AA52" i="11"/>
  <c r="Z52" i="11"/>
  <c r="Y52" i="11"/>
  <c r="X52" i="11"/>
  <c r="U52" i="11"/>
  <c r="W52" i="11" s="1"/>
  <c r="T52" i="11"/>
  <c r="V52" i="11" s="1"/>
  <c r="AK51" i="11"/>
  <c r="AJ51" i="11"/>
  <c r="AG51" i="11"/>
  <c r="AF51" i="11"/>
  <c r="AE51" i="11"/>
  <c r="AD51" i="11"/>
  <c r="AC51" i="11"/>
  <c r="AB51" i="11"/>
  <c r="AA51" i="11"/>
  <c r="Z51" i="11"/>
  <c r="Y51" i="11"/>
  <c r="X51" i="11"/>
  <c r="U51" i="11"/>
  <c r="W51" i="11" s="1"/>
  <c r="T51" i="11"/>
  <c r="V51" i="11" s="1"/>
  <c r="AK50" i="11"/>
  <c r="AJ50" i="11"/>
  <c r="AG50" i="11"/>
  <c r="AF50" i="11"/>
  <c r="AE50" i="11"/>
  <c r="AD50" i="11"/>
  <c r="AC50" i="11"/>
  <c r="AB50" i="11"/>
  <c r="AA50" i="11"/>
  <c r="Z50" i="11"/>
  <c r="Y50" i="11"/>
  <c r="X50" i="11"/>
  <c r="U50" i="11"/>
  <c r="W50" i="11" s="1"/>
  <c r="T50" i="11"/>
  <c r="V50" i="11" s="1"/>
  <c r="AK49" i="11"/>
  <c r="AJ49" i="11"/>
  <c r="AG49" i="11"/>
  <c r="AF49" i="11"/>
  <c r="AE49" i="11"/>
  <c r="AD49" i="11"/>
  <c r="AC49" i="11"/>
  <c r="AB49" i="11"/>
  <c r="AA49" i="11"/>
  <c r="Z49" i="11"/>
  <c r="Y49" i="11"/>
  <c r="X49" i="11"/>
  <c r="U49" i="11"/>
  <c r="W49" i="11" s="1"/>
  <c r="T49" i="11"/>
  <c r="V49" i="11" s="1"/>
  <c r="AK48" i="11"/>
  <c r="AJ48" i="11"/>
  <c r="AG48" i="11"/>
  <c r="AF48" i="11"/>
  <c r="AE48" i="11"/>
  <c r="AD48" i="11"/>
  <c r="AC48" i="11"/>
  <c r="AB48" i="11"/>
  <c r="AA48" i="11"/>
  <c r="Z48" i="11"/>
  <c r="Y48" i="11"/>
  <c r="X48" i="11"/>
  <c r="U48" i="11"/>
  <c r="W48" i="11" s="1"/>
  <c r="T48" i="11"/>
  <c r="V48" i="11" s="1"/>
  <c r="AK47" i="11"/>
  <c r="AJ47" i="11"/>
  <c r="AG47" i="11"/>
  <c r="AF47" i="11"/>
  <c r="AE47" i="11"/>
  <c r="AD47" i="11"/>
  <c r="AC47" i="11"/>
  <c r="AB47" i="11"/>
  <c r="AA47" i="11"/>
  <c r="Z47" i="11"/>
  <c r="Y47" i="11"/>
  <c r="X47" i="11"/>
  <c r="U47" i="11"/>
  <c r="W47" i="11" s="1"/>
  <c r="T47" i="11"/>
  <c r="V47" i="11" s="1"/>
  <c r="AK46" i="11"/>
  <c r="AJ46" i="11"/>
  <c r="AG46" i="11"/>
  <c r="AF46" i="11"/>
  <c r="AE46" i="11"/>
  <c r="AD46" i="11"/>
  <c r="AC46" i="11"/>
  <c r="AB46" i="11"/>
  <c r="AA46" i="11"/>
  <c r="Z46" i="11"/>
  <c r="Y46" i="11"/>
  <c r="X46" i="11"/>
  <c r="U46" i="11"/>
  <c r="W46" i="11" s="1"/>
  <c r="T46" i="11"/>
  <c r="V46" i="11" s="1"/>
  <c r="AK45" i="11"/>
  <c r="AJ45" i="11"/>
  <c r="AG45" i="11"/>
  <c r="AF45" i="11"/>
  <c r="AE45" i="11"/>
  <c r="AD45" i="11"/>
  <c r="AC45" i="11"/>
  <c r="AB45" i="11"/>
  <c r="AA45" i="11"/>
  <c r="Z45" i="11"/>
  <c r="Y45" i="11"/>
  <c r="X45" i="11"/>
  <c r="U45" i="11"/>
  <c r="W45" i="11" s="1"/>
  <c r="T45" i="11"/>
  <c r="V45" i="11" s="1"/>
  <c r="AK44" i="11"/>
  <c r="AJ44" i="11"/>
  <c r="AG44" i="11"/>
  <c r="AF44" i="11"/>
  <c r="AE44" i="11"/>
  <c r="AD44" i="11"/>
  <c r="AC44" i="11"/>
  <c r="AB44" i="11"/>
  <c r="AA44" i="11"/>
  <c r="Z44" i="11"/>
  <c r="Y44" i="11"/>
  <c r="X44" i="11"/>
  <c r="V44" i="11"/>
  <c r="U44" i="11"/>
  <c r="W44" i="11" s="1"/>
  <c r="T44" i="11"/>
  <c r="AK43" i="11"/>
  <c r="AJ43" i="11"/>
  <c r="AG43" i="11"/>
  <c r="AF43" i="11"/>
  <c r="AE43" i="11"/>
  <c r="AD43" i="11"/>
  <c r="AC43" i="11"/>
  <c r="AB43" i="11"/>
  <c r="AA43" i="11"/>
  <c r="Z43" i="11"/>
  <c r="Y43" i="11"/>
  <c r="X43" i="11"/>
  <c r="U43" i="11"/>
  <c r="W43" i="11" s="1"/>
  <c r="T43" i="11"/>
  <c r="V43" i="11" s="1"/>
  <c r="AK42" i="11"/>
  <c r="AJ42" i="11"/>
  <c r="AG42" i="11"/>
  <c r="AF42" i="11"/>
  <c r="AE42" i="11"/>
  <c r="AD42" i="11"/>
  <c r="AC42" i="11"/>
  <c r="AB42" i="11"/>
  <c r="AA42" i="11"/>
  <c r="Z42" i="11"/>
  <c r="Y42" i="11"/>
  <c r="X42" i="11"/>
  <c r="U42" i="11"/>
  <c r="W42" i="11" s="1"/>
  <c r="T42" i="11"/>
  <c r="V42" i="11" s="1"/>
  <c r="AK41" i="11"/>
  <c r="AJ41" i="11"/>
  <c r="AG41" i="11"/>
  <c r="AF41" i="11"/>
  <c r="AE41" i="11"/>
  <c r="AD41" i="11"/>
  <c r="AC41" i="11"/>
  <c r="AB41" i="11"/>
  <c r="AA41" i="11"/>
  <c r="Z41" i="11"/>
  <c r="Y41" i="11"/>
  <c r="X41" i="11"/>
  <c r="U41" i="11"/>
  <c r="W41" i="11" s="1"/>
  <c r="T41" i="11"/>
  <c r="V41" i="11" s="1"/>
  <c r="AK40" i="11"/>
  <c r="AJ40" i="11"/>
  <c r="AG40" i="11"/>
  <c r="AH40" i="11" s="1"/>
  <c r="AF40" i="11"/>
  <c r="AE40" i="11"/>
  <c r="AD40" i="11"/>
  <c r="AC40" i="11"/>
  <c r="AB40" i="11"/>
  <c r="AA40" i="11"/>
  <c r="Z40" i="11"/>
  <c r="Y40" i="11"/>
  <c r="X40" i="11"/>
  <c r="U40" i="11"/>
  <c r="W40" i="11" s="1"/>
  <c r="T40" i="11"/>
  <c r="V40" i="11" s="1"/>
  <c r="AK39" i="11"/>
  <c r="AJ39" i="11"/>
  <c r="AL39" i="11" s="1"/>
  <c r="AG39" i="11"/>
  <c r="AF39" i="11"/>
  <c r="AE39" i="11"/>
  <c r="AD39" i="11"/>
  <c r="AC39" i="11"/>
  <c r="AB39" i="11"/>
  <c r="AA39" i="11"/>
  <c r="Z39" i="11"/>
  <c r="Y39" i="11"/>
  <c r="X39" i="11"/>
  <c r="U39" i="11"/>
  <c r="W39" i="11" s="1"/>
  <c r="T39" i="11"/>
  <c r="V39" i="11" s="1"/>
  <c r="AK38" i="11"/>
  <c r="AJ38" i="11"/>
  <c r="AG38" i="11"/>
  <c r="AF38" i="11"/>
  <c r="AE38" i="11"/>
  <c r="AD38" i="11"/>
  <c r="AC38" i="11"/>
  <c r="AB38" i="11"/>
  <c r="AA38" i="11"/>
  <c r="Z38" i="11"/>
  <c r="Y38" i="11"/>
  <c r="X38" i="11"/>
  <c r="U38" i="11"/>
  <c r="W38" i="11" s="1"/>
  <c r="T38" i="11"/>
  <c r="V38" i="11" s="1"/>
  <c r="AK37" i="11"/>
  <c r="AJ37" i="11"/>
  <c r="AL37" i="11" s="1"/>
  <c r="AG37" i="11"/>
  <c r="AF37" i="11"/>
  <c r="AE37" i="11"/>
  <c r="AD37" i="11"/>
  <c r="AC37" i="11"/>
  <c r="AB37" i="11"/>
  <c r="AA37" i="11"/>
  <c r="Z37" i="11"/>
  <c r="Y37" i="11"/>
  <c r="X37" i="11"/>
  <c r="V37" i="11"/>
  <c r="U37" i="11"/>
  <c r="W37" i="11" s="1"/>
  <c r="T37" i="11"/>
  <c r="AK36" i="11"/>
  <c r="AJ36" i="11"/>
  <c r="AG36" i="11"/>
  <c r="AF36" i="11"/>
  <c r="AE36" i="11"/>
  <c r="AD36" i="11"/>
  <c r="AC36" i="11"/>
  <c r="AB36" i="11"/>
  <c r="AA36" i="11"/>
  <c r="Z36" i="11"/>
  <c r="Y36" i="11"/>
  <c r="X36" i="11"/>
  <c r="U36" i="11"/>
  <c r="W36" i="11" s="1"/>
  <c r="T36" i="11"/>
  <c r="V36" i="11" s="1"/>
  <c r="AK35" i="11"/>
  <c r="AJ35" i="11"/>
  <c r="AG35" i="11"/>
  <c r="AF35" i="11"/>
  <c r="AH35" i="11" s="1"/>
  <c r="AE35" i="11"/>
  <c r="AD35" i="11"/>
  <c r="AC35" i="11"/>
  <c r="AB35" i="11"/>
  <c r="AA35" i="11"/>
  <c r="Z35" i="11"/>
  <c r="Y35" i="11"/>
  <c r="X35" i="11"/>
  <c r="U35" i="11"/>
  <c r="W35" i="11" s="1"/>
  <c r="T35" i="11"/>
  <c r="V35" i="11" s="1"/>
  <c r="AK34" i="11"/>
  <c r="AJ34" i="11"/>
  <c r="AL34" i="11" s="1"/>
  <c r="AG34" i="11"/>
  <c r="AF34" i="11"/>
  <c r="AE34" i="11"/>
  <c r="AD34" i="11"/>
  <c r="AC34" i="11"/>
  <c r="AB34" i="11"/>
  <c r="AA34" i="11"/>
  <c r="Z34" i="11"/>
  <c r="Y34" i="11"/>
  <c r="X34" i="11"/>
  <c r="U34" i="11"/>
  <c r="W34" i="11" s="1"/>
  <c r="T34" i="11"/>
  <c r="V34" i="11" s="1"/>
  <c r="AK33" i="11"/>
  <c r="AJ33" i="11"/>
  <c r="AG33" i="11"/>
  <c r="AF33" i="11"/>
  <c r="AE33" i="11"/>
  <c r="AD33" i="11"/>
  <c r="AC33" i="11"/>
  <c r="AB33" i="11"/>
  <c r="AA33" i="11"/>
  <c r="Z33" i="11"/>
  <c r="Y33" i="11"/>
  <c r="X33" i="11"/>
  <c r="U33" i="11"/>
  <c r="W33" i="11" s="1"/>
  <c r="T33" i="11"/>
  <c r="V33" i="11" s="1"/>
  <c r="AK32" i="11"/>
  <c r="AJ32" i="11"/>
  <c r="AL32" i="11" s="1"/>
  <c r="AG32" i="11"/>
  <c r="AF32" i="11"/>
  <c r="AE32" i="11"/>
  <c r="AD32" i="11"/>
  <c r="AC32" i="11"/>
  <c r="AB32" i="11"/>
  <c r="AA32" i="11"/>
  <c r="Z32" i="11"/>
  <c r="Y32" i="11"/>
  <c r="X32" i="11"/>
  <c r="U32" i="11"/>
  <c r="W32" i="11" s="1"/>
  <c r="T32" i="11"/>
  <c r="V32" i="11" s="1"/>
  <c r="AK31" i="11"/>
  <c r="AJ31" i="11"/>
  <c r="AG31" i="11"/>
  <c r="AF31" i="11"/>
  <c r="AE31" i="11"/>
  <c r="AD31" i="11"/>
  <c r="AC31" i="11"/>
  <c r="AB31" i="11"/>
  <c r="AA31" i="11"/>
  <c r="Z31" i="11"/>
  <c r="Y31" i="11"/>
  <c r="X31" i="11"/>
  <c r="U31" i="11"/>
  <c r="W31" i="11" s="1"/>
  <c r="T31" i="11"/>
  <c r="V31" i="11" s="1"/>
  <c r="AK30" i="11"/>
  <c r="AJ30" i="11"/>
  <c r="AL30" i="11" s="1"/>
  <c r="AG30" i="11"/>
  <c r="AF30" i="11"/>
  <c r="AE30" i="11"/>
  <c r="AD30" i="11"/>
  <c r="AC30" i="11"/>
  <c r="AB30" i="11"/>
  <c r="AA30" i="11"/>
  <c r="Z30" i="11"/>
  <c r="Y30" i="11"/>
  <c r="X30" i="11"/>
  <c r="U30" i="11"/>
  <c r="W30" i="11" s="1"/>
  <c r="T30" i="11"/>
  <c r="V30" i="11" s="1"/>
  <c r="AK29" i="11"/>
  <c r="AJ29" i="11"/>
  <c r="AG29" i="11"/>
  <c r="AF29" i="11"/>
  <c r="AE29" i="11"/>
  <c r="AD29" i="11"/>
  <c r="AC29" i="11"/>
  <c r="AB29" i="11"/>
  <c r="AA29" i="11"/>
  <c r="Z29" i="11"/>
  <c r="Y29" i="11"/>
  <c r="X29" i="11"/>
  <c r="U29" i="11"/>
  <c r="W29" i="11" s="1"/>
  <c r="T29" i="11"/>
  <c r="V29" i="11" s="1"/>
  <c r="AK28" i="11"/>
  <c r="AJ28" i="11"/>
  <c r="AG28" i="11"/>
  <c r="AF28" i="11"/>
  <c r="AE28" i="11"/>
  <c r="AD28" i="11"/>
  <c r="AC28" i="11"/>
  <c r="AB28" i="11"/>
  <c r="AA28" i="11"/>
  <c r="Z28" i="11"/>
  <c r="Y28" i="11"/>
  <c r="X28" i="11"/>
  <c r="U28" i="11"/>
  <c r="W28" i="11" s="1"/>
  <c r="T28" i="11"/>
  <c r="V28" i="11" s="1"/>
  <c r="AK27" i="11"/>
  <c r="AJ27" i="11"/>
  <c r="AG27" i="11"/>
  <c r="AF27" i="11"/>
  <c r="AH27" i="11" s="1"/>
  <c r="AE27" i="11"/>
  <c r="AD27" i="11"/>
  <c r="AC27" i="11"/>
  <c r="AB27" i="11"/>
  <c r="AA27" i="11"/>
  <c r="Z27" i="11"/>
  <c r="Y27" i="11"/>
  <c r="X27" i="11"/>
  <c r="W27" i="11"/>
  <c r="U27" i="11"/>
  <c r="T27" i="11"/>
  <c r="V27" i="11" s="1"/>
  <c r="AK26" i="11"/>
  <c r="AJ26" i="11"/>
  <c r="AG26" i="11"/>
  <c r="AF26" i="11"/>
  <c r="AH26" i="11" s="1"/>
  <c r="AE26" i="11"/>
  <c r="AD26" i="11"/>
  <c r="AC26" i="11"/>
  <c r="AB26" i="11"/>
  <c r="AA26" i="11"/>
  <c r="Z26" i="11"/>
  <c r="Y26" i="11"/>
  <c r="X26" i="11"/>
  <c r="U26" i="11"/>
  <c r="W26" i="11" s="1"/>
  <c r="T26" i="11"/>
  <c r="V26" i="11" s="1"/>
  <c r="AK25" i="11"/>
  <c r="AJ25" i="11"/>
  <c r="AG25" i="11"/>
  <c r="AF25" i="11"/>
  <c r="AE25" i="11"/>
  <c r="AD25" i="11"/>
  <c r="AC25" i="11"/>
  <c r="AB25" i="11"/>
  <c r="AA25" i="11"/>
  <c r="Z25" i="11"/>
  <c r="Y25" i="11"/>
  <c r="X25" i="11"/>
  <c r="U25" i="11"/>
  <c r="W25" i="11" s="1"/>
  <c r="T25" i="11"/>
  <c r="V25" i="11" s="1"/>
  <c r="AK24" i="11"/>
  <c r="AJ24" i="11"/>
  <c r="AG24" i="11"/>
  <c r="AH24" i="11" s="1"/>
  <c r="AF24" i="11"/>
  <c r="AE24" i="11"/>
  <c r="AD24" i="11"/>
  <c r="AC24" i="11"/>
  <c r="AB24" i="11"/>
  <c r="AA24" i="11"/>
  <c r="Z24" i="11"/>
  <c r="Y24" i="11"/>
  <c r="X24" i="11"/>
  <c r="U24" i="11"/>
  <c r="W24" i="11" s="1"/>
  <c r="T24" i="11"/>
  <c r="V24" i="11" s="1"/>
  <c r="AK23" i="11"/>
  <c r="AJ23" i="11"/>
  <c r="AL23" i="11" s="1"/>
  <c r="AG23" i="11"/>
  <c r="AH23" i="11" s="1"/>
  <c r="AF23" i="11"/>
  <c r="AE23" i="11"/>
  <c r="AD23" i="11"/>
  <c r="AC23" i="11"/>
  <c r="AB23" i="11"/>
  <c r="AA23" i="11"/>
  <c r="Z23" i="11"/>
  <c r="Y23" i="11"/>
  <c r="X23" i="11"/>
  <c r="U23" i="11"/>
  <c r="W23" i="11" s="1"/>
  <c r="T23" i="11"/>
  <c r="V23" i="11" s="1"/>
  <c r="AK22" i="11"/>
  <c r="AJ22" i="11"/>
  <c r="AL22" i="11" s="1"/>
  <c r="AG22" i="11"/>
  <c r="AF22" i="11"/>
  <c r="AH22" i="11" s="1"/>
  <c r="AE22" i="11"/>
  <c r="AD22" i="11"/>
  <c r="AC22" i="11"/>
  <c r="AB22" i="11"/>
  <c r="AA22" i="11"/>
  <c r="Z22" i="11"/>
  <c r="Y22" i="11"/>
  <c r="X22" i="11"/>
  <c r="U22" i="11"/>
  <c r="W22" i="11" s="1"/>
  <c r="T22" i="11"/>
  <c r="V22" i="11" s="1"/>
  <c r="AK21" i="11"/>
  <c r="AJ21" i="11"/>
  <c r="AG21" i="11"/>
  <c r="AF21" i="11"/>
  <c r="AH21" i="11" s="1"/>
  <c r="AE21" i="11"/>
  <c r="AD21" i="11"/>
  <c r="AC21" i="11"/>
  <c r="AB21" i="11"/>
  <c r="AA21" i="11"/>
  <c r="Z21" i="11"/>
  <c r="Y21" i="11"/>
  <c r="X21" i="11"/>
  <c r="U21" i="11"/>
  <c r="W21" i="11" s="1"/>
  <c r="T21" i="11"/>
  <c r="V21" i="11" s="1"/>
  <c r="AK20" i="11"/>
  <c r="AJ20" i="11"/>
  <c r="AG20" i="11"/>
  <c r="AF20" i="11"/>
  <c r="AE20" i="11"/>
  <c r="AD20" i="11"/>
  <c r="AC20" i="11"/>
  <c r="AB20" i="11"/>
  <c r="AA20" i="11"/>
  <c r="Z20" i="11"/>
  <c r="Y20" i="11"/>
  <c r="X20" i="11"/>
  <c r="U20" i="11"/>
  <c r="W20" i="11" s="1"/>
  <c r="T20" i="11"/>
  <c r="V20" i="11" s="1"/>
  <c r="AK19" i="11"/>
  <c r="AJ19" i="11"/>
  <c r="AG19" i="11"/>
  <c r="AF19" i="11"/>
  <c r="AH19" i="11" s="1"/>
  <c r="AE19" i="11"/>
  <c r="AD19" i="11"/>
  <c r="AC19" i="11"/>
  <c r="AB19" i="11"/>
  <c r="AA19" i="11"/>
  <c r="Z19" i="11"/>
  <c r="Y19" i="11"/>
  <c r="X19" i="11"/>
  <c r="U19" i="11"/>
  <c r="W19" i="11" s="1"/>
  <c r="T19" i="11"/>
  <c r="V19" i="11" s="1"/>
  <c r="AK18" i="11"/>
  <c r="AJ18" i="11"/>
  <c r="AL18" i="11" s="1"/>
  <c r="AG18" i="11"/>
  <c r="AF18" i="11"/>
  <c r="AH18" i="11" s="1"/>
  <c r="AE18" i="11"/>
  <c r="AD18" i="11"/>
  <c r="AC18" i="11"/>
  <c r="AB18" i="11"/>
  <c r="AA18" i="11"/>
  <c r="Z18" i="11"/>
  <c r="Y18" i="11"/>
  <c r="X18" i="11"/>
  <c r="U18" i="11"/>
  <c r="W18" i="11" s="1"/>
  <c r="T18" i="11"/>
  <c r="V18" i="11" s="1"/>
  <c r="AK17" i="11"/>
  <c r="AJ17" i="11"/>
  <c r="AG17" i="11"/>
  <c r="AF17" i="11"/>
  <c r="AE17" i="11"/>
  <c r="AD17" i="11"/>
  <c r="AC17" i="11"/>
  <c r="AB17" i="11"/>
  <c r="AA17" i="11"/>
  <c r="Z17" i="11"/>
  <c r="Y17" i="11"/>
  <c r="X17" i="11"/>
  <c r="U17" i="11"/>
  <c r="W17" i="11" s="1"/>
  <c r="T17" i="11"/>
  <c r="V17" i="11" s="1"/>
  <c r="AK16" i="11"/>
  <c r="AJ16" i="11"/>
  <c r="AG16" i="11"/>
  <c r="AF16" i="11"/>
  <c r="AE16" i="11"/>
  <c r="AD16" i="11"/>
  <c r="AC16" i="11"/>
  <c r="AB16" i="11"/>
  <c r="AA16" i="11"/>
  <c r="Z16" i="11"/>
  <c r="Y16" i="11"/>
  <c r="X16" i="11"/>
  <c r="U16" i="11"/>
  <c r="W16" i="11" s="1"/>
  <c r="T16" i="11"/>
  <c r="V16" i="11" s="1"/>
  <c r="AK15" i="11"/>
  <c r="AJ15" i="11"/>
  <c r="AG15" i="11"/>
  <c r="AF15" i="11"/>
  <c r="AH15" i="11" s="1"/>
  <c r="AE15" i="11"/>
  <c r="AD15" i="11"/>
  <c r="AC15" i="11"/>
  <c r="AB15" i="11"/>
  <c r="AA15" i="11"/>
  <c r="Z15" i="11"/>
  <c r="Y15" i="11"/>
  <c r="X15" i="11"/>
  <c r="U15" i="11"/>
  <c r="W15" i="11" s="1"/>
  <c r="T15" i="11"/>
  <c r="V15" i="11" s="1"/>
  <c r="AK14" i="11"/>
  <c r="AJ14" i="11"/>
  <c r="AL14" i="11" s="1"/>
  <c r="AG14" i="11"/>
  <c r="AF14" i="11"/>
  <c r="AE14" i="11"/>
  <c r="AD14" i="11"/>
  <c r="AC14" i="11"/>
  <c r="AB14" i="11"/>
  <c r="AA14" i="11"/>
  <c r="Z14" i="11"/>
  <c r="Y14" i="11"/>
  <c r="X14" i="11"/>
  <c r="U14" i="11"/>
  <c r="W14" i="11" s="1"/>
  <c r="T14" i="11"/>
  <c r="V14" i="11" s="1"/>
  <c r="AK13" i="11"/>
  <c r="AJ13" i="11"/>
  <c r="AG13" i="11"/>
  <c r="AF13" i="11"/>
  <c r="AH13" i="11" s="1"/>
  <c r="AE13" i="11"/>
  <c r="AD13" i="11"/>
  <c r="AC13" i="11"/>
  <c r="AB13" i="11"/>
  <c r="AA13" i="11"/>
  <c r="Z13" i="11"/>
  <c r="Y13" i="11"/>
  <c r="X13" i="11"/>
  <c r="U13" i="11"/>
  <c r="W13" i="11" s="1"/>
  <c r="T13" i="11"/>
  <c r="V13" i="11" s="1"/>
  <c r="AK12" i="11"/>
  <c r="AJ12" i="11"/>
  <c r="AG12" i="11"/>
  <c r="AF12" i="11"/>
  <c r="AE12" i="11"/>
  <c r="AD12" i="11"/>
  <c r="AC12" i="11"/>
  <c r="AB12" i="11"/>
  <c r="AA12" i="11"/>
  <c r="Z12" i="11"/>
  <c r="Y12" i="11"/>
  <c r="X12" i="11"/>
  <c r="U12" i="11"/>
  <c r="W12" i="11" s="1"/>
  <c r="T12" i="11"/>
  <c r="V12" i="11" s="1"/>
  <c r="AK11" i="11"/>
  <c r="AJ11" i="11"/>
  <c r="AL11" i="11" s="1"/>
  <c r="AG11" i="11"/>
  <c r="AF11" i="11"/>
  <c r="AE11" i="11"/>
  <c r="AD11" i="11"/>
  <c r="AC11" i="11"/>
  <c r="AB11" i="11"/>
  <c r="AA11" i="11"/>
  <c r="Z11" i="11"/>
  <c r="Y11" i="11"/>
  <c r="X11" i="11"/>
  <c r="U11" i="11"/>
  <c r="W11" i="11" s="1"/>
  <c r="T11" i="11"/>
  <c r="V11" i="11" s="1"/>
  <c r="AK10" i="11"/>
  <c r="AJ10" i="11"/>
  <c r="AG10" i="11"/>
  <c r="AF10" i="11"/>
  <c r="AH10" i="11" s="1"/>
  <c r="AE10" i="11"/>
  <c r="AD10" i="11"/>
  <c r="AC10" i="11"/>
  <c r="AB10" i="11"/>
  <c r="AA10" i="11"/>
  <c r="Z10" i="11"/>
  <c r="Y10" i="11"/>
  <c r="X10" i="11"/>
  <c r="U10" i="11"/>
  <c r="W10" i="11" s="1"/>
  <c r="T10" i="11"/>
  <c r="V10" i="11" s="1"/>
  <c r="AK9" i="11"/>
  <c r="AJ9" i="11"/>
  <c r="AG9" i="11"/>
  <c r="AF9" i="11"/>
  <c r="AE9" i="11"/>
  <c r="AD9" i="11"/>
  <c r="AC9" i="11"/>
  <c r="AB9" i="11"/>
  <c r="AA9" i="11"/>
  <c r="Z9" i="11"/>
  <c r="Y9" i="11"/>
  <c r="X9" i="11"/>
  <c r="U9" i="11"/>
  <c r="W9" i="11" s="1"/>
  <c r="T9" i="11"/>
  <c r="V9" i="11" s="1"/>
  <c r="AK8" i="11"/>
  <c r="AJ8" i="11"/>
  <c r="AL8" i="11" s="1"/>
  <c r="AG8" i="11"/>
  <c r="AF8" i="11"/>
  <c r="AE8" i="11"/>
  <c r="AD8" i="11"/>
  <c r="AC8" i="11"/>
  <c r="AB8" i="11"/>
  <c r="AA8" i="11"/>
  <c r="Z8" i="11"/>
  <c r="Y8" i="11"/>
  <c r="X8" i="11"/>
  <c r="U8" i="11"/>
  <c r="W8" i="11" s="1"/>
  <c r="T8" i="11"/>
  <c r="V8" i="11" s="1"/>
  <c r="AK7" i="11"/>
  <c r="AJ7" i="11"/>
  <c r="AG7" i="11"/>
  <c r="AF7" i="11"/>
  <c r="AE7" i="11"/>
  <c r="AD7" i="11"/>
  <c r="AC7" i="11"/>
  <c r="AB7" i="11"/>
  <c r="AA7" i="11"/>
  <c r="Z7" i="11"/>
  <c r="Y7" i="11"/>
  <c r="X7" i="11"/>
  <c r="U7" i="11"/>
  <c r="W7" i="11" s="1"/>
  <c r="T7" i="11"/>
  <c r="V7" i="11" s="1"/>
  <c r="AK6" i="11"/>
  <c r="AJ6" i="11"/>
  <c r="AG6" i="11"/>
  <c r="AF6" i="11"/>
  <c r="AE6" i="11"/>
  <c r="AD6" i="11"/>
  <c r="AC6" i="11"/>
  <c r="AB6" i="11"/>
  <c r="AA6" i="11"/>
  <c r="Z6" i="11"/>
  <c r="Y6" i="11"/>
  <c r="X6" i="11"/>
  <c r="U6" i="11"/>
  <c r="W6" i="11" s="1"/>
  <c r="T6" i="11"/>
  <c r="V6" i="11" s="1"/>
  <c r="AK5" i="11"/>
  <c r="AJ5" i="11"/>
  <c r="AL5" i="11" s="1"/>
  <c r="AG5" i="11"/>
  <c r="AF5" i="11"/>
  <c r="AE5" i="11"/>
  <c r="AD5" i="11"/>
  <c r="AC5" i="11"/>
  <c r="AB5" i="11"/>
  <c r="AA5" i="11"/>
  <c r="Z5" i="11"/>
  <c r="Y5" i="11"/>
  <c r="X5" i="11"/>
  <c r="U5" i="11"/>
  <c r="W5" i="11" s="1"/>
  <c r="T5" i="11"/>
  <c r="V5" i="11" s="1"/>
  <c r="AK4" i="11"/>
  <c r="AJ4" i="11"/>
  <c r="AG4" i="11"/>
  <c r="AF4" i="11"/>
  <c r="AE4" i="11"/>
  <c r="AD4" i="11"/>
  <c r="AC4" i="11"/>
  <c r="AB4" i="11"/>
  <c r="AA4" i="11"/>
  <c r="Z4" i="11"/>
  <c r="Y4" i="11"/>
  <c r="X4" i="11"/>
  <c r="U4" i="11"/>
  <c r="W4" i="11" s="1"/>
  <c r="T4" i="11"/>
  <c r="V4" i="11" s="1"/>
  <c r="AK3" i="11"/>
  <c r="AJ3" i="11"/>
  <c r="AL3" i="11" s="1"/>
  <c r="AG3" i="11"/>
  <c r="AF3" i="11"/>
  <c r="AE3" i="11"/>
  <c r="AD3" i="11"/>
  <c r="AC3" i="11"/>
  <c r="AB3" i="11"/>
  <c r="AA3" i="11"/>
  <c r="Z3" i="11"/>
  <c r="Y3" i="11"/>
  <c r="X3" i="11"/>
  <c r="U3" i="11"/>
  <c r="W3" i="11" s="1"/>
  <c r="T3" i="11"/>
  <c r="V3" i="11" s="1"/>
  <c r="B98" i="11"/>
  <c r="BK2" i="11"/>
  <c r="AB2" i="11"/>
  <c r="AE2" i="11"/>
  <c r="AG2" i="11"/>
  <c r="AF2" i="11"/>
  <c r="AD2" i="11"/>
  <c r="AC2" i="11"/>
  <c r="AA2" i="11"/>
  <c r="Z2" i="11"/>
  <c r="Y2" i="11"/>
  <c r="X2" i="11"/>
  <c r="AX2" i="11"/>
  <c r="BV98" i="11"/>
  <c r="C107" i="11"/>
  <c r="T2" i="11"/>
  <c r="V2" i="11" s="1"/>
  <c r="U2" i="11"/>
  <c r="W2" i="11" s="1"/>
  <c r="D106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98" i="11"/>
  <c r="AY98" i="11"/>
  <c r="D98" i="11"/>
  <c r="E98" i="11"/>
  <c r="L98" i="11"/>
  <c r="E99" i="11"/>
  <c r="L99" i="11"/>
  <c r="BJ98" i="11"/>
  <c r="AL20" i="11" l="1"/>
  <c r="AL72" i="11"/>
  <c r="AH75" i="11"/>
  <c r="AL76" i="11"/>
  <c r="AL36" i="11"/>
  <c r="AH87" i="11"/>
  <c r="AH30" i="11"/>
  <c r="AH34" i="11"/>
  <c r="AH39" i="11"/>
  <c r="AL40" i="11"/>
  <c r="AH43" i="11"/>
  <c r="AH61" i="11"/>
  <c r="AL62" i="11"/>
  <c r="AH65" i="11"/>
  <c r="AH82" i="11"/>
  <c r="AL87" i="11"/>
  <c r="AH90" i="11"/>
  <c r="AH12" i="11"/>
  <c r="AH29" i="11"/>
  <c r="AH37" i="11"/>
  <c r="AH76" i="11"/>
  <c r="AL77" i="11"/>
  <c r="AH97" i="11"/>
  <c r="AH3" i="11"/>
  <c r="AL4" i="11"/>
  <c r="AL60" i="11"/>
  <c r="AH63" i="11"/>
  <c r="AL64" i="11"/>
  <c r="AH92" i="11"/>
  <c r="AH8" i="11"/>
  <c r="AL25" i="11"/>
  <c r="AH28" i="11"/>
  <c r="AL42" i="11"/>
  <c r="AH45" i="11"/>
  <c r="AL53" i="11"/>
  <c r="AL54" i="11"/>
  <c r="AH58" i="11"/>
  <c r="AH67" i="11"/>
  <c r="AL68" i="11"/>
  <c r="AH84" i="11"/>
  <c r="AL24" i="11"/>
  <c r="AL29" i="11"/>
  <c r="AH79" i="11"/>
  <c r="AL93" i="11"/>
  <c r="AL58" i="11"/>
  <c r="AL71" i="11"/>
  <c r="AL84" i="11"/>
  <c r="AL79" i="11"/>
  <c r="AL12" i="11"/>
  <c r="AL44" i="11"/>
  <c r="AH55" i="11"/>
  <c r="AL96" i="11"/>
  <c r="AH9" i="11"/>
  <c r="AL15" i="11"/>
  <c r="AL21" i="11"/>
  <c r="AL31" i="11"/>
  <c r="AL38" i="11"/>
  <c r="AH47" i="11"/>
  <c r="AL48" i="11"/>
  <c r="AH53" i="11"/>
  <c r="AH59" i="11"/>
  <c r="AH68" i="11"/>
  <c r="AL82" i="11"/>
  <c r="AL94" i="11"/>
  <c r="BT82" i="11"/>
  <c r="AL10" i="11"/>
  <c r="AH14" i="11"/>
  <c r="AL16" i="11"/>
  <c r="AH38" i="11"/>
  <c r="AH46" i="11"/>
  <c r="AL56" i="11"/>
  <c r="AH60" i="11"/>
  <c r="AH72" i="11"/>
  <c r="AL73" i="11"/>
  <c r="AH77" i="11"/>
  <c r="AL78" i="11"/>
  <c r="AH88" i="11"/>
  <c r="AL89" i="11"/>
  <c r="AH93" i="11"/>
  <c r="AL95" i="11"/>
  <c r="AL97" i="11"/>
  <c r="BT64" i="11"/>
  <c r="BT24" i="11"/>
  <c r="BT79" i="11"/>
  <c r="AH36" i="11"/>
  <c r="AH44" i="11"/>
  <c r="AL46" i="11"/>
  <c r="AH51" i="11"/>
  <c r="AL52" i="11"/>
  <c r="BT22" i="11"/>
  <c r="AH20" i="11"/>
  <c r="AH6" i="11"/>
  <c r="AL7" i="11"/>
  <c r="AL13" i="11"/>
  <c r="AH17" i="11"/>
  <c r="AH25" i="11"/>
  <c r="AL28" i="11"/>
  <c r="AH33" i="11"/>
  <c r="AH49" i="11"/>
  <c r="AH57" i="11"/>
  <c r="AL65" i="11"/>
  <c r="AH69" i="11"/>
  <c r="AL70" i="11"/>
  <c r="AH80" i="11"/>
  <c r="AL81" i="11"/>
  <c r="AH85" i="11"/>
  <c r="AL86" i="11"/>
  <c r="BT29" i="11"/>
  <c r="BT48" i="11"/>
  <c r="AH5" i="11"/>
  <c r="AH11" i="11"/>
  <c r="AL19" i="11"/>
  <c r="AL26" i="11"/>
  <c r="AL27" i="11"/>
  <c r="AH32" i="11"/>
  <c r="AL35" i="11"/>
  <c r="AH48" i="11"/>
  <c r="AL49" i="11"/>
  <c r="AL50" i="11"/>
  <c r="BT5" i="11"/>
  <c r="BT62" i="11"/>
  <c r="AL9" i="11"/>
  <c r="AH7" i="11"/>
  <c r="AH4" i="11"/>
  <c r="AL6" i="11"/>
  <c r="AH16" i="11"/>
  <c r="AL17" i="11"/>
  <c r="AH31" i="11"/>
  <c r="AL33" i="11"/>
  <c r="AH41" i="11"/>
  <c r="AH56" i="11"/>
  <c r="AL57" i="11"/>
  <c r="AL63" i="11"/>
  <c r="AL69" i="11"/>
  <c r="AH73" i="11"/>
  <c r="AL80" i="11"/>
  <c r="AL85" i="11"/>
  <c r="AH89" i="11"/>
  <c r="AH96" i="11"/>
  <c r="BT12" i="11"/>
  <c r="BT34" i="11"/>
  <c r="BT87" i="11"/>
  <c r="BT39" i="11"/>
  <c r="BT72" i="11"/>
  <c r="BT94" i="11"/>
  <c r="BT15" i="11"/>
  <c r="BT57" i="11"/>
  <c r="BT35" i="11"/>
  <c r="BT52" i="11"/>
  <c r="BT75" i="11"/>
  <c r="BT50" i="11"/>
  <c r="BT56" i="11"/>
  <c r="BT49" i="11"/>
  <c r="BT78" i="11"/>
  <c r="BT54" i="11"/>
  <c r="BT76" i="11"/>
  <c r="AL41" i="11"/>
  <c r="AL45" i="11"/>
  <c r="AH50" i="11"/>
  <c r="AL51" i="11"/>
  <c r="AH52" i="11"/>
  <c r="AL59" i="11"/>
  <c r="AH62" i="11"/>
  <c r="AL67" i="11"/>
  <c r="AH70" i="11"/>
  <c r="AL75" i="11"/>
  <c r="AH78" i="11"/>
  <c r="AL83" i="11"/>
  <c r="AH86" i="11"/>
  <c r="AL91" i="11"/>
  <c r="AH94" i="11"/>
  <c r="AL55" i="11"/>
  <c r="AL43" i="11"/>
  <c r="AH54" i="11"/>
  <c r="AH42" i="11"/>
  <c r="AL47" i="11"/>
  <c r="F106" i="11"/>
  <c r="AK2" i="11"/>
  <c r="AJ2" i="11"/>
  <c r="BT2" i="11"/>
  <c r="AH2" i="11"/>
  <c r="D105" i="11"/>
  <c r="F105" i="11" s="1"/>
  <c r="C77" i="8"/>
  <c r="E2" i="8"/>
  <c r="G2" i="8"/>
  <c r="A74" i="8"/>
  <c r="A2" i="8"/>
  <c r="AL2" i="11" l="1"/>
  <c r="BT98" i="11"/>
  <c r="D103" i="11"/>
  <c r="D104" i="11"/>
  <c r="F77" i="8"/>
  <c r="BH98" i="11"/>
  <c r="F103" i="11" l="1"/>
  <c r="AL98" i="11"/>
  <c r="F104" i="11"/>
  <c r="X98" i="11"/>
  <c r="D107" i="11"/>
  <c r="F107" i="11" s="1"/>
  <c r="D77" i="8" s="1"/>
  <c r="AH98" i="11"/>
  <c r="BI98" i="11"/>
  <c r="BK98" i="11"/>
  <c r="AI55" i="11" l="1"/>
  <c r="AI45" i="11"/>
  <c r="AI7" i="11"/>
  <c r="AI34" i="11"/>
  <c r="AI17" i="11"/>
  <c r="AI11" i="11"/>
  <c r="AI31" i="11"/>
  <c r="AI10" i="11"/>
  <c r="AI38" i="11"/>
  <c r="AI28" i="11"/>
  <c r="AI58" i="11"/>
  <c r="AI29" i="11"/>
  <c r="AI75" i="11"/>
  <c r="AI85" i="11"/>
  <c r="AI68" i="11"/>
  <c r="AI35" i="11"/>
  <c r="AI25" i="11"/>
  <c r="AI40" i="11"/>
  <c r="AI71" i="11"/>
  <c r="AI67" i="11"/>
  <c r="AI77" i="11"/>
  <c r="AI96" i="11"/>
  <c r="AI90" i="11"/>
  <c r="AI76" i="11"/>
  <c r="AI48" i="11"/>
  <c r="AI83" i="11"/>
  <c r="AI51" i="11"/>
  <c r="AI13" i="11"/>
  <c r="AI74" i="11"/>
  <c r="AI69" i="11"/>
  <c r="AI97" i="11"/>
  <c r="AI27" i="11"/>
  <c r="AI22" i="11"/>
  <c r="AI16" i="11"/>
  <c r="AI39" i="11"/>
  <c r="AI72" i="11"/>
  <c r="AI84" i="11"/>
  <c r="AI3" i="11"/>
  <c r="AI63" i="11"/>
  <c r="AI95" i="11"/>
  <c r="AI80" i="11"/>
  <c r="AI12" i="11"/>
  <c r="AI26" i="11"/>
  <c r="AI41" i="11"/>
  <c r="AI15" i="11"/>
  <c r="AI53" i="11"/>
  <c r="AI46" i="11"/>
  <c r="AI37" i="11"/>
  <c r="AI47" i="11"/>
  <c r="AI91" i="11"/>
  <c r="AI73" i="11"/>
  <c r="AI81" i="11"/>
  <c r="AI79" i="11"/>
  <c r="AI93" i="11"/>
  <c r="AI66" i="11"/>
  <c r="AI87" i="11"/>
  <c r="AI64" i="11"/>
  <c r="AI89" i="11"/>
  <c r="AI65" i="11"/>
  <c r="AI92" i="11"/>
  <c r="AI60" i="11"/>
  <c r="AI20" i="11"/>
  <c r="AI18" i="11"/>
  <c r="AI43" i="11"/>
  <c r="AI32" i="11"/>
  <c r="AI5" i="11"/>
  <c r="AI4" i="11"/>
  <c r="AI56" i="11"/>
  <c r="AI19" i="11"/>
  <c r="AI6" i="11"/>
  <c r="AI33" i="11"/>
  <c r="AI8" i="11"/>
  <c r="AI36" i="11"/>
  <c r="AI49" i="11"/>
  <c r="AI23" i="11"/>
  <c r="AI14" i="11"/>
  <c r="AI21" i="11"/>
  <c r="AI57" i="11"/>
  <c r="AI24" i="11"/>
  <c r="AI9" i="11"/>
  <c r="AI30" i="11"/>
  <c r="AI44" i="11"/>
  <c r="AI61" i="11"/>
  <c r="AI59" i="11"/>
  <c r="AI88" i="11"/>
  <c r="AI82" i="11"/>
  <c r="AI78" i="11"/>
  <c r="AI50" i="11"/>
  <c r="AI62" i="11"/>
  <c r="AI94" i="11"/>
  <c r="AI42" i="11"/>
  <c r="AI86" i="11"/>
  <c r="AI54" i="11"/>
  <c r="AI52" i="11"/>
  <c r="AI70" i="11"/>
  <c r="AM50" i="11"/>
  <c r="AT50" i="11" s="1"/>
  <c r="AM5" i="11"/>
  <c r="AT5" i="11" s="1"/>
  <c r="AM6" i="11"/>
  <c r="AT6" i="11" s="1"/>
  <c r="AM42" i="11"/>
  <c r="AT42" i="11" s="1"/>
  <c r="AM92" i="11"/>
  <c r="AT92" i="11" s="1"/>
  <c r="AM63" i="11"/>
  <c r="AT63" i="11" s="1"/>
  <c r="AM54" i="11"/>
  <c r="AT54" i="11" s="1"/>
  <c r="AM61" i="11"/>
  <c r="AT61" i="11" s="1"/>
  <c r="AM93" i="11"/>
  <c r="AT93" i="11" s="1"/>
  <c r="AM87" i="11"/>
  <c r="AT87" i="11" s="1"/>
  <c r="AM12" i="11"/>
  <c r="AT12" i="11" s="1"/>
  <c r="AM19" i="11"/>
  <c r="AT19" i="11" s="1"/>
  <c r="AM33" i="11"/>
  <c r="AT33" i="11" s="1"/>
  <c r="AM11" i="11"/>
  <c r="AT11" i="11" s="1"/>
  <c r="AM30" i="11"/>
  <c r="AT30" i="11" s="1"/>
  <c r="AM34" i="11"/>
  <c r="AT34" i="11" s="1"/>
  <c r="AM82" i="11"/>
  <c r="AT82" i="11" s="1"/>
  <c r="AM86" i="11"/>
  <c r="AT86" i="11" s="1"/>
  <c r="AM69" i="11"/>
  <c r="AT69" i="11" s="1"/>
  <c r="AM73" i="11"/>
  <c r="AT73" i="11" s="1"/>
  <c r="AM78" i="11"/>
  <c r="AT78" i="11" s="1"/>
  <c r="AM44" i="11"/>
  <c r="AT44" i="11" s="1"/>
  <c r="AM62" i="11"/>
  <c r="AT62" i="11" s="1"/>
  <c r="AM46" i="11"/>
  <c r="AT46" i="11" s="1"/>
  <c r="AM40" i="11"/>
  <c r="AT40" i="11" s="1"/>
  <c r="AM71" i="11"/>
  <c r="AT71" i="11" s="1"/>
  <c r="AM24" i="11"/>
  <c r="AT24" i="11" s="1"/>
  <c r="AM88" i="11"/>
  <c r="AT88" i="11" s="1"/>
  <c r="AM53" i="11"/>
  <c r="AT53" i="11" s="1"/>
  <c r="AM8" i="11"/>
  <c r="AT8" i="11" s="1"/>
  <c r="AM48" i="11"/>
  <c r="AT48" i="11" s="1"/>
  <c r="AM95" i="11"/>
  <c r="AT95" i="11" s="1"/>
  <c r="AM60" i="11"/>
  <c r="AT60" i="11" s="1"/>
  <c r="AM52" i="11"/>
  <c r="AT52" i="11" s="1"/>
  <c r="AM90" i="11"/>
  <c r="AT90" i="11" s="1"/>
  <c r="AM77" i="11"/>
  <c r="AT77" i="11" s="1"/>
  <c r="AM10" i="11"/>
  <c r="AT10" i="11" s="1"/>
  <c r="AM84" i="11"/>
  <c r="AT84" i="11" s="1"/>
  <c r="AM9" i="11"/>
  <c r="AT9" i="11" s="1"/>
  <c r="AM36" i="11"/>
  <c r="AT36" i="11" s="1"/>
  <c r="AM26" i="11"/>
  <c r="AT26" i="11" s="1"/>
  <c r="AM72" i="11"/>
  <c r="AT72" i="11" s="1"/>
  <c r="AM32" i="11"/>
  <c r="AT32" i="11" s="1"/>
  <c r="AM74" i="11"/>
  <c r="AT74" i="11" s="1"/>
  <c r="AM81" i="11"/>
  <c r="AT81" i="11" s="1"/>
  <c r="AM80" i="11"/>
  <c r="AT80" i="11" s="1"/>
  <c r="AM17" i="11"/>
  <c r="AT17" i="11" s="1"/>
  <c r="AM57" i="11"/>
  <c r="AT57" i="11" s="1"/>
  <c r="AM49" i="11"/>
  <c r="AT49" i="11" s="1"/>
  <c r="AM14" i="11"/>
  <c r="AT14" i="11" s="1"/>
  <c r="AM15" i="11"/>
  <c r="AT15" i="11" s="1"/>
  <c r="AM37" i="11"/>
  <c r="AT37" i="11" s="1"/>
  <c r="AM28" i="11"/>
  <c r="AT28" i="11" s="1"/>
  <c r="AM27" i="11"/>
  <c r="AT27" i="11" s="1"/>
  <c r="AM39" i="11"/>
  <c r="AT39" i="11" s="1"/>
  <c r="AM29" i="11"/>
  <c r="AT29" i="11" s="1"/>
  <c r="AM23" i="11"/>
  <c r="AT23" i="11" s="1"/>
  <c r="AM3" i="11"/>
  <c r="AT3" i="11" s="1"/>
  <c r="AM85" i="11"/>
  <c r="AT85" i="11" s="1"/>
  <c r="AM31" i="11"/>
  <c r="AT31" i="11" s="1"/>
  <c r="AM35" i="11"/>
  <c r="AT35" i="11" s="1"/>
  <c r="AM58" i="11"/>
  <c r="AT58" i="11" s="1"/>
  <c r="AM20" i="11"/>
  <c r="AT20" i="11" s="1"/>
  <c r="AM7" i="11"/>
  <c r="AT7" i="11" s="1"/>
  <c r="AM4" i="11"/>
  <c r="AT4" i="11" s="1"/>
  <c r="AM25" i="11"/>
  <c r="AT25" i="11" s="1"/>
  <c r="AM64" i="11"/>
  <c r="AT64" i="11" s="1"/>
  <c r="AM79" i="11"/>
  <c r="AT79" i="11" s="1"/>
  <c r="AM38" i="11"/>
  <c r="AT38" i="11" s="1"/>
  <c r="AM21" i="11"/>
  <c r="AT21" i="11" s="1"/>
  <c r="AM13" i="11"/>
  <c r="AT13" i="11" s="1"/>
  <c r="AM16" i="11"/>
  <c r="AT16" i="11" s="1"/>
  <c r="AM22" i="11"/>
  <c r="AT22" i="11" s="1"/>
  <c r="AM18" i="11"/>
  <c r="AT18" i="11" s="1"/>
  <c r="AM66" i="11"/>
  <c r="AT66" i="11" s="1"/>
  <c r="AM70" i="11"/>
  <c r="AT70" i="11" s="1"/>
  <c r="AM76" i="11"/>
  <c r="AT76" i="11" s="1"/>
  <c r="AM94" i="11"/>
  <c r="AT94" i="11" s="1"/>
  <c r="AM65" i="11"/>
  <c r="AT65" i="11" s="1"/>
  <c r="AM97" i="11"/>
  <c r="AT97" i="11" s="1"/>
  <c r="AM68" i="11"/>
  <c r="AT68" i="11" s="1"/>
  <c r="AM89" i="11"/>
  <c r="AT89" i="11" s="1"/>
  <c r="AM96" i="11"/>
  <c r="AT96" i="11" s="1"/>
  <c r="AM56" i="11"/>
  <c r="AT56" i="11" s="1"/>
  <c r="AM59" i="11"/>
  <c r="AT59" i="11" s="1"/>
  <c r="AM55" i="11"/>
  <c r="AT55" i="11" s="1"/>
  <c r="AM41" i="11"/>
  <c r="AT41" i="11" s="1"/>
  <c r="AM47" i="11"/>
  <c r="AT47" i="11" s="1"/>
  <c r="AM83" i="11"/>
  <c r="AT83" i="11" s="1"/>
  <c r="AM51" i="11"/>
  <c r="AT51" i="11" s="1"/>
  <c r="AM91" i="11"/>
  <c r="AT91" i="11" s="1"/>
  <c r="AM75" i="11"/>
  <c r="AT75" i="11" s="1"/>
  <c r="AM67" i="11"/>
  <c r="AT67" i="11" s="1"/>
  <c r="AM45" i="11"/>
  <c r="AT45" i="11" s="1"/>
  <c r="AM43" i="11"/>
  <c r="AT43" i="11" s="1"/>
  <c r="AM2" i="11"/>
  <c r="AT2" i="11" s="1"/>
  <c r="AI2" i="11"/>
  <c r="AR2" i="11" s="1"/>
  <c r="E77" i="8"/>
  <c r="AR24" i="11" l="1"/>
  <c r="AS24" i="11"/>
  <c r="AS63" i="11"/>
  <c r="AR63" i="11"/>
  <c r="AS31" i="11"/>
  <c r="AR31" i="11"/>
  <c r="AS57" i="11"/>
  <c r="AR57" i="11"/>
  <c r="AS53" i="11"/>
  <c r="AR53" i="11"/>
  <c r="AS11" i="11"/>
  <c r="AR11" i="11"/>
  <c r="AS60" i="11"/>
  <c r="AR60" i="11"/>
  <c r="AR74" i="11"/>
  <c r="AS74" i="11"/>
  <c r="AS59" i="11"/>
  <c r="AR59" i="11"/>
  <c r="AR72" i="11"/>
  <c r="AS72" i="11"/>
  <c r="AS50" i="11"/>
  <c r="AR50" i="11"/>
  <c r="AS9" i="11"/>
  <c r="AR9" i="11"/>
  <c r="AR8" i="11"/>
  <c r="AS8" i="11"/>
  <c r="AS43" i="11"/>
  <c r="AR43" i="11"/>
  <c r="AS87" i="11"/>
  <c r="AR87" i="11"/>
  <c r="AS37" i="11"/>
  <c r="AR37" i="11"/>
  <c r="AS95" i="11"/>
  <c r="AR95" i="11"/>
  <c r="AS27" i="11"/>
  <c r="AR27" i="11"/>
  <c r="AR76" i="11"/>
  <c r="AS76" i="11"/>
  <c r="AS35" i="11"/>
  <c r="AR35" i="11"/>
  <c r="AR10" i="11"/>
  <c r="AS10" i="11"/>
  <c r="AS70" i="11"/>
  <c r="AR70" i="11"/>
  <c r="AR18" i="11"/>
  <c r="AS18" i="11"/>
  <c r="AS97" i="11"/>
  <c r="AR97" i="11"/>
  <c r="AS52" i="11"/>
  <c r="AR52" i="11"/>
  <c r="AR20" i="11"/>
  <c r="AS20" i="11"/>
  <c r="AS69" i="11"/>
  <c r="AR69" i="11"/>
  <c r="AR88" i="11"/>
  <c r="AS88" i="11"/>
  <c r="AS79" i="11"/>
  <c r="AR79" i="11"/>
  <c r="AR77" i="11"/>
  <c r="AS77" i="11"/>
  <c r="AR86" i="11"/>
  <c r="AS86" i="11"/>
  <c r="AR56" i="11"/>
  <c r="AS56" i="11"/>
  <c r="AS41" i="11"/>
  <c r="AR41" i="11"/>
  <c r="AS13" i="11"/>
  <c r="AR13" i="11"/>
  <c r="AS29" i="11"/>
  <c r="AR29" i="11"/>
  <c r="AS42" i="11"/>
  <c r="AR42" i="11"/>
  <c r="AS61" i="11"/>
  <c r="AR61" i="11"/>
  <c r="AS23" i="11"/>
  <c r="AR23" i="11"/>
  <c r="AR4" i="11"/>
  <c r="AS4" i="11"/>
  <c r="AR65" i="11"/>
  <c r="AS65" i="11"/>
  <c r="AS73" i="11"/>
  <c r="AR73" i="11"/>
  <c r="AS26" i="11"/>
  <c r="AR26" i="11"/>
  <c r="AS39" i="11"/>
  <c r="AR39" i="11"/>
  <c r="AS51" i="11"/>
  <c r="AR51" i="11"/>
  <c r="AS71" i="11"/>
  <c r="AR71" i="11"/>
  <c r="AS58" i="11"/>
  <c r="AR58" i="11"/>
  <c r="AS7" i="11"/>
  <c r="AR7" i="11"/>
  <c r="AR78" i="11"/>
  <c r="AS78" i="11"/>
  <c r="AS66" i="11"/>
  <c r="AR66" i="11"/>
  <c r="AS68" i="11"/>
  <c r="AR68" i="11"/>
  <c r="AR6" i="11"/>
  <c r="AS6" i="11"/>
  <c r="AS3" i="11"/>
  <c r="AR3" i="11"/>
  <c r="AR85" i="11"/>
  <c r="AS85" i="11"/>
  <c r="AS21" i="11"/>
  <c r="AR21" i="11"/>
  <c r="AR84" i="11"/>
  <c r="AS84" i="11"/>
  <c r="AS17" i="11"/>
  <c r="AR17" i="11"/>
  <c r="AR92" i="11"/>
  <c r="AS92" i="11"/>
  <c r="AS34" i="11"/>
  <c r="AR34" i="11"/>
  <c r="AR94" i="11"/>
  <c r="AS94" i="11"/>
  <c r="AS44" i="11"/>
  <c r="AR44" i="11"/>
  <c r="AR49" i="11"/>
  <c r="AS49" i="11"/>
  <c r="AS5" i="11"/>
  <c r="AR5" i="11"/>
  <c r="AS89" i="11"/>
  <c r="AR89" i="11"/>
  <c r="AS91" i="11"/>
  <c r="AR91" i="11"/>
  <c r="AR12" i="11"/>
  <c r="AS12" i="11"/>
  <c r="AR16" i="11"/>
  <c r="AS16" i="11"/>
  <c r="AS83" i="11"/>
  <c r="AR83" i="11"/>
  <c r="AR40" i="11"/>
  <c r="AS40" i="11"/>
  <c r="AS28" i="11"/>
  <c r="AR28" i="11"/>
  <c r="AS45" i="11"/>
  <c r="AR45" i="11"/>
  <c r="AR33" i="11"/>
  <c r="AS33" i="11"/>
  <c r="AS46" i="11"/>
  <c r="AR46" i="11"/>
  <c r="AR90" i="11"/>
  <c r="AS90" i="11"/>
  <c r="AR82" i="11"/>
  <c r="AS82" i="11"/>
  <c r="AR93" i="11"/>
  <c r="AS93" i="11"/>
  <c r="AR96" i="11"/>
  <c r="AS96" i="11"/>
  <c r="AS54" i="11"/>
  <c r="AR54" i="11"/>
  <c r="AS19" i="11"/>
  <c r="AR19" i="11"/>
  <c r="AS15" i="11"/>
  <c r="AR15" i="11"/>
  <c r="AS75" i="11"/>
  <c r="AR75" i="11"/>
  <c r="AR14" i="11"/>
  <c r="AS14" i="11"/>
  <c r="AS81" i="11"/>
  <c r="AR81" i="11"/>
  <c r="AS67" i="11"/>
  <c r="AR67" i="11"/>
  <c r="AS62" i="11"/>
  <c r="AR62" i="11"/>
  <c r="AS30" i="11"/>
  <c r="AR30" i="11"/>
  <c r="AS36" i="11"/>
  <c r="AR36" i="11"/>
  <c r="AS32" i="11"/>
  <c r="AR32" i="11"/>
  <c r="AS64" i="11"/>
  <c r="AR64" i="11"/>
  <c r="AS47" i="11"/>
  <c r="AR47" i="11"/>
  <c r="AR80" i="11"/>
  <c r="AS80" i="11"/>
  <c r="AR22" i="11"/>
  <c r="AS22" i="11"/>
  <c r="AS48" i="11"/>
  <c r="AR48" i="11"/>
  <c r="AS25" i="11"/>
  <c r="AR25" i="11"/>
  <c r="AS38" i="11"/>
  <c r="AR38" i="11"/>
  <c r="AS55" i="11"/>
  <c r="AR55" i="11"/>
  <c r="AS2" i="11"/>
  <c r="G77" i="8"/>
  <c r="AR98" i="11" l="1"/>
  <c r="AT98" i="11"/>
  <c r="AS98" i="11"/>
  <c r="AV86" i="11" l="1"/>
  <c r="BL86" i="11" s="1"/>
  <c r="AV70" i="11"/>
  <c r="BL70" i="11" s="1"/>
  <c r="AV22" i="11"/>
  <c r="BL22" i="11" s="1"/>
  <c r="AV78" i="11"/>
  <c r="BL78" i="11" s="1"/>
  <c r="AV62" i="11"/>
  <c r="BL62" i="11" s="1"/>
  <c r="AV46" i="11"/>
  <c r="BL46" i="11" s="1"/>
  <c r="AV38" i="11"/>
  <c r="BL38" i="11" s="1"/>
  <c r="AV30" i="11"/>
  <c r="BL30" i="11" s="1"/>
  <c r="AV89" i="11"/>
  <c r="BL89" i="11" s="1"/>
  <c r="AV81" i="11"/>
  <c r="BL81" i="11" s="1"/>
  <c r="AV73" i="11"/>
  <c r="BL73" i="11" s="1"/>
  <c r="AV65" i="11"/>
  <c r="BL65" i="11" s="1"/>
  <c r="AV57" i="11"/>
  <c r="BL57" i="11" s="1"/>
  <c r="AV49" i="11"/>
  <c r="BL49" i="11" s="1"/>
  <c r="AV41" i="11"/>
  <c r="BL41" i="11" s="1"/>
  <c r="AV33" i="11"/>
  <c r="BL33" i="11" s="1"/>
  <c r="AV25" i="11"/>
  <c r="BL25" i="11" s="1"/>
  <c r="AV17" i="11"/>
  <c r="BL17" i="11" s="1"/>
  <c r="AV9" i="11"/>
  <c r="BL9" i="11" s="1"/>
  <c r="AV85" i="11"/>
  <c r="BL85" i="11" s="1"/>
  <c r="AV69" i="11"/>
  <c r="BL69" i="11" s="1"/>
  <c r="AV53" i="11"/>
  <c r="BL53" i="11" s="1"/>
  <c r="AV45" i="11"/>
  <c r="BL45" i="11" s="1"/>
  <c r="AV37" i="11"/>
  <c r="BL37" i="11" s="1"/>
  <c r="AV21" i="11"/>
  <c r="BL21" i="11" s="1"/>
  <c r="AV94" i="11"/>
  <c r="BL94" i="11" s="1"/>
  <c r="AV54" i="11"/>
  <c r="BL54" i="11" s="1"/>
  <c r="AV6" i="11"/>
  <c r="BL6" i="11" s="1"/>
  <c r="AV92" i="11"/>
  <c r="BL92" i="11" s="1"/>
  <c r="AV84" i="11"/>
  <c r="BL84" i="11" s="1"/>
  <c r="AV76" i="11"/>
  <c r="BL76" i="11" s="1"/>
  <c r="AV68" i="11"/>
  <c r="BL68" i="11" s="1"/>
  <c r="AV60" i="11"/>
  <c r="BL60" i="11" s="1"/>
  <c r="AV52" i="11"/>
  <c r="BL52" i="11" s="1"/>
  <c r="AV44" i="11"/>
  <c r="BL44" i="11" s="1"/>
  <c r="AV36" i="11"/>
  <c r="BL36" i="11" s="1"/>
  <c r="AV28" i="11"/>
  <c r="BL28" i="11" s="1"/>
  <c r="AV20" i="11"/>
  <c r="BL20" i="11" s="1"/>
  <c r="AV12" i="11"/>
  <c r="BL12" i="11" s="1"/>
  <c r="AV4" i="11"/>
  <c r="BL4" i="11" s="1"/>
  <c r="AV77" i="11"/>
  <c r="BL77" i="11" s="1"/>
  <c r="AV61" i="11"/>
  <c r="BL61" i="11" s="1"/>
  <c r="AV29" i="11"/>
  <c r="BL29" i="11" s="1"/>
  <c r="AV13" i="11"/>
  <c r="BL13" i="11" s="1"/>
  <c r="AV5" i="11"/>
  <c r="BL5" i="11" s="1"/>
  <c r="AV14" i="11"/>
  <c r="BL14" i="11" s="1"/>
  <c r="AV93" i="11"/>
  <c r="BL93" i="11" s="1"/>
  <c r="AV34" i="11"/>
  <c r="BL34" i="11" s="1"/>
  <c r="AV66" i="11"/>
  <c r="BL66" i="11" s="1"/>
  <c r="AV15" i="11"/>
  <c r="BL15" i="11" s="1"/>
  <c r="AV47" i="11"/>
  <c r="BL47" i="11" s="1"/>
  <c r="AV79" i="11"/>
  <c r="BL79" i="11" s="1"/>
  <c r="AV91" i="11"/>
  <c r="BL91" i="11" s="1"/>
  <c r="AV31" i="11"/>
  <c r="BL31" i="11" s="1"/>
  <c r="AV63" i="11"/>
  <c r="BL63" i="11" s="1"/>
  <c r="AV7" i="11"/>
  <c r="BL7" i="11" s="1"/>
  <c r="AV32" i="11"/>
  <c r="BL32" i="11" s="1"/>
  <c r="AV96" i="11"/>
  <c r="BL96" i="11" s="1"/>
  <c r="AV43" i="11"/>
  <c r="BL43" i="11" s="1"/>
  <c r="AV8" i="11"/>
  <c r="BL8" i="11" s="1"/>
  <c r="AV40" i="11"/>
  <c r="BL40" i="11" s="1"/>
  <c r="AV72" i="11"/>
  <c r="BL72" i="11" s="1"/>
  <c r="AV19" i="11"/>
  <c r="BL19" i="11" s="1"/>
  <c r="AV51" i="11"/>
  <c r="BL51" i="11" s="1"/>
  <c r="AV83" i="11"/>
  <c r="BL83" i="11" s="1"/>
  <c r="AV80" i="11"/>
  <c r="BL80" i="11" s="1"/>
  <c r="AV59" i="11"/>
  <c r="BL59" i="11" s="1"/>
  <c r="AV82" i="11"/>
  <c r="BL82" i="11" s="1"/>
  <c r="AV64" i="11"/>
  <c r="BL64" i="11" s="1"/>
  <c r="AV75" i="11"/>
  <c r="BL75" i="11" s="1"/>
  <c r="AV10" i="11"/>
  <c r="BL10" i="11" s="1"/>
  <c r="AV42" i="11"/>
  <c r="BL42" i="11" s="1"/>
  <c r="AV74" i="11"/>
  <c r="BL74" i="11" s="1"/>
  <c r="AV23" i="11"/>
  <c r="BL23" i="11" s="1"/>
  <c r="AV55" i="11"/>
  <c r="BL55" i="11" s="1"/>
  <c r="AV87" i="11"/>
  <c r="BL87" i="11" s="1"/>
  <c r="AV16" i="11"/>
  <c r="BL16" i="11" s="1"/>
  <c r="AV48" i="11"/>
  <c r="BL48" i="11" s="1"/>
  <c r="AV27" i="11"/>
  <c r="BL27" i="11" s="1"/>
  <c r="AV50" i="11"/>
  <c r="BL50" i="11" s="1"/>
  <c r="AV95" i="11"/>
  <c r="BL95" i="11" s="1"/>
  <c r="AV71" i="11"/>
  <c r="BL71" i="11" s="1"/>
  <c r="AV18" i="11"/>
  <c r="BL18" i="11" s="1"/>
  <c r="AV24" i="11"/>
  <c r="BL24" i="11" s="1"/>
  <c r="AV56" i="11"/>
  <c r="BL56" i="11" s="1"/>
  <c r="AV88" i="11"/>
  <c r="BL88" i="11" s="1"/>
  <c r="AV3" i="11"/>
  <c r="BL3" i="11" s="1"/>
  <c r="AV35" i="11"/>
  <c r="BL35" i="11" s="1"/>
  <c r="AV67" i="11"/>
  <c r="BL67" i="11" s="1"/>
  <c r="AV97" i="11"/>
  <c r="BL97" i="11" s="1"/>
  <c r="AV26" i="11"/>
  <c r="BL26" i="11" s="1"/>
  <c r="AV58" i="11"/>
  <c r="BL58" i="11" s="1"/>
  <c r="AV90" i="11"/>
  <c r="BL90" i="11" s="1"/>
  <c r="AV39" i="11"/>
  <c r="BL39" i="11" s="1"/>
  <c r="AV11" i="11"/>
  <c r="BL11" i="11" s="1"/>
  <c r="AW10" i="11"/>
  <c r="BW10" i="11" s="1"/>
  <c r="BX10" i="11" s="1"/>
  <c r="BY10" i="11" s="1"/>
  <c r="AW95" i="11"/>
  <c r="AW55" i="11"/>
  <c r="AW47" i="11"/>
  <c r="AW39" i="11"/>
  <c r="BW39" i="11" s="1"/>
  <c r="BX39" i="11" s="1"/>
  <c r="BY39" i="11" s="1"/>
  <c r="AW87" i="11"/>
  <c r="BW87" i="11" s="1"/>
  <c r="BX87" i="11" s="1"/>
  <c r="BY87" i="11" s="1"/>
  <c r="AW71" i="11"/>
  <c r="BW71" i="11" s="1"/>
  <c r="BX71" i="11" s="1"/>
  <c r="BY71" i="11" s="1"/>
  <c r="AW15" i="11"/>
  <c r="BW15" i="11" s="1"/>
  <c r="BX15" i="11" s="1"/>
  <c r="BY15" i="11" s="1"/>
  <c r="AW7" i="11"/>
  <c r="BW7" i="11" s="1"/>
  <c r="BX7" i="11" s="1"/>
  <c r="BY7" i="11" s="1"/>
  <c r="AW90" i="11"/>
  <c r="BW90" i="11" s="1"/>
  <c r="BX90" i="11" s="1"/>
  <c r="BY90" i="11" s="1"/>
  <c r="AW82" i="11"/>
  <c r="AW74" i="11"/>
  <c r="BW74" i="11" s="1"/>
  <c r="BX74" i="11" s="1"/>
  <c r="BY74" i="11" s="1"/>
  <c r="AW66" i="11"/>
  <c r="BW66" i="11" s="1"/>
  <c r="BX66" i="11" s="1"/>
  <c r="BY66" i="11" s="1"/>
  <c r="AW58" i="11"/>
  <c r="BW58" i="11" s="1"/>
  <c r="BX58" i="11" s="1"/>
  <c r="BY58" i="11" s="1"/>
  <c r="AW50" i="11"/>
  <c r="AW42" i="11"/>
  <c r="BW42" i="11" s="1"/>
  <c r="AW34" i="11"/>
  <c r="AW26" i="11"/>
  <c r="AW18" i="11"/>
  <c r="BW18" i="11" s="1"/>
  <c r="BX18" i="11" s="1"/>
  <c r="BY18" i="11" s="1"/>
  <c r="AW78" i="11"/>
  <c r="BW78" i="11" s="1"/>
  <c r="BX78" i="11" s="1"/>
  <c r="BY78" i="11" s="1"/>
  <c r="AW54" i="11"/>
  <c r="BW54" i="11" s="1"/>
  <c r="BX54" i="11" s="1"/>
  <c r="BY54" i="11" s="1"/>
  <c r="AW14" i="11"/>
  <c r="BW14" i="11" s="1"/>
  <c r="BX14" i="11" s="1"/>
  <c r="BY14" i="11" s="1"/>
  <c r="AW6" i="11"/>
  <c r="AW31" i="11"/>
  <c r="BW31" i="11" s="1"/>
  <c r="BX31" i="11" s="1"/>
  <c r="BY31" i="11" s="1"/>
  <c r="AW93" i="11"/>
  <c r="BW93" i="11" s="1"/>
  <c r="BX93" i="11" s="1"/>
  <c r="BY93" i="11" s="1"/>
  <c r="AW85" i="11"/>
  <c r="AW77" i="11"/>
  <c r="AW69" i="11"/>
  <c r="AW61" i="11"/>
  <c r="BW61" i="11" s="1"/>
  <c r="BX61" i="11" s="1"/>
  <c r="BY61" i="11" s="1"/>
  <c r="AW53" i="11"/>
  <c r="BW53" i="11" s="1"/>
  <c r="BX53" i="11" s="1"/>
  <c r="BY53" i="11" s="1"/>
  <c r="AW45" i="11"/>
  <c r="AW37" i="11"/>
  <c r="BW37" i="11" s="1"/>
  <c r="BX37" i="11" s="1"/>
  <c r="BY37" i="11" s="1"/>
  <c r="AW29" i="11"/>
  <c r="AW21" i="11"/>
  <c r="AW13" i="11"/>
  <c r="AW5" i="11"/>
  <c r="AW46" i="11"/>
  <c r="BW46" i="11" s="1"/>
  <c r="BX46" i="11" s="1"/>
  <c r="BY46" i="11" s="1"/>
  <c r="AW30" i="11"/>
  <c r="BW30" i="11" s="1"/>
  <c r="AW22" i="11"/>
  <c r="BW22" i="11" s="1"/>
  <c r="BX22" i="11" s="1"/>
  <c r="BY22" i="11" s="1"/>
  <c r="AW79" i="11"/>
  <c r="BW79" i="11" s="1"/>
  <c r="BX79" i="11" s="1"/>
  <c r="BY79" i="11" s="1"/>
  <c r="AW63" i="11"/>
  <c r="BW63" i="11" s="1"/>
  <c r="BX63" i="11" s="1"/>
  <c r="BY63" i="11" s="1"/>
  <c r="AW23" i="11"/>
  <c r="AW94" i="11"/>
  <c r="AW86" i="11"/>
  <c r="AW70" i="11"/>
  <c r="BW70" i="11" s="1"/>
  <c r="BX70" i="11" s="1"/>
  <c r="BY70" i="11" s="1"/>
  <c r="AW62" i="11"/>
  <c r="BW62" i="11" s="1"/>
  <c r="BX62" i="11" s="1"/>
  <c r="BY62" i="11" s="1"/>
  <c r="AW38" i="11"/>
  <c r="BW38" i="11" s="1"/>
  <c r="BX38" i="11" s="1"/>
  <c r="BY38" i="11" s="1"/>
  <c r="AW32" i="11"/>
  <c r="BW32" i="11" s="1"/>
  <c r="BX32" i="11" s="1"/>
  <c r="BY32" i="11" s="1"/>
  <c r="AW64" i="11"/>
  <c r="BW64" i="11" s="1"/>
  <c r="BX64" i="11" s="1"/>
  <c r="BY64" i="11" s="1"/>
  <c r="AW96" i="11"/>
  <c r="AW3" i="11"/>
  <c r="AW35" i="11"/>
  <c r="BW35" i="11" s="1"/>
  <c r="BX35" i="11" s="1"/>
  <c r="BY35" i="11" s="1"/>
  <c r="AW67" i="11"/>
  <c r="BW67" i="11" s="1"/>
  <c r="BX67" i="11" s="1"/>
  <c r="BY67" i="11" s="1"/>
  <c r="AW12" i="11"/>
  <c r="BW12" i="11" s="1"/>
  <c r="BX12" i="11" s="1"/>
  <c r="BY12" i="11" s="1"/>
  <c r="AW81" i="11"/>
  <c r="BW81" i="11" s="1"/>
  <c r="BX81" i="11" s="1"/>
  <c r="BY81" i="11" s="1"/>
  <c r="AW16" i="11"/>
  <c r="BW16" i="11" s="1"/>
  <c r="BX16" i="11" s="1"/>
  <c r="BY16" i="11" s="1"/>
  <c r="AW51" i="11"/>
  <c r="BW51" i="11" s="1"/>
  <c r="BX51" i="11" s="1"/>
  <c r="BY51" i="11" s="1"/>
  <c r="AW56" i="11"/>
  <c r="AW27" i="11"/>
  <c r="AW65" i="11"/>
  <c r="AW4" i="11"/>
  <c r="BW4" i="11" s="1"/>
  <c r="BX4" i="11" s="1"/>
  <c r="BY4" i="11" s="1"/>
  <c r="AW36" i="11"/>
  <c r="BW36" i="11" s="1"/>
  <c r="BX36" i="11" s="1"/>
  <c r="BY36" i="11" s="1"/>
  <c r="AW68" i="11"/>
  <c r="AW9" i="11"/>
  <c r="BW9" i="11" s="1"/>
  <c r="BX9" i="11" s="1"/>
  <c r="BY9" i="11" s="1"/>
  <c r="AW41" i="11"/>
  <c r="BW41" i="11" s="1"/>
  <c r="BX41" i="11" s="1"/>
  <c r="BY41" i="11" s="1"/>
  <c r="AW73" i="11"/>
  <c r="AW76" i="11"/>
  <c r="AW49" i="11"/>
  <c r="BW49" i="11" s="1"/>
  <c r="BX49" i="11" s="1"/>
  <c r="BY49" i="11" s="1"/>
  <c r="AW80" i="11"/>
  <c r="BW80" i="11" s="1"/>
  <c r="BX80" i="11" s="1"/>
  <c r="BY80" i="11" s="1"/>
  <c r="AW19" i="11"/>
  <c r="BW19" i="11" s="1"/>
  <c r="BX19" i="11" s="1"/>
  <c r="BY19" i="11" s="1"/>
  <c r="AW24" i="11"/>
  <c r="BW24" i="11" s="1"/>
  <c r="BX24" i="11" s="1"/>
  <c r="BY24" i="11" s="1"/>
  <c r="AW92" i="11"/>
  <c r="BW92" i="11" s="1"/>
  <c r="BX92" i="11" s="1"/>
  <c r="BY92" i="11" s="1"/>
  <c r="AW97" i="11"/>
  <c r="BW97" i="11" s="1"/>
  <c r="BX97" i="11" s="1"/>
  <c r="BY97" i="11" s="1"/>
  <c r="AW8" i="11"/>
  <c r="AW40" i="11"/>
  <c r="AW72" i="11"/>
  <c r="BW72" i="11" s="1"/>
  <c r="BX72" i="11" s="1"/>
  <c r="BY72" i="11" s="1"/>
  <c r="AW11" i="11"/>
  <c r="BW11" i="11" s="1"/>
  <c r="AW43" i="11"/>
  <c r="BW43" i="11" s="1"/>
  <c r="BX43" i="11" s="1"/>
  <c r="BY43" i="11" s="1"/>
  <c r="AW75" i="11"/>
  <c r="BW75" i="11" s="1"/>
  <c r="BX75" i="11" s="1"/>
  <c r="BY75" i="11" s="1"/>
  <c r="AW44" i="11"/>
  <c r="BW44" i="11" s="1"/>
  <c r="BX44" i="11" s="1"/>
  <c r="BY44" i="11" s="1"/>
  <c r="AW17" i="11"/>
  <c r="BW17" i="11" s="1"/>
  <c r="BX17" i="11" s="1"/>
  <c r="BY17" i="11" s="1"/>
  <c r="AW48" i="11"/>
  <c r="AW83" i="11"/>
  <c r="AW91" i="11"/>
  <c r="AW28" i="11"/>
  <c r="BW28" i="11" s="1"/>
  <c r="BX28" i="11" s="1"/>
  <c r="BY28" i="11" s="1"/>
  <c r="AW20" i="11"/>
  <c r="BW20" i="11" s="1"/>
  <c r="BX20" i="11" s="1"/>
  <c r="BY20" i="11" s="1"/>
  <c r="AW52" i="11"/>
  <c r="BW52" i="11" s="1"/>
  <c r="BX52" i="11" s="1"/>
  <c r="BY52" i="11" s="1"/>
  <c r="AW84" i="11"/>
  <c r="BW84" i="11" s="1"/>
  <c r="BX84" i="11" s="1"/>
  <c r="BY84" i="11" s="1"/>
  <c r="AW25" i="11"/>
  <c r="BW25" i="11" s="1"/>
  <c r="BX25" i="11" s="1"/>
  <c r="BY25" i="11" s="1"/>
  <c r="AW57" i="11"/>
  <c r="AW89" i="11"/>
  <c r="AW88" i="11"/>
  <c r="AW59" i="11"/>
  <c r="BW59" i="11" s="1"/>
  <c r="BX59" i="11" s="1"/>
  <c r="BY59" i="11" s="1"/>
  <c r="AW60" i="11"/>
  <c r="BW60" i="11" s="1"/>
  <c r="BX60" i="11" s="1"/>
  <c r="BY60" i="11" s="1"/>
  <c r="AW33" i="11"/>
  <c r="BW33" i="11" s="1"/>
  <c r="BX33" i="11" s="1"/>
  <c r="BY33" i="11" s="1"/>
  <c r="AU61" i="11"/>
  <c r="AZ61" i="11" s="1"/>
  <c r="AU53" i="11"/>
  <c r="AZ53" i="11" s="1"/>
  <c r="AU29" i="11"/>
  <c r="AZ29" i="11" s="1"/>
  <c r="AU5" i="11"/>
  <c r="AZ5" i="11" s="1"/>
  <c r="AU21" i="11"/>
  <c r="AZ21" i="11" s="1"/>
  <c r="AU88" i="11"/>
  <c r="AZ88" i="11" s="1"/>
  <c r="AU80" i="11"/>
  <c r="AZ80" i="11" s="1"/>
  <c r="AU72" i="11"/>
  <c r="AZ72" i="11" s="1"/>
  <c r="AU64" i="11"/>
  <c r="AZ64" i="11" s="1"/>
  <c r="AU56" i="11"/>
  <c r="AZ56" i="11" s="1"/>
  <c r="AU48" i="11"/>
  <c r="AZ48" i="11" s="1"/>
  <c r="AU40" i="11"/>
  <c r="AZ40" i="11" s="1"/>
  <c r="AU32" i="11"/>
  <c r="AZ32" i="11" s="1"/>
  <c r="AU24" i="11"/>
  <c r="AZ24" i="11" s="1"/>
  <c r="AU16" i="11"/>
  <c r="AZ16" i="11" s="1"/>
  <c r="AU8" i="11"/>
  <c r="AZ8" i="11" s="1"/>
  <c r="AU76" i="11"/>
  <c r="AZ76" i="11" s="1"/>
  <c r="AU60" i="11"/>
  <c r="AZ60" i="11" s="1"/>
  <c r="AU52" i="11"/>
  <c r="AZ52" i="11" s="1"/>
  <c r="AU28" i="11"/>
  <c r="AZ28" i="11" s="1"/>
  <c r="AU12" i="11"/>
  <c r="AZ12" i="11" s="1"/>
  <c r="AU4" i="11"/>
  <c r="AZ4" i="11" s="1"/>
  <c r="AU69" i="11"/>
  <c r="AZ69" i="11" s="1"/>
  <c r="AU45" i="11"/>
  <c r="AZ45" i="11" s="1"/>
  <c r="AU13" i="11"/>
  <c r="AZ13" i="11" s="1"/>
  <c r="AU91" i="11"/>
  <c r="AZ91" i="11" s="1"/>
  <c r="AU83" i="11"/>
  <c r="AZ83" i="11" s="1"/>
  <c r="AU75" i="11"/>
  <c r="AZ75" i="11" s="1"/>
  <c r="AU67" i="11"/>
  <c r="AZ67" i="11" s="1"/>
  <c r="AU59" i="11"/>
  <c r="AZ59" i="11" s="1"/>
  <c r="AU51" i="11"/>
  <c r="AZ51" i="11" s="1"/>
  <c r="AU43" i="11"/>
  <c r="AZ43" i="11" s="1"/>
  <c r="AU35" i="11"/>
  <c r="AZ35" i="11" s="1"/>
  <c r="AU27" i="11"/>
  <c r="AZ27" i="11" s="1"/>
  <c r="AU19" i="11"/>
  <c r="AZ19" i="11" s="1"/>
  <c r="AU11" i="11"/>
  <c r="AZ11" i="11" s="1"/>
  <c r="AU3" i="11"/>
  <c r="AZ3" i="11" s="1"/>
  <c r="AU84" i="11"/>
  <c r="AZ84" i="11" s="1"/>
  <c r="AU68" i="11"/>
  <c r="AZ68" i="11" s="1"/>
  <c r="AU44" i="11"/>
  <c r="AZ44" i="11" s="1"/>
  <c r="AU36" i="11"/>
  <c r="AZ36" i="11" s="1"/>
  <c r="AU20" i="11"/>
  <c r="AZ20" i="11" s="1"/>
  <c r="AU93" i="11"/>
  <c r="AZ93" i="11" s="1"/>
  <c r="AU85" i="11"/>
  <c r="AZ85" i="11" s="1"/>
  <c r="AU77" i="11"/>
  <c r="AZ77" i="11" s="1"/>
  <c r="AU37" i="11"/>
  <c r="AZ37" i="11" s="1"/>
  <c r="AU92" i="11"/>
  <c r="AZ92" i="11" s="1"/>
  <c r="AU6" i="11"/>
  <c r="AZ6" i="11" s="1"/>
  <c r="AU54" i="11"/>
  <c r="AZ54" i="11" s="1"/>
  <c r="AU96" i="11"/>
  <c r="AZ96" i="11" s="1"/>
  <c r="AU14" i="11"/>
  <c r="AZ14" i="11" s="1"/>
  <c r="AU25" i="11"/>
  <c r="AZ25" i="11" s="1"/>
  <c r="AU57" i="11"/>
  <c r="AZ57" i="11" s="1"/>
  <c r="AU89" i="11"/>
  <c r="AZ89" i="11" s="1"/>
  <c r="AU34" i="11"/>
  <c r="AZ34" i="11" s="1"/>
  <c r="AU7" i="11"/>
  <c r="AZ7" i="11" s="1"/>
  <c r="AU22" i="11"/>
  <c r="AZ22" i="11" s="1"/>
  <c r="AU9" i="11"/>
  <c r="AZ9" i="11" s="1"/>
  <c r="AU23" i="11"/>
  <c r="AZ23" i="11" s="1"/>
  <c r="AU26" i="11"/>
  <c r="AZ26" i="11" s="1"/>
  <c r="AU58" i="11"/>
  <c r="AZ58" i="11" s="1"/>
  <c r="AU90" i="11"/>
  <c r="AZ90" i="11" s="1"/>
  <c r="AU31" i="11"/>
  <c r="AZ31" i="11" s="1"/>
  <c r="AU63" i="11"/>
  <c r="AZ63" i="11" s="1"/>
  <c r="AU95" i="11"/>
  <c r="AZ95" i="11" s="1"/>
  <c r="AU66" i="11"/>
  <c r="AZ66" i="11" s="1"/>
  <c r="AU71" i="11"/>
  <c r="AZ71" i="11" s="1"/>
  <c r="AU94" i="11"/>
  <c r="AZ94" i="11" s="1"/>
  <c r="AU81" i="11"/>
  <c r="AZ81" i="11" s="1"/>
  <c r="AU18" i="11"/>
  <c r="AZ18" i="11" s="1"/>
  <c r="AU87" i="11"/>
  <c r="AZ87" i="11" s="1"/>
  <c r="AU30" i="11"/>
  <c r="AZ30" i="11" s="1"/>
  <c r="AU62" i="11"/>
  <c r="AZ62" i="11" s="1"/>
  <c r="AU10" i="11"/>
  <c r="AZ10" i="11" s="1"/>
  <c r="AU33" i="11"/>
  <c r="AZ33" i="11" s="1"/>
  <c r="AU65" i="11"/>
  <c r="AZ65" i="11" s="1"/>
  <c r="AU97" i="11"/>
  <c r="AZ97" i="11" s="1"/>
  <c r="AU39" i="11"/>
  <c r="AZ39" i="11" s="1"/>
  <c r="AU73" i="11"/>
  <c r="AZ73" i="11" s="1"/>
  <c r="AU17" i="11"/>
  <c r="AZ17" i="11" s="1"/>
  <c r="AU82" i="11"/>
  <c r="AZ82" i="11" s="1"/>
  <c r="AU55" i="11"/>
  <c r="AZ55" i="11" s="1"/>
  <c r="AU86" i="11"/>
  <c r="AZ86" i="11" s="1"/>
  <c r="AU38" i="11"/>
  <c r="AZ38" i="11" s="1"/>
  <c r="AU70" i="11"/>
  <c r="AZ70" i="11" s="1"/>
  <c r="AU41" i="11"/>
  <c r="AZ41" i="11" s="1"/>
  <c r="AU42" i="11"/>
  <c r="AZ42" i="11" s="1"/>
  <c r="AU74" i="11"/>
  <c r="AZ74" i="11" s="1"/>
  <c r="AU15" i="11"/>
  <c r="AZ15" i="11" s="1"/>
  <c r="AU47" i="11"/>
  <c r="AZ47" i="11" s="1"/>
  <c r="AU79" i="11"/>
  <c r="AZ79" i="11" s="1"/>
  <c r="AU46" i="11"/>
  <c r="AZ46" i="11" s="1"/>
  <c r="AU50" i="11"/>
  <c r="AZ50" i="11" s="1"/>
  <c r="AU78" i="11"/>
  <c r="AZ78" i="11" s="1"/>
  <c r="AU49" i="11"/>
  <c r="AZ49" i="11" s="1"/>
  <c r="BW45" i="11"/>
  <c r="BX45" i="11" s="1"/>
  <c r="BY45" i="11" s="1"/>
  <c r="BW29" i="11"/>
  <c r="BX29" i="11" s="1"/>
  <c r="BY29" i="11" s="1"/>
  <c r="BW26" i="11"/>
  <c r="BX26" i="11" s="1"/>
  <c r="BY26" i="11" s="1"/>
  <c r="BW3" i="11"/>
  <c r="BX3" i="11" s="1"/>
  <c r="BY3" i="11" s="1"/>
  <c r="BW8" i="11"/>
  <c r="BX8" i="11" s="1"/>
  <c r="BY8" i="11" s="1"/>
  <c r="BW48" i="11"/>
  <c r="BX48" i="11" s="1"/>
  <c r="BY48" i="11" s="1"/>
  <c r="BW73" i="11"/>
  <c r="BX73" i="11" s="1"/>
  <c r="BY73" i="11" s="1"/>
  <c r="BW56" i="11"/>
  <c r="BX56" i="11" s="1"/>
  <c r="BY56" i="11" s="1"/>
  <c r="BW5" i="11"/>
  <c r="BX5" i="11" s="1"/>
  <c r="BY5" i="11" s="1"/>
  <c r="BW69" i="11"/>
  <c r="BX69" i="11" s="1"/>
  <c r="BY69" i="11" s="1"/>
  <c r="BW40" i="11"/>
  <c r="BX40" i="11" s="1"/>
  <c r="BY40" i="11" s="1"/>
  <c r="BW96" i="11"/>
  <c r="BX96" i="11" s="1"/>
  <c r="BY96" i="11" s="1"/>
  <c r="BW91" i="11"/>
  <c r="BX91" i="11" s="1"/>
  <c r="BY91" i="11" s="1"/>
  <c r="BW94" i="11"/>
  <c r="BX94" i="11" s="1"/>
  <c r="BY94" i="11" s="1"/>
  <c r="BW6" i="11"/>
  <c r="BX6" i="11" s="1"/>
  <c r="BY6" i="11" s="1"/>
  <c r="BW65" i="11"/>
  <c r="BX65" i="11" s="1"/>
  <c r="BY65" i="11" s="1"/>
  <c r="BW82" i="11"/>
  <c r="BX82" i="11" s="1"/>
  <c r="BY82" i="11" s="1"/>
  <c r="BW95" i="11"/>
  <c r="BX95" i="11" s="1"/>
  <c r="BY95" i="11" s="1"/>
  <c r="BW50" i="11"/>
  <c r="BW85" i="11"/>
  <c r="BW88" i="11"/>
  <c r="BX88" i="11" s="1"/>
  <c r="BY88" i="11" s="1"/>
  <c r="BW23" i="11"/>
  <c r="BX23" i="11" s="1"/>
  <c r="BY23" i="11" s="1"/>
  <c r="BW76" i="11"/>
  <c r="BX76" i="11" s="1"/>
  <c r="BY76" i="11" s="1"/>
  <c r="BW68" i="11"/>
  <c r="BX68" i="11" s="1"/>
  <c r="BY68" i="11" s="1"/>
  <c r="BW27" i="11"/>
  <c r="BW47" i="11"/>
  <c r="BX47" i="11" s="1"/>
  <c r="BY47" i="11" s="1"/>
  <c r="BW13" i="11"/>
  <c r="BX13" i="11" s="1"/>
  <c r="BY13" i="11" s="1"/>
  <c r="BW55" i="11"/>
  <c r="BX55" i="11" s="1"/>
  <c r="BY55" i="11" s="1"/>
  <c r="BW86" i="11"/>
  <c r="BX86" i="11" s="1"/>
  <c r="BY86" i="11" s="1"/>
  <c r="BW34" i="11"/>
  <c r="BX34" i="11" s="1"/>
  <c r="BY34" i="11" s="1"/>
  <c r="BW77" i="11"/>
  <c r="BX77" i="11" s="1"/>
  <c r="BY77" i="11" s="1"/>
  <c r="BW83" i="11"/>
  <c r="BX83" i="11" s="1"/>
  <c r="BY83" i="11" s="1"/>
  <c r="BW21" i="11"/>
  <c r="BX21" i="11" s="1"/>
  <c r="BY21" i="11" s="1"/>
  <c r="BW89" i="11"/>
  <c r="BX89" i="11" s="1"/>
  <c r="BY89" i="11" s="1"/>
  <c r="BW57" i="11"/>
  <c r="BX57" i="11" s="1"/>
  <c r="BY57" i="11" s="1"/>
  <c r="AU2" i="11"/>
  <c r="AZ2" i="11" s="1"/>
  <c r="AV2" i="11"/>
  <c r="BL2" i="11" s="1"/>
  <c r="AW2" i="11"/>
  <c r="BW2" i="11" s="1"/>
  <c r="BG82" i="11" l="1"/>
  <c r="BA82" i="11"/>
  <c r="BG54" i="11"/>
  <c r="BA54" i="11"/>
  <c r="BU54" i="11"/>
  <c r="BG13" i="11"/>
  <c r="BA13" i="11"/>
  <c r="BU13" i="11"/>
  <c r="BM3" i="11"/>
  <c r="BS3" i="11"/>
  <c r="BM19" i="11"/>
  <c r="BS19" i="11"/>
  <c r="BU38" i="11"/>
  <c r="BM38" i="11"/>
  <c r="BS38" i="11"/>
  <c r="BG74" i="11"/>
  <c r="BA74" i="11"/>
  <c r="BG7" i="11"/>
  <c r="BU7" i="11"/>
  <c r="BA7" i="11"/>
  <c r="BG45" i="11"/>
  <c r="BA45" i="11"/>
  <c r="BU39" i="11"/>
  <c r="BM39" i="11"/>
  <c r="BS39" i="11"/>
  <c r="BU31" i="11"/>
  <c r="BS31" i="11"/>
  <c r="BM31" i="11"/>
  <c r="BM46" i="11"/>
  <c r="BS46" i="11"/>
  <c r="BA42" i="11"/>
  <c r="BG42" i="11"/>
  <c r="BU42" i="11"/>
  <c r="BA34" i="11"/>
  <c r="BG34" i="11"/>
  <c r="BG69" i="11"/>
  <c r="BA69" i="11"/>
  <c r="BU69" i="11"/>
  <c r="BU16" i="11"/>
  <c r="BS16" i="11"/>
  <c r="BM16" i="11"/>
  <c r="BS5" i="11"/>
  <c r="BM5" i="11"/>
  <c r="BM69" i="11"/>
  <c r="BS69" i="11"/>
  <c r="BA41" i="11"/>
  <c r="BG41" i="11"/>
  <c r="BU41" i="11"/>
  <c r="BA89" i="11"/>
  <c r="BU89" i="11"/>
  <c r="BG89" i="11"/>
  <c r="BG59" i="11"/>
  <c r="BU59" i="11"/>
  <c r="BA59" i="11"/>
  <c r="BU58" i="11"/>
  <c r="BS58" i="11"/>
  <c r="BM58" i="11"/>
  <c r="BM6" i="11"/>
  <c r="BS6" i="11"/>
  <c r="BA47" i="11"/>
  <c r="BG47" i="11"/>
  <c r="BU47" i="11"/>
  <c r="BA55" i="11"/>
  <c r="BG55" i="11"/>
  <c r="BG10" i="11"/>
  <c r="BA10" i="11"/>
  <c r="BU10" i="11"/>
  <c r="BG66" i="11"/>
  <c r="BA66" i="11"/>
  <c r="BG9" i="11"/>
  <c r="BA9" i="11"/>
  <c r="BU9" i="11"/>
  <c r="BU96" i="11"/>
  <c r="BG96" i="11"/>
  <c r="BA96" i="11"/>
  <c r="BG20" i="11"/>
  <c r="BA20" i="11"/>
  <c r="BU20" i="11"/>
  <c r="BG27" i="11"/>
  <c r="BA27" i="11"/>
  <c r="BG91" i="11"/>
  <c r="BA91" i="11"/>
  <c r="BG60" i="11"/>
  <c r="BU60" i="11"/>
  <c r="BA60" i="11"/>
  <c r="BA56" i="11"/>
  <c r="BG56" i="11"/>
  <c r="BU56" i="11"/>
  <c r="BG53" i="11"/>
  <c r="BA53" i="11"/>
  <c r="BU35" i="11"/>
  <c r="BS35" i="11"/>
  <c r="BM35" i="11"/>
  <c r="BM50" i="11"/>
  <c r="BS50" i="11"/>
  <c r="BS42" i="11"/>
  <c r="BM42" i="11"/>
  <c r="BU51" i="11"/>
  <c r="BM51" i="11"/>
  <c r="BS51" i="11"/>
  <c r="BM7" i="11"/>
  <c r="BS7" i="11"/>
  <c r="BU34" i="11"/>
  <c r="BM34" i="11"/>
  <c r="BS34" i="11"/>
  <c r="BU4" i="11"/>
  <c r="BM4" i="11"/>
  <c r="BS4" i="11"/>
  <c r="BM68" i="11"/>
  <c r="BS68" i="11"/>
  <c r="BU37" i="11"/>
  <c r="BS37" i="11"/>
  <c r="BM37" i="11"/>
  <c r="BS33" i="11"/>
  <c r="BM33" i="11"/>
  <c r="BM30" i="11"/>
  <c r="BS30" i="11"/>
  <c r="BA95" i="11"/>
  <c r="BG95" i="11"/>
  <c r="BU95" i="11"/>
  <c r="BG36" i="11"/>
  <c r="BU36" i="11"/>
  <c r="BA36" i="11"/>
  <c r="BG76" i="11"/>
  <c r="BU76" i="11"/>
  <c r="BA76" i="11"/>
  <c r="BU27" i="11"/>
  <c r="BM27" i="11"/>
  <c r="BS27" i="11"/>
  <c r="BM93" i="11"/>
  <c r="BS93" i="11"/>
  <c r="BS76" i="11"/>
  <c r="BM76" i="11"/>
  <c r="BG30" i="11"/>
  <c r="BU30" i="11"/>
  <c r="BA30" i="11"/>
  <c r="BG44" i="11"/>
  <c r="BU44" i="11"/>
  <c r="BA44" i="11"/>
  <c r="BG72" i="11"/>
  <c r="BA72" i="11"/>
  <c r="BM75" i="11"/>
  <c r="BS75" i="11"/>
  <c r="BM20" i="11"/>
  <c r="BS20" i="11"/>
  <c r="BS49" i="11"/>
  <c r="BM49" i="11"/>
  <c r="BG73" i="11"/>
  <c r="BA73" i="11"/>
  <c r="BU73" i="11"/>
  <c r="BU92" i="11"/>
  <c r="BG92" i="11"/>
  <c r="BA92" i="11"/>
  <c r="BA16" i="11"/>
  <c r="BG16" i="11"/>
  <c r="BU90" i="11"/>
  <c r="BS90" i="11"/>
  <c r="BM90" i="11"/>
  <c r="BU91" i="11"/>
  <c r="BM91" i="11"/>
  <c r="BS91" i="11"/>
  <c r="BM62" i="11"/>
  <c r="BS62" i="11"/>
  <c r="BA18" i="11"/>
  <c r="BG18" i="11"/>
  <c r="BU18" i="11"/>
  <c r="BG84" i="11"/>
  <c r="BU84" i="11"/>
  <c r="BA84" i="11"/>
  <c r="BS24" i="11"/>
  <c r="BM24" i="11"/>
  <c r="BU8" i="11"/>
  <c r="BS8" i="11"/>
  <c r="BM8" i="11"/>
  <c r="BM36" i="11"/>
  <c r="BS36" i="11"/>
  <c r="BM85" i="11"/>
  <c r="BS85" i="11"/>
  <c r="BA50" i="11"/>
  <c r="BG50" i="11"/>
  <c r="BU50" i="11"/>
  <c r="BG70" i="11"/>
  <c r="BU70" i="11"/>
  <c r="BA70" i="11"/>
  <c r="BU97" i="11"/>
  <c r="BA97" i="11"/>
  <c r="BG97" i="11"/>
  <c r="BG81" i="11"/>
  <c r="BA81" i="11"/>
  <c r="BU81" i="11"/>
  <c r="BA58" i="11"/>
  <c r="BG58" i="11"/>
  <c r="BA57" i="11"/>
  <c r="BG57" i="11"/>
  <c r="BU57" i="11"/>
  <c r="BG77" i="11"/>
  <c r="BU77" i="11"/>
  <c r="BA77" i="11"/>
  <c r="BG3" i="11"/>
  <c r="BU3" i="11"/>
  <c r="BA3" i="11"/>
  <c r="BG67" i="11"/>
  <c r="BU67" i="11"/>
  <c r="BA67" i="11"/>
  <c r="BG12" i="11"/>
  <c r="BU12" i="11"/>
  <c r="BA12" i="11"/>
  <c r="BA32" i="11"/>
  <c r="BU32" i="11"/>
  <c r="BG32" i="11"/>
  <c r="BG21" i="11"/>
  <c r="BA21" i="11"/>
  <c r="BU21" i="11"/>
  <c r="BM26" i="11"/>
  <c r="BS26" i="11"/>
  <c r="BS18" i="11"/>
  <c r="BM18" i="11"/>
  <c r="BU55" i="11"/>
  <c r="BM55" i="11"/>
  <c r="BS55" i="11"/>
  <c r="BM59" i="11"/>
  <c r="BS59" i="11"/>
  <c r="BM43" i="11"/>
  <c r="BS43" i="11"/>
  <c r="BM47" i="11"/>
  <c r="BS47" i="11"/>
  <c r="BM29" i="11"/>
  <c r="BS29" i="11"/>
  <c r="BM44" i="11"/>
  <c r="BS44" i="11"/>
  <c r="BM54" i="11"/>
  <c r="BS54" i="11"/>
  <c r="BS9" i="11"/>
  <c r="BM9" i="11"/>
  <c r="BS73" i="11"/>
  <c r="BM73" i="11"/>
  <c r="BS22" i="11"/>
  <c r="BM22" i="11"/>
  <c r="BA15" i="11"/>
  <c r="BG15" i="11"/>
  <c r="BU15" i="11"/>
  <c r="BG22" i="11"/>
  <c r="BU22" i="11"/>
  <c r="BA22" i="11"/>
  <c r="BG64" i="11"/>
  <c r="BU64" i="11"/>
  <c r="BA64" i="11"/>
  <c r="BM11" i="11"/>
  <c r="BS11" i="11"/>
  <c r="BS63" i="11"/>
  <c r="BM63" i="11"/>
  <c r="BU45" i="11"/>
  <c r="BS45" i="11"/>
  <c r="BM45" i="11"/>
  <c r="BA17" i="11"/>
  <c r="BU17" i="11"/>
  <c r="BG17" i="11"/>
  <c r="BG6" i="11"/>
  <c r="BA6" i="11"/>
  <c r="BU6" i="11"/>
  <c r="BG8" i="11"/>
  <c r="BA8" i="11"/>
  <c r="BM88" i="11"/>
  <c r="BS88" i="11"/>
  <c r="BU72" i="11"/>
  <c r="BM72" i="11"/>
  <c r="BS72" i="11"/>
  <c r="BM84" i="11"/>
  <c r="BS84" i="11"/>
  <c r="BG31" i="11"/>
  <c r="BA31" i="11"/>
  <c r="BG51" i="11"/>
  <c r="BA51" i="11"/>
  <c r="BM64" i="11"/>
  <c r="BS64" i="11"/>
  <c r="BS28" i="11"/>
  <c r="BM28" i="11"/>
  <c r="BS57" i="11"/>
  <c r="BM57" i="11"/>
  <c r="BG39" i="11"/>
  <c r="BA39" i="11"/>
  <c r="BG37" i="11"/>
  <c r="BA37" i="11"/>
  <c r="BA24" i="11"/>
  <c r="BU24" i="11"/>
  <c r="BG24" i="11"/>
  <c r="BS87" i="11"/>
  <c r="BM87" i="11"/>
  <c r="BM79" i="11"/>
  <c r="BS79" i="11"/>
  <c r="BU78" i="11"/>
  <c r="BS78" i="11"/>
  <c r="BM78" i="11"/>
  <c r="BG46" i="11"/>
  <c r="BU46" i="11"/>
  <c r="BA46" i="11"/>
  <c r="BG38" i="11"/>
  <c r="BA38" i="11"/>
  <c r="BG65" i="11"/>
  <c r="BA65" i="11"/>
  <c r="BU65" i="11"/>
  <c r="BG94" i="11"/>
  <c r="BA94" i="11"/>
  <c r="BA26" i="11"/>
  <c r="BG26" i="11"/>
  <c r="BU26" i="11"/>
  <c r="BA25" i="11"/>
  <c r="BG25" i="11"/>
  <c r="BU25" i="11"/>
  <c r="BG85" i="11"/>
  <c r="BU85" i="11"/>
  <c r="BA85" i="11"/>
  <c r="BG11" i="11"/>
  <c r="BU11" i="11"/>
  <c r="BA11" i="11"/>
  <c r="BG75" i="11"/>
  <c r="BU75" i="11"/>
  <c r="BA75" i="11"/>
  <c r="BG28" i="11"/>
  <c r="BU28" i="11"/>
  <c r="BA28" i="11"/>
  <c r="BA40" i="11"/>
  <c r="BG40" i="11"/>
  <c r="BU40" i="11"/>
  <c r="BG5" i="11"/>
  <c r="BA5" i="11"/>
  <c r="BU5" i="11"/>
  <c r="BM97" i="11"/>
  <c r="BS97" i="11"/>
  <c r="BS71" i="11"/>
  <c r="BM71" i="11"/>
  <c r="BM23" i="11"/>
  <c r="BS23" i="11"/>
  <c r="BM80" i="11"/>
  <c r="BS80" i="11"/>
  <c r="BM96" i="11"/>
  <c r="BS96" i="11"/>
  <c r="BM15" i="11"/>
  <c r="BS15" i="11"/>
  <c r="BM61" i="11"/>
  <c r="BS61" i="11"/>
  <c r="BS52" i="11"/>
  <c r="BM52" i="11"/>
  <c r="BU94" i="11"/>
  <c r="BM94" i="11"/>
  <c r="BS94" i="11"/>
  <c r="BS17" i="11"/>
  <c r="BM17" i="11"/>
  <c r="BS81" i="11"/>
  <c r="BM81" i="11"/>
  <c r="BM70" i="11"/>
  <c r="BS70" i="11"/>
  <c r="BG62" i="11"/>
  <c r="BU62" i="11"/>
  <c r="BA62" i="11"/>
  <c r="BG35" i="11"/>
  <c r="BA35" i="11"/>
  <c r="BG61" i="11"/>
  <c r="BU61" i="11"/>
  <c r="BA61" i="11"/>
  <c r="BM10" i="11"/>
  <c r="BS10" i="11"/>
  <c r="BM12" i="11"/>
  <c r="BS12" i="11"/>
  <c r="BS41" i="11"/>
  <c r="BM41" i="11"/>
  <c r="BG63" i="11"/>
  <c r="BA63" i="11"/>
  <c r="BU63" i="11"/>
  <c r="BG43" i="11"/>
  <c r="BA43" i="11"/>
  <c r="BU43" i="11"/>
  <c r="BM48" i="11"/>
  <c r="BS48" i="11"/>
  <c r="BM14" i="11"/>
  <c r="BS14" i="11"/>
  <c r="BU53" i="11"/>
  <c r="BM53" i="11"/>
  <c r="BS53" i="11"/>
  <c r="BA49" i="11"/>
  <c r="BG49" i="11"/>
  <c r="BU49" i="11"/>
  <c r="BG87" i="11"/>
  <c r="BA87" i="11"/>
  <c r="BU87" i="11"/>
  <c r="BG68" i="11"/>
  <c r="BU68" i="11"/>
  <c r="BA68" i="11"/>
  <c r="BG80" i="11"/>
  <c r="BU80" i="11"/>
  <c r="BA80" i="11"/>
  <c r="BM56" i="11"/>
  <c r="BS56" i="11"/>
  <c r="BM40" i="11"/>
  <c r="BS40" i="11"/>
  <c r="BM92" i="11"/>
  <c r="BS92" i="11"/>
  <c r="BG78" i="11"/>
  <c r="BA78" i="11"/>
  <c r="BG90" i="11"/>
  <c r="BA90" i="11"/>
  <c r="BG4" i="11"/>
  <c r="BA4" i="11"/>
  <c r="BU88" i="11"/>
  <c r="BG88" i="11"/>
  <c r="BA88" i="11"/>
  <c r="BU82" i="11"/>
  <c r="BM82" i="11"/>
  <c r="BS82" i="11"/>
  <c r="BM13" i="11"/>
  <c r="BS13" i="11"/>
  <c r="BS65" i="11"/>
  <c r="BM65" i="11"/>
  <c r="BG79" i="11"/>
  <c r="BA79" i="11"/>
  <c r="BU79" i="11"/>
  <c r="BU86" i="11"/>
  <c r="BG86" i="11"/>
  <c r="BA86" i="11"/>
  <c r="BA33" i="11"/>
  <c r="BG33" i="11"/>
  <c r="BU33" i="11"/>
  <c r="BG71" i="11"/>
  <c r="BA71" i="11"/>
  <c r="BU71" i="11"/>
  <c r="BG23" i="11"/>
  <c r="BA23" i="11"/>
  <c r="BU23" i="11"/>
  <c r="BG14" i="11"/>
  <c r="BA14" i="11"/>
  <c r="BU14" i="11"/>
  <c r="BU93" i="11"/>
  <c r="BG93" i="11"/>
  <c r="BA93" i="11"/>
  <c r="BG19" i="11"/>
  <c r="BU19" i="11"/>
  <c r="BA19" i="11"/>
  <c r="BG83" i="11"/>
  <c r="BU83" i="11"/>
  <c r="BA83" i="11"/>
  <c r="BG52" i="11"/>
  <c r="BU52" i="11"/>
  <c r="BA52" i="11"/>
  <c r="BA48" i="11"/>
  <c r="BG48" i="11"/>
  <c r="BU48" i="11"/>
  <c r="BG29" i="11"/>
  <c r="BA29" i="11"/>
  <c r="BU29" i="11"/>
  <c r="BM67" i="11"/>
  <c r="BS67" i="11"/>
  <c r="BS95" i="11"/>
  <c r="BM95" i="11"/>
  <c r="BU74" i="11"/>
  <c r="BM74" i="11"/>
  <c r="BS74" i="11"/>
  <c r="BM83" i="11"/>
  <c r="BS83" i="11"/>
  <c r="BM32" i="11"/>
  <c r="BS32" i="11"/>
  <c r="BU66" i="11"/>
  <c r="BS66" i="11"/>
  <c r="BM66" i="11"/>
  <c r="BM77" i="11"/>
  <c r="BS77" i="11"/>
  <c r="BS60" i="11"/>
  <c r="BM60" i="11"/>
  <c r="BS21" i="11"/>
  <c r="BM21" i="11"/>
  <c r="BS25" i="11"/>
  <c r="BM25" i="11"/>
  <c r="BS89" i="11"/>
  <c r="BM89" i="11"/>
  <c r="BM86" i="11"/>
  <c r="BS86" i="11"/>
  <c r="BX85" i="11"/>
  <c r="BY85" i="11" s="1"/>
  <c r="BX42" i="11"/>
  <c r="BY42" i="11" s="1"/>
  <c r="BX50" i="11"/>
  <c r="BY50" i="11" s="1"/>
  <c r="BX30" i="11"/>
  <c r="BY30" i="11" s="1"/>
  <c r="BX27" i="11"/>
  <c r="BY27" i="11" s="1"/>
  <c r="BX11" i="11"/>
  <c r="BY11" i="11" s="1"/>
  <c r="BU2" i="11"/>
  <c r="BM2" i="11"/>
  <c r="BS2" i="11"/>
  <c r="AU98" i="11"/>
  <c r="AW98" i="1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B57" i="8"/>
  <c r="BX2" i="11"/>
  <c r="BY2" i="11" s="1"/>
  <c r="AV98" i="11"/>
  <c r="B2" i="8"/>
  <c r="BG2" i="11" l="1"/>
  <c r="BA2" i="11"/>
  <c r="BY98" i="11"/>
  <c r="BX98" i="11"/>
  <c r="H61" i="8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B74" i="8"/>
  <c r="BW98" i="11"/>
  <c r="BV99" i="11" s="1"/>
  <c r="H2" i="8"/>
  <c r="F2" i="8"/>
  <c r="BZ64" i="11" l="1"/>
  <c r="CA64" i="11" s="1"/>
  <c r="BZ74" i="11"/>
  <c r="CA74" i="11" s="1"/>
  <c r="BZ90" i="11"/>
  <c r="CA90" i="11" s="1"/>
  <c r="BZ18" i="11"/>
  <c r="CA18" i="11" s="1"/>
  <c r="BZ92" i="11"/>
  <c r="CA92" i="11" s="1"/>
  <c r="BZ58" i="11"/>
  <c r="CA58" i="11" s="1"/>
  <c r="BZ32" i="11"/>
  <c r="CA32" i="11" s="1"/>
  <c r="BZ93" i="11"/>
  <c r="CA93" i="11" s="1"/>
  <c r="BZ6" i="11"/>
  <c r="CA6" i="11" s="1"/>
  <c r="BZ65" i="11"/>
  <c r="CA65" i="11" s="1"/>
  <c r="BZ52" i="11"/>
  <c r="CA52" i="11" s="1"/>
  <c r="BZ20" i="11"/>
  <c r="CA20" i="11" s="1"/>
  <c r="BZ8" i="11"/>
  <c r="CA8" i="11" s="1"/>
  <c r="BZ94" i="11"/>
  <c r="CA94" i="11" s="1"/>
  <c r="BZ61" i="11"/>
  <c r="CA61" i="11" s="1"/>
  <c r="BZ96" i="11"/>
  <c r="CA96" i="11" s="1"/>
  <c r="BZ82" i="11"/>
  <c r="CA82" i="11" s="1"/>
  <c r="BZ63" i="11"/>
  <c r="CA63" i="11" s="1"/>
  <c r="BZ86" i="11"/>
  <c r="CA86" i="11" s="1"/>
  <c r="BZ22" i="11"/>
  <c r="CA22" i="11" s="1"/>
  <c r="BZ19" i="11"/>
  <c r="CA19" i="11" s="1"/>
  <c r="BZ83" i="11"/>
  <c r="CA83" i="11" s="1"/>
  <c r="BZ59" i="11"/>
  <c r="CA59" i="11" s="1"/>
  <c r="BZ29" i="11"/>
  <c r="CA29" i="11" s="1"/>
  <c r="BZ25" i="11"/>
  <c r="CA25" i="11" s="1"/>
  <c r="BZ3" i="11"/>
  <c r="CA3" i="11" s="1"/>
  <c r="BZ68" i="11"/>
  <c r="CA68" i="11" s="1"/>
  <c r="BZ37" i="11"/>
  <c r="CA37" i="11" s="1"/>
  <c r="BZ17" i="11"/>
  <c r="CA17" i="11" s="1"/>
  <c r="BZ5" i="11"/>
  <c r="CA5" i="11" s="1"/>
  <c r="BZ70" i="11"/>
  <c r="CA70" i="11" s="1"/>
  <c r="BZ15" i="11"/>
  <c r="CA15" i="11" s="1"/>
  <c r="BZ88" i="11"/>
  <c r="CA88" i="11" s="1"/>
  <c r="BZ76" i="11"/>
  <c r="CA76" i="11" s="1"/>
  <c r="BZ23" i="11"/>
  <c r="CA23" i="11" s="1"/>
  <c r="BZ89" i="11"/>
  <c r="CA89" i="11" s="1"/>
  <c r="BZ71" i="11"/>
  <c r="CA71" i="11" s="1"/>
  <c r="BZ35" i="11"/>
  <c r="CA35" i="11" s="1"/>
  <c r="BZ9" i="11"/>
  <c r="CA9" i="11" s="1"/>
  <c r="BZ80" i="11"/>
  <c r="CA80" i="11" s="1"/>
  <c r="BZ43" i="11"/>
  <c r="CA43" i="11" s="1"/>
  <c r="BZ31" i="11"/>
  <c r="CA31" i="11" s="1"/>
  <c r="BZ12" i="11"/>
  <c r="CA12" i="11" s="1"/>
  <c r="BZ77" i="11"/>
  <c r="CA77" i="11" s="1"/>
  <c r="BZ38" i="11"/>
  <c r="CA38" i="11" s="1"/>
  <c r="BZ28" i="11"/>
  <c r="CA28" i="11" s="1"/>
  <c r="BZ13" i="11"/>
  <c r="CA13" i="11" s="1"/>
  <c r="BZ78" i="11"/>
  <c r="CA78" i="11" s="1"/>
  <c r="BZ41" i="11"/>
  <c r="CA41" i="11" s="1"/>
  <c r="BZ36" i="11"/>
  <c r="CA36" i="11" s="1"/>
  <c r="BZ49" i="11"/>
  <c r="CA49" i="11" s="1"/>
  <c r="BZ34" i="11"/>
  <c r="CA34" i="11" s="1"/>
  <c r="BZ84" i="11"/>
  <c r="CA84" i="11" s="1"/>
  <c r="BZ47" i="11"/>
  <c r="CA47" i="11" s="1"/>
  <c r="BZ53" i="11"/>
  <c r="CA53" i="11" s="1"/>
  <c r="BZ21" i="11"/>
  <c r="CA21" i="11" s="1"/>
  <c r="BZ95" i="11"/>
  <c r="CA95" i="11" s="1"/>
  <c r="BZ55" i="11"/>
  <c r="CA55" i="11" s="1"/>
  <c r="BZ44" i="11"/>
  <c r="CA44" i="11" s="1"/>
  <c r="BZ97" i="11"/>
  <c r="CA97" i="11" s="1"/>
  <c r="BZ45" i="11"/>
  <c r="CA45" i="11" s="1"/>
  <c r="BZ24" i="11"/>
  <c r="CA24" i="11" s="1"/>
  <c r="BZ91" i="11"/>
  <c r="CA91" i="11" s="1"/>
  <c r="BZ66" i="11"/>
  <c r="CA66" i="11" s="1"/>
  <c r="BZ60" i="11"/>
  <c r="CA60" i="11" s="1"/>
  <c r="BZ26" i="11"/>
  <c r="CA26" i="11" s="1"/>
  <c r="BZ4" i="11"/>
  <c r="CA4" i="11" s="1"/>
  <c r="BZ75" i="11"/>
  <c r="CA75" i="11" s="1"/>
  <c r="BZ62" i="11"/>
  <c r="CA62" i="11" s="1"/>
  <c r="BZ33" i="11"/>
  <c r="CA33" i="11" s="1"/>
  <c r="BZ67" i="11"/>
  <c r="CA67" i="11" s="1"/>
  <c r="BZ69" i="11"/>
  <c r="CA69" i="11" s="1"/>
  <c r="BZ87" i="11"/>
  <c r="CA87" i="11" s="1"/>
  <c r="BZ51" i="11"/>
  <c r="CA51" i="11" s="1"/>
  <c r="BZ40" i="11"/>
  <c r="CA40" i="11" s="1"/>
  <c r="BZ7" i="11"/>
  <c r="CA7" i="11" s="1"/>
  <c r="BZ72" i="11"/>
  <c r="CA72" i="11" s="1"/>
  <c r="BZ48" i="11"/>
  <c r="CA48" i="11" s="1"/>
  <c r="BZ10" i="11"/>
  <c r="CA10" i="11" s="1"/>
  <c r="BZ81" i="11"/>
  <c r="CA81" i="11" s="1"/>
  <c r="BZ39" i="11"/>
  <c r="CA39" i="11" s="1"/>
  <c r="BZ57" i="11"/>
  <c r="CA57" i="11" s="1"/>
  <c r="BZ46" i="11"/>
  <c r="CA46" i="11" s="1"/>
  <c r="BZ14" i="11"/>
  <c r="CA14" i="11" s="1"/>
  <c r="BZ79" i="11"/>
  <c r="CA79" i="11" s="1"/>
  <c r="BZ73" i="11"/>
  <c r="CA73" i="11" s="1"/>
  <c r="BZ54" i="11"/>
  <c r="CA54" i="11" s="1"/>
  <c r="BZ16" i="11"/>
  <c r="CA16" i="11" s="1"/>
  <c r="BZ56" i="11"/>
  <c r="CA56" i="11" s="1"/>
  <c r="BZ30" i="11"/>
  <c r="CA30" i="11" s="1"/>
  <c r="BZ11" i="11"/>
  <c r="CA11" i="11" s="1"/>
  <c r="BZ42" i="11"/>
  <c r="CA42" i="11" s="1"/>
  <c r="BZ27" i="11"/>
  <c r="CA27" i="11" s="1"/>
  <c r="BZ85" i="11"/>
  <c r="CA85" i="11" s="1"/>
  <c r="BZ50" i="11"/>
  <c r="CA50" i="11" s="1"/>
  <c r="BU98" i="11"/>
  <c r="BZ2" i="11"/>
  <c r="CA2" i="11" s="1"/>
  <c r="F74" i="8"/>
  <c r="CB93" i="11" l="1"/>
  <c r="CC93" i="11" s="1"/>
  <c r="CB32" i="11"/>
  <c r="CC32" i="11" s="1"/>
  <c r="CB58" i="11"/>
  <c r="CC58" i="11" s="1"/>
  <c r="CB92" i="11"/>
  <c r="CC92" i="11" s="1"/>
  <c r="CB18" i="11"/>
  <c r="CC18" i="11" s="1"/>
  <c r="CB90" i="11"/>
  <c r="CC90" i="11" s="1"/>
  <c r="CB74" i="11"/>
  <c r="CC74" i="11" s="1"/>
  <c r="CB64" i="11"/>
  <c r="CC64" i="11" s="1"/>
  <c r="CB84" i="11"/>
  <c r="CC84" i="11" s="1"/>
  <c r="CB8" i="11"/>
  <c r="CC8" i="11" s="1"/>
  <c r="CB20" i="11"/>
  <c r="CC20" i="11" s="1"/>
  <c r="CB42" i="11"/>
  <c r="CC42" i="11" s="1"/>
  <c r="CB7" i="11"/>
  <c r="CC7" i="11" s="1"/>
  <c r="CB28" i="11"/>
  <c r="CC28" i="11" s="1"/>
  <c r="CB59" i="11"/>
  <c r="CC59" i="11" s="1"/>
  <c r="CB4" i="11"/>
  <c r="CC4" i="11" s="1"/>
  <c r="CB35" i="11"/>
  <c r="CC35" i="11" s="1"/>
  <c r="CB61" i="11"/>
  <c r="CC61" i="11" s="1"/>
  <c r="CB51" i="11"/>
  <c r="CC51" i="11" s="1"/>
  <c r="CB34" i="11"/>
  <c r="CC34" i="11" s="1"/>
  <c r="CB19" i="11"/>
  <c r="CC19" i="11" s="1"/>
  <c r="CB87" i="11"/>
  <c r="CC87" i="11" s="1"/>
  <c r="CB49" i="11"/>
  <c r="CC49" i="11" s="1"/>
  <c r="CB89" i="11"/>
  <c r="CC89" i="11" s="1"/>
  <c r="CB22" i="11"/>
  <c r="CC22" i="11" s="1"/>
  <c r="CB81" i="11"/>
  <c r="CC81" i="11" s="1"/>
  <c r="CB95" i="11"/>
  <c r="CC95" i="11" s="1"/>
  <c r="CB23" i="11"/>
  <c r="CC23" i="11" s="1"/>
  <c r="CB91" i="11"/>
  <c r="CC91" i="11" s="1"/>
  <c r="CB76" i="11"/>
  <c r="CC76" i="11" s="1"/>
  <c r="CB63" i="11"/>
  <c r="CC63" i="11" s="1"/>
  <c r="CB52" i="11"/>
  <c r="CC52" i="11" s="1"/>
  <c r="CB97" i="11"/>
  <c r="CC97" i="11" s="1"/>
  <c r="CB11" i="11"/>
  <c r="CC11" i="11" s="1"/>
  <c r="CB40" i="11"/>
  <c r="CC40" i="11" s="1"/>
  <c r="CB5" i="11"/>
  <c r="CC5" i="11" s="1"/>
  <c r="CB30" i="11"/>
  <c r="CC30" i="11" s="1"/>
  <c r="CB26" i="11"/>
  <c r="CC26" i="11" s="1"/>
  <c r="CB77" i="11"/>
  <c r="CC77" i="11" s="1"/>
  <c r="CB17" i="11"/>
  <c r="CC17" i="11" s="1"/>
  <c r="CB56" i="11"/>
  <c r="CC56" i="11" s="1"/>
  <c r="CB60" i="11"/>
  <c r="CC60" i="11" s="1"/>
  <c r="CB69" i="11"/>
  <c r="CC69" i="11" s="1"/>
  <c r="CB36" i="11"/>
  <c r="CC36" i="11" s="1"/>
  <c r="CB68" i="11"/>
  <c r="CC68" i="11" s="1"/>
  <c r="CB50" i="11"/>
  <c r="CC50" i="11" s="1"/>
  <c r="CB10" i="11"/>
  <c r="CC10" i="11" s="1"/>
  <c r="CB21" i="11"/>
  <c r="CC21" i="11" s="1"/>
  <c r="CB43" i="11"/>
  <c r="CC43" i="11" s="1"/>
  <c r="CB53" i="11"/>
  <c r="CC53" i="11" s="1"/>
  <c r="CB65" i="11"/>
  <c r="CC65" i="11" s="1"/>
  <c r="CB14" i="11"/>
  <c r="CC14" i="11" s="1"/>
  <c r="CB75" i="11"/>
  <c r="CC75" i="11" s="1"/>
  <c r="CB70" i="11"/>
  <c r="CC70" i="11" s="1"/>
  <c r="CB46" i="11"/>
  <c r="CC46" i="11" s="1"/>
  <c r="CB38" i="11"/>
  <c r="CC38" i="11" s="1"/>
  <c r="CB83" i="11"/>
  <c r="CC83" i="11" s="1"/>
  <c r="CB57" i="11"/>
  <c r="CC57" i="11" s="1"/>
  <c r="CB44" i="11"/>
  <c r="CC44" i="11" s="1"/>
  <c r="CB71" i="11"/>
  <c r="CC71" i="11" s="1"/>
  <c r="CB94" i="11"/>
  <c r="CC94" i="11" s="1"/>
  <c r="CB39" i="11"/>
  <c r="CC39" i="11" s="1"/>
  <c r="CB55" i="11"/>
  <c r="CC55" i="11" s="1"/>
  <c r="CB12" i="11"/>
  <c r="CC12" i="11" s="1"/>
  <c r="CB37" i="11"/>
  <c r="CC37" i="11" s="1"/>
  <c r="CB16" i="11"/>
  <c r="CC16" i="11" s="1"/>
  <c r="CB66" i="11"/>
  <c r="CC66" i="11" s="1"/>
  <c r="CB31" i="11"/>
  <c r="CC31" i="11" s="1"/>
  <c r="CB86" i="11"/>
  <c r="CC86" i="11" s="1"/>
  <c r="CB54" i="11"/>
  <c r="CC54" i="11" s="1"/>
  <c r="CB67" i="11"/>
  <c r="CC67" i="11" s="1"/>
  <c r="CB41" i="11"/>
  <c r="CC41" i="11" s="1"/>
  <c r="CB3" i="11"/>
  <c r="CC3" i="11" s="1"/>
  <c r="CB85" i="11"/>
  <c r="CC85" i="11" s="1"/>
  <c r="CB73" i="11"/>
  <c r="CC73" i="11" s="1"/>
  <c r="CB48" i="11"/>
  <c r="CC48" i="11" s="1"/>
  <c r="CB33" i="11"/>
  <c r="CC33" i="11" s="1"/>
  <c r="CB24" i="11"/>
  <c r="CC24" i="11" s="1"/>
  <c r="CB78" i="11"/>
  <c r="CC78" i="11" s="1"/>
  <c r="CB80" i="11"/>
  <c r="CC80" i="11" s="1"/>
  <c r="CB88" i="11"/>
  <c r="CC88" i="11" s="1"/>
  <c r="CB25" i="11"/>
  <c r="CC25" i="11" s="1"/>
  <c r="CB82" i="11"/>
  <c r="CC82" i="11" s="1"/>
  <c r="CB27" i="11"/>
  <c r="CC27" i="11" s="1"/>
  <c r="CB79" i="11"/>
  <c r="CC79" i="11" s="1"/>
  <c r="CB72" i="11"/>
  <c r="CC72" i="11" s="1"/>
  <c r="CB62" i="11"/>
  <c r="CC62" i="11" s="1"/>
  <c r="CB45" i="11"/>
  <c r="CC45" i="11" s="1"/>
  <c r="CB47" i="11"/>
  <c r="CC47" i="11" s="1"/>
  <c r="CB13" i="11"/>
  <c r="CC13" i="11" s="1"/>
  <c r="CB9" i="11"/>
  <c r="CC9" i="11" s="1"/>
  <c r="CB15" i="11"/>
  <c r="CC15" i="11" s="1"/>
  <c r="CB29" i="11"/>
  <c r="CC29" i="11" s="1"/>
  <c r="CB96" i="11"/>
  <c r="CC96" i="11" s="1"/>
  <c r="CB6" i="11"/>
  <c r="CC6" i="11" s="1"/>
  <c r="CA98" i="11"/>
  <c r="BZ98" i="11"/>
  <c r="CB2" i="11"/>
  <c r="CC2" i="11" s="1"/>
  <c r="AZ98" i="11" l="1"/>
  <c r="BL98" i="11"/>
  <c r="BA98" i="11" l="1"/>
  <c r="BM98" i="11"/>
  <c r="BN64" i="11" l="1"/>
  <c r="BN85" i="11"/>
  <c r="BN40" i="11"/>
  <c r="BN10" i="11"/>
  <c r="BN83" i="11"/>
  <c r="BN60" i="11"/>
  <c r="BN32" i="11"/>
  <c r="BN59" i="11"/>
  <c r="BN61" i="11"/>
  <c r="BN27" i="11"/>
  <c r="BN67" i="11"/>
  <c r="BN39" i="11"/>
  <c r="BN30" i="11"/>
  <c r="BN69" i="11"/>
  <c r="BN7" i="11"/>
  <c r="BN15" i="11"/>
  <c r="BN47" i="11"/>
  <c r="BN38" i="11"/>
  <c r="BN34" i="11"/>
  <c r="BN92" i="11"/>
  <c r="BN17" i="11"/>
  <c r="BN51" i="11"/>
  <c r="BN53" i="11"/>
  <c r="BN88" i="11"/>
  <c r="BN94" i="11"/>
  <c r="BN26" i="11"/>
  <c r="BN62" i="11"/>
  <c r="BN55" i="11"/>
  <c r="BN29" i="11"/>
  <c r="BN91" i="11"/>
  <c r="BN70" i="11"/>
  <c r="BN12" i="11"/>
  <c r="BN23" i="11"/>
  <c r="BN18" i="11"/>
  <c r="BN86" i="11"/>
  <c r="BN43" i="11"/>
  <c r="BN44" i="11"/>
  <c r="BN19" i="11"/>
  <c r="BN96" i="11"/>
  <c r="BN77" i="11"/>
  <c r="BN54" i="11"/>
  <c r="BN20" i="11"/>
  <c r="BN93" i="11"/>
  <c r="BN11" i="11"/>
  <c r="BN48" i="11"/>
  <c r="BN3" i="11"/>
  <c r="BN72" i="11"/>
  <c r="BN6" i="11"/>
  <c r="BN58" i="11"/>
  <c r="BN31" i="11"/>
  <c r="BN82" i="11"/>
  <c r="BN22" i="11"/>
  <c r="BN74" i="11"/>
  <c r="BN65" i="11"/>
  <c r="BN63" i="11"/>
  <c r="BN4" i="11"/>
  <c r="BN16" i="11"/>
  <c r="BN25" i="11"/>
  <c r="BN84" i="11"/>
  <c r="BN50" i="11"/>
  <c r="BN87" i="11"/>
  <c r="BN42" i="11"/>
  <c r="BN80" i="11"/>
  <c r="BN73" i="11"/>
  <c r="BN8" i="11"/>
  <c r="BN66" i="11"/>
  <c r="BN95" i="11"/>
  <c r="BN57" i="11"/>
  <c r="BN14" i="11"/>
  <c r="BN76" i="11"/>
  <c r="BN71" i="11"/>
  <c r="BN33" i="11"/>
  <c r="BN79" i="11"/>
  <c r="BN36" i="11"/>
  <c r="BN68" i="11"/>
  <c r="BN9" i="11"/>
  <c r="BN97" i="11"/>
  <c r="BN89" i="11"/>
  <c r="BN49" i="11"/>
  <c r="BN81" i="11"/>
  <c r="BN78" i="11"/>
  <c r="BN24" i="11"/>
  <c r="BN35" i="11"/>
  <c r="BN90" i="11"/>
  <c r="BN21" i="11"/>
  <c r="BN41" i="11"/>
  <c r="BN5" i="11"/>
  <c r="BN52" i="11"/>
  <c r="BN75" i="11"/>
  <c r="BN46" i="11"/>
  <c r="BN13" i="11"/>
  <c r="BN56" i="11"/>
  <c r="BN37" i="11"/>
  <c r="BN45" i="11"/>
  <c r="BN28" i="11"/>
  <c r="BB85" i="11"/>
  <c r="BB81" i="11"/>
  <c r="BB77" i="11"/>
  <c r="BB73" i="11"/>
  <c r="BB69" i="11"/>
  <c r="BB65" i="11"/>
  <c r="BB61" i="11"/>
  <c r="BB54" i="11"/>
  <c r="BB55" i="11"/>
  <c r="BB6" i="11"/>
  <c r="BB25" i="11"/>
  <c r="BB9" i="11"/>
  <c r="BB48" i="11"/>
  <c r="BB43" i="11"/>
  <c r="BB16" i="11"/>
  <c r="BB35" i="11"/>
  <c r="BB27" i="11"/>
  <c r="BB51" i="11"/>
  <c r="BB49" i="11"/>
  <c r="BB53" i="11"/>
  <c r="BB10" i="11"/>
  <c r="BB29" i="11"/>
  <c r="BB13" i="11"/>
  <c r="BB56" i="11"/>
  <c r="BB3" i="11"/>
  <c r="BB33" i="11"/>
  <c r="BB17" i="11"/>
  <c r="BB11" i="11"/>
  <c r="BB40" i="11"/>
  <c r="BB19" i="11"/>
  <c r="BB4" i="11"/>
  <c r="BB47" i="11"/>
  <c r="BB41" i="11"/>
  <c r="BB23" i="11"/>
  <c r="BB42" i="11"/>
  <c r="BB26" i="11"/>
  <c r="BB15" i="11"/>
  <c r="BB7" i="11"/>
  <c r="BB37" i="11"/>
  <c r="BB32" i="11"/>
  <c r="BB59" i="11"/>
  <c r="BB18" i="11"/>
  <c r="BB12" i="11"/>
  <c r="BB5" i="11"/>
  <c r="BB31" i="11"/>
  <c r="BB57" i="11"/>
  <c r="BB45" i="11"/>
  <c r="BB39" i="11"/>
  <c r="BB50" i="11"/>
  <c r="BB21" i="11"/>
  <c r="BB58" i="11"/>
  <c r="BB34" i="11"/>
  <c r="BB24" i="11"/>
  <c r="BB8" i="11"/>
  <c r="BB62" i="11"/>
  <c r="BB89" i="11"/>
  <c r="BB82" i="11"/>
  <c r="BB96" i="11"/>
  <c r="BB83" i="11"/>
  <c r="BB38" i="11"/>
  <c r="BB88" i="11"/>
  <c r="BB64" i="11"/>
  <c r="BB22" i="11"/>
  <c r="BB92" i="11"/>
  <c r="BB93" i="11"/>
  <c r="BB74" i="11"/>
  <c r="BB90" i="11"/>
  <c r="BB78" i="11"/>
  <c r="BB86" i="11"/>
  <c r="BB75" i="11"/>
  <c r="BB68" i="11"/>
  <c r="BB80" i="11"/>
  <c r="BB91" i="11"/>
  <c r="BB76" i="11"/>
  <c r="BB97" i="11"/>
  <c r="BB72" i="11"/>
  <c r="BB63" i="11"/>
  <c r="BB46" i="11"/>
  <c r="BB36" i="11"/>
  <c r="BB95" i="11"/>
  <c r="BB28" i="11"/>
  <c r="BB71" i="11"/>
  <c r="BB67" i="11"/>
  <c r="BB60" i="11"/>
  <c r="BB30" i="11"/>
  <c r="BB84" i="11"/>
  <c r="BB44" i="11"/>
  <c r="BB66" i="11"/>
  <c r="BB79" i="11"/>
  <c r="BB52" i="11"/>
  <c r="BB70" i="11"/>
  <c r="BB94" i="11"/>
  <c r="BB14" i="11"/>
  <c r="BB87" i="11"/>
  <c r="BB20" i="11"/>
  <c r="BN2" i="11"/>
  <c r="BB2" i="11"/>
  <c r="BN98" i="11" l="1"/>
  <c r="BO71" i="11" s="1"/>
  <c r="BP71" i="11" s="1"/>
  <c r="BB98" i="11"/>
  <c r="BC68" i="11" s="1"/>
  <c r="BD68" i="11" s="1"/>
  <c r="BC34" i="11" l="1"/>
  <c r="BD34" i="11" s="1"/>
  <c r="BC61" i="11"/>
  <c r="BD61" i="11" s="1"/>
  <c r="BC12" i="11"/>
  <c r="BD12" i="11" s="1"/>
  <c r="BE12" i="11" s="1"/>
  <c r="BF12" i="11" s="1"/>
  <c r="BC27" i="11"/>
  <c r="BD27" i="11" s="1"/>
  <c r="BE27" i="11" s="1"/>
  <c r="BF27" i="11" s="1"/>
  <c r="BC5" i="11"/>
  <c r="BD5" i="11" s="1"/>
  <c r="BE5" i="11" s="1"/>
  <c r="BF5" i="11" s="1"/>
  <c r="BC58" i="11"/>
  <c r="BD58" i="11" s="1"/>
  <c r="BE58" i="11" s="1"/>
  <c r="BF58" i="11" s="1"/>
  <c r="BC8" i="11"/>
  <c r="BD8" i="11" s="1"/>
  <c r="BE8" i="11" s="1"/>
  <c r="BF8" i="11" s="1"/>
  <c r="BC39" i="11"/>
  <c r="BD39" i="11" s="1"/>
  <c r="BE39" i="11" s="1"/>
  <c r="BF39" i="11" s="1"/>
  <c r="BC21" i="11"/>
  <c r="BD21" i="11" s="1"/>
  <c r="BC55" i="11"/>
  <c r="BD55" i="11" s="1"/>
  <c r="BC46" i="11"/>
  <c r="BD46" i="11" s="1"/>
  <c r="BC62" i="11"/>
  <c r="BD62" i="11" s="1"/>
  <c r="BE62" i="11" s="1"/>
  <c r="BF62" i="11" s="1"/>
  <c r="BC10" i="11"/>
  <c r="BD10" i="11" s="1"/>
  <c r="BE10" i="11" s="1"/>
  <c r="BF10" i="11" s="1"/>
  <c r="BC90" i="11"/>
  <c r="BD90" i="11" s="1"/>
  <c r="BC37" i="11"/>
  <c r="BD37" i="11" s="1"/>
  <c r="BC92" i="11"/>
  <c r="BD92" i="11" s="1"/>
  <c r="BC77" i="11"/>
  <c r="BD77" i="11" s="1"/>
  <c r="BC57" i="11"/>
  <c r="BD57" i="11" s="1"/>
  <c r="BC19" i="11"/>
  <c r="BD19" i="11" s="1"/>
  <c r="BC3" i="11"/>
  <c r="BD3" i="11" s="1"/>
  <c r="BC72" i="11"/>
  <c r="BD72" i="11" s="1"/>
  <c r="BE72" i="11" s="1"/>
  <c r="BF72" i="11" s="1"/>
  <c r="BC84" i="11"/>
  <c r="BD84" i="11" s="1"/>
  <c r="BE84" i="11" s="1"/>
  <c r="BF84" i="11" s="1"/>
  <c r="BC89" i="11"/>
  <c r="BD89" i="11" s="1"/>
  <c r="BE89" i="11" s="1"/>
  <c r="BF89" i="11" s="1"/>
  <c r="BC91" i="11"/>
  <c r="BD91" i="11" s="1"/>
  <c r="BC33" i="11"/>
  <c r="BD33" i="11" s="1"/>
  <c r="BC16" i="11"/>
  <c r="BD16" i="11" s="1"/>
  <c r="BE16" i="11" s="1"/>
  <c r="BF16" i="11" s="1"/>
  <c r="BC53" i="11"/>
  <c r="BD53" i="11" s="1"/>
  <c r="BC48" i="11"/>
  <c r="BD48" i="11" s="1"/>
  <c r="BE48" i="11" s="1"/>
  <c r="BF48" i="11" s="1"/>
  <c r="BC31" i="11"/>
  <c r="BD31" i="11" s="1"/>
  <c r="BC38" i="11"/>
  <c r="BD38" i="11" s="1"/>
  <c r="BE38" i="11" s="1"/>
  <c r="BF38" i="11" s="1"/>
  <c r="BC52" i="11"/>
  <c r="BD52" i="11" s="1"/>
  <c r="BC32" i="11"/>
  <c r="BD32" i="11" s="1"/>
  <c r="BE32" i="11" s="1"/>
  <c r="BF32" i="11" s="1"/>
  <c r="BC4" i="11"/>
  <c r="BD4" i="11" s="1"/>
  <c r="BC83" i="11"/>
  <c r="BD83" i="11" s="1"/>
  <c r="BC41" i="11"/>
  <c r="BD41" i="11" s="1"/>
  <c r="BC28" i="11"/>
  <c r="BD28" i="11" s="1"/>
  <c r="BE28" i="11" s="1"/>
  <c r="BF28" i="11" s="1"/>
  <c r="BC23" i="11"/>
  <c r="BD23" i="11" s="1"/>
  <c r="BC45" i="11"/>
  <c r="BD45" i="11" s="1"/>
  <c r="BE45" i="11" s="1"/>
  <c r="BF45" i="11" s="1"/>
  <c r="BC11" i="11"/>
  <c r="BD11" i="11" s="1"/>
  <c r="BC24" i="11"/>
  <c r="BD24" i="11" s="1"/>
  <c r="BC86" i="11"/>
  <c r="BD86" i="11" s="1"/>
  <c r="BC79" i="11"/>
  <c r="BD79" i="11" s="1"/>
  <c r="BC18" i="11"/>
  <c r="BD18" i="11" s="1"/>
  <c r="BC36" i="11"/>
  <c r="BD36" i="11" s="1"/>
  <c r="BE36" i="11" s="1"/>
  <c r="BF36" i="11" s="1"/>
  <c r="BC26" i="11"/>
  <c r="BD26" i="11" s="1"/>
  <c r="BE26" i="11" s="1"/>
  <c r="BF26" i="11" s="1"/>
  <c r="BC7" i="11"/>
  <c r="BD7" i="11" s="1"/>
  <c r="BE7" i="11" s="1"/>
  <c r="BF7" i="11" s="1"/>
  <c r="BC65" i="11"/>
  <c r="BD65" i="11" s="1"/>
  <c r="BE65" i="11" s="1"/>
  <c r="BF65" i="11" s="1"/>
  <c r="BQ71" i="11"/>
  <c r="BR71" i="11" s="1"/>
  <c r="BO8" i="11"/>
  <c r="BP8" i="11" s="1"/>
  <c r="BO85" i="11"/>
  <c r="BP85" i="11" s="1"/>
  <c r="BO56" i="11"/>
  <c r="BP56" i="11" s="1"/>
  <c r="BO16" i="11"/>
  <c r="BP16" i="11" s="1"/>
  <c r="BO82" i="11"/>
  <c r="BP82" i="11" s="1"/>
  <c r="BO29" i="11"/>
  <c r="BP29" i="11" s="1"/>
  <c r="BO49" i="11"/>
  <c r="BP49" i="11" s="1"/>
  <c r="BO66" i="11"/>
  <c r="BP66" i="11" s="1"/>
  <c r="BO69" i="11"/>
  <c r="BP69" i="11" s="1"/>
  <c r="BO34" i="11"/>
  <c r="BP34" i="11" s="1"/>
  <c r="BO50" i="11"/>
  <c r="BP50" i="11" s="1"/>
  <c r="BO7" i="11"/>
  <c r="BP7" i="11" s="1"/>
  <c r="BO6" i="11"/>
  <c r="BP6" i="11" s="1"/>
  <c r="BO74" i="11"/>
  <c r="BP74" i="11" s="1"/>
  <c r="BO95" i="11"/>
  <c r="BP95" i="11" s="1"/>
  <c r="BO42" i="11"/>
  <c r="BP42" i="11" s="1"/>
  <c r="BO72" i="11"/>
  <c r="BP72" i="11" s="1"/>
  <c r="BO35" i="11"/>
  <c r="BP35" i="11" s="1"/>
  <c r="BO39" i="11"/>
  <c r="BP39" i="11" s="1"/>
  <c r="BO17" i="11"/>
  <c r="BP17" i="11" s="1"/>
  <c r="BO91" i="11"/>
  <c r="BP91" i="11" s="1"/>
  <c r="BO47" i="11"/>
  <c r="BP47" i="11" s="1"/>
  <c r="BO78" i="11"/>
  <c r="BP78" i="11" s="1"/>
  <c r="BO10" i="11"/>
  <c r="BP10" i="11" s="1"/>
  <c r="BO60" i="11"/>
  <c r="BP60" i="11" s="1"/>
  <c r="BO38" i="11"/>
  <c r="BP38" i="11" s="1"/>
  <c r="BO11" i="11"/>
  <c r="BP11" i="11" s="1"/>
  <c r="BO70" i="11"/>
  <c r="BP70" i="11" s="1"/>
  <c r="BO93" i="11"/>
  <c r="BP93" i="11" s="1"/>
  <c r="BO44" i="11"/>
  <c r="BP44" i="11" s="1"/>
  <c r="BO59" i="11"/>
  <c r="BP59" i="11" s="1"/>
  <c r="BO33" i="11"/>
  <c r="BP33" i="11" s="1"/>
  <c r="BO19" i="11"/>
  <c r="BP19" i="11" s="1"/>
  <c r="BO94" i="11"/>
  <c r="BP94" i="11" s="1"/>
  <c r="BO65" i="11"/>
  <c r="BP65" i="11" s="1"/>
  <c r="BO26" i="11"/>
  <c r="BP26" i="11" s="1"/>
  <c r="BO57" i="11"/>
  <c r="BP57" i="11" s="1"/>
  <c r="BO80" i="11"/>
  <c r="BP80" i="11" s="1"/>
  <c r="BO84" i="11"/>
  <c r="BP84" i="11" s="1"/>
  <c r="BO14" i="11"/>
  <c r="BP14" i="11" s="1"/>
  <c r="BO15" i="11"/>
  <c r="BP15" i="11" s="1"/>
  <c r="BO81" i="11"/>
  <c r="BP81" i="11" s="1"/>
  <c r="BO76" i="11"/>
  <c r="BP76" i="11" s="1"/>
  <c r="BO64" i="11"/>
  <c r="BP64" i="11" s="1"/>
  <c r="BO46" i="11"/>
  <c r="BP46" i="11" s="1"/>
  <c r="BO37" i="11"/>
  <c r="BP37" i="11" s="1"/>
  <c r="BO79" i="11"/>
  <c r="BP79" i="11" s="1"/>
  <c r="BO27" i="11"/>
  <c r="BP27" i="11" s="1"/>
  <c r="BO86" i="11"/>
  <c r="BP86" i="11" s="1"/>
  <c r="BO5" i="11"/>
  <c r="BP5" i="11" s="1"/>
  <c r="BO23" i="11"/>
  <c r="BP23" i="11" s="1"/>
  <c r="BO25" i="11"/>
  <c r="BP25" i="11" s="1"/>
  <c r="BO41" i="11"/>
  <c r="BP41" i="11" s="1"/>
  <c r="BO18" i="11"/>
  <c r="BP18" i="11" s="1"/>
  <c r="BO30" i="11"/>
  <c r="BP30" i="11" s="1"/>
  <c r="BO28" i="11"/>
  <c r="BP28" i="11" s="1"/>
  <c r="BO68" i="11"/>
  <c r="BP68" i="11" s="1"/>
  <c r="BO51" i="11"/>
  <c r="BP51" i="11" s="1"/>
  <c r="BO88" i="11"/>
  <c r="BP88" i="11" s="1"/>
  <c r="BO52" i="11"/>
  <c r="BP52" i="11" s="1"/>
  <c r="BO32" i="11"/>
  <c r="BP32" i="11" s="1"/>
  <c r="BO87" i="11"/>
  <c r="BP87" i="11" s="1"/>
  <c r="BO62" i="11"/>
  <c r="BP62" i="11" s="1"/>
  <c r="BO4" i="11"/>
  <c r="BP4" i="11" s="1"/>
  <c r="BO61" i="11"/>
  <c r="BP61" i="11" s="1"/>
  <c r="BO21" i="11"/>
  <c r="BP21" i="11" s="1"/>
  <c r="BO45" i="11"/>
  <c r="BP45" i="11" s="1"/>
  <c r="BO73" i="11"/>
  <c r="BP73" i="11" s="1"/>
  <c r="BO75" i="11"/>
  <c r="BP75" i="11" s="1"/>
  <c r="BO92" i="11"/>
  <c r="BP92" i="11" s="1"/>
  <c r="BO43" i="11"/>
  <c r="BP43" i="11" s="1"/>
  <c r="BO54" i="11"/>
  <c r="BP54" i="11" s="1"/>
  <c r="BO36" i="11"/>
  <c r="BP36" i="11" s="1"/>
  <c r="BO22" i="11"/>
  <c r="BP22" i="11" s="1"/>
  <c r="BO53" i="11"/>
  <c r="BP53" i="11" s="1"/>
  <c r="BO20" i="11"/>
  <c r="BP20" i="11" s="1"/>
  <c r="BO48" i="11"/>
  <c r="BP48" i="11" s="1"/>
  <c r="BO40" i="11"/>
  <c r="BP40" i="11" s="1"/>
  <c r="BO13" i="11"/>
  <c r="BP13" i="11" s="1"/>
  <c r="BO3" i="11"/>
  <c r="BP3" i="11" s="1"/>
  <c r="BO12" i="11"/>
  <c r="BP12" i="11" s="1"/>
  <c r="BO9" i="11"/>
  <c r="BP9" i="11" s="1"/>
  <c r="BO96" i="11"/>
  <c r="BP96" i="11" s="1"/>
  <c r="BO58" i="11"/>
  <c r="BP58" i="11" s="1"/>
  <c r="BO24" i="11"/>
  <c r="BP24" i="11" s="1"/>
  <c r="BO90" i="11"/>
  <c r="BP90" i="11" s="1"/>
  <c r="BO63" i="11"/>
  <c r="BP63" i="11" s="1"/>
  <c r="BO31" i="11"/>
  <c r="BP31" i="11" s="1"/>
  <c r="BO97" i="11"/>
  <c r="BP97" i="11" s="1"/>
  <c r="BO67" i="11"/>
  <c r="BP67" i="11" s="1"/>
  <c r="BO55" i="11"/>
  <c r="BP55" i="11" s="1"/>
  <c r="BO89" i="11"/>
  <c r="BP89" i="11" s="1"/>
  <c r="BO77" i="11"/>
  <c r="BP77" i="11" s="1"/>
  <c r="BO83" i="11"/>
  <c r="BP83" i="11" s="1"/>
  <c r="BE68" i="11"/>
  <c r="BF68" i="11" s="1"/>
  <c r="BE91" i="11"/>
  <c r="BF91" i="11" s="1"/>
  <c r="BE79" i="11"/>
  <c r="BF79" i="11" s="1"/>
  <c r="BE34" i="11"/>
  <c r="BF34" i="11" s="1"/>
  <c r="BE92" i="11"/>
  <c r="BF92" i="11" s="1"/>
  <c r="BC82" i="11"/>
  <c r="BD82" i="11" s="1"/>
  <c r="BC6" i="11"/>
  <c r="BD6" i="11" s="1"/>
  <c r="BC75" i="11"/>
  <c r="BD75" i="11" s="1"/>
  <c r="BC70" i="11"/>
  <c r="BD70" i="11" s="1"/>
  <c r="BC88" i="11"/>
  <c r="BD88" i="11" s="1"/>
  <c r="BC9" i="11"/>
  <c r="BD9" i="11" s="1"/>
  <c r="BC66" i="11"/>
  <c r="BD66" i="11" s="1"/>
  <c r="BE57" i="11"/>
  <c r="BF57" i="11" s="1"/>
  <c r="BE11" i="11"/>
  <c r="BF11" i="11" s="1"/>
  <c r="BE86" i="11"/>
  <c r="BF86" i="11" s="1"/>
  <c r="BE21" i="11"/>
  <c r="BF21" i="11" s="1"/>
  <c r="BE61" i="11"/>
  <c r="BF61" i="11" s="1"/>
  <c r="BC63" i="11"/>
  <c r="BD63" i="11" s="1"/>
  <c r="BC76" i="11"/>
  <c r="BD76" i="11" s="1"/>
  <c r="BC17" i="11"/>
  <c r="BD17" i="11" s="1"/>
  <c r="BC56" i="11"/>
  <c r="BD56" i="11" s="1"/>
  <c r="BC85" i="11"/>
  <c r="BD85" i="11" s="1"/>
  <c r="BC93" i="11"/>
  <c r="BD93" i="11" s="1"/>
  <c r="BC43" i="11"/>
  <c r="BD43" i="11" s="1"/>
  <c r="BC51" i="11"/>
  <c r="BD51" i="11" s="1"/>
  <c r="BC71" i="11"/>
  <c r="BD71" i="11" s="1"/>
  <c r="BC87" i="11"/>
  <c r="BD87" i="11" s="1"/>
  <c r="BC42" i="11"/>
  <c r="BD42" i="11" s="1"/>
  <c r="BC73" i="11"/>
  <c r="BD73" i="11" s="1"/>
  <c r="BC14" i="11"/>
  <c r="BD14" i="11" s="1"/>
  <c r="BC69" i="11"/>
  <c r="BD69" i="11" s="1"/>
  <c r="BC47" i="11"/>
  <c r="BD47" i="11" s="1"/>
  <c r="BC94" i="11"/>
  <c r="BD94" i="11" s="1"/>
  <c r="BE83" i="11"/>
  <c r="BF83" i="11" s="1"/>
  <c r="BE77" i="11"/>
  <c r="BF77" i="11" s="1"/>
  <c r="BE55" i="11"/>
  <c r="BF55" i="11" s="1"/>
  <c r="BE52" i="11"/>
  <c r="BF52" i="11" s="1"/>
  <c r="BE19" i="11"/>
  <c r="BF19" i="11" s="1"/>
  <c r="BE4" i="11"/>
  <c r="BF4" i="11" s="1"/>
  <c r="BE37" i="11"/>
  <c r="BF37" i="11" s="1"/>
  <c r="BC64" i="11"/>
  <c r="BD64" i="11" s="1"/>
  <c r="BC59" i="11"/>
  <c r="BD59" i="11" s="1"/>
  <c r="BC60" i="11"/>
  <c r="BD60" i="11" s="1"/>
  <c r="BC20" i="11"/>
  <c r="BD20" i="11" s="1"/>
  <c r="BC96" i="11"/>
  <c r="BD96" i="11" s="1"/>
  <c r="BC30" i="11"/>
  <c r="BD30" i="11" s="1"/>
  <c r="BC25" i="11"/>
  <c r="BD25" i="11" s="1"/>
  <c r="BC97" i="11"/>
  <c r="BD97" i="11" s="1"/>
  <c r="BC78" i="11"/>
  <c r="BD78" i="11" s="1"/>
  <c r="BC22" i="11"/>
  <c r="BD22" i="11" s="1"/>
  <c r="BC54" i="11"/>
  <c r="BD54" i="11" s="1"/>
  <c r="BC80" i="11"/>
  <c r="BD80" i="11" s="1"/>
  <c r="BC13" i="11"/>
  <c r="BD13" i="11" s="1"/>
  <c r="BE33" i="11"/>
  <c r="BF33" i="11" s="1"/>
  <c r="BE53" i="11"/>
  <c r="BF53" i="11" s="1"/>
  <c r="BE46" i="11"/>
  <c r="BF46" i="11" s="1"/>
  <c r="BE24" i="11"/>
  <c r="BF24" i="11" s="1"/>
  <c r="BE3" i="11"/>
  <c r="BF3" i="11" s="1"/>
  <c r="BE18" i="11"/>
  <c r="BF18" i="11" s="1"/>
  <c r="BE41" i="11"/>
  <c r="BF41" i="11" s="1"/>
  <c r="BC50" i="11"/>
  <c r="BD50" i="11" s="1"/>
  <c r="BC40" i="11"/>
  <c r="BD40" i="11" s="1"/>
  <c r="BC81" i="11"/>
  <c r="BD81" i="11" s="1"/>
  <c r="BC74" i="11"/>
  <c r="BD74" i="11" s="1"/>
  <c r="BC29" i="11"/>
  <c r="BD29" i="11" s="1"/>
  <c r="BC49" i="11"/>
  <c r="BD49" i="11" s="1"/>
  <c r="BC67" i="11"/>
  <c r="BD67" i="11" s="1"/>
  <c r="BC15" i="11"/>
  <c r="BD15" i="11" s="1"/>
  <c r="BC44" i="11"/>
  <c r="BD44" i="11" s="1"/>
  <c r="BC35" i="11"/>
  <c r="BD35" i="11" s="1"/>
  <c r="BC95" i="11"/>
  <c r="BD95" i="11" s="1"/>
  <c r="BO2" i="11"/>
  <c r="BP2" i="11" s="1"/>
  <c r="BQ2" i="11" s="1"/>
  <c r="BR2" i="11" s="1"/>
  <c r="BC2" i="11"/>
  <c r="BD2" i="11" s="1"/>
  <c r="BE2" i="11" s="1"/>
  <c r="BE90" i="11" l="1"/>
  <c r="BF90" i="11" s="1"/>
  <c r="BE31" i="11"/>
  <c r="BF31" i="11" s="1"/>
  <c r="BE23" i="11"/>
  <c r="BF23" i="11" s="1"/>
  <c r="BQ75" i="11"/>
  <c r="BR75" i="11" s="1"/>
  <c r="BQ57" i="11"/>
  <c r="BR57" i="11" s="1"/>
  <c r="BQ82" i="11"/>
  <c r="BR82" i="11" s="1"/>
  <c r="BQ58" i="11"/>
  <c r="BR58" i="11" s="1"/>
  <c r="BQ52" i="11"/>
  <c r="BR52" i="11" s="1"/>
  <c r="BQ17" i="11"/>
  <c r="BR17" i="11" s="1"/>
  <c r="BQ96" i="11"/>
  <c r="BR96" i="11" s="1"/>
  <c r="BQ23" i="11"/>
  <c r="BR23" i="11" s="1"/>
  <c r="BQ50" i="11"/>
  <c r="BR50" i="11" s="1"/>
  <c r="BQ67" i="11"/>
  <c r="BR67" i="11" s="1"/>
  <c r="BQ51" i="11"/>
  <c r="BR51" i="11" s="1"/>
  <c r="BQ38" i="11"/>
  <c r="BR38" i="11" s="1"/>
  <c r="BQ83" i="11"/>
  <c r="BR83" i="11" s="1"/>
  <c r="BQ90" i="11"/>
  <c r="BR90" i="11" s="1"/>
  <c r="BQ40" i="11"/>
  <c r="BR40" i="11"/>
  <c r="BQ92" i="11"/>
  <c r="BR92" i="11" s="1"/>
  <c r="BQ87" i="11"/>
  <c r="BR87" i="11" s="1"/>
  <c r="BQ18" i="11"/>
  <c r="BR18" i="11"/>
  <c r="BQ37" i="11"/>
  <c r="BR37" i="11" s="1"/>
  <c r="BQ80" i="11"/>
  <c r="BR80" i="11" s="1"/>
  <c r="BQ44" i="11"/>
  <c r="BR44" i="11"/>
  <c r="BQ47" i="11"/>
  <c r="BR47" i="11" s="1"/>
  <c r="BQ74" i="11"/>
  <c r="BR74" i="11" s="1"/>
  <c r="BQ29" i="11"/>
  <c r="BR29" i="11" s="1"/>
  <c r="BQ77" i="11"/>
  <c r="BR77" i="11" s="1"/>
  <c r="BQ32" i="11"/>
  <c r="BR32" i="11" s="1"/>
  <c r="BQ93" i="11"/>
  <c r="BR93" i="11"/>
  <c r="BQ89" i="11"/>
  <c r="BR89" i="11" s="1"/>
  <c r="BQ25" i="11"/>
  <c r="BR25" i="11" s="1"/>
  <c r="BQ7" i="11"/>
  <c r="BR7" i="11" s="1"/>
  <c r="BQ53" i="11"/>
  <c r="BR53" i="11" s="1"/>
  <c r="BQ76" i="11"/>
  <c r="BR76" i="11" s="1"/>
  <c r="BQ39" i="11"/>
  <c r="BR39" i="11" s="1"/>
  <c r="BQ21" i="11"/>
  <c r="BR21" i="11" s="1"/>
  <c r="BQ94" i="11"/>
  <c r="BR94" i="11" s="1"/>
  <c r="BQ85" i="11"/>
  <c r="BR85" i="11" s="1"/>
  <c r="BQ97" i="11"/>
  <c r="BR97" i="11" s="1"/>
  <c r="BQ12" i="11"/>
  <c r="BR12" i="11" s="1"/>
  <c r="BQ36" i="11"/>
  <c r="BR36" i="11" s="1"/>
  <c r="BQ61" i="11"/>
  <c r="BR61" i="11" s="1"/>
  <c r="BQ68" i="11"/>
  <c r="BR68" i="11" s="1"/>
  <c r="BQ86" i="11"/>
  <c r="BR86" i="11" s="1"/>
  <c r="BQ15" i="11"/>
  <c r="BR15" i="11" s="1"/>
  <c r="BQ19" i="11"/>
  <c r="BR19" i="11" s="1"/>
  <c r="BQ60" i="11"/>
  <c r="BR60" i="11" s="1"/>
  <c r="BQ72" i="11"/>
  <c r="BR72" i="11" s="1"/>
  <c r="BQ69" i="11"/>
  <c r="BR69" i="11"/>
  <c r="BQ8" i="11"/>
  <c r="BR8" i="11" s="1"/>
  <c r="BQ24" i="11"/>
  <c r="BR24" i="11" s="1"/>
  <c r="BQ41" i="11"/>
  <c r="BR41" i="11" s="1"/>
  <c r="BQ91" i="11"/>
  <c r="BR91" i="11" s="1"/>
  <c r="BQ73" i="11"/>
  <c r="BR73" i="11" s="1"/>
  <c r="BQ26" i="11"/>
  <c r="BR26" i="11" s="1"/>
  <c r="BQ16" i="11"/>
  <c r="BR16" i="11" s="1"/>
  <c r="BQ45" i="11"/>
  <c r="BR45" i="11" s="1"/>
  <c r="BQ65" i="11"/>
  <c r="BR65" i="11" s="1"/>
  <c r="BQ56" i="11"/>
  <c r="BR56" i="11" s="1"/>
  <c r="BQ9" i="11"/>
  <c r="BR9" i="11" s="1"/>
  <c r="BQ5" i="11"/>
  <c r="BR5" i="11" s="1"/>
  <c r="BQ34" i="11"/>
  <c r="BR34" i="11" s="1"/>
  <c r="BQ31" i="11"/>
  <c r="BR31" i="11" s="1"/>
  <c r="BQ3" i="11"/>
  <c r="BR3" i="11" s="1"/>
  <c r="BQ54" i="11"/>
  <c r="BR54" i="11" s="1"/>
  <c r="BQ4" i="11"/>
  <c r="BR4" i="11" s="1"/>
  <c r="BQ28" i="11"/>
  <c r="BR28" i="11"/>
  <c r="BQ27" i="11"/>
  <c r="BR27" i="11" s="1"/>
  <c r="BQ14" i="11"/>
  <c r="BR14" i="11" s="1"/>
  <c r="BQ33" i="11"/>
  <c r="BR33" i="11" s="1"/>
  <c r="BQ10" i="11"/>
  <c r="BR10" i="11"/>
  <c r="BQ42" i="11"/>
  <c r="BR42" i="11" s="1"/>
  <c r="BQ66" i="11"/>
  <c r="BR66" i="11" s="1"/>
  <c r="BR48" i="11"/>
  <c r="BQ48" i="11"/>
  <c r="BQ46" i="11"/>
  <c r="BR46" i="11" s="1"/>
  <c r="BQ6" i="11"/>
  <c r="BR6" i="11" s="1"/>
  <c r="BQ20" i="11"/>
  <c r="BR20" i="11"/>
  <c r="BQ64" i="11"/>
  <c r="BR64" i="11" s="1"/>
  <c r="BQ70" i="11"/>
  <c r="BR70" i="11" s="1"/>
  <c r="BQ55" i="11"/>
  <c r="BR55" i="11" s="1"/>
  <c r="BQ88" i="11"/>
  <c r="BR88" i="11" s="1"/>
  <c r="BQ11" i="11"/>
  <c r="BR11" i="11" s="1"/>
  <c r="BQ22" i="11"/>
  <c r="BR22" i="11" s="1"/>
  <c r="BQ81" i="11"/>
  <c r="BR81" i="11" s="1"/>
  <c r="BQ35" i="11"/>
  <c r="BR35" i="11" s="1"/>
  <c r="BQ63" i="11"/>
  <c r="BR63" i="11" s="1"/>
  <c r="BQ13" i="11"/>
  <c r="BR13" i="11"/>
  <c r="BQ43" i="11"/>
  <c r="BR43" i="11" s="1"/>
  <c r="BQ62" i="11"/>
  <c r="BR62" i="11"/>
  <c r="BQ30" i="11"/>
  <c r="BR30" i="11" s="1"/>
  <c r="BQ79" i="11"/>
  <c r="BR79" i="11" s="1"/>
  <c r="BQ84" i="11"/>
  <c r="BR84" i="11" s="1"/>
  <c r="BQ59" i="11"/>
  <c r="BR59" i="11" s="1"/>
  <c r="BQ78" i="11"/>
  <c r="BR78" i="11" s="1"/>
  <c r="BQ95" i="11"/>
  <c r="BR95" i="11" s="1"/>
  <c r="BQ49" i="11"/>
  <c r="BR49" i="11" s="1"/>
  <c r="BE95" i="11"/>
  <c r="BF95" i="11" s="1"/>
  <c r="BE63" i="11"/>
  <c r="BF63" i="11" s="1"/>
  <c r="BE44" i="11"/>
  <c r="BF44" i="11" s="1"/>
  <c r="BE96" i="11"/>
  <c r="BF96" i="11" s="1"/>
  <c r="BE74" i="11"/>
  <c r="BF74" i="11" s="1"/>
  <c r="BE78" i="11"/>
  <c r="BF78" i="11" s="1"/>
  <c r="BE64" i="11"/>
  <c r="BF64" i="11" s="1"/>
  <c r="BE42" i="11"/>
  <c r="BF42" i="11" s="1"/>
  <c r="BE17" i="11"/>
  <c r="BF17" i="11" s="1"/>
  <c r="BE9" i="11"/>
  <c r="BF9" i="11" s="1"/>
  <c r="BE87" i="11"/>
  <c r="BF87" i="11" s="1"/>
  <c r="BE88" i="11"/>
  <c r="BF88" i="11" s="1"/>
  <c r="BE40" i="11"/>
  <c r="BF40" i="11" s="1"/>
  <c r="BE13" i="11"/>
  <c r="BF13" i="11" s="1"/>
  <c r="BE43" i="11"/>
  <c r="BF43" i="11" s="1"/>
  <c r="BE6" i="11"/>
  <c r="BF6" i="11" s="1"/>
  <c r="BE80" i="11"/>
  <c r="BF80" i="11" s="1"/>
  <c r="BE69" i="11"/>
  <c r="BF69" i="11" s="1"/>
  <c r="BE93" i="11"/>
  <c r="BF93" i="11" s="1"/>
  <c r="BE82" i="11"/>
  <c r="BF82" i="11" s="1"/>
  <c r="BE76" i="11"/>
  <c r="BF76" i="11" s="1"/>
  <c r="BE25" i="11"/>
  <c r="BF25" i="11" s="1"/>
  <c r="BE70" i="11"/>
  <c r="BF70" i="11" s="1"/>
  <c r="BE51" i="11"/>
  <c r="BF51" i="11" s="1"/>
  <c r="BE75" i="11"/>
  <c r="BF75" i="11" s="1"/>
  <c r="BE47" i="11"/>
  <c r="BF47" i="11" s="1"/>
  <c r="BE49" i="11"/>
  <c r="BF49" i="11" s="1"/>
  <c r="BE60" i="11"/>
  <c r="BF60" i="11" s="1"/>
  <c r="BE14" i="11"/>
  <c r="BF14" i="11" s="1"/>
  <c r="BE81" i="11"/>
  <c r="BF81" i="11" s="1"/>
  <c r="BE97" i="11"/>
  <c r="BF97" i="11" s="1"/>
  <c r="BE35" i="11"/>
  <c r="BF35" i="11" s="1"/>
  <c r="BE71" i="11"/>
  <c r="BF71" i="11" s="1"/>
  <c r="BE50" i="11"/>
  <c r="BF50" i="11" s="1"/>
  <c r="BE30" i="11"/>
  <c r="BF30" i="11" s="1"/>
  <c r="BE94" i="11"/>
  <c r="BF94" i="11" s="1"/>
  <c r="BE15" i="11"/>
  <c r="BF15" i="11" s="1"/>
  <c r="BE67" i="11"/>
  <c r="BF67" i="11" s="1"/>
  <c r="BE20" i="11"/>
  <c r="BF20" i="11" s="1"/>
  <c r="BE54" i="11"/>
  <c r="BF54" i="11" s="1"/>
  <c r="BE85" i="11"/>
  <c r="BF85" i="11" s="1"/>
  <c r="BE29" i="11"/>
  <c r="BF29" i="11" s="1"/>
  <c r="BE22" i="11"/>
  <c r="BF22" i="11" s="1"/>
  <c r="BE59" i="11"/>
  <c r="BF59" i="11" s="1"/>
  <c r="BE73" i="11"/>
  <c r="BF73" i="11" s="1"/>
  <c r="BE56" i="11"/>
  <c r="BF56" i="11" s="1"/>
  <c r="BE66" i="11"/>
  <c r="BF66" i="11" s="1"/>
  <c r="BF2" i="11"/>
  <c r="BP98" i="11"/>
  <c r="BO98" i="11"/>
  <c r="BD98" i="11"/>
</calcChain>
</file>

<file path=xl/sharedStrings.xml><?xml version="1.0" encoding="utf-8"?>
<sst xmlns="http://schemas.openxmlformats.org/spreadsheetml/2006/main" count="262" uniqueCount="255">
  <si>
    <t>stock</t>
  </si>
  <si>
    <t>Fid</t>
  </si>
  <si>
    <t>RSI</t>
  </si>
  <si>
    <t>ttd</t>
  </si>
  <si>
    <t>ttwo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</si>
  <si>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</si>
  <si>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</si>
  <si>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</si>
  <si>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</si>
  <si>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</si>
  <si>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</si>
  <si>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</si>
  <si>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</si>
  <si>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PercentIn(3p)</t>
  </si>
  <si>
    <t>SUM</t>
  </si>
  <si>
    <t>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</si>
  <si>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</si>
  <si>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</si>
  <si>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</si>
  <si>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</si>
  <si>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</si>
  <si>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</si>
  <si>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</si>
  <si>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</si>
  <si>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Roth</t>
  </si>
  <si>
    <t>PctInvested</t>
  </si>
  <si>
    <t>TotalIn</t>
  </si>
  <si>
    <t>rdfn</t>
  </si>
  <si>
    <t>LoHiAdj</t>
  </si>
  <si>
    <t>DIRECTION</t>
  </si>
  <si>
    <t>veev</t>
  </si>
  <si>
    <t>shop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</si>
  <si>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</si>
  <si>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</si>
  <si>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</si>
  <si>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</si>
  <si>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</si>
  <si>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</si>
  <si>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</si>
  <si>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</si>
  <si>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</si>
  <si>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</si>
  <si>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</si>
  <si>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</si>
  <si>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</si>
  <si>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</si>
  <si>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</si>
  <si>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</si>
  <si>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</si>
  <si>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</si>
  <si>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</si>
  <si>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</si>
  <si>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</si>
  <si>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</si>
  <si>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</si>
  <si>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</si>
  <si>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</si>
  <si>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</si>
  <si>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</si>
  <si>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</si>
  <si>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</si>
  <si>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</si>
  <si>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</si>
  <si>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</si>
  <si>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</si>
  <si>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</si>
  <si>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</si>
  <si>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</si>
  <si>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</si>
  <si>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</si>
  <si>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</si>
  <si>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</si>
  <si>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pctTarget</t>
  </si>
  <si>
    <t>GrandTotal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</si>
  <si>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</si>
  <si>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</si>
  <si>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</si>
  <si>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</si>
  <si>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</si>
  <si>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</si>
  <si>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</si>
  <si>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</si>
  <si>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</si>
  <si>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</si>
  <si>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</si>
  <si>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</si>
  <si>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</si>
  <si>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</si>
  <si>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</si>
  <si>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</si>
  <si>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price</t>
  </si>
  <si>
    <t>sellPt</t>
  </si>
  <si>
    <t>buyBase</t>
  </si>
  <si>
    <t>sellBase</t>
  </si>
  <si>
    <t>buyPt</t>
  </si>
  <si>
    <t>shares</t>
  </si>
  <si>
    <t>market</t>
  </si>
  <si>
    <t>appx $ amt</t>
  </si>
  <si>
    <t>Amt In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</si>
  <si>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</si>
  <si>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</si>
  <si>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</si>
  <si>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</si>
  <si>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</si>
  <si>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</si>
  <si>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</si>
  <si>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asml</t>
  </si>
  <si>
    <t>adbe</t>
  </si>
  <si>
    <t>payc</t>
  </si>
  <si>
    <t>zm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</si>
  <si>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</si>
  <si>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</si>
  <si>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</si>
  <si>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</si>
  <si>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</si>
  <si>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</si>
  <si>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</si>
  <si>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</si>
  <si>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</si>
  <si>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</si>
  <si>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</si>
  <si>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</si>
  <si>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</si>
  <si>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</si>
  <si>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</si>
  <si>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</si>
  <si>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</si>
  <si>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</si>
  <si>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</si>
  <si>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</si>
  <si>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</si>
  <si>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</si>
  <si>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</si>
  <si>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</si>
  <si>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</si>
  <si>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</si>
  <si>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</si>
  <si>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</si>
  <si>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</si>
  <si>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</si>
  <si>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</si>
  <si>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</si>
  <si>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</si>
  <si>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</si>
  <si>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</si>
  <si>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</si>
  <si>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</si>
  <si>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</si>
  <si>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</si>
  <si>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</si>
  <si>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</si>
  <si>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</si>
  <si>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</si>
  <si>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</si>
  <si>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</si>
  <si>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</si>
  <si>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</si>
  <si>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</si>
  <si>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</si>
  <si>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</si>
  <si>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</si>
  <si>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</si>
  <si>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</si>
  <si>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</si>
  <si>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</si>
  <si>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</si>
  <si>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</si>
  <si>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</si>
  <si>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</si>
  <si>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</si>
  <si>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</si>
  <si>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</si>
  <si>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</si>
  <si>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</si>
  <si>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</si>
  <si>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</si>
  <si>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</si>
  <si>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</si>
  <si>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</si>
  <si>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</si>
  <si>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</si>
  <si>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</si>
  <si>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</si>
  <si>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</si>
  <si>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</si>
  <si>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</si>
  <si>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</si>
  <si>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</si>
  <si>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</si>
  <si>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</si>
  <si>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</si>
  <si>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</si>
  <si>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</si>
  <si>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</si>
  <si>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</si>
  <si>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</si>
  <si>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</si>
  <si>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</si>
  <si>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</si>
  <si>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</si>
  <si>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</si>
  <si>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</si>
  <si>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</si>
  <si>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</si>
  <si>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</si>
  <si>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</si>
  <si>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</si>
  <si>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</si>
  <si>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</si>
  <si>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</si>
  <si>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</si>
  <si>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</si>
  <si>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</si>
  <si>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</si>
  <si>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</si>
  <si>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</si>
  <si>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</si>
  <si>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</si>
  <si>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</si>
  <si>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</si>
  <si>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</si>
  <si>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</si>
  <si>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</si>
  <si>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</si>
  <si>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</si>
  <si>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</si>
  <si>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</si>
  <si>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</si>
  <si>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</si>
  <si>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</si>
  <si>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</si>
  <si>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</si>
  <si>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</si>
  <si>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</si>
  <si>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</si>
  <si>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</si>
  <si>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IEI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</si>
  <si>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</si>
  <si>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</si>
  <si>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</si>
  <si>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</si>
  <si>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</si>
  <si>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</si>
  <si>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</si>
  <si>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</si>
  <si>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</si>
  <si>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</si>
  <si>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CELH</t>
  </si>
  <si>
    <t>GCBC</t>
  </si>
  <si>
    <t>ORLA</t>
  </si>
  <si>
    <t>PRPH</t>
  </si>
  <si>
    <t>SBOW</t>
  </si>
  <si>
    <t>VIVO</t>
  </si>
  <si>
    <t>WAVD</t>
  </si>
  <si>
    <t>WKHS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</si>
</sst>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0" fontId="6" fillId="16" borderId="0" xfId="0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L109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X27" sqref="X27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4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47" width="9.1640625" customWidth="1"/>
    <col min="48" max="51" width="9.83203125" customWidth="1"/>
    <col min="64" max="73" width="11.33203125" customWidth="1"/>
    <col min="74" max="74" width="11.1640625" customWidth="1"/>
    <col min="75" max="75" width="10.83203125" customWidth="1"/>
    <col min="76" max="76" width="9.1640625" customWidth="1"/>
    <col min="77" max="77" width="9.5" customWidth="1"/>
    <col min="78" max="80" width="11.33203125" customWidth="1"/>
    <col min="81" max="81" width="7.1640625" customWidth="1"/>
  </cols>
  <sheetData>
    <row r="1" spans="1:90" x14ac:dyDescent="0.2">
      <c r="A1" s="51" t="s">
        <v>0</v>
      </c>
      <c r="B1" s="52" t="s">
        <v>74</v>
      </c>
      <c r="C1" s="52" t="s">
        <v>33</v>
      </c>
      <c r="D1" s="51" t="s">
        <v>2</v>
      </c>
      <c r="E1" s="53" t="s">
        <v>23</v>
      </c>
      <c r="F1" s="51" t="s">
        <v>35</v>
      </c>
      <c r="G1" s="53" t="s">
        <v>34</v>
      </c>
      <c r="H1" s="53" t="s">
        <v>36</v>
      </c>
      <c r="I1" s="54" t="s">
        <v>37</v>
      </c>
      <c r="J1" s="53" t="s">
        <v>38</v>
      </c>
      <c r="K1" s="53" t="s">
        <v>39</v>
      </c>
      <c r="L1" s="53" t="s">
        <v>42</v>
      </c>
      <c r="M1" s="52" t="s">
        <v>228</v>
      </c>
      <c r="N1" s="52" t="s">
        <v>54</v>
      </c>
      <c r="O1" s="51" t="s">
        <v>68</v>
      </c>
      <c r="P1" s="51" t="s">
        <v>69</v>
      </c>
      <c r="Q1" s="51" t="s">
        <v>70</v>
      </c>
      <c r="R1" s="51" t="s">
        <v>71</v>
      </c>
      <c r="S1" s="51" t="s">
        <v>90</v>
      </c>
      <c r="T1" s="51" t="s">
        <v>92</v>
      </c>
      <c r="U1" s="51" t="s">
        <v>93</v>
      </c>
      <c r="V1" s="51" t="s">
        <v>94</v>
      </c>
      <c r="W1" s="51" t="s">
        <v>91</v>
      </c>
      <c r="X1" s="52" t="s">
        <v>28</v>
      </c>
      <c r="Y1" s="52" t="s">
        <v>75</v>
      </c>
      <c r="Z1" s="52" t="s">
        <v>41</v>
      </c>
      <c r="AA1" s="52" t="s">
        <v>120</v>
      </c>
      <c r="AB1" s="52" t="s">
        <v>163</v>
      </c>
      <c r="AC1" s="52" t="s">
        <v>43</v>
      </c>
      <c r="AD1" s="52" t="s">
        <v>121</v>
      </c>
      <c r="AE1" s="52" t="s">
        <v>164</v>
      </c>
      <c r="AF1" s="52" t="s">
        <v>56</v>
      </c>
      <c r="AG1" s="52" t="s">
        <v>57</v>
      </c>
      <c r="AH1" s="52" t="s">
        <v>55</v>
      </c>
      <c r="AI1" s="52" t="s">
        <v>58</v>
      </c>
      <c r="AJ1" s="52" t="s">
        <v>122</v>
      </c>
      <c r="AK1" s="52" t="s">
        <v>123</v>
      </c>
      <c r="AL1" s="52" t="s">
        <v>124</v>
      </c>
      <c r="AM1" s="52" t="s">
        <v>125</v>
      </c>
      <c r="AN1" s="52" t="s">
        <v>160</v>
      </c>
      <c r="AO1" s="52" t="s">
        <v>159</v>
      </c>
      <c r="AP1" s="52" t="s">
        <v>111</v>
      </c>
      <c r="AQ1" s="52" t="s">
        <v>119</v>
      </c>
      <c r="AR1" s="51" t="s">
        <v>161</v>
      </c>
      <c r="AS1" s="51" t="s">
        <v>162</v>
      </c>
      <c r="AT1" s="51" t="s">
        <v>110</v>
      </c>
      <c r="AU1" s="51" t="s">
        <v>166</v>
      </c>
      <c r="AV1" s="51" t="s">
        <v>165</v>
      </c>
      <c r="AW1" s="51" t="s">
        <v>112</v>
      </c>
      <c r="AX1" s="51" t="s">
        <v>143</v>
      </c>
      <c r="AY1" s="70" t="s">
        <v>17</v>
      </c>
      <c r="AZ1" s="71" t="s">
        <v>18</v>
      </c>
      <c r="BA1" s="72" t="s">
        <v>19</v>
      </c>
      <c r="BB1" s="73" t="s">
        <v>129</v>
      </c>
      <c r="BC1" s="73" t="s">
        <v>132</v>
      </c>
      <c r="BD1" s="73" t="s">
        <v>142</v>
      </c>
      <c r="BE1" s="73" t="s">
        <v>133</v>
      </c>
      <c r="BF1" s="73" t="s">
        <v>134</v>
      </c>
      <c r="BG1" s="74" t="s">
        <v>135</v>
      </c>
      <c r="BH1" s="52" t="s">
        <v>6</v>
      </c>
      <c r="BI1" s="51" t="s">
        <v>7</v>
      </c>
      <c r="BJ1" s="51" t="s">
        <v>8</v>
      </c>
      <c r="BK1" s="51" t="s">
        <v>5</v>
      </c>
      <c r="BL1" s="52" t="s">
        <v>20</v>
      </c>
      <c r="BM1" s="51" t="s">
        <v>12</v>
      </c>
      <c r="BN1" s="51" t="s">
        <v>136</v>
      </c>
      <c r="BO1" s="51" t="s">
        <v>137</v>
      </c>
      <c r="BP1" s="51" t="s">
        <v>138</v>
      </c>
      <c r="BQ1" s="51" t="s">
        <v>139</v>
      </c>
      <c r="BR1" s="51" t="s">
        <v>140</v>
      </c>
      <c r="BS1" s="51" t="s">
        <v>141</v>
      </c>
      <c r="BT1" s="51" t="s">
        <v>26</v>
      </c>
      <c r="BU1" s="82" t="s">
        <v>44</v>
      </c>
      <c r="BV1" s="51" t="s">
        <v>83</v>
      </c>
      <c r="BW1" s="52" t="s">
        <v>84</v>
      </c>
      <c r="BX1" s="52" t="s">
        <v>85</v>
      </c>
      <c r="BY1" s="52" t="s">
        <v>114</v>
      </c>
      <c r="BZ1" s="52" t="s">
        <v>115</v>
      </c>
      <c r="CA1" s="52" t="s">
        <v>116</v>
      </c>
      <c r="CB1" s="52" t="s">
        <v>117</v>
      </c>
      <c r="CC1" s="52" t="s">
        <v>118</v>
      </c>
      <c r="CG1" s="34"/>
      <c r="CH1" s="34"/>
      <c r="CI1" s="47"/>
      <c r="CJ1" s="34"/>
      <c r="CK1" s="34"/>
      <c r="CL1" s="34"/>
    </row>
    <row r="2" spans="1:90" x14ac:dyDescent="0.2">
      <c r="A2" s="43" t="s">
        <v>212</v>
      </c>
      <c r="B2">
        <v>0</v>
      </c>
      <c r="C2">
        <v>0</v>
      </c>
      <c r="D2">
        <v>0.21151539384246301</v>
      </c>
      <c r="E2">
        <v>0.78848460615753702</v>
      </c>
      <c r="F2">
        <v>0.59522862823061595</v>
      </c>
      <c r="G2">
        <v>0.59522862823061595</v>
      </c>
      <c r="H2">
        <v>0.24884985361773301</v>
      </c>
      <c r="I2">
        <v>0.42199916352990302</v>
      </c>
      <c r="J2">
        <v>0.32405930023874002</v>
      </c>
      <c r="K2">
        <v>0.43919172663710199</v>
      </c>
      <c r="L2">
        <v>0.85145992714470997</v>
      </c>
      <c r="M2">
        <v>-0.89701835282472897</v>
      </c>
      <c r="N2" s="25">
        <v>0</v>
      </c>
      <c r="O2">
        <v>1.01030359038163</v>
      </c>
      <c r="P2">
        <v>0.99731630128548499</v>
      </c>
      <c r="Q2">
        <v>1.0070155173419799</v>
      </c>
      <c r="R2">
        <v>0.991087921212917</v>
      </c>
      <c r="S2">
        <v>157.36999511718699</v>
      </c>
      <c r="T2" s="34">
        <f>IF(C2,P2,R2)</f>
        <v>0.991087921212917</v>
      </c>
      <c r="U2" s="34">
        <f>IF(D2 = 0,O2,Q2)</f>
        <v>1.0070155173419799</v>
      </c>
      <c r="V2" s="50">
        <f>S2*T2^(1-N2)</f>
        <v>155.96750132197974</v>
      </c>
      <c r="W2" s="49">
        <f>S2*U2^(N2+1)</f>
        <v>158.4740270470389</v>
      </c>
      <c r="X2" s="55">
        <f>0.5 * (D2-MAX($D$3:$D$97))/(MIN($D$3:$D$97)-MAX($D$3:$D$97)) + 0.75</f>
        <v>1.1447511318137806</v>
      </c>
      <c r="Y2" s="55">
        <f>AVERAGE(D2, F2, G2, H2, I2, J2, K2)</f>
        <v>0.40515324204673903</v>
      </c>
      <c r="Z2" s="26">
        <f>1.2^N2</f>
        <v>1</v>
      </c>
      <c r="AA2" s="26">
        <f>1.6^N2</f>
        <v>1</v>
      </c>
      <c r="AB2" s="26">
        <f>1.2^N2</f>
        <v>1</v>
      </c>
      <c r="AC2" s="26">
        <f>IF(C2&gt;0, 1, 0.3)</f>
        <v>0.3</v>
      </c>
      <c r="AD2" s="26">
        <f>IF(C2&gt;0, 1, 0.2)</f>
        <v>0.2</v>
      </c>
      <c r="AE2" s="26">
        <f>IF(C2 &gt; 0, 1, 0.5)</f>
        <v>0.5</v>
      </c>
      <c r="AF2" s="26">
        <f>PERCENTILE($L$2:$L$97, 0.05)</f>
        <v>6.4178491281671524E-2</v>
      </c>
      <c r="AG2" s="26">
        <f>PERCENTILE($L$2:$L$97, 0.95)</f>
        <v>1.0348929165578702</v>
      </c>
      <c r="AH2" s="26">
        <f>MIN(MAX(L2,AF2), AG2)</f>
        <v>0.85145992714470997</v>
      </c>
      <c r="AI2" s="26">
        <f>AH2-$AH$98+1</f>
        <v>1.7872814358630384</v>
      </c>
      <c r="AJ2" s="26">
        <f>PERCENTILE($M$2:$M$97, 0.02)</f>
        <v>-1.194881273382256</v>
      </c>
      <c r="AK2" s="26">
        <f>PERCENTILE($M$2:$M$97, 0.98)</f>
        <v>1.1175544988349586</v>
      </c>
      <c r="AL2" s="26">
        <f>MIN(MAX(M2,AJ2), AK2)</f>
        <v>-0.89701835282472897</v>
      </c>
      <c r="AM2" s="26">
        <f>AL2-$AL$98 + 0.1</f>
        <v>0.39786292055752703</v>
      </c>
      <c r="AN2" s="60">
        <v>1</v>
      </c>
      <c r="AO2" s="60">
        <v>1</v>
      </c>
      <c r="AP2" s="65">
        <v>1</v>
      </c>
      <c r="AQ2" s="25">
        <v>1</v>
      </c>
      <c r="AR2" s="20">
        <f>(AI2^4)*AB2*AE2*AN2</f>
        <v>5.1020155998387979</v>
      </c>
      <c r="AS2" s="20">
        <f>(AI2^4) *Z2*AC2*AO2</f>
        <v>3.0612093599032786</v>
      </c>
      <c r="AT2" s="20">
        <f>(AM2^5)*AA2*AP2*AQ2</f>
        <v>9.9693612060655998E-3</v>
      </c>
      <c r="AU2" s="14">
        <f>AR2/$AR$98</f>
        <v>1.4935556306289705E-2</v>
      </c>
      <c r="AV2" s="14">
        <f>AS2/$AS$98</f>
        <v>1.2412210690809991E-2</v>
      </c>
      <c r="AW2" s="81">
        <f>AT2/$AT$98</f>
        <v>1.4727549399799697E-5</v>
      </c>
      <c r="AX2" s="25">
        <f>N2</f>
        <v>0</v>
      </c>
      <c r="AY2" s="80">
        <v>629</v>
      </c>
      <c r="AZ2" s="15">
        <f>$D$104*AU2</f>
        <v>1837.5887023662006</v>
      </c>
      <c r="BA2" s="23">
        <f>AZ2-AY2</f>
        <v>1208.5887023662006</v>
      </c>
      <c r="BB2" s="67">
        <f>BA2*IF($BA$98 &gt; 0, (BA2&gt;0), (BA2&lt;0))</f>
        <v>0</v>
      </c>
      <c r="BC2" s="75">
        <f>BB2/$BB$98</f>
        <v>0</v>
      </c>
      <c r="BD2" s="76">
        <f>BC2*$BA$98</f>
        <v>0</v>
      </c>
      <c r="BE2" s="77">
        <f>(IF(BD2 &gt; 0, V2, W2))</f>
        <v>158.4740270470389</v>
      </c>
      <c r="BF2" s="60">
        <f>BD2/BE2</f>
        <v>0</v>
      </c>
      <c r="BG2" s="78">
        <f>AY2/AZ2</f>
        <v>0.34229640136014011</v>
      </c>
      <c r="BH2" s="80">
        <v>472</v>
      </c>
      <c r="BI2" s="80">
        <v>8026</v>
      </c>
      <c r="BJ2" s="80">
        <v>0</v>
      </c>
      <c r="BK2" s="10">
        <f>SUM(BH2:BJ2)</f>
        <v>8498</v>
      </c>
      <c r="BL2" s="15">
        <f>AV2*$D$103</f>
        <v>2345.1370222791888</v>
      </c>
      <c r="BM2" s="9">
        <f>BL2-BK2</f>
        <v>-6152.8629777208116</v>
      </c>
      <c r="BN2" s="67">
        <f>BM2*IF($BM$98 &gt; 0, (BM2&gt;0), (BM2&lt;0))</f>
        <v>-6152.8629777208116</v>
      </c>
      <c r="BO2" s="7">
        <f>BN2/$BN$98</f>
        <v>0.11731963232127143</v>
      </c>
      <c r="BP2" s="76">
        <f>BO2*$BM$98</f>
        <v>-42.598758495849914</v>
      </c>
      <c r="BQ2" s="62">
        <f>IF(BP2&gt;0,V2,W2)</f>
        <v>158.4740270470389</v>
      </c>
      <c r="BR2" s="60">
        <f>BP2/BQ2</f>
        <v>-0.26880593173293676</v>
      </c>
      <c r="BS2" s="78">
        <f>BK2/BL2</f>
        <v>3.6236688599717617</v>
      </c>
      <c r="BT2" s="17">
        <f>AY2+BK2+BV2</f>
        <v>9127</v>
      </c>
      <c r="BU2" s="83">
        <f>AZ2+BL2+BW2</f>
        <v>4182.7903285135862</v>
      </c>
      <c r="BV2" s="84">
        <v>0</v>
      </c>
      <c r="BW2" s="15">
        <f>AW2*$D$106</f>
        <v>6.4603868197161352E-2</v>
      </c>
      <c r="BX2" s="48">
        <f>BW2-BV2</f>
        <v>6.4603868197161352E-2</v>
      </c>
      <c r="BY2" s="68">
        <f>BX2*(BX2&lt;&gt;0)</f>
        <v>6.4603868197161352E-2</v>
      </c>
      <c r="BZ2" s="31">
        <f>BY2/$BY$98</f>
        <v>4.3052024654912274E-5</v>
      </c>
      <c r="CA2" s="61">
        <f>BZ2 * $BX$98</f>
        <v>6.4603868197161352E-2</v>
      </c>
      <c r="CB2" s="62">
        <f>IF(CA2&gt;0, V2, W2)</f>
        <v>155.96750132197974</v>
      </c>
      <c r="CC2" s="79">
        <f>CA2/CB2</f>
        <v>4.1421365123874715E-4</v>
      </c>
      <c r="CG2" s="33"/>
      <c r="CI2" s="16"/>
      <c r="CJ2" s="1"/>
    </row>
    <row r="3" spans="1:90" x14ac:dyDescent="0.2">
      <c r="A3" s="30" t="s">
        <v>213</v>
      </c>
      <c r="B3">
        <v>1</v>
      </c>
      <c r="C3">
        <v>1</v>
      </c>
      <c r="D3">
        <v>0.63454618152738895</v>
      </c>
      <c r="E3">
        <v>0.36545381847260999</v>
      </c>
      <c r="F3">
        <v>0.78091451292246505</v>
      </c>
      <c r="G3">
        <v>0.78091451292246505</v>
      </c>
      <c r="H3">
        <v>0.33626097867001198</v>
      </c>
      <c r="I3">
        <v>0.41907151819322402</v>
      </c>
      <c r="J3">
        <v>0.37538966267117901</v>
      </c>
      <c r="K3">
        <v>0.54143073017791699</v>
      </c>
      <c r="L3">
        <v>0.81623996132793097</v>
      </c>
      <c r="M3">
        <v>-0.80424614744911005</v>
      </c>
      <c r="N3" s="25">
        <v>0</v>
      </c>
      <c r="O3">
        <v>1.0021273641758901</v>
      </c>
      <c r="P3">
        <v>0.99579154509777601</v>
      </c>
      <c r="Q3">
        <v>1.00827660145825</v>
      </c>
      <c r="R3">
        <v>0.98804623341880304</v>
      </c>
      <c r="S3">
        <v>282.27999877929602</v>
      </c>
      <c r="T3" s="34">
        <f>IF(C3,P3,R3)</f>
        <v>0.99579154509777601</v>
      </c>
      <c r="U3" s="34">
        <f>IF(D3 = 0,O3,Q3)</f>
        <v>1.00827660145825</v>
      </c>
      <c r="V3" s="50">
        <f>S3*T3^(1-N3)</f>
        <v>281.09203613463353</v>
      </c>
      <c r="W3" s="49">
        <f>S3*U3^(N3+1)</f>
        <v>284.61631782882756</v>
      </c>
      <c r="X3" s="55">
        <f>0.5 * (D3-MAX($D$3:$D$97))/(MIN($D$3:$D$97)-MAX($D$3:$D$97)) + 0.75</f>
        <v>0.91979496506424496</v>
      </c>
      <c r="Y3" s="55">
        <f>AVERAGE(D3, F3, G3, H3, I3, J3, K3)</f>
        <v>0.55264687101209298</v>
      </c>
      <c r="Z3" s="26">
        <f>1.2^N3</f>
        <v>1</v>
      </c>
      <c r="AA3" s="26">
        <f>1.6^N3</f>
        <v>1</v>
      </c>
      <c r="AB3" s="26">
        <f>1.2^N3</f>
        <v>1</v>
      </c>
      <c r="AC3" s="26">
        <f>IF(C3&gt;0, 1, 0.3)</f>
        <v>1</v>
      </c>
      <c r="AD3" s="26">
        <f>IF(C3&gt;0, 1, 0.2)</f>
        <v>1</v>
      </c>
      <c r="AE3" s="26">
        <f>IF(C3 &gt; 0, 1, 0.5)</f>
        <v>1</v>
      </c>
      <c r="AF3" s="26">
        <f>PERCENTILE($L$2:$L$97, 0.05)</f>
        <v>6.4178491281671524E-2</v>
      </c>
      <c r="AG3" s="26">
        <f>PERCENTILE($L$2:$L$97, 0.95)</f>
        <v>1.0348929165578702</v>
      </c>
      <c r="AH3" s="26">
        <f>MIN(MAX(L3,AF3), AG3)</f>
        <v>0.81623996132793097</v>
      </c>
      <c r="AI3" s="26">
        <f>AH3-$AH$98+1</f>
        <v>1.7520614700462596</v>
      </c>
      <c r="AJ3" s="26">
        <f>PERCENTILE($M$2:$M$97, 0.02)</f>
        <v>-1.194881273382256</v>
      </c>
      <c r="AK3" s="26">
        <f>PERCENTILE($M$2:$M$97, 0.98)</f>
        <v>1.1175544988349586</v>
      </c>
      <c r="AL3" s="26">
        <f>MIN(MAX(M3,AJ3), AK3)</f>
        <v>-0.80424614744911005</v>
      </c>
      <c r="AM3" s="26">
        <f>AL3-$AL$98 + 0.1</f>
        <v>0.49063512593314595</v>
      </c>
      <c r="AN3" s="60">
        <v>1</v>
      </c>
      <c r="AO3" s="60">
        <v>1</v>
      </c>
      <c r="AP3" s="65">
        <v>1</v>
      </c>
      <c r="AQ3" s="25">
        <v>1</v>
      </c>
      <c r="AR3" s="20">
        <f>(AI3^4)*AB3*AE3*AN3</f>
        <v>9.4231771629381207</v>
      </c>
      <c r="AS3" s="20">
        <f>(AI3^4) *Z3*AC3*AO3</f>
        <v>9.4231771629381207</v>
      </c>
      <c r="AT3" s="20">
        <f>(AM3^5)*AA3*AP3*AQ3</f>
        <v>2.8431068824622784E-2</v>
      </c>
      <c r="AU3" s="14">
        <f>AR3/$AR$98</f>
        <v>2.7585253386064199E-2</v>
      </c>
      <c r="AV3" s="14">
        <f>AS3/$AS$98</f>
        <v>3.8207925878977651E-2</v>
      </c>
      <c r="AW3" s="81">
        <f>AT3/$AT$98</f>
        <v>4.2000682084723525E-5</v>
      </c>
      <c r="AX3" s="25">
        <f>N3</f>
        <v>0</v>
      </c>
      <c r="AY3" s="80">
        <v>565</v>
      </c>
      <c r="AZ3" s="15">
        <f>$D$104*AU3</f>
        <v>3393.9378577277157</v>
      </c>
      <c r="BA3" s="23">
        <f>AZ3-AY3</f>
        <v>2828.9378577277157</v>
      </c>
      <c r="BB3" s="67">
        <f>BA3*IF($BA$98 &gt; 0, (BA3&gt;0), (BA3&lt;0))</f>
        <v>0</v>
      </c>
      <c r="BC3" s="75">
        <f>BB3/$BB$98</f>
        <v>0</v>
      </c>
      <c r="BD3" s="76">
        <f>BC3*$BA$98</f>
        <v>0</v>
      </c>
      <c r="BE3" s="77">
        <f>(IF(BD3 &gt; 0, V3, W3))</f>
        <v>284.61631782882756</v>
      </c>
      <c r="BF3" s="60">
        <f>BD3/BE3</f>
        <v>0</v>
      </c>
      <c r="BG3" s="78">
        <f>AY3/AZ3</f>
        <v>0.16647328963715166</v>
      </c>
      <c r="BH3" s="80">
        <v>1129</v>
      </c>
      <c r="BI3" s="80">
        <v>2258</v>
      </c>
      <c r="BJ3" s="80">
        <v>0</v>
      </c>
      <c r="BK3" s="10">
        <f>SUM(BH3:BJ3)</f>
        <v>3387</v>
      </c>
      <c r="BL3" s="15">
        <f>AV3*$D$103</f>
        <v>7218.9252789296916</v>
      </c>
      <c r="BM3" s="9">
        <f>BL3-BK3</f>
        <v>3831.9252789296916</v>
      </c>
      <c r="BN3" s="67">
        <f>BM3*IF($BM$98 &gt; 0, (BM3&gt;0), (BM3&lt;0))</f>
        <v>0</v>
      </c>
      <c r="BO3" s="7">
        <f>BN3/$BN$98</f>
        <v>0</v>
      </c>
      <c r="BP3" s="76">
        <f>BO3*$BM$98</f>
        <v>0</v>
      </c>
      <c r="BQ3" s="62">
        <f>IF(BP3&gt;0,V3,W3)</f>
        <v>284.61631782882756</v>
      </c>
      <c r="BR3" s="60">
        <f>BP3/BQ3</f>
        <v>0</v>
      </c>
      <c r="BS3" s="78">
        <f>BK3/BL3</f>
        <v>0.46918341292239707</v>
      </c>
      <c r="BT3" s="17">
        <f>AY3+BK3+BV3</f>
        <v>3952</v>
      </c>
      <c r="BU3" s="83">
        <f>AZ3+BL3+BW3</f>
        <v>10613.047376849441</v>
      </c>
      <c r="BV3" s="84">
        <v>0</v>
      </c>
      <c r="BW3" s="15">
        <f>AW3*$D$106</f>
        <v>0.18424019203284822</v>
      </c>
      <c r="BX3" s="48">
        <f>BW3-BV3</f>
        <v>0.18424019203284822</v>
      </c>
      <c r="BY3" s="68">
        <f>BX3*(BX3&lt;&gt;0)</f>
        <v>0.18424019203284822</v>
      </c>
      <c r="BZ3" s="31">
        <f>BY3/$BY$98</f>
        <v>1.2277768361511945E-4</v>
      </c>
      <c r="CA3" s="61">
        <f>BZ3 * $BX$98</f>
        <v>0.18424019203284822</v>
      </c>
      <c r="CB3" s="62">
        <f>IF(CA3&gt;0, V3, W3)</f>
        <v>281.09203613463353</v>
      </c>
      <c r="CC3" s="79">
        <f>CA3/CB3</f>
        <v>6.5544436820900694E-4</v>
      </c>
      <c r="CG3" s="33"/>
      <c r="CI3" s="16"/>
      <c r="CJ3" s="1"/>
    </row>
    <row r="4" spans="1:90" x14ac:dyDescent="0.2">
      <c r="A4" s="30" t="s">
        <v>214</v>
      </c>
      <c r="B4">
        <v>1</v>
      </c>
      <c r="C4">
        <v>1</v>
      </c>
      <c r="D4">
        <v>0.92723004694835598</v>
      </c>
      <c r="E4">
        <v>7.2769953051643202E-2</v>
      </c>
      <c r="F4">
        <v>0.87272727272727202</v>
      </c>
      <c r="G4">
        <v>0.87272727272727202</v>
      </c>
      <c r="H4">
        <v>0.436708860759493</v>
      </c>
      <c r="I4">
        <v>0.949367088607594</v>
      </c>
      <c r="J4">
        <v>0.643892087005563</v>
      </c>
      <c r="K4">
        <v>0.74962803110812004</v>
      </c>
      <c r="L4">
        <v>0.12923119223606799</v>
      </c>
      <c r="M4">
        <v>-0.78260760313081701</v>
      </c>
      <c r="N4" s="25">
        <v>0</v>
      </c>
      <c r="O4">
        <v>1.0176440192965801</v>
      </c>
      <c r="P4">
        <v>0.98978477586670399</v>
      </c>
      <c r="Q4">
        <v>1.01154553189797</v>
      </c>
      <c r="R4">
        <v>0.98900643214615602</v>
      </c>
      <c r="S4">
        <v>123.480003356933</v>
      </c>
      <c r="T4" s="34">
        <f>IF(C4,P4,R4)</f>
        <v>0.98978477586670399</v>
      </c>
      <c r="U4" s="34">
        <f>IF(D4 = 0,O4,Q4)</f>
        <v>1.01154553189797</v>
      </c>
      <c r="V4" s="50">
        <f>S4*T4^(1-N4)</f>
        <v>122.21862744666178</v>
      </c>
      <c r="W4" s="49">
        <f>S4*U4^(N4+1)</f>
        <v>124.90564567445192</v>
      </c>
      <c r="X4" s="55">
        <f>0.5 * (D4-MAX($D$3:$D$97))/(MIN($D$3:$D$97)-MAX($D$3:$D$97)) + 0.75</f>
        <v>0.76415371541700594</v>
      </c>
      <c r="Y4" s="55">
        <f>AVERAGE(D4, F4, G4, H4, I4, J4, K4)</f>
        <v>0.77889723712623848</v>
      </c>
      <c r="Z4" s="26">
        <f>1.2^N4</f>
        <v>1</v>
      </c>
      <c r="AA4" s="26">
        <f>1.6^N4</f>
        <v>1</v>
      </c>
      <c r="AB4" s="26">
        <f>1.2^N4</f>
        <v>1</v>
      </c>
      <c r="AC4" s="26">
        <f>IF(C4&gt;0, 1, 0.3)</f>
        <v>1</v>
      </c>
      <c r="AD4" s="26">
        <f>IF(C4&gt;0, 1, 0.2)</f>
        <v>1</v>
      </c>
      <c r="AE4" s="26">
        <f>IF(C4 &gt; 0, 1, 0.5)</f>
        <v>1</v>
      </c>
      <c r="AF4" s="26">
        <f>PERCENTILE($L$2:$L$97, 0.05)</f>
        <v>6.4178491281671524E-2</v>
      </c>
      <c r="AG4" s="26">
        <f>PERCENTILE($L$2:$L$97, 0.95)</f>
        <v>1.0348929165578702</v>
      </c>
      <c r="AH4" s="26">
        <f>MIN(MAX(L4,AF4), AG4)</f>
        <v>0.12923119223606799</v>
      </c>
      <c r="AI4" s="26">
        <f>AH4-$AH$98+1</f>
        <v>1.0650527009543964</v>
      </c>
      <c r="AJ4" s="26">
        <f>PERCENTILE($M$2:$M$97, 0.02)</f>
        <v>-1.194881273382256</v>
      </c>
      <c r="AK4" s="26">
        <f>PERCENTILE($M$2:$M$97, 0.98)</f>
        <v>1.1175544988349586</v>
      </c>
      <c r="AL4" s="26">
        <f>MIN(MAX(M4,AJ4), AK4)</f>
        <v>-0.78260760313081701</v>
      </c>
      <c r="AM4" s="26">
        <f>AL4-$AL$98 + 0.1</f>
        <v>0.512273670251439</v>
      </c>
      <c r="AN4" s="60">
        <v>1</v>
      </c>
      <c r="AO4" s="60">
        <v>1</v>
      </c>
      <c r="AP4" s="65">
        <v>1</v>
      </c>
      <c r="AQ4" s="25">
        <v>2</v>
      </c>
      <c r="AR4" s="20">
        <f>(AI4^4)*AB4*AE4*AN4</f>
        <v>1.2867210099191397</v>
      </c>
      <c r="AS4" s="20">
        <f>(AI4^4) *Z4*AC4*AO4</f>
        <v>1.2867210099191397</v>
      </c>
      <c r="AT4" s="20">
        <f>(AM4^5)*AA4*AP4*AQ4</f>
        <v>7.0557010095751174E-2</v>
      </c>
      <c r="AU4" s="14">
        <f>AR4/$AR$98</f>
        <v>3.7667258592350185E-3</v>
      </c>
      <c r="AV4" s="14">
        <f>AS4/$AS$98</f>
        <v>5.2172361957996865E-3</v>
      </c>
      <c r="AW4" s="81">
        <f>AT4/$AT$98</f>
        <v>1.0423254110354718E-4</v>
      </c>
      <c r="AX4" s="25">
        <f>N4</f>
        <v>0</v>
      </c>
      <c r="AY4" s="80">
        <v>370</v>
      </c>
      <c r="AZ4" s="15">
        <f>$D$104*AU4</f>
        <v>463.4372327280509</v>
      </c>
      <c r="BA4" s="23">
        <f>AZ4-AY4</f>
        <v>93.437232728050901</v>
      </c>
      <c r="BB4" s="67">
        <f>BA4*IF($BA$98 &gt; 0, (BA4&gt;0), (BA4&lt;0))</f>
        <v>0</v>
      </c>
      <c r="BC4" s="75">
        <f>BB4/$BB$98</f>
        <v>0</v>
      </c>
      <c r="BD4" s="76">
        <f>BC4*$BA$98</f>
        <v>0</v>
      </c>
      <c r="BE4" s="77">
        <f>(IF(BD4 &gt; 0, V4, W4))</f>
        <v>124.90564567445192</v>
      </c>
      <c r="BF4" s="60">
        <f>BD4/BE4</f>
        <v>0</v>
      </c>
      <c r="BG4" s="78">
        <f>AY4/AZ4</f>
        <v>0.79838211923969282</v>
      </c>
      <c r="BH4" s="80">
        <v>247</v>
      </c>
      <c r="BI4" s="80">
        <v>494</v>
      </c>
      <c r="BJ4" s="80">
        <v>0</v>
      </c>
      <c r="BK4" s="10">
        <f>SUM(BH4:BJ4)</f>
        <v>741</v>
      </c>
      <c r="BL4" s="15">
        <f>AV4*$D$103</f>
        <v>985.7336506383815</v>
      </c>
      <c r="BM4" s="9">
        <f>BL4-BK4</f>
        <v>244.7336506383815</v>
      </c>
      <c r="BN4" s="67">
        <f>BM4*IF($BM$98 &gt; 0, (BM4&gt;0), (BM4&lt;0))</f>
        <v>0</v>
      </c>
      <c r="BO4" s="7">
        <f>BN4/$BN$98</f>
        <v>0</v>
      </c>
      <c r="BP4" s="76">
        <f>BO4*$BM$98</f>
        <v>0</v>
      </c>
      <c r="BQ4" s="62">
        <f>IF(BP4&gt;0,V4,W4)</f>
        <v>124.90564567445192</v>
      </c>
      <c r="BR4" s="60">
        <f>BP4/BQ4</f>
        <v>0</v>
      </c>
      <c r="BS4" s="78">
        <f>BK4/BL4</f>
        <v>0.75172436237731466</v>
      </c>
      <c r="BT4" s="17">
        <f>AY4+BK4+BV4</f>
        <v>1111</v>
      </c>
      <c r="BU4" s="83">
        <f>AZ4+BL4+BW4</f>
        <v>1449.6281098312372</v>
      </c>
      <c r="BV4" s="84">
        <v>0</v>
      </c>
      <c r="BW4" s="15">
        <f>AW4*$D$106</f>
        <v>0.4572264648048201</v>
      </c>
      <c r="BX4" s="48">
        <f>BW4-BV4</f>
        <v>0.4572264648048201</v>
      </c>
      <c r="BY4" s="68">
        <f>BX4*(BX4&lt;&gt;0)</f>
        <v>0.4572264648048201</v>
      </c>
      <c r="BZ4" s="31">
        <f>BY4/$BY$98</f>
        <v>3.0469576489725454E-4</v>
      </c>
      <c r="CA4" s="61">
        <f>BZ4 * $BX$98</f>
        <v>0.45722646480482015</v>
      </c>
      <c r="CB4" s="62">
        <f>IF(CA4&gt;0, V4, W4)</f>
        <v>122.21862744666178</v>
      </c>
      <c r="CC4" s="79">
        <f>CA4/CB4</f>
        <v>3.7410538340758351E-3</v>
      </c>
      <c r="CG4" s="33"/>
      <c r="CI4" s="16"/>
      <c r="CJ4" s="1"/>
    </row>
    <row r="5" spans="1:90" x14ac:dyDescent="0.2">
      <c r="A5" s="30" t="s">
        <v>215</v>
      </c>
      <c r="B5">
        <v>0</v>
      </c>
      <c r="C5">
        <v>0</v>
      </c>
      <c r="D5">
        <v>0.29868052778888399</v>
      </c>
      <c r="E5">
        <v>0.70131947221111501</v>
      </c>
      <c r="F5">
        <v>0.42027833001988002</v>
      </c>
      <c r="G5">
        <v>0.42027833001988002</v>
      </c>
      <c r="H5">
        <v>9.7030531158510999E-2</v>
      </c>
      <c r="I5">
        <v>0.120869928900041</v>
      </c>
      <c r="J5">
        <v>0.10829622986171999</v>
      </c>
      <c r="K5">
        <v>0.213341413311463</v>
      </c>
      <c r="L5">
        <v>0.97409875704373505</v>
      </c>
      <c r="M5">
        <v>-1.12907551412747</v>
      </c>
      <c r="N5" s="25">
        <v>0</v>
      </c>
      <c r="O5">
        <v>1.0054003274057799</v>
      </c>
      <c r="P5">
        <v>0.99310989846910902</v>
      </c>
      <c r="Q5">
        <v>1.0107724285587001</v>
      </c>
      <c r="R5">
        <v>0.99581383319144701</v>
      </c>
      <c r="S5">
        <v>394.77999877929602</v>
      </c>
      <c r="T5" s="34">
        <f>IF(C5,P5,R5)</f>
        <v>0.99581383319144701</v>
      </c>
      <c r="U5" s="34">
        <f>IF(D5 = 0,O5,Q5)</f>
        <v>1.0107724285587001</v>
      </c>
      <c r="V5" s="50">
        <f>S5*T5^(1-N5)</f>
        <v>393.12738385172554</v>
      </c>
      <c r="W5" s="49">
        <f>S5*U5^(N5+1)</f>
        <v>399.03273811254968</v>
      </c>
      <c r="X5" s="55">
        <f>0.5 * (D5-MAX($D$3:$D$97))/(MIN($D$3:$D$97)-MAX($D$3:$D$97)) + 0.75</f>
        <v>1.0983991050166175</v>
      </c>
      <c r="Y5" s="55">
        <f>AVERAGE(D5, F5, G5, H5, I5, J5, K5)</f>
        <v>0.23982504158005416</v>
      </c>
      <c r="Z5" s="26">
        <f>1.2^N5</f>
        <v>1</v>
      </c>
      <c r="AA5" s="26">
        <f>1.6^N5</f>
        <v>1</v>
      </c>
      <c r="AB5" s="26">
        <f>1.2^N5</f>
        <v>1</v>
      </c>
      <c r="AC5" s="26">
        <f>IF(C5&gt;0, 1, 0.3)</f>
        <v>0.3</v>
      </c>
      <c r="AD5" s="26">
        <f>IF(C5&gt;0, 1, 0.2)</f>
        <v>0.2</v>
      </c>
      <c r="AE5" s="26">
        <f>IF(C5 &gt; 0, 1, 0.5)</f>
        <v>0.5</v>
      </c>
      <c r="AF5" s="26">
        <f>PERCENTILE($L$2:$L$97, 0.05)</f>
        <v>6.4178491281671524E-2</v>
      </c>
      <c r="AG5" s="26">
        <f>PERCENTILE($L$2:$L$97, 0.95)</f>
        <v>1.0348929165578702</v>
      </c>
      <c r="AH5" s="26">
        <f>MIN(MAX(L5,AF5), AG5)</f>
        <v>0.97409875704373505</v>
      </c>
      <c r="AI5" s="26">
        <f>AH5-$AH$98+1</f>
        <v>1.9099202657620635</v>
      </c>
      <c r="AJ5" s="26">
        <f>PERCENTILE($M$2:$M$97, 0.02)</f>
        <v>-1.194881273382256</v>
      </c>
      <c r="AK5" s="26">
        <f>PERCENTILE($M$2:$M$97, 0.98)</f>
        <v>1.1175544988349586</v>
      </c>
      <c r="AL5" s="26">
        <f>MIN(MAX(M5,AJ5), AK5)</f>
        <v>-1.12907551412747</v>
      </c>
      <c r="AM5" s="26">
        <f>AL5-$AL$98 + 0.1</f>
        <v>0.16580575925478605</v>
      </c>
      <c r="AN5" s="60">
        <v>1</v>
      </c>
      <c r="AO5" s="60">
        <v>0</v>
      </c>
      <c r="AP5" s="65">
        <v>1</v>
      </c>
      <c r="AQ5" s="25">
        <v>1</v>
      </c>
      <c r="AR5" s="20">
        <f>(AI5^4)*AB5*AE5*AN5</f>
        <v>6.6532057188085352</v>
      </c>
      <c r="AS5" s="20">
        <f>(AI5^4) *Z5*AC5*AO5</f>
        <v>0</v>
      </c>
      <c r="AT5" s="20">
        <f>(AM5^5)*AA5*AP5*AQ5</f>
        <v>1.2531355724420529E-4</v>
      </c>
      <c r="AU5" s="14">
        <f>AR5/$AR$98</f>
        <v>1.9476484672789552E-2</v>
      </c>
      <c r="AV5" s="14">
        <f>AS5/$AS$98</f>
        <v>0</v>
      </c>
      <c r="AW5" s="81">
        <f>AT5/$AT$98</f>
        <v>1.8512335611390791E-7</v>
      </c>
      <c r="AX5" s="25">
        <f>N5</f>
        <v>0</v>
      </c>
      <c r="AY5" s="80">
        <v>0</v>
      </c>
      <c r="AZ5" s="15">
        <f>$D$104*AU5</f>
        <v>2396.2795534743263</v>
      </c>
      <c r="BA5" s="23">
        <f>AZ5-AY5</f>
        <v>2396.2795534743263</v>
      </c>
      <c r="BB5" s="67">
        <f>BA5*IF($BA$98 &gt; 0, (BA5&gt;0), (BA5&lt;0))</f>
        <v>0</v>
      </c>
      <c r="BC5" s="75">
        <f>BB5/$BB$98</f>
        <v>0</v>
      </c>
      <c r="BD5" s="76">
        <f>BC5*$BA$98</f>
        <v>0</v>
      </c>
      <c r="BE5" s="77">
        <f>(IF(BD5 &gt; 0, V5, W5))</f>
        <v>399.03273811254968</v>
      </c>
      <c r="BF5" s="60">
        <f>BD5/BE5</f>
        <v>0</v>
      </c>
      <c r="BG5" s="78">
        <f>AY5/AZ5</f>
        <v>0</v>
      </c>
      <c r="BH5" s="80">
        <v>0</v>
      </c>
      <c r="BI5" s="80">
        <v>0</v>
      </c>
      <c r="BJ5" s="80">
        <v>0</v>
      </c>
      <c r="BK5" s="10">
        <f>SUM(BH5:BJ5)</f>
        <v>0</v>
      </c>
      <c r="BL5" s="15">
        <f>AV5*$D$103</f>
        <v>0</v>
      </c>
      <c r="BM5" s="9">
        <f>BL5-BK5</f>
        <v>0</v>
      </c>
      <c r="BN5" s="67">
        <f>BM5*IF($BM$98 &gt; 0, (BM5&gt;0), (BM5&lt;0))</f>
        <v>0</v>
      </c>
      <c r="BO5" s="7">
        <f>BN5/$BN$98</f>
        <v>0</v>
      </c>
      <c r="BP5" s="76">
        <f>BO5*$BM$98</f>
        <v>0</v>
      </c>
      <c r="BQ5" s="62">
        <f>IF(BP5&gt;0,V5,W5)</f>
        <v>399.03273811254968</v>
      </c>
      <c r="BR5" s="60">
        <f>BP5/BQ5</f>
        <v>0</v>
      </c>
      <c r="BS5" s="78" t="e">
        <f>BK5/BL5</f>
        <v>#DIV/0!</v>
      </c>
      <c r="BT5" s="17">
        <f>AY5+BK5+BV5</f>
        <v>0</v>
      </c>
      <c r="BU5" s="83">
        <f>AZ5+BL5+BW5</f>
        <v>2396.2803655364401</v>
      </c>
      <c r="BV5" s="84">
        <v>0</v>
      </c>
      <c r="BW5" s="15">
        <f>AW5*$D$106</f>
        <v>8.1206211392926848E-4</v>
      </c>
      <c r="BX5" s="48">
        <f>BW5-BV5</f>
        <v>8.1206211392926848E-4</v>
      </c>
      <c r="BY5" s="68">
        <f>BX5*(BX5&lt;&gt;0)</f>
        <v>8.1206211392926848E-4</v>
      </c>
      <c r="BZ5" s="31">
        <f>BY5/$BY$98</f>
        <v>5.4115827930778929E-7</v>
      </c>
      <c r="CA5" s="61">
        <f>BZ5 * $BX$98</f>
        <v>8.1206211392926859E-4</v>
      </c>
      <c r="CB5" s="62">
        <f>IF(CA5&gt;0, V5, W5)</f>
        <v>393.12738385172554</v>
      </c>
      <c r="CC5" s="79">
        <f>CA5/CB5</f>
        <v>2.0656462695957888E-6</v>
      </c>
      <c r="CG5" s="33"/>
      <c r="CI5" s="16"/>
      <c r="CJ5" s="1"/>
    </row>
    <row r="6" spans="1:90" x14ac:dyDescent="0.2">
      <c r="A6" s="30" t="s">
        <v>216</v>
      </c>
      <c r="B6">
        <v>0</v>
      </c>
      <c r="C6">
        <v>0</v>
      </c>
      <c r="D6">
        <v>0.15289256198347101</v>
      </c>
      <c r="E6">
        <v>0.84710743801652799</v>
      </c>
      <c r="F6">
        <v>0.13108108108108099</v>
      </c>
      <c r="G6">
        <v>0.13108108108108099</v>
      </c>
      <c r="H6">
        <v>0.21915584415584399</v>
      </c>
      <c r="I6">
        <v>0.30681818181818099</v>
      </c>
      <c r="J6">
        <v>0.25930869179170302</v>
      </c>
      <c r="K6">
        <v>0.184365028282962</v>
      </c>
      <c r="L6">
        <v>0.84675017506661598</v>
      </c>
      <c r="M6">
        <v>-2.6723132176998898E-2</v>
      </c>
      <c r="N6" s="25">
        <v>0</v>
      </c>
      <c r="O6">
        <v>1.0367671989364899</v>
      </c>
      <c r="P6">
        <v>0.97052399798725697</v>
      </c>
      <c r="Q6">
        <v>1.0249381245454601</v>
      </c>
      <c r="R6">
        <v>0.96389167027655798</v>
      </c>
      <c r="S6">
        <v>14.9899997711181</v>
      </c>
      <c r="T6" s="34">
        <f>IF(C6,P6,R6)</f>
        <v>0.96389167027655798</v>
      </c>
      <c r="U6" s="34">
        <f>IF(D6 = 0,O6,Q6)</f>
        <v>1.0249381245454601</v>
      </c>
      <c r="V6" s="50">
        <f>S6*T6^(1-N6)</f>
        <v>14.448735916828248</v>
      </c>
      <c r="W6" s="49">
        <f>S6*U6^(N6+1)</f>
        <v>15.363822252346662</v>
      </c>
      <c r="X6" s="55">
        <f>0.5 * (D6-MAX($D$3:$D$97))/(MIN($D$3:$D$97)-MAX($D$3:$D$97)) + 0.75</f>
        <v>1.1759251454385844</v>
      </c>
      <c r="Y6" s="55">
        <f>AVERAGE(D6, F6, G6, H6, I6, J6, K6)</f>
        <v>0.19781463859918902</v>
      </c>
      <c r="Z6" s="26">
        <f>1.2^N6</f>
        <v>1</v>
      </c>
      <c r="AA6" s="26">
        <f>1.6^N6</f>
        <v>1</v>
      </c>
      <c r="AB6" s="26">
        <f>1.2^N6</f>
        <v>1</v>
      </c>
      <c r="AC6" s="26">
        <f>IF(C6&gt;0, 1, 0.3)</f>
        <v>0.3</v>
      </c>
      <c r="AD6" s="26">
        <f>IF(C6&gt;0, 1, 0.2)</f>
        <v>0.2</v>
      </c>
      <c r="AE6" s="26">
        <f>IF(C6 &gt; 0, 1, 0.5)</f>
        <v>0.5</v>
      </c>
      <c r="AF6" s="26">
        <f>PERCENTILE($L$2:$L$97, 0.05)</f>
        <v>6.4178491281671524E-2</v>
      </c>
      <c r="AG6" s="26">
        <f>PERCENTILE($L$2:$L$97, 0.95)</f>
        <v>1.0348929165578702</v>
      </c>
      <c r="AH6" s="26">
        <f>MIN(MAX(L6,AF6), AG6)</f>
        <v>0.84675017506661598</v>
      </c>
      <c r="AI6" s="26">
        <f>AH6-$AH$98+1</f>
        <v>1.7825716837849446</v>
      </c>
      <c r="AJ6" s="26">
        <f>PERCENTILE($M$2:$M$97, 0.02)</f>
        <v>-1.194881273382256</v>
      </c>
      <c r="AK6" s="26">
        <f>PERCENTILE($M$2:$M$97, 0.98)</f>
        <v>1.1175544988349586</v>
      </c>
      <c r="AL6" s="26">
        <f>MIN(MAX(M6,AJ6), AK6)</f>
        <v>-2.6723132176998898E-2</v>
      </c>
      <c r="AM6" s="26">
        <f>AL6-$AL$98 + 0.1</f>
        <v>1.2681581412052572</v>
      </c>
      <c r="AN6" s="60">
        <v>1</v>
      </c>
      <c r="AO6" s="60">
        <v>1</v>
      </c>
      <c r="AP6" s="65">
        <v>0</v>
      </c>
      <c r="AQ6" s="25">
        <v>2</v>
      </c>
      <c r="AR6" s="20">
        <f>(AI6^4)*AB6*AE6*AN6</f>
        <v>5.0484495212959422</v>
      </c>
      <c r="AS6" s="20">
        <f>(AI6^4) *Z6*AC6*AO6</f>
        <v>3.0290697127775652</v>
      </c>
      <c r="AT6" s="20">
        <f>(AM6^5)*AA6*AP6*AQ6</f>
        <v>0</v>
      </c>
      <c r="AU6" s="14">
        <f>AR6/$AR$98</f>
        <v>1.4778747851566586E-2</v>
      </c>
      <c r="AV6" s="14">
        <f>AS6/$AS$98</f>
        <v>1.2281894849992999E-2</v>
      </c>
      <c r="AW6" s="81">
        <f>AT6/$AT$98</f>
        <v>0</v>
      </c>
      <c r="AX6" s="25">
        <f>N6</f>
        <v>0</v>
      </c>
      <c r="AY6" s="80">
        <v>4647</v>
      </c>
      <c r="AZ6" s="15">
        <f>$D$104*AU6</f>
        <v>1818.2958525435693</v>
      </c>
      <c r="BA6" s="23">
        <f>AZ6-AY6</f>
        <v>-2828.7041474564307</v>
      </c>
      <c r="BB6" s="67">
        <f>BA6*IF($BA$98 &gt; 0, (BA6&gt;0), (BA6&lt;0))</f>
        <v>-2828.7041474564307</v>
      </c>
      <c r="BC6" s="75">
        <f>BB6/$BB$98</f>
        <v>6.8593209995575957E-2</v>
      </c>
      <c r="BD6" s="76">
        <f>BC6*$BA$98</f>
        <v>-18.280090463822933</v>
      </c>
      <c r="BE6" s="77">
        <f>(IF(BD6 &gt; 0, V6, W6))</f>
        <v>15.363822252346662</v>
      </c>
      <c r="BF6" s="60">
        <f>BD6/BE6</f>
        <v>-1.1898139775101109</v>
      </c>
      <c r="BG6" s="78">
        <f>AY6/AZ6</f>
        <v>2.5556897099553004</v>
      </c>
      <c r="BH6" s="80">
        <v>195</v>
      </c>
      <c r="BI6" s="80">
        <v>2638</v>
      </c>
      <c r="BJ6" s="80">
        <v>105</v>
      </c>
      <c r="BK6" s="10">
        <f>SUM(BH6:BJ6)</f>
        <v>2938</v>
      </c>
      <c r="BL6" s="15">
        <f>AV6*$D$103</f>
        <v>2320.5154209784923</v>
      </c>
      <c r="BM6" s="9">
        <f>BL6-BK6</f>
        <v>-617.48457902150767</v>
      </c>
      <c r="BN6" s="67">
        <f>BM6*IF($BM$98 &gt; 0, (BM6&gt;0), (BM6&lt;0))</f>
        <v>-617.48457902150767</v>
      </c>
      <c r="BO6" s="7">
        <f>BN6/$BN$98</f>
        <v>1.1773878930372872E-2</v>
      </c>
      <c r="BP6" s="76">
        <f>BO6*$BM$98</f>
        <v>-4.2750954396180143</v>
      </c>
      <c r="BQ6" s="62">
        <f>IF(BP6&gt;0,V6,W6)</f>
        <v>15.363822252346662</v>
      </c>
      <c r="BR6" s="60">
        <f>BP6/BQ6</f>
        <v>-0.27825728320731119</v>
      </c>
      <c r="BS6" s="78">
        <f>BK6/BL6</f>
        <v>1.2660980286703429</v>
      </c>
      <c r="BT6" s="17">
        <f>AY6+BK6+BV6</f>
        <v>7585</v>
      </c>
      <c r="BU6" s="83">
        <f>AZ6+BL6+BW6</f>
        <v>4138.811273522062</v>
      </c>
      <c r="BV6" s="84">
        <v>0</v>
      </c>
      <c r="BW6" s="15">
        <f>AW6*$D$106</f>
        <v>0</v>
      </c>
      <c r="BX6" s="48">
        <f>BW6-BV6</f>
        <v>0</v>
      </c>
      <c r="BY6" s="68">
        <f>BX6*(BX6&lt;&gt;0)</f>
        <v>0</v>
      </c>
      <c r="BZ6" s="31">
        <f>BY6/$BY$98</f>
        <v>0</v>
      </c>
      <c r="CA6" s="61">
        <f>BZ6 * $BX$98</f>
        <v>0</v>
      </c>
      <c r="CB6" s="62">
        <f>IF(CA6&gt;0, V6, W6)</f>
        <v>15.363822252346662</v>
      </c>
      <c r="CC6" s="79">
        <f>CA6/CB6</f>
        <v>0</v>
      </c>
      <c r="CG6" s="33"/>
      <c r="CI6" s="16"/>
      <c r="CJ6" s="1"/>
    </row>
    <row r="7" spans="1:90" x14ac:dyDescent="0.2">
      <c r="A7" s="30" t="s">
        <v>175</v>
      </c>
      <c r="B7">
        <v>0</v>
      </c>
      <c r="C7">
        <v>0</v>
      </c>
      <c r="D7">
        <v>0.272291083566573</v>
      </c>
      <c r="E7">
        <v>0.72770891643342595</v>
      </c>
      <c r="F7">
        <v>0.31888667992047698</v>
      </c>
      <c r="G7">
        <v>0.31888667992047698</v>
      </c>
      <c r="H7">
        <v>0.163111668757841</v>
      </c>
      <c r="I7">
        <v>0.233375156838143</v>
      </c>
      <c r="J7">
        <v>0.195105641329236</v>
      </c>
      <c r="K7">
        <v>0.24943253636451501</v>
      </c>
      <c r="L7">
        <v>0.81564086393786195</v>
      </c>
      <c r="M7">
        <v>-1.3217699128231599</v>
      </c>
      <c r="N7" s="25">
        <v>0</v>
      </c>
      <c r="O7">
        <v>1.0073507212734301</v>
      </c>
      <c r="P7">
        <v>0.98890647620211802</v>
      </c>
      <c r="Q7">
        <v>1.01271608625804</v>
      </c>
      <c r="R7">
        <v>0.98088996651902705</v>
      </c>
      <c r="S7">
        <v>85.449996948242102</v>
      </c>
      <c r="T7" s="34">
        <f>IF(C7,P7,R7)</f>
        <v>0.98088996651902705</v>
      </c>
      <c r="U7" s="34">
        <f>IF(D7 = 0,O7,Q7)</f>
        <v>1.01271608625804</v>
      </c>
      <c r="V7" s="50">
        <f>S7*T7^(1-N7)</f>
        <v>83.817044645612157</v>
      </c>
      <c r="W7" s="49">
        <f>S7*U7^(N7+1)</f>
        <v>86.536586480185207</v>
      </c>
      <c r="X7" s="55">
        <f>0.5 * (D7-MAX($D$3:$D$97))/(MIN($D$3:$D$97)-MAX($D$3:$D$97)) + 0.75</f>
        <v>1.1124322874414467</v>
      </c>
      <c r="Y7" s="55">
        <f>AVERAGE(D7, F7, G7, H7, I7, J7, K7)</f>
        <v>0.25015563524246598</v>
      </c>
      <c r="Z7" s="26">
        <f>1.2^N7</f>
        <v>1</v>
      </c>
      <c r="AA7" s="26">
        <f>1.6^N7</f>
        <v>1</v>
      </c>
      <c r="AB7" s="26">
        <f>1.2^N7</f>
        <v>1</v>
      </c>
      <c r="AC7" s="26">
        <f>IF(C7&gt;0, 1, 0.3)</f>
        <v>0.3</v>
      </c>
      <c r="AD7" s="26">
        <f>IF(C7&gt;0, 1, 0.2)</f>
        <v>0.2</v>
      </c>
      <c r="AE7" s="26">
        <f>IF(C7 &gt; 0, 1, 0.5)</f>
        <v>0.5</v>
      </c>
      <c r="AF7" s="26">
        <f>PERCENTILE($L$2:$L$97, 0.05)</f>
        <v>6.4178491281671524E-2</v>
      </c>
      <c r="AG7" s="26">
        <f>PERCENTILE($L$2:$L$97, 0.95)</f>
        <v>1.0348929165578702</v>
      </c>
      <c r="AH7" s="26">
        <f>MIN(MAX(L7,AF7), AG7)</f>
        <v>0.81564086393786195</v>
      </c>
      <c r="AI7" s="26">
        <f>AH7-$AH$98+1</f>
        <v>1.7514623726561904</v>
      </c>
      <c r="AJ7" s="26">
        <f>PERCENTILE($M$2:$M$97, 0.02)</f>
        <v>-1.194881273382256</v>
      </c>
      <c r="AK7" s="26">
        <f>PERCENTILE($M$2:$M$97, 0.98)</f>
        <v>1.1175544988349586</v>
      </c>
      <c r="AL7" s="26">
        <f>MIN(MAX(M7,AJ7), AK7)</f>
        <v>-1.194881273382256</v>
      </c>
      <c r="AM7" s="26">
        <f>AL7-$AL$98 + 0.1</f>
        <v>0.1</v>
      </c>
      <c r="AN7" s="60">
        <v>1</v>
      </c>
      <c r="AO7" s="60">
        <v>1</v>
      </c>
      <c r="AP7" s="65">
        <v>1</v>
      </c>
      <c r="AQ7" s="25">
        <v>1</v>
      </c>
      <c r="AR7" s="20">
        <f>(AI7^4)*AB7*AE7*AN7</f>
        <v>4.7051475906356499</v>
      </c>
      <c r="AS7" s="20">
        <f>(AI7^4) *Z7*AC7*AO7</f>
        <v>2.8230885543813899</v>
      </c>
      <c r="AT7" s="20">
        <f>(AM7^5)*AA7*AP7*AQ7</f>
        <v>1.0000000000000006E-5</v>
      </c>
      <c r="AU7" s="14">
        <f>AR7/$AR$98</f>
        <v>1.3773771442714218E-2</v>
      </c>
      <c r="AV7" s="14">
        <f>AS7/$AS$98</f>
        <v>1.1446708086931745E-2</v>
      </c>
      <c r="AW7" s="81">
        <f>AT7/$AT$98</f>
        <v>1.4772811512576261E-8</v>
      </c>
      <c r="AX7" s="25">
        <f>N7</f>
        <v>0</v>
      </c>
      <c r="AY7" s="80">
        <v>1880</v>
      </c>
      <c r="AZ7" s="15">
        <f>$D$104*AU7</f>
        <v>1694.6490825686226</v>
      </c>
      <c r="BA7" s="23">
        <f>AZ7-AY7</f>
        <v>-185.35091743137741</v>
      </c>
      <c r="BB7" s="67">
        <f>BA7*IF($BA$98 &gt; 0, (BA7&gt;0), (BA7&lt;0))</f>
        <v>-185.35091743137741</v>
      </c>
      <c r="BC7" s="75">
        <f>BB7/$BB$98</f>
        <v>4.4945719804863242E-3</v>
      </c>
      <c r="BD7" s="76">
        <f>BC7*$BA$98</f>
        <v>-1.1978034327997327</v>
      </c>
      <c r="BE7" s="77">
        <f>(IF(BD7 &gt; 0, V7, W7))</f>
        <v>86.536586480185207</v>
      </c>
      <c r="BF7" s="60">
        <f>BD7/BE7</f>
        <v>-1.3841584022660759E-2</v>
      </c>
      <c r="BG7" s="78">
        <f>AY7/AZ7</f>
        <v>1.1093742175521297</v>
      </c>
      <c r="BH7" s="80">
        <v>1624</v>
      </c>
      <c r="BI7" s="80">
        <v>5725</v>
      </c>
      <c r="BJ7" s="80">
        <v>256</v>
      </c>
      <c r="BK7" s="10">
        <f>SUM(BH7:BJ7)</f>
        <v>7605</v>
      </c>
      <c r="BL7" s="15">
        <f>AV7*$D$103</f>
        <v>2162.7169878579011</v>
      </c>
      <c r="BM7" s="9">
        <f>BL7-BK7</f>
        <v>-5442.2830121420993</v>
      </c>
      <c r="BN7" s="67">
        <f>BM7*IF($BM$98 &gt; 0, (BM7&gt;0), (BM7&lt;0))</f>
        <v>-5442.2830121420993</v>
      </c>
      <c r="BO7" s="7">
        <f>BN7/$BN$98</f>
        <v>0.10377065835607566</v>
      </c>
      <c r="BP7" s="76">
        <f>BO7*$BM$98</f>
        <v>-37.679126049087756</v>
      </c>
      <c r="BQ7" s="62">
        <f>IF(BP7&gt;0,V7,W7)</f>
        <v>86.536586480185207</v>
      </c>
      <c r="BR7" s="60">
        <f>BP7/BQ7</f>
        <v>-0.43541266857938021</v>
      </c>
      <c r="BS7" s="78">
        <f>BK7/BL7</f>
        <v>3.5164101649437258</v>
      </c>
      <c r="BT7" s="17">
        <f>AY7+BK7+BV7</f>
        <v>9485</v>
      </c>
      <c r="BU7" s="83">
        <f>AZ7+BL7+BW7</f>
        <v>3857.3661352289391</v>
      </c>
      <c r="BV7" s="84">
        <v>0</v>
      </c>
      <c r="BW7" s="15">
        <f>AW7*$D$106</f>
        <v>6.4802414981067027E-5</v>
      </c>
      <c r="BX7" s="48">
        <f>BW7-BV7</f>
        <v>6.4802414981067027E-5</v>
      </c>
      <c r="BY7" s="68">
        <f>BX7*(BX7&lt;&gt;0)</f>
        <v>6.4802414981067027E-5</v>
      </c>
      <c r="BZ7" s="31">
        <f>BY7/$BY$98</f>
        <v>4.3184336252876868E-8</v>
      </c>
      <c r="CA7" s="61">
        <f>BZ7 * $BX$98</f>
        <v>6.4802414981067027E-5</v>
      </c>
      <c r="CB7" s="62">
        <f>IF(CA7&gt;0, V7, W7)</f>
        <v>83.817044645612157</v>
      </c>
      <c r="CC7" s="79">
        <f>CA7/CB7</f>
        <v>7.7314125372779357E-7</v>
      </c>
      <c r="CG7" s="33"/>
      <c r="CI7" s="16"/>
      <c r="CJ7" s="1"/>
    </row>
    <row r="8" spans="1:90" x14ac:dyDescent="0.2">
      <c r="A8" s="30" t="s">
        <v>229</v>
      </c>
      <c r="B8">
        <v>0</v>
      </c>
      <c r="C8">
        <v>0</v>
      </c>
      <c r="D8">
        <v>0.18472610955617699</v>
      </c>
      <c r="E8">
        <v>0.81527389044382204</v>
      </c>
      <c r="F8">
        <v>0.257358790771678</v>
      </c>
      <c r="G8">
        <v>0.25725646123260398</v>
      </c>
      <c r="H8">
        <v>0.50480970305311501</v>
      </c>
      <c r="I8">
        <v>0.44165621079046402</v>
      </c>
      <c r="J8">
        <v>0.47217829325446398</v>
      </c>
      <c r="K8">
        <v>0.34856143401858303</v>
      </c>
      <c r="L8">
        <v>0.55425617225144896</v>
      </c>
      <c r="M8">
        <v>0.73291115962847297</v>
      </c>
      <c r="N8" s="25">
        <v>0</v>
      </c>
      <c r="O8">
        <v>1.0078100986013401</v>
      </c>
      <c r="P8">
        <v>0.99963345036373397</v>
      </c>
      <c r="Q8">
        <v>1.00379881520928</v>
      </c>
      <c r="R8">
        <v>0.99778609347089897</v>
      </c>
      <c r="S8">
        <v>42.529998779296797</v>
      </c>
      <c r="T8" s="34">
        <f>IF(C8,P8,R8)</f>
        <v>0.99778609347089897</v>
      </c>
      <c r="U8" s="34">
        <f>IF(D8 = 0,O8,Q8)</f>
        <v>1.00379881520928</v>
      </c>
      <c r="V8" s="50">
        <f>S8*T8^(1-N8)</f>
        <v>42.435841337316653</v>
      </c>
      <c r="W8" s="49">
        <f>S8*U8^(N8+1)</f>
        <v>42.691562385510252</v>
      </c>
      <c r="X8" s="55">
        <f>0.5 * (D8-MAX($D$3:$D$97))/(MIN($D$3:$D$97)-MAX($D$3:$D$97)) + 0.75</f>
        <v>1.1589969382147438</v>
      </c>
      <c r="Y8" s="55">
        <f>AVERAGE(D8, F8, G8, H8, I8, J8, K8)</f>
        <v>0.35236385752529786</v>
      </c>
      <c r="Z8" s="26">
        <f>1.2^N8</f>
        <v>1</v>
      </c>
      <c r="AA8" s="26">
        <f>1.6^N8</f>
        <v>1</v>
      </c>
      <c r="AB8" s="26">
        <f>1.2^N8</f>
        <v>1</v>
      </c>
      <c r="AC8" s="26">
        <f>IF(C8&gt;0, 1, 0.3)</f>
        <v>0.3</v>
      </c>
      <c r="AD8" s="26">
        <f>IF(C8&gt;0, 1, 0.2)</f>
        <v>0.2</v>
      </c>
      <c r="AE8" s="26">
        <f>IF(C8 &gt; 0, 1, 0.5)</f>
        <v>0.5</v>
      </c>
      <c r="AF8" s="26">
        <f>PERCENTILE($L$2:$L$97, 0.05)</f>
        <v>6.4178491281671524E-2</v>
      </c>
      <c r="AG8" s="26">
        <f>PERCENTILE($L$2:$L$97, 0.95)</f>
        <v>1.0348929165578702</v>
      </c>
      <c r="AH8" s="26">
        <f>MIN(MAX(L8,AF8), AG8)</f>
        <v>0.55425617225144896</v>
      </c>
      <c r="AI8" s="26">
        <f>AH8-$AH$98+1</f>
        <v>1.4900776809697773</v>
      </c>
      <c r="AJ8" s="26">
        <f>PERCENTILE($M$2:$M$97, 0.02)</f>
        <v>-1.194881273382256</v>
      </c>
      <c r="AK8" s="26">
        <f>PERCENTILE($M$2:$M$97, 0.98)</f>
        <v>1.1175544988349586</v>
      </c>
      <c r="AL8" s="26">
        <f>MIN(MAX(M8,AJ8), AK8)</f>
        <v>0.73291115962847297</v>
      </c>
      <c r="AM8" s="26">
        <f>AL8-$AL$98 + 0.1</f>
        <v>2.0277924330107289</v>
      </c>
      <c r="AN8" s="60">
        <v>0</v>
      </c>
      <c r="AO8" s="63">
        <v>0</v>
      </c>
      <c r="AP8" s="65">
        <v>0.5</v>
      </c>
      <c r="AQ8" s="64">
        <v>1</v>
      </c>
      <c r="AR8" s="20">
        <f>(AI8^4)*AB8*AE8*AN8</f>
        <v>0</v>
      </c>
      <c r="AS8" s="20">
        <f>(AI8^4) *Z8*AC8*AO8</f>
        <v>0</v>
      </c>
      <c r="AT8" s="20">
        <f>(AM8^5)*AA8*AP8*AQ8</f>
        <v>17.143026433435619</v>
      </c>
      <c r="AU8" s="14">
        <f>AR8/$AR$98</f>
        <v>0</v>
      </c>
      <c r="AV8" s="14">
        <f>AS8/$AS$98</f>
        <v>0</v>
      </c>
      <c r="AW8" s="81">
        <f>AT8/$AT$98</f>
        <v>2.5325069825625671E-2</v>
      </c>
      <c r="AX8" s="25">
        <f>N8</f>
        <v>0</v>
      </c>
      <c r="AY8" s="80">
        <v>0</v>
      </c>
      <c r="AZ8" s="15">
        <f>$D$104*AU8</f>
        <v>0</v>
      </c>
      <c r="BA8" s="23">
        <f>AZ8-AY8</f>
        <v>0</v>
      </c>
      <c r="BB8" s="67">
        <f>BA8*IF($BA$98 &gt; 0, (BA8&gt;0), (BA8&lt;0))</f>
        <v>0</v>
      </c>
      <c r="BC8" s="75">
        <f>BB8/$BB$98</f>
        <v>0</v>
      </c>
      <c r="BD8" s="76">
        <f>BC8*$BA$98</f>
        <v>0</v>
      </c>
      <c r="BE8" s="77">
        <f>(IF(BD8 &gt; 0, V8, W8))</f>
        <v>42.691562385510252</v>
      </c>
      <c r="BF8" s="60">
        <f>BD8/BE8</f>
        <v>0</v>
      </c>
      <c r="BG8" s="78" t="e">
        <f>AY8/AZ8</f>
        <v>#DIV/0!</v>
      </c>
      <c r="BH8" s="80">
        <v>0</v>
      </c>
      <c r="BI8" s="80">
        <v>0</v>
      </c>
      <c r="BJ8" s="80">
        <v>0</v>
      </c>
      <c r="BK8" s="10">
        <f>SUM(BH8:BJ8)</f>
        <v>0</v>
      </c>
      <c r="BL8" s="15">
        <f>AV8*$D$103</f>
        <v>0</v>
      </c>
      <c r="BM8" s="9">
        <f>BL8-BK8</f>
        <v>0</v>
      </c>
      <c r="BN8" s="67">
        <f>BM8*IF($BM$98 &gt; 0, (BM8&gt;0), (BM8&lt;0))</f>
        <v>0</v>
      </c>
      <c r="BO8" s="7">
        <f>BN8/$BN$98</f>
        <v>0</v>
      </c>
      <c r="BP8" s="76">
        <f>BO8*$BM$98</f>
        <v>0</v>
      </c>
      <c r="BQ8" s="62">
        <f>IF(BP8&gt;0,V8,W8)</f>
        <v>42.691562385510252</v>
      </c>
      <c r="BR8" s="60">
        <f>BP8/BQ8</f>
        <v>0</v>
      </c>
      <c r="BS8" s="78" t="e">
        <f>BK8/BL8</f>
        <v>#DIV/0!</v>
      </c>
      <c r="BT8" s="17">
        <f>AY8+BK8+BV8</f>
        <v>128</v>
      </c>
      <c r="BU8" s="83">
        <f>AZ8+BL8+BW8</f>
        <v>111.09095129708957</v>
      </c>
      <c r="BV8" s="84">
        <v>128</v>
      </c>
      <c r="BW8" s="15">
        <f>AW8*$D$106</f>
        <v>111.09095129708957</v>
      </c>
      <c r="BX8" s="48">
        <f>BW8-BV8</f>
        <v>-16.909048702910425</v>
      </c>
      <c r="BY8" s="68">
        <f>BX8*(BX8&lt;&gt;0)</f>
        <v>-16.909048702910425</v>
      </c>
      <c r="BZ8" s="31">
        <f>BY8/$BY$98</f>
        <v>-1.1268191858530206E-2</v>
      </c>
      <c r="CA8" s="61">
        <f>BZ8 * $BX$98</f>
        <v>-16.909048702910425</v>
      </c>
      <c r="CB8" s="62">
        <f>IF(CA8&gt;0, V8, W8)</f>
        <v>42.691562385510252</v>
      </c>
      <c r="CC8" s="79">
        <f>CA8/CB8</f>
        <v>-0.39607472198416072</v>
      </c>
      <c r="CG8" s="33"/>
      <c r="CI8" s="16"/>
      <c r="CJ8" s="1"/>
    </row>
    <row r="9" spans="1:90" x14ac:dyDescent="0.2">
      <c r="A9" s="30" t="s">
        <v>176</v>
      </c>
      <c r="B9">
        <v>0</v>
      </c>
      <c r="C9">
        <v>0</v>
      </c>
      <c r="D9">
        <v>0.144538606403013</v>
      </c>
      <c r="E9">
        <v>0.85546139359698603</v>
      </c>
      <c r="F9">
        <v>0.76239476145930696</v>
      </c>
      <c r="G9">
        <v>0.76239476145930696</v>
      </c>
      <c r="H9">
        <v>5.6603773584905599E-2</v>
      </c>
      <c r="I9">
        <v>0.19662363455809301</v>
      </c>
      <c r="J9">
        <v>0.105497107505218</v>
      </c>
      <c r="K9">
        <v>0.28360261301879303</v>
      </c>
      <c r="L9">
        <v>0.69244069518844598</v>
      </c>
      <c r="M9">
        <v>1.39036675125994</v>
      </c>
      <c r="N9" s="25">
        <v>0</v>
      </c>
      <c r="O9">
        <v>1.00509758546798</v>
      </c>
      <c r="P9">
        <v>0.986553899316993</v>
      </c>
      <c r="Q9">
        <v>1.0026226157140601</v>
      </c>
      <c r="R9">
        <v>0.99589208728616796</v>
      </c>
      <c r="S9">
        <v>29.049999237060501</v>
      </c>
      <c r="T9" s="34">
        <f>IF(C9,P9,R9)</f>
        <v>0.99589208728616796</v>
      </c>
      <c r="U9" s="34">
        <f>IF(D9 = 0,O9,Q9)</f>
        <v>1.0026226157140601</v>
      </c>
      <c r="V9" s="50">
        <f>S9*T9^(1-N9)</f>
        <v>28.93066437585777</v>
      </c>
      <c r="W9" s="49">
        <f>S9*U9^(N9+1)</f>
        <v>29.126186221553048</v>
      </c>
      <c r="X9" s="55">
        <f>0.5 * (D9-MAX($D$3:$D$97))/(MIN($D$3:$D$97)-MAX($D$3:$D$97)) + 0.75</f>
        <v>1.1803675498197412</v>
      </c>
      <c r="Y9" s="55">
        <f>AVERAGE(D9, F9, G9, H9, I9, J9, K9)</f>
        <v>0.33023646542694812</v>
      </c>
      <c r="Z9" s="26">
        <f>1.2^N9</f>
        <v>1</v>
      </c>
      <c r="AA9" s="26">
        <f>1.6^N9</f>
        <v>1</v>
      </c>
      <c r="AB9" s="26">
        <f>1.2^N9</f>
        <v>1</v>
      </c>
      <c r="AC9" s="26">
        <f>IF(C9&gt;0, 1, 0.3)</f>
        <v>0.3</v>
      </c>
      <c r="AD9" s="26">
        <f>IF(C9&gt;0, 1, 0.2)</f>
        <v>0.2</v>
      </c>
      <c r="AE9" s="26">
        <f>IF(C9 &gt; 0, 1, 0.5)</f>
        <v>0.5</v>
      </c>
      <c r="AF9" s="26">
        <f>PERCENTILE($L$2:$L$97, 0.05)</f>
        <v>6.4178491281671524E-2</v>
      </c>
      <c r="AG9" s="26">
        <f>PERCENTILE($L$2:$L$97, 0.95)</f>
        <v>1.0348929165578702</v>
      </c>
      <c r="AH9" s="26">
        <f>MIN(MAX(L9,AF9), AG9)</f>
        <v>0.69244069518844598</v>
      </c>
      <c r="AI9" s="26">
        <f>AH9-$AH$98+1</f>
        <v>1.6282622039067745</v>
      </c>
      <c r="AJ9" s="26">
        <f>PERCENTILE($M$2:$M$97, 0.02)</f>
        <v>-1.194881273382256</v>
      </c>
      <c r="AK9" s="26">
        <f>PERCENTILE($M$2:$M$97, 0.98)</f>
        <v>1.1175544988349586</v>
      </c>
      <c r="AL9" s="26">
        <f>MIN(MAX(M9,AJ9), AK9)</f>
        <v>1.1175544988349586</v>
      </c>
      <c r="AM9" s="26">
        <f>AL9-$AL$98 + 0.1</f>
        <v>2.4124357722172145</v>
      </c>
      <c r="AN9" s="60">
        <v>0</v>
      </c>
      <c r="AO9" s="63">
        <v>0</v>
      </c>
      <c r="AP9" s="65">
        <v>0.5</v>
      </c>
      <c r="AQ9" s="64">
        <v>1</v>
      </c>
      <c r="AR9" s="20">
        <f>(AI9^4)*AB9*AE9*AN9</f>
        <v>0</v>
      </c>
      <c r="AS9" s="20">
        <f>(AI9^4) *Z9*AC9*AO9</f>
        <v>0</v>
      </c>
      <c r="AT9" s="20">
        <f>(AM9^5)*AA9*AP9*AQ9</f>
        <v>40.855337521328423</v>
      </c>
      <c r="AU9" s="14">
        <f>AR9/$AR$98</f>
        <v>0</v>
      </c>
      <c r="AV9" s="14">
        <f>AS9/$AS$98</f>
        <v>0</v>
      </c>
      <c r="AW9" s="81">
        <f>AT9/$AT$98</f>
        <v>6.0354820048526901E-2</v>
      </c>
      <c r="AX9" s="25">
        <f>N9</f>
        <v>0</v>
      </c>
      <c r="AY9" s="80">
        <v>0</v>
      </c>
      <c r="AZ9" s="15">
        <f>$D$104*AU9</f>
        <v>0</v>
      </c>
      <c r="BA9" s="23">
        <f>AZ9-AY9</f>
        <v>0</v>
      </c>
      <c r="BB9" s="67">
        <f>BA9*IF($BA$98 &gt; 0, (BA9&gt;0), (BA9&lt;0))</f>
        <v>0</v>
      </c>
      <c r="BC9" s="75">
        <f>BB9/$BB$98</f>
        <v>0</v>
      </c>
      <c r="BD9" s="76">
        <f>BC9*$BA$98</f>
        <v>0</v>
      </c>
      <c r="BE9" s="77">
        <f>(IF(BD9 &gt; 0, V9, W9))</f>
        <v>29.126186221553048</v>
      </c>
      <c r="BF9" s="60">
        <f>BD9/BE9</f>
        <v>0</v>
      </c>
      <c r="BG9" s="78" t="e">
        <f>AY9/AZ9</f>
        <v>#DIV/0!</v>
      </c>
      <c r="BH9" s="80">
        <v>0</v>
      </c>
      <c r="BI9" s="80">
        <v>0</v>
      </c>
      <c r="BJ9" s="80">
        <v>0</v>
      </c>
      <c r="BK9" s="10">
        <f>SUM(BH9:BJ9)</f>
        <v>0</v>
      </c>
      <c r="BL9" s="15">
        <f>AV9*$D$103</f>
        <v>0</v>
      </c>
      <c r="BM9" s="9">
        <f>BL9-BK9</f>
        <v>0</v>
      </c>
      <c r="BN9" s="67">
        <f>BM9*IF($BM$98 &gt; 0, (BM9&gt;0), (BM9&lt;0))</f>
        <v>0</v>
      </c>
      <c r="BO9" s="7">
        <f>BN9/$BN$98</f>
        <v>0</v>
      </c>
      <c r="BP9" s="76">
        <f>BO9*$BM$98</f>
        <v>0</v>
      </c>
      <c r="BQ9" s="62">
        <f>IF(BP9&gt;0,V9,W9)</f>
        <v>29.126186221553048</v>
      </c>
      <c r="BR9" s="60">
        <f>BP9/BQ9</f>
        <v>0</v>
      </c>
      <c r="BS9" s="78" t="e">
        <f>BK9/BL9</f>
        <v>#DIV/0!</v>
      </c>
      <c r="BT9" s="17">
        <f>AY9+BK9+BV9</f>
        <v>378</v>
      </c>
      <c r="BU9" s="83">
        <f>AZ9+BL9+BW9</f>
        <v>264.75245362486811</v>
      </c>
      <c r="BV9" s="84">
        <v>378</v>
      </c>
      <c r="BW9" s="15">
        <f>AW9*$D$106</f>
        <v>264.75245362486811</v>
      </c>
      <c r="BX9" s="48">
        <f>BW9-BV9</f>
        <v>-113.24754637513189</v>
      </c>
      <c r="BY9" s="68">
        <f>BX9*(BX9&lt;&gt;0)</f>
        <v>-113.24754637513189</v>
      </c>
      <c r="BZ9" s="31">
        <f>BY9/$BY$98</f>
        <v>-7.5468176979296211E-2</v>
      </c>
      <c r="CA9" s="61">
        <f>BZ9 * $BX$98</f>
        <v>-113.24754637513189</v>
      </c>
      <c r="CB9" s="62">
        <f>IF(CA9&gt;0, V9, W9)</f>
        <v>29.126186221553048</v>
      </c>
      <c r="CC9" s="79">
        <f>CA9/CB9</f>
        <v>-3.8881694126960564</v>
      </c>
      <c r="CG9" s="33"/>
      <c r="CI9" s="16"/>
      <c r="CJ9" s="1"/>
    </row>
    <row r="10" spans="1:90" x14ac:dyDescent="0.2">
      <c r="A10" s="30" t="s">
        <v>177</v>
      </c>
      <c r="B10">
        <v>0</v>
      </c>
      <c r="C10">
        <v>0</v>
      </c>
      <c r="D10">
        <v>0.45221911235505702</v>
      </c>
      <c r="E10">
        <v>0.54778088764494204</v>
      </c>
      <c r="F10">
        <v>0.55546719681908496</v>
      </c>
      <c r="G10">
        <v>0.55546719681908496</v>
      </c>
      <c r="H10">
        <v>6.8590547887912995E-2</v>
      </c>
      <c r="I10">
        <v>0.63320786281890395</v>
      </c>
      <c r="J10">
        <v>0.20840363297621001</v>
      </c>
      <c r="K10">
        <v>0.34023724342906497</v>
      </c>
      <c r="L10">
        <v>0.89732923072126503</v>
      </c>
      <c r="M10">
        <v>-0.93057703892049304</v>
      </c>
      <c r="N10" s="25">
        <v>0</v>
      </c>
      <c r="O10">
        <v>1.01633370037687</v>
      </c>
      <c r="P10">
        <v>0.99006459978647898</v>
      </c>
      <c r="Q10">
        <v>1.00853387883197</v>
      </c>
      <c r="R10">
        <v>0.98796492295909</v>
      </c>
      <c r="S10">
        <v>133.27000427246</v>
      </c>
      <c r="T10" s="34">
        <f>IF(C10,P10,R10)</f>
        <v>0.98796492295909</v>
      </c>
      <c r="U10" s="34">
        <f>IF(D10 = 0,O10,Q10)</f>
        <v>1.00853387883197</v>
      </c>
      <c r="V10" s="50">
        <f>S10*T10^(1-N10)</f>
        <v>131.66608950379853</v>
      </c>
      <c r="W10" s="49">
        <f>S10*U10^(N10+1)</f>
        <v>134.40731434085728</v>
      </c>
      <c r="X10" s="55">
        <f>0.5 * (D10-MAX($D$3:$D$97))/(MIN($D$3:$D$97)-MAX($D$3:$D$97)) + 0.75</f>
        <v>1.0167514981812475</v>
      </c>
      <c r="Y10" s="55">
        <f>AVERAGE(D10, F10, G10, H10, I10, J10, K10)</f>
        <v>0.40194182758647407</v>
      </c>
      <c r="Z10" s="26">
        <f>1.2^N10</f>
        <v>1</v>
      </c>
      <c r="AA10" s="26">
        <f>1.6^N10</f>
        <v>1</v>
      </c>
      <c r="AB10" s="26">
        <f>1.2^N10</f>
        <v>1</v>
      </c>
      <c r="AC10" s="26">
        <f>IF(C10&gt;0, 1, 0.3)</f>
        <v>0.3</v>
      </c>
      <c r="AD10" s="26">
        <f>IF(C10&gt;0, 1, 0.2)</f>
        <v>0.2</v>
      </c>
      <c r="AE10" s="26">
        <f>IF(C10 &gt; 0, 1, 0.5)</f>
        <v>0.5</v>
      </c>
      <c r="AF10" s="26">
        <f>PERCENTILE($L$2:$L$97, 0.05)</f>
        <v>6.4178491281671524E-2</v>
      </c>
      <c r="AG10" s="26">
        <f>PERCENTILE($L$2:$L$97, 0.95)</f>
        <v>1.0348929165578702</v>
      </c>
      <c r="AH10" s="26">
        <f>MIN(MAX(L10,AF10), AG10)</f>
        <v>0.89732923072126503</v>
      </c>
      <c r="AI10" s="26">
        <f>AH10-$AH$98+1</f>
        <v>1.8331507394395934</v>
      </c>
      <c r="AJ10" s="26">
        <f>PERCENTILE($M$2:$M$97, 0.02)</f>
        <v>-1.194881273382256</v>
      </c>
      <c r="AK10" s="26">
        <f>PERCENTILE($M$2:$M$97, 0.98)</f>
        <v>1.1175544988349586</v>
      </c>
      <c r="AL10" s="26">
        <f>MIN(MAX(M10,AJ10), AK10)</f>
        <v>-0.93057703892049304</v>
      </c>
      <c r="AM10" s="26">
        <f>AL10-$AL$98 + 0.1</f>
        <v>0.36430423446176297</v>
      </c>
      <c r="AN10" s="60">
        <v>1</v>
      </c>
      <c r="AO10" s="60">
        <v>1</v>
      </c>
      <c r="AP10" s="65">
        <v>1</v>
      </c>
      <c r="AQ10" s="25">
        <v>1</v>
      </c>
      <c r="AR10" s="20">
        <f>(AI10^4)*AB10*AE10*AN10</f>
        <v>5.6462839861067158</v>
      </c>
      <c r="AS10" s="20">
        <f>(AI10^4) *Z10*AC10*AO10</f>
        <v>3.3877703916640294</v>
      </c>
      <c r="AT10" s="20">
        <f>(AM10^5)*AA10*AP10*AQ10</f>
        <v>6.4168383117470034E-3</v>
      </c>
      <c r="AU10" s="14">
        <f>AR10/$AR$98</f>
        <v>1.6528838602230696E-2</v>
      </c>
      <c r="AV10" s="14">
        <f>AS10/$AS$98</f>
        <v>1.3736309716088942E-2</v>
      </c>
      <c r="AW10" s="81">
        <f>AT10/$AT$98</f>
        <v>9.4794742886116488E-6</v>
      </c>
      <c r="AX10" s="25">
        <f>N10</f>
        <v>0</v>
      </c>
      <c r="AY10" s="80">
        <v>3065</v>
      </c>
      <c r="AZ10" s="15">
        <f>$D$104*AU10</f>
        <v>2033.6173930061527</v>
      </c>
      <c r="BA10" s="23">
        <f>AZ10-AY10</f>
        <v>-1031.3826069938473</v>
      </c>
      <c r="BB10" s="67">
        <f>BA10*IF($BA$98 &gt; 0, (BA10&gt;0), (BA10&lt;0))</f>
        <v>-1031.3826069938473</v>
      </c>
      <c r="BC10" s="75">
        <f>BB10/$BB$98</f>
        <v>2.5009983391486228E-2</v>
      </c>
      <c r="BD10" s="76">
        <f>BC10*$BA$98</f>
        <v>-6.6651605738317876</v>
      </c>
      <c r="BE10" s="77">
        <f>(IF(BD10 &gt; 0, V10, W10))</f>
        <v>134.40731434085728</v>
      </c>
      <c r="BF10" s="60">
        <f>BD10/BE10</f>
        <v>-4.9589269799178666E-2</v>
      </c>
      <c r="BG10" s="78">
        <f>AY10/AZ10</f>
        <v>1.5071664957926167</v>
      </c>
      <c r="BH10" s="80">
        <v>267</v>
      </c>
      <c r="BI10" s="80">
        <v>2132</v>
      </c>
      <c r="BJ10" s="80">
        <v>0</v>
      </c>
      <c r="BK10" s="10">
        <f>SUM(BH10:BJ10)</f>
        <v>2399</v>
      </c>
      <c r="BL10" s="15">
        <f>AV10*$D$103</f>
        <v>2595.3095115074407</v>
      </c>
      <c r="BM10" s="9">
        <f>BL10-BK10</f>
        <v>196.30951150744067</v>
      </c>
      <c r="BN10" s="67">
        <f>BM10*IF($BM$98 &gt; 0, (BM10&gt;0), (BM10&lt;0))</f>
        <v>0</v>
      </c>
      <c r="BO10" s="7">
        <f>BN10/$BN$98</f>
        <v>0</v>
      </c>
      <c r="BP10" s="76">
        <f>BO10*$BM$98</f>
        <v>0</v>
      </c>
      <c r="BQ10" s="62">
        <f>IF(BP10&gt;0,V10,W10)</f>
        <v>134.40731434085728</v>
      </c>
      <c r="BR10" s="60">
        <f>BP10/BQ10</f>
        <v>0</v>
      </c>
      <c r="BS10" s="78">
        <f>BK10/BL10</f>
        <v>0.92435988438488104</v>
      </c>
      <c r="BT10" s="17">
        <f>AY10+BK10+BV10</f>
        <v>5464</v>
      </c>
      <c r="BU10" s="83">
        <f>AZ10+BL10+BW10</f>
        <v>4628.968487175508</v>
      </c>
      <c r="BV10" s="84">
        <v>0</v>
      </c>
      <c r="BW10" s="15">
        <f>AW10*$D$106</f>
        <v>4.1582661914423863E-2</v>
      </c>
      <c r="BX10" s="48">
        <f>BW10-BV10</f>
        <v>4.1582661914423863E-2</v>
      </c>
      <c r="BY10" s="68">
        <f>BX10*(BX10&lt;&gt;0)</f>
        <v>4.1582661914423863E-2</v>
      </c>
      <c r="BZ10" s="31">
        <f>BY10/$BY$98</f>
        <v>2.7710690333482517E-5</v>
      </c>
      <c r="CA10" s="61">
        <f>BZ10 * $BX$98</f>
        <v>4.1582661914423863E-2</v>
      </c>
      <c r="CB10" s="62">
        <f>IF(CA10&gt;0, V10, W10)</f>
        <v>131.66608950379853</v>
      </c>
      <c r="CC10" s="79">
        <f>CA10/CB10</f>
        <v>3.158190698237773E-4</v>
      </c>
      <c r="CG10" s="33"/>
      <c r="CI10" s="16"/>
      <c r="CJ10" s="1"/>
    </row>
    <row r="11" spans="1:90" x14ac:dyDescent="0.2">
      <c r="A11" s="30" t="s">
        <v>217</v>
      </c>
      <c r="B11">
        <v>0</v>
      </c>
      <c r="C11">
        <v>1</v>
      </c>
      <c r="D11">
        <v>0.58974358974358898</v>
      </c>
      <c r="E11">
        <v>0.41025641025641002</v>
      </c>
      <c r="F11">
        <v>0.58913983661701097</v>
      </c>
      <c r="G11">
        <v>0.58913983661701097</v>
      </c>
      <c r="H11">
        <v>0.46448645886561002</v>
      </c>
      <c r="I11">
        <v>0.57639243740418999</v>
      </c>
      <c r="J11">
        <v>0.51742292388991595</v>
      </c>
      <c r="K11">
        <v>0.55211815478428306</v>
      </c>
      <c r="L11">
        <v>0.82983092452824803</v>
      </c>
      <c r="M11">
        <v>-1.14153758163659</v>
      </c>
      <c r="N11" s="25">
        <v>0</v>
      </c>
      <c r="O11">
        <v>1.01641296770333</v>
      </c>
      <c r="P11">
        <v>0.99450670420493503</v>
      </c>
      <c r="Q11">
        <v>1.0073558056737599</v>
      </c>
      <c r="R11">
        <v>0.99064952350782898</v>
      </c>
      <c r="S11">
        <v>124.41000366210901</v>
      </c>
      <c r="T11" s="34">
        <f>IF(C11,P11,R11)</f>
        <v>0.99450670420493503</v>
      </c>
      <c r="U11" s="34">
        <f>IF(D11 = 0,O11,Q11)</f>
        <v>1.0073558056737599</v>
      </c>
      <c r="V11" s="50">
        <f>S11*T11^(1-N11)</f>
        <v>123.72658271212792</v>
      </c>
      <c r="W11" s="49">
        <f>S11*U11^(N11+1)</f>
        <v>125.32513947291925</v>
      </c>
      <c r="X11" s="55">
        <f>0.5 * (D11-MAX($D$3:$D$97))/(MIN($D$3:$D$97)-MAX($D$3:$D$97)) + 0.75</f>
        <v>0.94361975418487609</v>
      </c>
      <c r="Y11" s="55">
        <f>AVERAGE(D11, F11, G11, H11, I11, J11, K11)</f>
        <v>0.5540633197030872</v>
      </c>
      <c r="Z11" s="26">
        <f>1.2^N11</f>
        <v>1</v>
      </c>
      <c r="AA11" s="26">
        <f>1.6^N11</f>
        <v>1</v>
      </c>
      <c r="AB11" s="26">
        <f>1.2^N11</f>
        <v>1</v>
      </c>
      <c r="AC11" s="26">
        <f>IF(C11&gt;0, 1, 0.3)</f>
        <v>1</v>
      </c>
      <c r="AD11" s="26">
        <f>IF(C11&gt;0, 1, 0.2)</f>
        <v>1</v>
      </c>
      <c r="AE11" s="26">
        <f>IF(C11 &gt; 0, 1, 0.5)</f>
        <v>1</v>
      </c>
      <c r="AF11" s="26">
        <f>PERCENTILE($L$2:$L$97, 0.05)</f>
        <v>6.4178491281671524E-2</v>
      </c>
      <c r="AG11" s="26">
        <f>PERCENTILE($L$2:$L$97, 0.95)</f>
        <v>1.0348929165578702</v>
      </c>
      <c r="AH11" s="26">
        <f>MIN(MAX(L11,AF11), AG11)</f>
        <v>0.82983092452824803</v>
      </c>
      <c r="AI11" s="26">
        <f>AH11-$AH$98+1</f>
        <v>1.7656524332465766</v>
      </c>
      <c r="AJ11" s="26">
        <f>PERCENTILE($M$2:$M$97, 0.02)</f>
        <v>-1.194881273382256</v>
      </c>
      <c r="AK11" s="26">
        <f>PERCENTILE($M$2:$M$97, 0.98)</f>
        <v>1.1175544988349586</v>
      </c>
      <c r="AL11" s="26">
        <f>MIN(MAX(M11,AJ11), AK11)</f>
        <v>-1.14153758163659</v>
      </c>
      <c r="AM11" s="26">
        <f>AL11-$AL$98 + 0.1</f>
        <v>0.15334369174566601</v>
      </c>
      <c r="AN11" s="60">
        <v>1</v>
      </c>
      <c r="AO11" s="60">
        <v>1</v>
      </c>
      <c r="AP11" s="65">
        <v>1</v>
      </c>
      <c r="AQ11" s="25">
        <v>1</v>
      </c>
      <c r="AR11" s="20">
        <f>(AI11^4)*AB11*AE11*AN11</f>
        <v>9.7189840420223934</v>
      </c>
      <c r="AS11" s="20">
        <f>(AI11^4) *Z11*AC11*AO11</f>
        <v>9.7189840420223934</v>
      </c>
      <c r="AT11" s="20">
        <f>(AM11^5)*AA11*AP11*AQ11</f>
        <v>8.478705942520907E-5</v>
      </c>
      <c r="AU11" s="14">
        <f>AR11/$AR$98</f>
        <v>2.8451193564391089E-2</v>
      </c>
      <c r="AV11" s="14">
        <f>AS11/$AS$98</f>
        <v>3.9407326793883049E-2</v>
      </c>
      <c r="AW11" s="81">
        <f>AT11/$AT$98</f>
        <v>1.2525432475942153E-7</v>
      </c>
      <c r="AX11" s="25">
        <f>N11</f>
        <v>0</v>
      </c>
      <c r="AY11" s="80">
        <v>4479</v>
      </c>
      <c r="AZ11" s="15">
        <f>$D$104*AU11</f>
        <v>3500.4783745980753</v>
      </c>
      <c r="BA11" s="23">
        <f>AZ11-AY11</f>
        <v>-978.52162540192467</v>
      </c>
      <c r="BB11" s="67">
        <f>BA11*IF($BA$98 &gt; 0, (BA11&gt;0), (BA11&lt;0))</f>
        <v>-978.52162540192467</v>
      </c>
      <c r="BC11" s="75">
        <f>BB11/$BB$98</f>
        <v>2.3728158137980154E-2</v>
      </c>
      <c r="BD11" s="76">
        <f>BC11*$BA$98</f>
        <v>-6.323554143772383</v>
      </c>
      <c r="BE11" s="77">
        <f>(IF(BD11 &gt; 0, V11, W11))</f>
        <v>125.32513947291925</v>
      </c>
      <c r="BF11" s="60">
        <f>BD11/BE11</f>
        <v>-5.0457188161668089E-2</v>
      </c>
      <c r="BG11" s="78">
        <f>AY11/AZ11</f>
        <v>1.2795394002439104</v>
      </c>
      <c r="BH11" s="80">
        <v>0</v>
      </c>
      <c r="BI11" s="80">
        <v>3483</v>
      </c>
      <c r="BJ11" s="80">
        <v>0</v>
      </c>
      <c r="BK11" s="10">
        <f>SUM(BH11:BJ11)</f>
        <v>3483</v>
      </c>
      <c r="BL11" s="15">
        <f>AV11*$D$103</f>
        <v>7445.5375690499959</v>
      </c>
      <c r="BM11" s="9">
        <f>BL11-BK11</f>
        <v>3962.5375690499959</v>
      </c>
      <c r="BN11" s="67">
        <f>BM11*IF($BM$98 &gt; 0, (BM11&gt;0), (BM11&lt;0))</f>
        <v>0</v>
      </c>
      <c r="BO11" s="7">
        <f>BN11/$BN$98</f>
        <v>0</v>
      </c>
      <c r="BP11" s="76">
        <f>BO11*$BM$98</f>
        <v>0</v>
      </c>
      <c r="BQ11" s="62">
        <f>IF(BP11&gt;0,V11,W11)</f>
        <v>125.32513947291925</v>
      </c>
      <c r="BR11" s="60">
        <f>BP11/BQ11</f>
        <v>0</v>
      </c>
      <c r="BS11" s="78">
        <f>BK11/BL11</f>
        <v>0.46779698144003978</v>
      </c>
      <c r="BT11" s="17">
        <f>AY11+BK11+BV11</f>
        <v>7962</v>
      </c>
      <c r="BU11" s="83">
        <f>AZ11+BL11+BW11</f>
        <v>10946.016493088693</v>
      </c>
      <c r="BV11" s="84">
        <v>0</v>
      </c>
      <c r="BW11" s="15">
        <f>AW11*$D$106</f>
        <v>5.4944062098967851E-4</v>
      </c>
      <c r="BX11" s="48">
        <f>BW11-BV11</f>
        <v>5.4944062098967851E-4</v>
      </c>
      <c r="BY11" s="68">
        <f>BX11*(BX11&lt;&gt;0)</f>
        <v>5.4944062098967851E-4</v>
      </c>
      <c r="BZ11" s="31">
        <f>BY11/$BY$98</f>
        <v>3.6614728841108795E-7</v>
      </c>
      <c r="CA11" s="61">
        <f>BZ11 * $BX$98</f>
        <v>5.4944062098967851E-4</v>
      </c>
      <c r="CB11" s="62">
        <f>IF(CA11&gt;0, V11, W11)</f>
        <v>123.72658271212792</v>
      </c>
      <c r="CC11" s="79">
        <f>CA11/CB11</f>
        <v>4.4407645385959671E-6</v>
      </c>
      <c r="CG11" s="33"/>
      <c r="CI11" s="16"/>
      <c r="CJ11" s="1"/>
    </row>
    <row r="12" spans="1:90" x14ac:dyDescent="0.2">
      <c r="A12" s="30" t="s">
        <v>230</v>
      </c>
      <c r="B12">
        <v>0</v>
      </c>
      <c r="C12">
        <v>0</v>
      </c>
      <c r="D12">
        <v>0.283886445421831</v>
      </c>
      <c r="E12">
        <v>0.71611355457816805</v>
      </c>
      <c r="F12">
        <v>0.38051689860834897</v>
      </c>
      <c r="G12">
        <v>0.38051689860834897</v>
      </c>
      <c r="H12">
        <v>0.56357172731074801</v>
      </c>
      <c r="I12">
        <v>0.34253450439146799</v>
      </c>
      <c r="J12">
        <v>0.43936631903621198</v>
      </c>
      <c r="K12">
        <v>0.408884224533823</v>
      </c>
      <c r="L12">
        <v>0.48875527033594401</v>
      </c>
      <c r="M12">
        <v>0.77137034186682396</v>
      </c>
      <c r="N12" s="25">
        <v>0</v>
      </c>
      <c r="O12">
        <v>1</v>
      </c>
      <c r="P12">
        <v>1.0021278978050601</v>
      </c>
      <c r="Q12">
        <v>1</v>
      </c>
      <c r="R12">
        <v>0.99847055322983602</v>
      </c>
      <c r="S12">
        <v>4.1999998092651296</v>
      </c>
      <c r="T12" s="34">
        <f>IF(C12,P12,R12)</f>
        <v>0.99847055322983602</v>
      </c>
      <c r="U12" s="34">
        <f>IF(D12 = 0,O12,Q12)</f>
        <v>1</v>
      </c>
      <c r="V12" s="50">
        <f>S12*T12^(1-N12)</f>
        <v>4.1935761331221597</v>
      </c>
      <c r="W12" s="49">
        <f>S12*U12^(N12+1)</f>
        <v>4.1999998092651296</v>
      </c>
      <c r="X12" s="55">
        <f>0.5 * (D12-MAX($D$3:$D$97))/(MIN($D$3:$D$97)-MAX($D$3:$D$97)) + 0.75</f>
        <v>1.106266192133567</v>
      </c>
      <c r="Y12" s="55">
        <f>AVERAGE(D12, F12, G12, H12, I12, J12, K12)</f>
        <v>0.39989671684439715</v>
      </c>
      <c r="Z12" s="26">
        <f>1.2^N12</f>
        <v>1</v>
      </c>
      <c r="AA12" s="26">
        <f>1.6^N12</f>
        <v>1</v>
      </c>
      <c r="AB12" s="26">
        <f>1.2^N12</f>
        <v>1</v>
      </c>
      <c r="AC12" s="26">
        <f>IF(C12&gt;0, 1, 0.3)</f>
        <v>0.3</v>
      </c>
      <c r="AD12" s="26">
        <f>IF(C12&gt;0, 1, 0.2)</f>
        <v>0.2</v>
      </c>
      <c r="AE12" s="26">
        <f>IF(C12 &gt; 0, 1, 0.5)</f>
        <v>0.5</v>
      </c>
      <c r="AF12" s="26">
        <f>PERCENTILE($L$2:$L$97, 0.05)</f>
        <v>6.4178491281671524E-2</v>
      </c>
      <c r="AG12" s="26">
        <f>PERCENTILE($L$2:$L$97, 0.95)</f>
        <v>1.0348929165578702</v>
      </c>
      <c r="AH12" s="26">
        <f>MIN(MAX(L12,AF12), AG12)</f>
        <v>0.48875527033594401</v>
      </c>
      <c r="AI12" s="26">
        <f>AH12-$AH$98+1</f>
        <v>1.4245767790542725</v>
      </c>
      <c r="AJ12" s="26">
        <f>PERCENTILE($M$2:$M$97, 0.02)</f>
        <v>-1.194881273382256</v>
      </c>
      <c r="AK12" s="26">
        <f>PERCENTILE($M$2:$M$97, 0.98)</f>
        <v>1.1175544988349586</v>
      </c>
      <c r="AL12" s="26">
        <f>MIN(MAX(M12,AJ12), AK12)</f>
        <v>0.77137034186682396</v>
      </c>
      <c r="AM12" s="26">
        <f>AL12-$AL$98 + 0.1</f>
        <v>2.06625161524908</v>
      </c>
      <c r="AN12" s="60">
        <v>0</v>
      </c>
      <c r="AO12" s="63">
        <v>0</v>
      </c>
      <c r="AP12" s="65">
        <v>0.5</v>
      </c>
      <c r="AQ12" s="64">
        <v>1</v>
      </c>
      <c r="AR12" s="20">
        <f>(AI12^4)*AB12*AE12*AN12</f>
        <v>0</v>
      </c>
      <c r="AS12" s="20">
        <f>(AI12^4) *Z12*AC12*AO12</f>
        <v>0</v>
      </c>
      <c r="AT12" s="20">
        <f>(AM12^5)*AA12*AP12*AQ12</f>
        <v>18.831548571011758</v>
      </c>
      <c r="AU12" s="14">
        <f>AR12/$AR$98</f>
        <v>0</v>
      </c>
      <c r="AV12" s="14">
        <f>AS12/$AS$98</f>
        <v>0</v>
      </c>
      <c r="AW12" s="81">
        <f>AT12/$AT$98</f>
        <v>2.7819491752948136E-2</v>
      </c>
      <c r="AX12" s="25">
        <f>N12</f>
        <v>0</v>
      </c>
      <c r="AY12" s="80">
        <v>0</v>
      </c>
      <c r="AZ12" s="15">
        <f>$D$104*AU12</f>
        <v>0</v>
      </c>
      <c r="BA12" s="23">
        <f>AZ12-AY12</f>
        <v>0</v>
      </c>
      <c r="BB12" s="67">
        <f>BA12*IF($BA$98 &gt; 0, (BA12&gt;0), (BA12&lt;0))</f>
        <v>0</v>
      </c>
      <c r="BC12" s="75">
        <f>BB12/$BB$98</f>
        <v>0</v>
      </c>
      <c r="BD12" s="76">
        <f>BC12*$BA$98</f>
        <v>0</v>
      </c>
      <c r="BE12" s="77">
        <f>(IF(BD12 &gt; 0, V12, W12))</f>
        <v>4.1999998092651296</v>
      </c>
      <c r="BF12" s="60">
        <f>BD12/BE12</f>
        <v>0</v>
      </c>
      <c r="BG12" s="78" t="e">
        <f>AY12/AZ12</f>
        <v>#DIV/0!</v>
      </c>
      <c r="BH12" s="80">
        <v>0</v>
      </c>
      <c r="BI12" s="80">
        <v>0</v>
      </c>
      <c r="BJ12" s="80">
        <v>0</v>
      </c>
      <c r="BK12" s="10">
        <f>SUM(BH12:BJ12)</f>
        <v>0</v>
      </c>
      <c r="BL12" s="15">
        <f>AV12*$D$103</f>
        <v>0</v>
      </c>
      <c r="BM12" s="9">
        <f>BL12-BK12</f>
        <v>0</v>
      </c>
      <c r="BN12" s="67">
        <f>BM12*IF($BM$98 &gt; 0, (BM12&gt;0), (BM12&lt;0))</f>
        <v>0</v>
      </c>
      <c r="BO12" s="7">
        <f>BN12/$BN$98</f>
        <v>0</v>
      </c>
      <c r="BP12" s="76">
        <f>BO12*$BM$98</f>
        <v>0</v>
      </c>
      <c r="BQ12" s="62">
        <f>IF(BP12&gt;0,V12,W12)</f>
        <v>4.1999998092651296</v>
      </c>
      <c r="BR12" s="60">
        <f>BP12/BQ12</f>
        <v>0</v>
      </c>
      <c r="BS12" s="78" t="e">
        <f>BK12/BL12</f>
        <v>#DIV/0!</v>
      </c>
      <c r="BT12" s="17">
        <f>AY12+BK12+BV12</f>
        <v>155</v>
      </c>
      <c r="BU12" s="83">
        <f>AZ12+BL12+BW12</f>
        <v>122.0329825234823</v>
      </c>
      <c r="BV12" s="84">
        <v>155</v>
      </c>
      <c r="BW12" s="15">
        <f>AW12*$D$106</f>
        <v>122.0329825234823</v>
      </c>
      <c r="BX12" s="48">
        <f>BW12-BV12</f>
        <v>-32.967017476517697</v>
      </c>
      <c r="BY12" s="68">
        <f>BX12*(BX12&lt;&gt;0)</f>
        <v>-32.967017476517697</v>
      </c>
      <c r="BZ12" s="31">
        <f>BY12/$BY$98</f>
        <v>-2.1969223961427229E-2</v>
      </c>
      <c r="CA12" s="61">
        <f>BZ12 * $BX$98</f>
        <v>-32.967017476517697</v>
      </c>
      <c r="CB12" s="62">
        <f>IF(CA12&gt;0, V12, W12)</f>
        <v>4.1999998092651296</v>
      </c>
      <c r="CC12" s="79">
        <f>CA12/CB12</f>
        <v>-7.8492902318216791</v>
      </c>
      <c r="CG12" s="33"/>
      <c r="CI12" s="16"/>
      <c r="CJ12" s="1"/>
    </row>
    <row r="13" spans="1:90" x14ac:dyDescent="0.2">
      <c r="A13" s="30" t="s">
        <v>218</v>
      </c>
      <c r="B13">
        <v>0</v>
      </c>
      <c r="C13">
        <v>0</v>
      </c>
      <c r="D13">
        <v>0.26269492203118699</v>
      </c>
      <c r="E13">
        <v>0.73730507796881195</v>
      </c>
      <c r="F13">
        <v>0.65805168986083495</v>
      </c>
      <c r="G13">
        <v>0.65805168986083495</v>
      </c>
      <c r="H13">
        <v>4.01505646173149E-2</v>
      </c>
      <c r="I13">
        <v>0.31785863655374302</v>
      </c>
      <c r="J13">
        <v>0.112969923989187</v>
      </c>
      <c r="K13">
        <v>0.272653716982795</v>
      </c>
      <c r="L13">
        <v>0.896299732020572</v>
      </c>
      <c r="M13">
        <v>-0.89399795463332898</v>
      </c>
      <c r="N13" s="25">
        <v>0</v>
      </c>
      <c r="O13">
        <v>1.0190418096215099</v>
      </c>
      <c r="P13">
        <v>0.98335542587358304</v>
      </c>
      <c r="Q13">
        <v>1.0261623234914199</v>
      </c>
      <c r="R13">
        <v>0.962537900304691</v>
      </c>
      <c r="S13">
        <v>501</v>
      </c>
      <c r="T13" s="34">
        <f>IF(C13,P13,R13)</f>
        <v>0.962537900304691</v>
      </c>
      <c r="U13" s="34">
        <f>IF(D13 = 0,O13,Q13)</f>
        <v>1.0261623234914199</v>
      </c>
      <c r="V13" s="50">
        <f>S13*T13^(1-N13)</f>
        <v>482.23148805265021</v>
      </c>
      <c r="W13" s="49">
        <f>S13*U13^(N13+1)</f>
        <v>514.10732406920135</v>
      </c>
      <c r="X13" s="55">
        <f>0.5 * (D13-MAX($D$3:$D$97))/(MIN($D$3:$D$97)-MAX($D$3:$D$97)) + 0.75</f>
        <v>1.1175352628686575</v>
      </c>
      <c r="Y13" s="55">
        <f>AVERAGE(D13, F13, G13, H13, I13, J13, K13)</f>
        <v>0.3317758776994138</v>
      </c>
      <c r="Z13" s="26">
        <f>1.2^N13</f>
        <v>1</v>
      </c>
      <c r="AA13" s="26">
        <f>1.6^N13</f>
        <v>1</v>
      </c>
      <c r="AB13" s="26">
        <f>1.2^N13</f>
        <v>1</v>
      </c>
      <c r="AC13" s="26">
        <f>IF(C13&gt;0, 1, 0.3)</f>
        <v>0.3</v>
      </c>
      <c r="AD13" s="26">
        <f>IF(C13&gt;0, 1, 0.2)</f>
        <v>0.2</v>
      </c>
      <c r="AE13" s="26">
        <f>IF(C13 &gt; 0, 1, 0.5)</f>
        <v>0.5</v>
      </c>
      <c r="AF13" s="26">
        <f>PERCENTILE($L$2:$L$97, 0.05)</f>
        <v>6.4178491281671524E-2</v>
      </c>
      <c r="AG13" s="26">
        <f>PERCENTILE($L$2:$L$97, 0.95)</f>
        <v>1.0348929165578702</v>
      </c>
      <c r="AH13" s="26">
        <f>MIN(MAX(L13,AF13), AG13)</f>
        <v>0.896299732020572</v>
      </c>
      <c r="AI13" s="26">
        <f>AH13-$AH$98+1</f>
        <v>1.8321212407389005</v>
      </c>
      <c r="AJ13" s="26">
        <f>PERCENTILE($M$2:$M$97, 0.02)</f>
        <v>-1.194881273382256</v>
      </c>
      <c r="AK13" s="26">
        <f>PERCENTILE($M$2:$M$97, 0.98)</f>
        <v>1.1175544988349586</v>
      </c>
      <c r="AL13" s="26">
        <f>MIN(MAX(M13,AJ13), AK13)</f>
        <v>-0.89399795463332898</v>
      </c>
      <c r="AM13" s="26">
        <f>AL13-$AL$98 + 0.1</f>
        <v>0.40088331874892702</v>
      </c>
      <c r="AN13" s="60">
        <v>1</v>
      </c>
      <c r="AO13" s="60">
        <v>0</v>
      </c>
      <c r="AP13" s="65">
        <v>1</v>
      </c>
      <c r="AQ13" s="25">
        <v>1</v>
      </c>
      <c r="AR13" s="20">
        <f>(AI13^4)*AB13*AE13*AN13</f>
        <v>5.6336108392857316</v>
      </c>
      <c r="AS13" s="20">
        <f>(AI13^4) *Z13*AC13*AO13</f>
        <v>0</v>
      </c>
      <c r="AT13" s="20">
        <f>(AM13^5)*AA13*AP13*AQ13</f>
        <v>1.0353565265106566E-2</v>
      </c>
      <c r="AU13" s="14">
        <f>AR13/$AR$98</f>
        <v>1.6491739441277783E-2</v>
      </c>
      <c r="AV13" s="14">
        <f>AS13/$AS$98</f>
        <v>0</v>
      </c>
      <c r="AW13" s="81">
        <f>AT13/$AT$98</f>
        <v>1.5295126814457588E-5</v>
      </c>
      <c r="AX13" s="25">
        <f>N13</f>
        <v>0</v>
      </c>
      <c r="AY13" s="80">
        <v>0</v>
      </c>
      <c r="AZ13" s="15">
        <f>$D$104*AU13</f>
        <v>2029.0529162878915</v>
      </c>
      <c r="BA13" s="23">
        <f>AZ13-AY13</f>
        <v>2029.0529162878915</v>
      </c>
      <c r="BB13" s="67">
        <f>BA13*IF($BA$98 &gt; 0, (BA13&gt;0), (BA13&lt;0))</f>
        <v>0</v>
      </c>
      <c r="BC13" s="75">
        <f>BB13/$BB$98</f>
        <v>0</v>
      </c>
      <c r="BD13" s="76">
        <f>BC13*$BA$98</f>
        <v>0</v>
      </c>
      <c r="BE13" s="77">
        <f>(IF(BD13 &gt; 0, V13, W13))</f>
        <v>514.10732406920135</v>
      </c>
      <c r="BF13" s="60">
        <f>BD13/BE13</f>
        <v>0</v>
      </c>
      <c r="BG13" s="78">
        <f>AY13/AZ13</f>
        <v>0</v>
      </c>
      <c r="BH13" s="80">
        <v>0</v>
      </c>
      <c r="BI13" s="80">
        <v>0</v>
      </c>
      <c r="BJ13" s="80">
        <v>0</v>
      </c>
      <c r="BK13" s="10">
        <f>SUM(BH13:BJ13)</f>
        <v>0</v>
      </c>
      <c r="BL13" s="15">
        <f>AV13*$D$103</f>
        <v>0</v>
      </c>
      <c r="BM13" s="9">
        <f>BL13-BK13</f>
        <v>0</v>
      </c>
      <c r="BN13" s="67">
        <f>BM13*IF($BM$98 &gt; 0, (BM13&gt;0), (BM13&lt;0))</f>
        <v>0</v>
      </c>
      <c r="BO13" s="7">
        <f>BN13/$BN$98</f>
        <v>0</v>
      </c>
      <c r="BP13" s="76">
        <f>BO13*$BM$98</f>
        <v>0</v>
      </c>
      <c r="BQ13" s="62">
        <f>IF(BP13&gt;0,V13,W13)</f>
        <v>514.10732406920135</v>
      </c>
      <c r="BR13" s="60">
        <f>BP13/BQ13</f>
        <v>0</v>
      </c>
      <c r="BS13" s="78" t="e">
        <f>BK13/BL13</f>
        <v>#DIV/0!</v>
      </c>
      <c r="BT13" s="17">
        <f>AY13+BK13+BV13</f>
        <v>0</v>
      </c>
      <c r="BU13" s="83">
        <f>AZ13+BL13+BW13</f>
        <v>2029.1200098911759</v>
      </c>
      <c r="BV13" s="84">
        <v>0</v>
      </c>
      <c r="BW13" s="15">
        <f>AW13*$D$106</f>
        <v>6.7093603284299655E-2</v>
      </c>
      <c r="BX13" s="48">
        <f>BW13-BV13</f>
        <v>6.7093603284299655E-2</v>
      </c>
      <c r="BY13" s="68">
        <f>BX13*(BX13&lt;&gt;0)</f>
        <v>6.7093603284299655E-2</v>
      </c>
      <c r="BZ13" s="31">
        <f>BY13/$BY$98</f>
        <v>4.4711184382446796E-5</v>
      </c>
      <c r="CA13" s="61">
        <f>BZ13 * $BX$98</f>
        <v>6.7093603284299655E-2</v>
      </c>
      <c r="CB13" s="62">
        <f>IF(CA13&gt;0, V13, W13)</f>
        <v>482.23148805265021</v>
      </c>
      <c r="CC13" s="79">
        <f>CA13/CB13</f>
        <v>1.391315269669291E-4</v>
      </c>
      <c r="CG13" s="33"/>
      <c r="CI13" s="16"/>
      <c r="CJ13" s="1"/>
    </row>
    <row r="14" spans="1:90" x14ac:dyDescent="0.2">
      <c r="A14" s="30" t="s">
        <v>219</v>
      </c>
      <c r="B14">
        <v>0</v>
      </c>
      <c r="C14">
        <v>1</v>
      </c>
      <c r="D14">
        <v>0.60575769692123105</v>
      </c>
      <c r="E14">
        <v>0.39424230307876801</v>
      </c>
      <c r="F14">
        <v>0.64572564612326</v>
      </c>
      <c r="G14">
        <v>0.64572564612326</v>
      </c>
      <c r="H14">
        <v>0.51986616478460801</v>
      </c>
      <c r="I14">
        <v>0.59263906315349202</v>
      </c>
      <c r="J14">
        <v>0.55506125505492598</v>
      </c>
      <c r="K14">
        <v>0.59867962012943898</v>
      </c>
      <c r="L14">
        <v>0.86877414991365598</v>
      </c>
      <c r="M14">
        <v>-0.77478779884140503</v>
      </c>
      <c r="N14" s="25">
        <v>0</v>
      </c>
      <c r="O14">
        <v>1.00932813518877</v>
      </c>
      <c r="P14">
        <v>0.993778122205352</v>
      </c>
      <c r="Q14">
        <v>1.0068993290638899</v>
      </c>
      <c r="R14">
        <v>0.99166105312825104</v>
      </c>
      <c r="S14">
        <v>124.19000244140599</v>
      </c>
      <c r="T14" s="34">
        <f>IF(C14,P14,R14)</f>
        <v>0.993778122205352</v>
      </c>
      <c r="U14" s="34">
        <f>IF(D14 = 0,O14,Q14)</f>
        <v>1.0068993290638899</v>
      </c>
      <c r="V14" s="50">
        <f>S14*T14^(1-N14)</f>
        <v>123.41730742289853</v>
      </c>
      <c r="W14" s="49">
        <f>S14*U14^(N14+1)</f>
        <v>125.04683013469455</v>
      </c>
      <c r="X14" s="55">
        <f>0.5 * (D14-MAX($D$3:$D$97))/(MIN($D$3:$D$97)-MAX($D$3:$D$97)) + 0.75</f>
        <v>0.93510389134587701</v>
      </c>
      <c r="Y14" s="55">
        <f>AVERAGE(D14, F14, G14, H14, I14, J14, K14)</f>
        <v>0.59477929889860215</v>
      </c>
      <c r="Z14" s="26">
        <f>1.2^N14</f>
        <v>1</v>
      </c>
      <c r="AA14" s="26">
        <f>1.6^N14</f>
        <v>1</v>
      </c>
      <c r="AB14" s="26">
        <f>1.2^N14</f>
        <v>1</v>
      </c>
      <c r="AC14" s="26">
        <f>IF(C14&gt;0, 1, 0.3)</f>
        <v>1</v>
      </c>
      <c r="AD14" s="26">
        <f>IF(C14&gt;0, 1, 0.2)</f>
        <v>1</v>
      </c>
      <c r="AE14" s="26">
        <f>IF(C14 &gt; 0, 1, 0.5)</f>
        <v>1</v>
      </c>
      <c r="AF14" s="26">
        <f>PERCENTILE($L$2:$L$97, 0.05)</f>
        <v>6.4178491281671524E-2</v>
      </c>
      <c r="AG14" s="26">
        <f>PERCENTILE($L$2:$L$97, 0.95)</f>
        <v>1.0348929165578702</v>
      </c>
      <c r="AH14" s="26">
        <f>MIN(MAX(L14,AF14), AG14)</f>
        <v>0.86877414991365598</v>
      </c>
      <c r="AI14" s="26">
        <f>AH14-$AH$98+1</f>
        <v>1.8045956586319845</v>
      </c>
      <c r="AJ14" s="26">
        <f>PERCENTILE($M$2:$M$97, 0.02)</f>
        <v>-1.194881273382256</v>
      </c>
      <c r="AK14" s="26">
        <f>PERCENTILE($M$2:$M$97, 0.98)</f>
        <v>1.1175544988349586</v>
      </c>
      <c r="AL14" s="26">
        <f>MIN(MAX(M14,AJ14), AK14)</f>
        <v>-0.77478779884140503</v>
      </c>
      <c r="AM14" s="26">
        <f>AL14-$AL$98 + 0.1</f>
        <v>0.52009347454085098</v>
      </c>
      <c r="AN14" s="60">
        <v>1</v>
      </c>
      <c r="AO14" s="60">
        <v>1</v>
      </c>
      <c r="AP14" s="65">
        <v>1</v>
      </c>
      <c r="AQ14" s="25">
        <v>1</v>
      </c>
      <c r="AR14" s="20">
        <f>(AI14^4)*AB14*AE14*AN14</f>
        <v>10.605218798171222</v>
      </c>
      <c r="AS14" s="20">
        <f>(AI14^4) *Z14*AC14*AO14</f>
        <v>10.605218798171222</v>
      </c>
      <c r="AT14" s="20">
        <f>(AM14^5)*AA14*AP14*AQ14</f>
        <v>3.8054587985242215E-2</v>
      </c>
      <c r="AU14" s="14">
        <f>AR14/$AR$98</f>
        <v>3.1045542570589734E-2</v>
      </c>
      <c r="AV14" s="14">
        <f>AS14/$AS$98</f>
        <v>4.3000721175502681E-2</v>
      </c>
      <c r="AW14" s="81">
        <f>AT14/$AT$98</f>
        <v>5.621732554947321E-5</v>
      </c>
      <c r="AX14" s="25">
        <f>N14</f>
        <v>0</v>
      </c>
      <c r="AY14" s="80">
        <v>2608</v>
      </c>
      <c r="AZ14" s="15">
        <f>$D$104*AU14</f>
        <v>3819.6728074012226</v>
      </c>
      <c r="BA14" s="23">
        <f>AZ14-AY14</f>
        <v>1211.6728074012226</v>
      </c>
      <c r="BB14" s="67">
        <f>BA14*IF($BA$98 &gt; 0, (BA14&gt;0), (BA14&lt;0))</f>
        <v>0</v>
      </c>
      <c r="BC14" s="75">
        <f>BB14/$BB$98</f>
        <v>0</v>
      </c>
      <c r="BD14" s="76">
        <f>BC14*$BA$98</f>
        <v>0</v>
      </c>
      <c r="BE14" s="77">
        <f>(IF(BD14 &gt; 0, V14, W14))</f>
        <v>125.04683013469455</v>
      </c>
      <c r="BF14" s="60">
        <f>BD14/BE14</f>
        <v>0</v>
      </c>
      <c r="BG14" s="78">
        <f>AY14/AZ14</f>
        <v>0.68278099499689759</v>
      </c>
      <c r="BH14" s="80">
        <v>373</v>
      </c>
      <c r="BI14" s="80">
        <v>5340</v>
      </c>
      <c r="BJ14" s="80">
        <v>124</v>
      </c>
      <c r="BK14" s="10">
        <f>SUM(BH14:BJ14)</f>
        <v>5837</v>
      </c>
      <c r="BL14" s="15">
        <f>AV14*$D$103</f>
        <v>8124.4659573850076</v>
      </c>
      <c r="BM14" s="9">
        <f>BL14-BK14</f>
        <v>2287.4659573850076</v>
      </c>
      <c r="BN14" s="67">
        <f>BM14*IF($BM$98 &gt; 0, (BM14&gt;0), (BM14&lt;0))</f>
        <v>0</v>
      </c>
      <c r="BO14" s="7">
        <f>BN14/$BN$98</f>
        <v>0</v>
      </c>
      <c r="BP14" s="76">
        <f>BO14*$BM$98</f>
        <v>0</v>
      </c>
      <c r="BQ14" s="62">
        <f>IF(BP14&gt;0,V14,W14)</f>
        <v>125.04683013469455</v>
      </c>
      <c r="BR14" s="60">
        <f>BP14/BQ14</f>
        <v>0</v>
      </c>
      <c r="BS14" s="78">
        <f>BK14/BL14</f>
        <v>0.71844722233025815</v>
      </c>
      <c r="BT14" s="17">
        <f>AY14+BK14+BV14</f>
        <v>8445</v>
      </c>
      <c r="BU14" s="83">
        <f>AZ14+BL14+BW14</f>
        <v>11944.385367706485</v>
      </c>
      <c r="BV14" s="84">
        <v>0</v>
      </c>
      <c r="BW14" s="15">
        <f>AW14*$D$106</f>
        <v>0.24660292025531921</v>
      </c>
      <c r="BX14" s="48">
        <f>BW14-BV14</f>
        <v>0.24660292025531921</v>
      </c>
      <c r="BY14" s="68">
        <f>BX14*(BX14&lt;&gt;0)</f>
        <v>0.24660292025531921</v>
      </c>
      <c r="BZ14" s="31">
        <f>BY14/$BY$98</f>
        <v>1.6433621235193872E-4</v>
      </c>
      <c r="CA14" s="61">
        <f>BZ14 * $BX$98</f>
        <v>0.24660292025531924</v>
      </c>
      <c r="CB14" s="62">
        <f>IF(CA14&gt;0, V14, W14)</f>
        <v>123.41730742289853</v>
      </c>
      <c r="CC14" s="79">
        <f>CA14/CB14</f>
        <v>1.9981226734295549E-3</v>
      </c>
      <c r="CG14" s="33"/>
      <c r="CI14" s="16"/>
      <c r="CJ14" s="1"/>
    </row>
    <row r="15" spans="1:90" x14ac:dyDescent="0.2">
      <c r="A15" s="30" t="s">
        <v>178</v>
      </c>
      <c r="B15">
        <v>0</v>
      </c>
      <c r="C15">
        <v>0</v>
      </c>
      <c r="D15">
        <v>0.38297872340425498</v>
      </c>
      <c r="E15">
        <v>0.61702127659574402</v>
      </c>
      <c r="F15">
        <v>0.31726907630522</v>
      </c>
      <c r="G15">
        <v>0.31726907630522</v>
      </c>
      <c r="H15">
        <v>0.37301587301587302</v>
      </c>
      <c r="I15">
        <v>0.69047619047619002</v>
      </c>
      <c r="J15">
        <v>0.50750229456343299</v>
      </c>
      <c r="K15">
        <v>0.40126647532396797</v>
      </c>
      <c r="L15">
        <v>0.46718681532173301</v>
      </c>
      <c r="M15">
        <v>0</v>
      </c>
      <c r="N15" s="25">
        <v>0</v>
      </c>
      <c r="O15">
        <v>1.00201382784404</v>
      </c>
      <c r="P15">
        <v>0.99193185068717704</v>
      </c>
      <c r="Q15">
        <v>1.0000242947254701</v>
      </c>
      <c r="R15">
        <v>0.98991374465973403</v>
      </c>
      <c r="S15">
        <v>37.020000457763601</v>
      </c>
      <c r="T15" s="34">
        <f>IF(C15,P15,R15)</f>
        <v>0.98991374465973403</v>
      </c>
      <c r="U15" s="34">
        <f>IF(D15 = 0,O15,Q15)</f>
        <v>1.0000242947254701</v>
      </c>
      <c r="V15" s="50">
        <f>S15*T15^(1-N15)</f>
        <v>36.646607280449835</v>
      </c>
      <c r="W15" s="49">
        <f>S15*U15^(N15+1)</f>
        <v>37.020899848511625</v>
      </c>
      <c r="X15" s="55">
        <f>0.5 * (D15-MAX($D$3:$D$97))/(MIN($D$3:$D$97)-MAX($D$3:$D$97)) + 0.75</f>
        <v>1.0535716373674771</v>
      </c>
      <c r="Y15" s="55">
        <f>AVERAGE(D15, F15, G15, H15, I15, J15, K15)</f>
        <v>0.42711110134202268</v>
      </c>
      <c r="Z15" s="26">
        <f>1.2^N15</f>
        <v>1</v>
      </c>
      <c r="AA15" s="26">
        <f>1.6^N15</f>
        <v>1</v>
      </c>
      <c r="AB15" s="26">
        <f>1.2^N15</f>
        <v>1</v>
      </c>
      <c r="AC15" s="26">
        <f>IF(C15&gt;0, 1, 0.3)</f>
        <v>0.3</v>
      </c>
      <c r="AD15" s="26">
        <f>IF(C15&gt;0, 1, 0.2)</f>
        <v>0.2</v>
      </c>
      <c r="AE15" s="26">
        <f>IF(C15 &gt; 0, 1, 0.5)</f>
        <v>0.5</v>
      </c>
      <c r="AF15" s="26">
        <f>PERCENTILE($L$2:$L$97, 0.05)</f>
        <v>6.4178491281671524E-2</v>
      </c>
      <c r="AG15" s="26">
        <f>PERCENTILE($L$2:$L$97, 0.95)</f>
        <v>1.0348929165578702</v>
      </c>
      <c r="AH15" s="26">
        <f>MIN(MAX(L15,AF15), AG15)</f>
        <v>0.46718681532173301</v>
      </c>
      <c r="AI15" s="26">
        <f>AH15-$AH$98+1</f>
        <v>1.4030083240400615</v>
      </c>
      <c r="AJ15" s="26">
        <f>PERCENTILE($M$2:$M$97, 0.02)</f>
        <v>-1.194881273382256</v>
      </c>
      <c r="AK15" s="26">
        <f>PERCENTILE($M$2:$M$97, 0.98)</f>
        <v>1.1175544988349586</v>
      </c>
      <c r="AL15" s="26">
        <f>MIN(MAX(M15,AJ15), AK15)</f>
        <v>0</v>
      </c>
      <c r="AM15" s="26">
        <f>AL15-$AL$98 + 0.1</f>
        <v>1.2948812733822561</v>
      </c>
      <c r="AN15" s="60">
        <v>1</v>
      </c>
      <c r="AO15" s="60">
        <v>1</v>
      </c>
      <c r="AP15" s="65">
        <v>1</v>
      </c>
      <c r="AQ15" s="25">
        <v>1</v>
      </c>
      <c r="AR15" s="20">
        <f>(AI15^4)*AB15*AE15*AN15</f>
        <v>1.9373629726834103</v>
      </c>
      <c r="AS15" s="20">
        <f>(AI15^4) *Z15*AC15*AO15</f>
        <v>1.1624177836100462</v>
      </c>
      <c r="AT15" s="20">
        <f>(AM15^5)*AA15*AP15*AQ15</f>
        <v>3.6404054063337612</v>
      </c>
      <c r="AU15" s="14">
        <f>AR15/$AR$98</f>
        <v>5.6714044083181784E-3</v>
      </c>
      <c r="AV15" s="14">
        <f>AS15/$AS$98</f>
        <v>4.7132269454997809E-3</v>
      </c>
      <c r="AW15" s="81">
        <f>AT15/$AT$98</f>
        <v>5.3779022897132217E-3</v>
      </c>
      <c r="AX15" s="25">
        <f>N15</f>
        <v>0</v>
      </c>
      <c r="AY15" s="80">
        <v>666</v>
      </c>
      <c r="AZ15" s="15">
        <f>$D$104*AU15</f>
        <v>697.77840567522287</v>
      </c>
      <c r="BA15" s="23">
        <f>AZ15-AY15</f>
        <v>31.778405675222871</v>
      </c>
      <c r="BB15" s="67">
        <f>BA15*IF($BA$98 &gt; 0, (BA15&gt;0), (BA15&lt;0))</f>
        <v>0</v>
      </c>
      <c r="BC15" s="75">
        <f>BB15/$BB$98</f>
        <v>0</v>
      </c>
      <c r="BD15" s="76">
        <f>BC15*$BA$98</f>
        <v>0</v>
      </c>
      <c r="BE15" s="77">
        <f>(IF(BD15 &gt; 0, V15, W15))</f>
        <v>37.020899848511625</v>
      </c>
      <c r="BF15" s="60">
        <f>BD15/BE15</f>
        <v>0</v>
      </c>
      <c r="BG15" s="78">
        <f>AY15/AZ15</f>
        <v>0.95445773985442883</v>
      </c>
      <c r="BH15" s="80">
        <v>814</v>
      </c>
      <c r="BI15" s="80">
        <v>444</v>
      </c>
      <c r="BJ15" s="80">
        <v>74</v>
      </c>
      <c r="BK15" s="10">
        <f>SUM(BH15:BJ15)</f>
        <v>1332</v>
      </c>
      <c r="BL15" s="15">
        <f>AV15*$D$103</f>
        <v>890.50720130614309</v>
      </c>
      <c r="BM15" s="9">
        <f>BL15-BK15</f>
        <v>-441.49279869385691</v>
      </c>
      <c r="BN15" s="67">
        <f>BM15*IF($BM$98 &gt; 0, (BM15&gt;0), (BM15&lt;0))</f>
        <v>-441.49279869385691</v>
      </c>
      <c r="BO15" s="7">
        <f>BN15/$BN$98</f>
        <v>8.4181580189258438E-3</v>
      </c>
      <c r="BP15" s="76">
        <f>BO15*$BM$98</f>
        <v>-3.056633176671705</v>
      </c>
      <c r="BQ15" s="62">
        <f>IF(BP15&gt;0,V15,W15)</f>
        <v>37.020899848511625</v>
      </c>
      <c r="BR15" s="60">
        <f>BP15/BQ15</f>
        <v>-8.256506970871462E-2</v>
      </c>
      <c r="BS15" s="78">
        <f>BK15/BL15</f>
        <v>1.4957767865844336</v>
      </c>
      <c r="BT15" s="17">
        <f>AY15+BK15+BV15</f>
        <v>1998</v>
      </c>
      <c r="BU15" s="83">
        <f>AZ15+BL15+BW15</f>
        <v>1611.8763131654221</v>
      </c>
      <c r="BV15" s="84">
        <v>0</v>
      </c>
      <c r="BW15" s="15">
        <f>AW15*$D$106</f>
        <v>23.590706184056021</v>
      </c>
      <c r="BX15" s="48">
        <f>BW15-BV15</f>
        <v>23.590706184056021</v>
      </c>
      <c r="BY15" s="68">
        <f>BX15*(BX15&lt;&gt;0)</f>
        <v>23.590706184056021</v>
      </c>
      <c r="BZ15" s="31">
        <f>BY15/$BY$98</f>
        <v>1.5720849116390791E-2</v>
      </c>
      <c r="CA15" s="61">
        <f>BZ15 * $BX$98</f>
        <v>23.590706184056021</v>
      </c>
      <c r="CB15" s="62">
        <f>IF(CA15&gt;0, V15, W15)</f>
        <v>36.646607280449835</v>
      </c>
      <c r="CC15" s="79">
        <f>CA15/CB15</f>
        <v>0.64373506675585623</v>
      </c>
      <c r="CG15" s="33"/>
      <c r="CI15" s="16"/>
      <c r="CJ15" s="1"/>
    </row>
    <row r="16" spans="1:90" x14ac:dyDescent="0.2">
      <c r="A16" s="39" t="s">
        <v>179</v>
      </c>
      <c r="B16">
        <v>0</v>
      </c>
      <c r="C16">
        <v>0</v>
      </c>
      <c r="D16">
        <v>0.121248499399759</v>
      </c>
      <c r="E16">
        <v>0.87875150060023999</v>
      </c>
      <c r="F16">
        <v>7.43801652892562E-2</v>
      </c>
      <c r="G16">
        <v>7.43801652892562E-2</v>
      </c>
      <c r="H16">
        <v>0.232365145228215</v>
      </c>
      <c r="I16">
        <v>0.188105117565698</v>
      </c>
      <c r="J16">
        <v>0.20906714940737101</v>
      </c>
      <c r="K16">
        <v>0.124701439965518</v>
      </c>
      <c r="L16">
        <v>2.5979924856800899E-2</v>
      </c>
      <c r="M16">
        <v>-0.45976935257963703</v>
      </c>
      <c r="N16" s="25">
        <v>0</v>
      </c>
      <c r="O16">
        <v>0.99337235964266402</v>
      </c>
      <c r="P16">
        <v>0.99224438541687199</v>
      </c>
      <c r="Q16">
        <v>1.0040924238434199</v>
      </c>
      <c r="R16">
        <v>0.98188522269461997</v>
      </c>
      <c r="S16">
        <v>22.549999237060501</v>
      </c>
      <c r="T16" s="34">
        <f>IF(C16,P16,R16)</f>
        <v>0.98188522269461997</v>
      </c>
      <c r="U16" s="34">
        <f>IF(D16 = 0,O16,Q16)</f>
        <v>1.0040924238434199</v>
      </c>
      <c r="V16" s="50">
        <f>S16*T16^(1-N16)</f>
        <v>22.141511022644661</v>
      </c>
      <c r="W16" s="49">
        <f>S16*U16^(N16+1)</f>
        <v>22.642283391607346</v>
      </c>
      <c r="X16" s="55">
        <f>0.5 * (D16-MAX($D$3:$D$97))/(MIN($D$3:$D$97)-MAX($D$3:$D$97)) + 0.75</f>
        <v>1.1927525897439293</v>
      </c>
      <c r="Y16" s="55">
        <f>AVERAGE(D16, F16, G16, H16, I16, J16, K16)</f>
        <v>0.14632109744929619</v>
      </c>
      <c r="Z16" s="26">
        <f>1.2^N16</f>
        <v>1</v>
      </c>
      <c r="AA16" s="26">
        <f>1.6^N16</f>
        <v>1</v>
      </c>
      <c r="AB16" s="26">
        <f>1.2^N16</f>
        <v>1</v>
      </c>
      <c r="AC16" s="26">
        <f>IF(C16&gt;0, 1, 0.3)</f>
        <v>0.3</v>
      </c>
      <c r="AD16" s="26">
        <f>IF(C16&gt;0, 1, 0.2)</f>
        <v>0.2</v>
      </c>
      <c r="AE16" s="26">
        <f>IF(C16 &gt; 0, 1, 0.5)</f>
        <v>0.5</v>
      </c>
      <c r="AF16" s="26">
        <f>PERCENTILE($L$2:$L$97, 0.05)</f>
        <v>6.4178491281671524E-2</v>
      </c>
      <c r="AG16" s="26">
        <f>PERCENTILE($L$2:$L$97, 0.95)</f>
        <v>1.0348929165578702</v>
      </c>
      <c r="AH16" s="26">
        <f>MIN(MAX(L16,AF16), AG16)</f>
        <v>6.4178491281671524E-2</v>
      </c>
      <c r="AI16" s="26">
        <f>AH16-$AH$98+1</f>
        <v>1</v>
      </c>
      <c r="AJ16" s="26">
        <f>PERCENTILE($M$2:$M$97, 0.02)</f>
        <v>-1.194881273382256</v>
      </c>
      <c r="AK16" s="26">
        <f>PERCENTILE($M$2:$M$97, 0.98)</f>
        <v>1.1175544988349586</v>
      </c>
      <c r="AL16" s="26">
        <f>MIN(MAX(M16,AJ16), AK16)</f>
        <v>-0.45976935257963703</v>
      </c>
      <c r="AM16" s="26">
        <f>AL16-$AL$98 + 0.1</f>
        <v>0.83511192080261898</v>
      </c>
      <c r="AN16" s="60">
        <v>1</v>
      </c>
      <c r="AO16" s="60">
        <v>1</v>
      </c>
      <c r="AP16" s="65">
        <v>1</v>
      </c>
      <c r="AQ16" s="25">
        <v>1</v>
      </c>
      <c r="AR16" s="20">
        <f>(AI16^4)*AB16*AE16*AN16</f>
        <v>0.5</v>
      </c>
      <c r="AS16" s="20">
        <f>(AI16^4) *Z16*AC16*AO16</f>
        <v>0.3</v>
      </c>
      <c r="AT16" s="20">
        <f>(AM16^5)*AA16*AP16*AQ16</f>
        <v>0.40618456417155258</v>
      </c>
      <c r="AU16" s="14">
        <f>AR16/$AR$98</f>
        <v>1.4636917522127533E-3</v>
      </c>
      <c r="AV16" s="14">
        <f>AS16/$AS$98</f>
        <v>1.2164026596863174E-3</v>
      </c>
      <c r="AW16" s="81">
        <f>AT16/$AT$98</f>
        <v>6.0004880058242799E-4</v>
      </c>
      <c r="AX16" s="25">
        <f>N16</f>
        <v>0</v>
      </c>
      <c r="AY16" s="80">
        <v>23</v>
      </c>
      <c r="AZ16" s="15">
        <f>$D$104*AU16</f>
        <v>180.08458288762</v>
      </c>
      <c r="BA16" s="23">
        <f>AZ16-AY16</f>
        <v>157.08458288762</v>
      </c>
      <c r="BB16" s="67">
        <f>BA16*IF($BA$98 &gt; 0, (BA16&gt;0), (BA16&lt;0))</f>
        <v>0</v>
      </c>
      <c r="BC16" s="75">
        <f>BB16/$BB$98</f>
        <v>0</v>
      </c>
      <c r="BD16" s="76">
        <f>BC16*$BA$98</f>
        <v>0</v>
      </c>
      <c r="BE16" s="77">
        <f>(IF(BD16 &gt; 0, V16, W16))</f>
        <v>22.642283391607346</v>
      </c>
      <c r="BF16" s="60">
        <f>BD16/BE16</f>
        <v>0</v>
      </c>
      <c r="BG16" s="78">
        <f>AY16/AZ16</f>
        <v>0.12771776257134085</v>
      </c>
      <c r="BH16" s="80">
        <v>90</v>
      </c>
      <c r="BI16" s="80">
        <v>496</v>
      </c>
      <c r="BJ16" s="80">
        <v>0</v>
      </c>
      <c r="BK16" s="10">
        <f>SUM(BH16:BJ16)</f>
        <v>586</v>
      </c>
      <c r="BL16" s="15">
        <f>AV16*$D$103</f>
        <v>229.82456407554747</v>
      </c>
      <c r="BM16" s="9">
        <f>BL16-BK16</f>
        <v>-356.17543592445253</v>
      </c>
      <c r="BN16" s="67">
        <f>BM16*IF($BM$98 &gt; 0, (BM16&gt;0), (BM16&lt;0))</f>
        <v>-356.17543592445253</v>
      </c>
      <c r="BO16" s="7">
        <f>BN16/$BN$98</f>
        <v>6.7913703483779122E-3</v>
      </c>
      <c r="BP16" s="76">
        <f>BO16*$BM$98</f>
        <v>-2.465946573495803</v>
      </c>
      <c r="BQ16" s="62">
        <f>IF(BP16&gt;0,V16,W16)</f>
        <v>22.642283391607346</v>
      </c>
      <c r="BR16" s="60">
        <f>BP16/BQ16</f>
        <v>-0.1089089174817871</v>
      </c>
      <c r="BS16" s="78">
        <f>BK16/BL16</f>
        <v>2.5497709627216838</v>
      </c>
      <c r="BT16" s="17">
        <f>AY16+BK16+BV16</f>
        <v>609</v>
      </c>
      <c r="BU16" s="83">
        <f>AZ16+BL16+BW16</f>
        <v>412.54132103180234</v>
      </c>
      <c r="BV16" s="84">
        <v>0</v>
      </c>
      <c r="BW16" s="15">
        <f>AW16*$D$106</f>
        <v>2.6321740686348787</v>
      </c>
      <c r="BX16" s="48">
        <f>BW16-BV16</f>
        <v>2.6321740686348787</v>
      </c>
      <c r="BY16" s="68">
        <f>BX16*(BX16&lt;&gt;0)</f>
        <v>2.6321740686348787</v>
      </c>
      <c r="BZ16" s="31">
        <f>BY16/$BY$98</f>
        <v>1.754081079991256E-3</v>
      </c>
      <c r="CA16" s="61">
        <f>BZ16 * $BX$98</f>
        <v>2.6321740686348787</v>
      </c>
      <c r="CB16" s="62">
        <f>IF(CA16&gt;0, V16, W16)</f>
        <v>22.141511022644661</v>
      </c>
      <c r="CC16" s="79">
        <f>CA16/CB16</f>
        <v>0.11887960428458971</v>
      </c>
      <c r="CG16" s="33"/>
      <c r="CI16" s="16"/>
      <c r="CJ16" s="1"/>
    </row>
    <row r="17" spans="1:88" x14ac:dyDescent="0.2">
      <c r="A17" s="39" t="s">
        <v>231</v>
      </c>
      <c r="B17">
        <v>0</v>
      </c>
      <c r="C17">
        <v>0</v>
      </c>
      <c r="D17">
        <v>7.3970411835265898E-2</v>
      </c>
      <c r="E17">
        <v>0.92602958816473402</v>
      </c>
      <c r="F17">
        <v>1.4729299363057301E-2</v>
      </c>
      <c r="G17">
        <v>1.47117296222664E-2</v>
      </c>
      <c r="H17">
        <v>0.27017984107068099</v>
      </c>
      <c r="I17">
        <v>0.34337097448766202</v>
      </c>
      <c r="J17">
        <v>0.30458482449945101</v>
      </c>
      <c r="K17">
        <v>6.69600218404902E-2</v>
      </c>
      <c r="L17">
        <v>0.60249272408649501</v>
      </c>
      <c r="M17">
        <v>0.59193331283768502</v>
      </c>
      <c r="N17" s="25">
        <v>0</v>
      </c>
      <c r="O17">
        <v>0.99939292211586395</v>
      </c>
      <c r="P17">
        <v>1.0034370480571499</v>
      </c>
      <c r="Q17">
        <v>1.0057432371942101</v>
      </c>
      <c r="R17">
        <v>1.0076520965529201</v>
      </c>
      <c r="S17">
        <v>7.0500001907348597</v>
      </c>
      <c r="T17" s="34">
        <f>IF(C17,P17,R17)</f>
        <v>1.0076520965529201</v>
      </c>
      <c r="U17" s="34">
        <f>IF(D17 = 0,O17,Q17)</f>
        <v>1.0057432371942101</v>
      </c>
      <c r="V17" s="50">
        <f>S17*T17^(1-N17)</f>
        <v>7.1039474728924681</v>
      </c>
      <c r="W17" s="49">
        <f>S17*U17^(N17+1)</f>
        <v>7.0904900140494762</v>
      </c>
      <c r="X17" s="55">
        <f>0.5 * (D17-MAX($D$3:$D$97))/(MIN($D$3:$D$97)-MAX($D$3:$D$97)) + 0.75</f>
        <v>1.2178937796037996</v>
      </c>
      <c r="Y17" s="55">
        <f>AVERAGE(D17, F17, G17, H17, I17, J17, K17)</f>
        <v>0.15550101467412483</v>
      </c>
      <c r="Z17" s="26">
        <f>1.2^N17</f>
        <v>1</v>
      </c>
      <c r="AA17" s="26">
        <f>1.6^N17</f>
        <v>1</v>
      </c>
      <c r="AB17" s="26">
        <f>1.2^N17</f>
        <v>1</v>
      </c>
      <c r="AC17" s="26">
        <f>IF(C17&gt;0, 1, 0.3)</f>
        <v>0.3</v>
      </c>
      <c r="AD17" s="26">
        <f>IF(C17&gt;0, 1, 0.2)</f>
        <v>0.2</v>
      </c>
      <c r="AE17" s="26">
        <f>IF(C17 &gt; 0, 1, 0.5)</f>
        <v>0.5</v>
      </c>
      <c r="AF17" s="26">
        <f>PERCENTILE($L$2:$L$97, 0.05)</f>
        <v>6.4178491281671524E-2</v>
      </c>
      <c r="AG17" s="26">
        <f>PERCENTILE($L$2:$L$97, 0.95)</f>
        <v>1.0348929165578702</v>
      </c>
      <c r="AH17" s="26">
        <f>MIN(MAX(L17,AF17), AG17)</f>
        <v>0.60249272408649501</v>
      </c>
      <c r="AI17" s="26">
        <f>AH17-$AH$98+1</f>
        <v>1.5383142328048236</v>
      </c>
      <c r="AJ17" s="26">
        <f>PERCENTILE($M$2:$M$97, 0.02)</f>
        <v>-1.194881273382256</v>
      </c>
      <c r="AK17" s="26">
        <f>PERCENTILE($M$2:$M$97, 0.98)</f>
        <v>1.1175544988349586</v>
      </c>
      <c r="AL17" s="26">
        <f>MIN(MAX(M17,AJ17), AK17)</f>
        <v>0.59193331283768502</v>
      </c>
      <c r="AM17" s="26">
        <f>AL17-$AL$98 + 0.1</f>
        <v>1.8868145862199412</v>
      </c>
      <c r="AN17" s="60">
        <v>0</v>
      </c>
      <c r="AO17" s="63">
        <v>0</v>
      </c>
      <c r="AP17" s="65">
        <v>0.5</v>
      </c>
      <c r="AQ17" s="64">
        <v>1</v>
      </c>
      <c r="AR17" s="20">
        <f>(AI17^4)*AB17*AE17*AN17</f>
        <v>0</v>
      </c>
      <c r="AS17" s="20">
        <f>(AI17^4) *Z17*AC17*AO17</f>
        <v>0</v>
      </c>
      <c r="AT17" s="20">
        <f>(AM17^5)*AA17*AP17*AQ17</f>
        <v>11.956832051020609</v>
      </c>
      <c r="AU17" s="14">
        <f>AR17/$AR$98</f>
        <v>0</v>
      </c>
      <c r="AV17" s="14">
        <f>AS17/$AS$98</f>
        <v>0</v>
      </c>
      <c r="AW17" s="81">
        <f>AT17/$AT$98</f>
        <v>1.7663602617725798E-2</v>
      </c>
      <c r="AX17" s="25">
        <f>N17</f>
        <v>0</v>
      </c>
      <c r="AY17" s="80">
        <v>0</v>
      </c>
      <c r="AZ17" s="15">
        <f>$D$104*AU17</f>
        <v>0</v>
      </c>
      <c r="BA17" s="23">
        <f>AZ17-AY17</f>
        <v>0</v>
      </c>
      <c r="BB17" s="67">
        <f>BA17*IF($BA$98 &gt; 0, (BA17&gt;0), (BA17&lt;0))</f>
        <v>0</v>
      </c>
      <c r="BC17" s="75">
        <f>BB17/$BB$98</f>
        <v>0</v>
      </c>
      <c r="BD17" s="76">
        <f>BC17*$BA$98</f>
        <v>0</v>
      </c>
      <c r="BE17" s="77">
        <f>(IF(BD17 &gt; 0, V17, W17))</f>
        <v>7.0904900140494762</v>
      </c>
      <c r="BF17" s="60">
        <f>BD17/BE17</f>
        <v>0</v>
      </c>
      <c r="BG17" s="78" t="e">
        <f>AY17/AZ17</f>
        <v>#DIV/0!</v>
      </c>
      <c r="BH17" s="80">
        <v>0</v>
      </c>
      <c r="BI17" s="80">
        <v>0</v>
      </c>
      <c r="BJ17" s="80">
        <v>0</v>
      </c>
      <c r="BK17" s="10">
        <f>SUM(BH17:BJ17)</f>
        <v>0</v>
      </c>
      <c r="BL17" s="15">
        <f>AV17*$D$103</f>
        <v>0</v>
      </c>
      <c r="BM17" s="9">
        <f>BL17-BK17</f>
        <v>0</v>
      </c>
      <c r="BN17" s="67">
        <f>BM17*IF($BM$98 &gt; 0, (BM17&gt;0), (BM17&lt;0))</f>
        <v>0</v>
      </c>
      <c r="BO17" s="7">
        <f>BN17/$BN$98</f>
        <v>0</v>
      </c>
      <c r="BP17" s="76">
        <f>BO17*$BM$98</f>
        <v>0</v>
      </c>
      <c r="BQ17" s="62">
        <f>IF(BP17&gt;0,V17,W17)</f>
        <v>7.0904900140494762</v>
      </c>
      <c r="BR17" s="60">
        <f>BP17/BQ17</f>
        <v>0</v>
      </c>
      <c r="BS17" s="78" t="e">
        <f>BK17/BL17</f>
        <v>#DIV/0!</v>
      </c>
      <c r="BT17" s="17">
        <f>AY17+BK17+BV17</f>
        <v>70</v>
      </c>
      <c r="BU17" s="83">
        <f>AZ17+BL17+BW17</f>
        <v>77.483159242915988</v>
      </c>
      <c r="BV17" s="84">
        <v>70</v>
      </c>
      <c r="BW17" s="15">
        <f>AW17*$D$106</f>
        <v>77.483159242915988</v>
      </c>
      <c r="BX17" s="48">
        <f>BW17-BV17</f>
        <v>7.4831592429159883</v>
      </c>
      <c r="BY17" s="68">
        <f>BX17*(BX17&lt;&gt;0)</f>
        <v>7.4831592429159883</v>
      </c>
      <c r="BZ17" s="31">
        <f>BY17/$BY$98</f>
        <v>4.9867781173637141E-3</v>
      </c>
      <c r="CA17" s="61">
        <f>BZ17 * $BX$98</f>
        <v>7.4831592429159892</v>
      </c>
      <c r="CB17" s="62">
        <f>IF(CA17&gt;0, V17, W17)</f>
        <v>7.1039474728924681</v>
      </c>
      <c r="CC17" s="79">
        <f>CA17/CB17</f>
        <v>1.0533804298906393</v>
      </c>
      <c r="CG17" s="33"/>
      <c r="CI17" s="16"/>
      <c r="CJ17" s="1"/>
    </row>
    <row r="18" spans="1:88" x14ac:dyDescent="0.2">
      <c r="A18" s="39" t="s">
        <v>247</v>
      </c>
      <c r="B18">
        <v>0</v>
      </c>
      <c r="C18">
        <v>0</v>
      </c>
      <c r="D18">
        <v>0.67972810875649703</v>
      </c>
      <c r="E18">
        <v>0.32027189124350203</v>
      </c>
      <c r="F18">
        <v>0.62902584493041702</v>
      </c>
      <c r="G18">
        <v>0.62902584493041702</v>
      </c>
      <c r="H18">
        <v>0.74654956085319901</v>
      </c>
      <c r="I18">
        <v>0.83437892095357502</v>
      </c>
      <c r="J18">
        <v>0.78924344598042595</v>
      </c>
      <c r="K18">
        <v>0.70459529196811399</v>
      </c>
      <c r="L18">
        <v>1.05742748367934</v>
      </c>
      <c r="M18">
        <v>0.81001061107693895</v>
      </c>
      <c r="N18" s="25">
        <v>0</v>
      </c>
      <c r="O18">
        <v>1.01464656475476</v>
      </c>
      <c r="P18">
        <v>0.98749206768894104</v>
      </c>
      <c r="Q18">
        <v>1.0110583142705101</v>
      </c>
      <c r="R18">
        <v>0.98482315763981298</v>
      </c>
      <c r="S18">
        <v>105.930000305175</v>
      </c>
      <c r="T18" s="34">
        <f>IF(C18,P18,R18)</f>
        <v>0.98482315763981298</v>
      </c>
      <c r="U18" s="34">
        <f>IF(D18 = 0,O18,Q18)</f>
        <v>1.0110583142705101</v>
      </c>
      <c r="V18" s="50">
        <f>S18*T18^(1-N18)</f>
        <v>104.3223173893288</v>
      </c>
      <c r="W18" s="49">
        <f>S18*U18^(N18+1)</f>
        <v>107.10140753922485</v>
      </c>
      <c r="X18" s="55">
        <f>0.5 * (D18-MAX($D$3:$D$97))/(MIN($D$3:$D$97)-MAX($D$3:$D$97)) + 0.75</f>
        <v>0.89576845576112829</v>
      </c>
      <c r="Y18" s="55">
        <f>AVERAGE(D18, F18, G18, H18, I18, J18, K18)</f>
        <v>0.71607814548180648</v>
      </c>
      <c r="Z18" s="26">
        <f>1.2^N18</f>
        <v>1</v>
      </c>
      <c r="AA18" s="26">
        <f>1.6^N18</f>
        <v>1</v>
      </c>
      <c r="AB18" s="26">
        <f>1.2^N18</f>
        <v>1</v>
      </c>
      <c r="AC18" s="26">
        <f>IF(C18&gt;0, 1, 0.3)</f>
        <v>0.3</v>
      </c>
      <c r="AD18" s="26">
        <f>IF(C18&gt;0, 1, 0.2)</f>
        <v>0.2</v>
      </c>
      <c r="AE18" s="26">
        <f>IF(C18 &gt; 0, 1, 0.5)</f>
        <v>0.5</v>
      </c>
      <c r="AF18" s="26">
        <f>PERCENTILE($L$2:$L$97, 0.05)</f>
        <v>6.4178491281671524E-2</v>
      </c>
      <c r="AG18" s="26">
        <f>PERCENTILE($L$2:$L$97, 0.95)</f>
        <v>1.0348929165578702</v>
      </c>
      <c r="AH18" s="26">
        <f>MIN(MAX(L18,AF18), AG18)</f>
        <v>1.0348929165578702</v>
      </c>
      <c r="AI18" s="26">
        <f>AH18-$AH$98+1</f>
        <v>1.9707144252761988</v>
      </c>
      <c r="AJ18" s="26">
        <f>PERCENTILE($M$2:$M$97, 0.02)</f>
        <v>-1.194881273382256</v>
      </c>
      <c r="AK18" s="26">
        <f>PERCENTILE($M$2:$M$97, 0.98)</f>
        <v>1.1175544988349586</v>
      </c>
      <c r="AL18" s="26">
        <f>MIN(MAX(M18,AJ18), AK18)</f>
        <v>0.81001061107693895</v>
      </c>
      <c r="AM18" s="26">
        <f>AL18-$AL$98 + 0.1</f>
        <v>2.1048918844591951</v>
      </c>
      <c r="AN18" s="60">
        <v>0</v>
      </c>
      <c r="AO18" s="63">
        <v>0</v>
      </c>
      <c r="AP18" s="65">
        <v>0.5</v>
      </c>
      <c r="AQ18" s="64">
        <v>1</v>
      </c>
      <c r="AR18" s="20">
        <f>(AI18^4)*AB18*AE18*AN18</f>
        <v>0</v>
      </c>
      <c r="AS18" s="20">
        <f>(AI18^4) *Z18*AC18*AO18</f>
        <v>0</v>
      </c>
      <c r="AT18" s="20">
        <f>(AM18^5)*AA18*AP18*AQ18</f>
        <v>20.659460333033877</v>
      </c>
      <c r="AU18" s="14">
        <f>AR18/$AR$98</f>
        <v>0</v>
      </c>
      <c r="AV18" s="14">
        <f>AS18/$AS$98</f>
        <v>0</v>
      </c>
      <c r="AW18" s="81">
        <f>AT18/$AT$98</f>
        <v>3.0519831345145527E-2</v>
      </c>
      <c r="AX18" s="25">
        <f>N18</f>
        <v>0</v>
      </c>
      <c r="AY18" s="80">
        <v>0</v>
      </c>
      <c r="AZ18" s="15">
        <f>$D$104*AU18</f>
        <v>0</v>
      </c>
      <c r="BA18" s="23">
        <f>AZ18-AY18</f>
        <v>0</v>
      </c>
      <c r="BB18" s="67">
        <f>BA18*IF($BA$98 &gt; 0, (BA18&gt;0), (BA18&lt;0))</f>
        <v>0</v>
      </c>
      <c r="BC18" s="75">
        <f>BB18/$BB$98</f>
        <v>0</v>
      </c>
      <c r="BD18" s="76">
        <f>BC18*$BA$98</f>
        <v>0</v>
      </c>
      <c r="BE18" s="77">
        <f>(IF(BD18 &gt; 0, V18, W18))</f>
        <v>107.10140753922485</v>
      </c>
      <c r="BF18" s="60">
        <f>BD18/BE18</f>
        <v>0</v>
      </c>
      <c r="BG18" s="78" t="e">
        <f>AY18/AZ18</f>
        <v>#DIV/0!</v>
      </c>
      <c r="BH18" s="80">
        <v>0</v>
      </c>
      <c r="BI18" s="80">
        <v>0</v>
      </c>
      <c r="BJ18" s="80">
        <v>0</v>
      </c>
      <c r="BK18" s="10">
        <f>SUM(BH18:BJ18)</f>
        <v>0</v>
      </c>
      <c r="BL18" s="15">
        <f>AV18*$D$103</f>
        <v>0</v>
      </c>
      <c r="BM18" s="9">
        <f>BL18-BK18</f>
        <v>0</v>
      </c>
      <c r="BN18" s="67">
        <f>BM18*IF($BM$98 &gt; 0, (BM18&gt;0), (BM18&lt;0))</f>
        <v>0</v>
      </c>
      <c r="BO18" s="7">
        <f>BN18/$BN$98</f>
        <v>0</v>
      </c>
      <c r="BP18" s="76">
        <f>BO18*$BM$98</f>
        <v>0</v>
      </c>
      <c r="BQ18" s="62">
        <f>IF(BP18&gt;0,V18,W18)</f>
        <v>107.10140753922485</v>
      </c>
      <c r="BR18" s="60">
        <f>BP18/BQ18</f>
        <v>0</v>
      </c>
      <c r="BS18" s="78" t="e">
        <f>BK18/BL18</f>
        <v>#DIV/0!</v>
      </c>
      <c r="BT18" s="17">
        <f>AY18+BK18+BV18</f>
        <v>0</v>
      </c>
      <c r="BU18" s="83">
        <f>AZ18+BL18+BW18</f>
        <v>133.87829217861537</v>
      </c>
      <c r="BV18" s="84">
        <v>0</v>
      </c>
      <c r="BW18" s="15">
        <f>AW18*$D$106</f>
        <v>133.87829217861537</v>
      </c>
      <c r="BX18" s="48">
        <f>BW18-BV18</f>
        <v>133.87829217861537</v>
      </c>
      <c r="BY18" s="68">
        <f>BX18*(BX18&lt;&gt;0)</f>
        <v>133.87829217861537</v>
      </c>
      <c r="BZ18" s="31">
        <f>BY18/$BY$98</f>
        <v>8.9216508182470594E-2</v>
      </c>
      <c r="CA18" s="61">
        <f>BZ18 * $BX$98</f>
        <v>133.87829217861537</v>
      </c>
      <c r="CB18" s="62">
        <f>IF(CA18&gt;0, V18, W18)</f>
        <v>104.3223173893288</v>
      </c>
      <c r="CC18" s="79">
        <f>CA18/CB18</f>
        <v>1.2833140168750685</v>
      </c>
      <c r="CG18" s="33"/>
      <c r="CI18" s="16"/>
      <c r="CJ18" s="1"/>
    </row>
    <row r="19" spans="1:88" x14ac:dyDescent="0.2">
      <c r="A19" s="39" t="s">
        <v>197</v>
      </c>
      <c r="B19">
        <v>0</v>
      </c>
      <c r="C19">
        <v>0</v>
      </c>
      <c r="D19">
        <v>0.21917808219178</v>
      </c>
      <c r="E19">
        <v>0.78082191780821897</v>
      </c>
      <c r="F19">
        <v>0.37454100367197002</v>
      </c>
      <c r="G19">
        <v>0.37454100367197002</v>
      </c>
      <c r="H19">
        <v>0.36940836940836902</v>
      </c>
      <c r="I19">
        <v>0.594516594516594</v>
      </c>
      <c r="J19">
        <v>0.46863568554538299</v>
      </c>
      <c r="K19">
        <v>0.41895498567348499</v>
      </c>
      <c r="L19">
        <v>0.34877761275172298</v>
      </c>
      <c r="M19">
        <v>0.209169142508419</v>
      </c>
      <c r="N19" s="25">
        <v>0</v>
      </c>
      <c r="O19">
        <v>1.01070309544732</v>
      </c>
      <c r="P19">
        <v>0.99170835755257503</v>
      </c>
      <c r="Q19">
        <v>1.00214505938014</v>
      </c>
      <c r="R19">
        <v>0.98680570403805101</v>
      </c>
      <c r="S19">
        <v>35.9799995422363</v>
      </c>
      <c r="T19" s="34">
        <f>IF(C19,P19,R19)</f>
        <v>0.98680570403805101</v>
      </c>
      <c r="U19" s="34">
        <f>IF(D19 = 0,O19,Q19)</f>
        <v>1.00214505938014</v>
      </c>
      <c r="V19" s="50">
        <f>S19*T19^(1-N19)</f>
        <v>35.505268779565242</v>
      </c>
      <c r="W19" s="49">
        <f>S19*U19^(N19+1)</f>
        <v>36.057178777751808</v>
      </c>
      <c r="X19" s="55">
        <f>0.5 * (D19-MAX($D$3:$D$97))/(MIN($D$3:$D$97)-MAX($D$3:$D$97)) + 0.75</f>
        <v>1.1406763243807514</v>
      </c>
      <c r="Y19" s="55">
        <f>AVERAGE(D19, F19, G19, H19, I19, J19, K19)</f>
        <v>0.40282510352565015</v>
      </c>
      <c r="Z19" s="26">
        <f>1.2^N19</f>
        <v>1</v>
      </c>
      <c r="AA19" s="26">
        <f>1.6^N19</f>
        <v>1</v>
      </c>
      <c r="AB19" s="26">
        <f>1.2^N19</f>
        <v>1</v>
      </c>
      <c r="AC19" s="26">
        <f>IF(C19&gt;0, 1, 0.3)</f>
        <v>0.3</v>
      </c>
      <c r="AD19" s="26">
        <f>IF(C19&gt;0, 1, 0.2)</f>
        <v>0.2</v>
      </c>
      <c r="AE19" s="26">
        <f>IF(C19 &gt; 0, 1, 0.5)</f>
        <v>0.5</v>
      </c>
      <c r="AF19" s="26">
        <f>PERCENTILE($L$2:$L$97, 0.05)</f>
        <v>6.4178491281671524E-2</v>
      </c>
      <c r="AG19" s="26">
        <f>PERCENTILE($L$2:$L$97, 0.95)</f>
        <v>1.0348929165578702</v>
      </c>
      <c r="AH19" s="26">
        <f>MIN(MAX(L19,AF19), AG19)</f>
        <v>0.34877761275172298</v>
      </c>
      <c r="AI19" s="26">
        <f>AH19-$AH$98+1</f>
        <v>1.2845991214700514</v>
      </c>
      <c r="AJ19" s="26">
        <f>PERCENTILE($M$2:$M$97, 0.02)</f>
        <v>-1.194881273382256</v>
      </c>
      <c r="AK19" s="26">
        <f>PERCENTILE($M$2:$M$97, 0.98)</f>
        <v>1.1175544988349586</v>
      </c>
      <c r="AL19" s="26">
        <f>MIN(MAX(M19,AJ19), AK19)</f>
        <v>0.209169142508419</v>
      </c>
      <c r="AM19" s="26">
        <f>AL19-$AL$98 + 0.1</f>
        <v>1.5040504158906751</v>
      </c>
      <c r="AN19" s="60">
        <v>1</v>
      </c>
      <c r="AO19" s="60">
        <v>1</v>
      </c>
      <c r="AP19" s="65">
        <v>1</v>
      </c>
      <c r="AQ19" s="25">
        <v>1</v>
      </c>
      <c r="AR19" s="20">
        <f>(AI19^4)*AB19*AE19*AN19</f>
        <v>1.3615716087482526</v>
      </c>
      <c r="AS19" s="20">
        <f>(AI19^4) *Z19*AC19*AO19</f>
        <v>0.81694296524895149</v>
      </c>
      <c r="AT19" s="20">
        <f>(AM19^5)*AA19*AP19*AQ19</f>
        <v>7.6968313474657197</v>
      </c>
      <c r="AU19" s="14">
        <f>AR19/$AR$98</f>
        <v>3.9858422675437344E-3</v>
      </c>
      <c r="AV19" s="14">
        <f>AS19/$AS$98</f>
        <v>3.3124386524695042E-3</v>
      </c>
      <c r="AW19" s="81">
        <f>AT19/$AT$98</f>
        <v>1.1370383874019938E-2</v>
      </c>
      <c r="AX19" s="25">
        <f>N19</f>
        <v>0</v>
      </c>
      <c r="AY19" s="80">
        <v>1151</v>
      </c>
      <c r="AZ19" s="15">
        <f>$D$104*AU19</f>
        <v>490.39611046610958</v>
      </c>
      <c r="BA19" s="23">
        <f>AZ19-AY19</f>
        <v>-660.60388953389042</v>
      </c>
      <c r="BB19" s="67">
        <f>BA19*IF($BA$98 &gt; 0, (BA19&gt;0), (BA19&lt;0))</f>
        <v>-660.60388953389042</v>
      </c>
      <c r="BC19" s="75">
        <f>BB19/$BB$98</f>
        <v>1.6018975105416302E-2</v>
      </c>
      <c r="BD19" s="76">
        <f>BC19*$BA$98</f>
        <v>-4.2690568655938979</v>
      </c>
      <c r="BE19" s="77">
        <f>(IF(BD19 &gt; 0, V19, W19))</f>
        <v>36.057178777751808</v>
      </c>
      <c r="BF19" s="60">
        <f>BD19/BE19</f>
        <v>-0.11839686326840451</v>
      </c>
      <c r="BG19" s="78">
        <f>AY19/AZ19</f>
        <v>2.347082237063427</v>
      </c>
      <c r="BH19" s="80">
        <v>396</v>
      </c>
      <c r="BI19" s="80">
        <v>971</v>
      </c>
      <c r="BJ19" s="80">
        <v>0</v>
      </c>
      <c r="BK19" s="10">
        <f>SUM(BH19:BJ19)</f>
        <v>1367</v>
      </c>
      <c r="BL19" s="15">
        <f>AV19*$D$103</f>
        <v>625.84520287641794</v>
      </c>
      <c r="BM19" s="9">
        <f>BL19-BK19</f>
        <v>-741.15479712358206</v>
      </c>
      <c r="BN19" s="67">
        <f>BM19*IF($BM$98 &gt; 0, (BM19&gt;0), (BM19&lt;0))</f>
        <v>-741.15479712358206</v>
      </c>
      <c r="BO19" s="7">
        <f>BN19/$BN$98</f>
        <v>1.4131959155686345E-2</v>
      </c>
      <c r="BP19" s="76">
        <f>BO19*$BM$98</f>
        <v>-5.1313143694292611</v>
      </c>
      <c r="BQ19" s="62">
        <f>IF(BP19&gt;0,V19,W19)</f>
        <v>36.057178777751808</v>
      </c>
      <c r="BR19" s="60">
        <f>BP19/BQ19</f>
        <v>-0.14231047861668567</v>
      </c>
      <c r="BS19" s="78">
        <f>BK19/BL19</f>
        <v>2.1842461901396626</v>
      </c>
      <c r="BT19" s="17">
        <f>AY19+BK19+BV19</f>
        <v>2518</v>
      </c>
      <c r="BU19" s="83">
        <f>AZ19+BL19+BW19</f>
        <v>1166.1186392443033</v>
      </c>
      <c r="BV19" s="84">
        <v>0</v>
      </c>
      <c r="BW19" s="15">
        <f>AW19*$D$106</f>
        <v>49.877325901775862</v>
      </c>
      <c r="BX19" s="48">
        <f>BW19-BV19</f>
        <v>49.877325901775862</v>
      </c>
      <c r="BY19" s="68">
        <f>BX19*(BX19&lt;&gt;0)</f>
        <v>49.877325901775862</v>
      </c>
      <c r="BZ19" s="31">
        <f>BY19/$BY$98</f>
        <v>3.3238255299064282E-2</v>
      </c>
      <c r="CA19" s="61">
        <f>BZ19 * $BX$98</f>
        <v>49.877325901775855</v>
      </c>
      <c r="CB19" s="62">
        <f>IF(CA19&gt;0, V19, W19)</f>
        <v>35.505268779565242</v>
      </c>
      <c r="CC19" s="79">
        <f>CA19/CB19</f>
        <v>1.4047866025586131</v>
      </c>
      <c r="CG19" s="33"/>
      <c r="CI19" s="16"/>
      <c r="CJ19" s="1"/>
    </row>
    <row r="20" spans="1:88" x14ac:dyDescent="0.2">
      <c r="A20" s="39" t="s">
        <v>246</v>
      </c>
      <c r="B20">
        <v>0</v>
      </c>
      <c r="C20">
        <v>1</v>
      </c>
      <c r="D20">
        <v>0.47950310559006198</v>
      </c>
      <c r="E20">
        <v>0.52049689440993796</v>
      </c>
      <c r="F20">
        <v>0.54822954822954795</v>
      </c>
      <c r="G20">
        <v>0.54822954822954795</v>
      </c>
      <c r="H20">
        <v>0.39712230215827299</v>
      </c>
      <c r="I20">
        <v>0.38129496402877699</v>
      </c>
      <c r="J20">
        <v>0.38912817157906199</v>
      </c>
      <c r="K20">
        <v>0.46187829750723203</v>
      </c>
      <c r="L20">
        <v>0.88985434758529403</v>
      </c>
      <c r="M20">
        <v>0.34012677796369301</v>
      </c>
      <c r="N20" s="25">
        <v>0</v>
      </c>
      <c r="O20">
        <v>1.01375964412626</v>
      </c>
      <c r="P20">
        <v>0.98927001263056202</v>
      </c>
      <c r="Q20">
        <v>1.02100455813891</v>
      </c>
      <c r="R20">
        <v>0.98593111473418904</v>
      </c>
      <c r="S20">
        <v>190.86000061035099</v>
      </c>
      <c r="T20" s="34">
        <f>IF(C20,P20,R20)</f>
        <v>0.98927001263056202</v>
      </c>
      <c r="U20" s="34">
        <f>IF(D20 = 0,O20,Q20)</f>
        <v>1.02100455813891</v>
      </c>
      <c r="V20" s="50">
        <f>S20*T20^(1-N20)</f>
        <v>188.81207521447101</v>
      </c>
      <c r="W20" s="49">
        <f>S20*U20^(N20+1)</f>
        <v>194.86893058956352</v>
      </c>
      <c r="X20" s="55">
        <f>0.5 * (D20-MAX($D$3:$D$97))/(MIN($D$3:$D$97)-MAX($D$3:$D$97)) + 0.75</f>
        <v>1.0022426191340366</v>
      </c>
      <c r="Y20" s="55">
        <f>AVERAGE(D20, F20, G20, H20, I20, J20, K20)</f>
        <v>0.45791227676035745</v>
      </c>
      <c r="Z20" s="26">
        <f>1.2^N20</f>
        <v>1</v>
      </c>
      <c r="AA20" s="26">
        <f>1.6^N20</f>
        <v>1</v>
      </c>
      <c r="AB20" s="26">
        <f>1.2^N20</f>
        <v>1</v>
      </c>
      <c r="AC20" s="26">
        <f>IF(C20&gt;0, 1, 0.3)</f>
        <v>1</v>
      </c>
      <c r="AD20" s="26">
        <f>IF(C20&gt;0, 1, 0.2)</f>
        <v>1</v>
      </c>
      <c r="AE20" s="26">
        <f>IF(C20 &gt; 0, 1, 0.5)</f>
        <v>1</v>
      </c>
      <c r="AF20" s="26">
        <f>PERCENTILE($L$2:$L$97, 0.05)</f>
        <v>6.4178491281671524E-2</v>
      </c>
      <c r="AG20" s="26">
        <f>PERCENTILE($L$2:$L$97, 0.95)</f>
        <v>1.0348929165578702</v>
      </c>
      <c r="AH20" s="26">
        <f>MIN(MAX(L20,AF20), AG20)</f>
        <v>0.88985434758529403</v>
      </c>
      <c r="AI20" s="26">
        <f>AH20-$AH$98+1</f>
        <v>1.8256758563036226</v>
      </c>
      <c r="AJ20" s="26">
        <f>PERCENTILE($M$2:$M$97, 0.02)</f>
        <v>-1.194881273382256</v>
      </c>
      <c r="AK20" s="26">
        <f>PERCENTILE($M$2:$M$97, 0.98)</f>
        <v>1.1175544988349586</v>
      </c>
      <c r="AL20" s="26">
        <f>MIN(MAX(M20,AJ20), AK20)</f>
        <v>0.34012677796369301</v>
      </c>
      <c r="AM20" s="26">
        <f>AL20-$AL$98 + 0.1</f>
        <v>1.6350080513459491</v>
      </c>
      <c r="AN20" s="60">
        <v>1</v>
      </c>
      <c r="AO20" s="63">
        <v>0</v>
      </c>
      <c r="AP20" s="65">
        <v>1</v>
      </c>
      <c r="AQ20" s="25">
        <v>2</v>
      </c>
      <c r="AR20" s="20">
        <f>(AI20^4)*AB20*AE20*AN20</f>
        <v>11.109504495570162</v>
      </c>
      <c r="AS20" s="20">
        <f>(AI20^4) *Z20*AC20*AO20</f>
        <v>0</v>
      </c>
      <c r="AT20" s="20">
        <f>(AM20^5)*AA20*AP20*AQ20</f>
        <v>23.368426680511639</v>
      </c>
      <c r="AU20" s="14">
        <f>AR20/$AR$98</f>
        <v>3.2521780202673101E-2</v>
      </c>
      <c r="AV20" s="14">
        <f>AS20/$AS$98</f>
        <v>0</v>
      </c>
      <c r="AW20" s="81">
        <f>AT20/$AT$98</f>
        <v>3.4521736269665641E-2</v>
      </c>
      <c r="AX20" s="25">
        <f>N20</f>
        <v>0</v>
      </c>
      <c r="AY20" s="80">
        <v>0</v>
      </c>
      <c r="AZ20" s="15">
        <f>$D$104*AU20</f>
        <v>4001.3009663457838</v>
      </c>
      <c r="BA20" s="23">
        <f>AZ20-AY20</f>
        <v>4001.3009663457838</v>
      </c>
      <c r="BB20" s="67">
        <f>BA20*IF($BA$98 &gt; 0, (BA20&gt;0), (BA20&lt;0))</f>
        <v>0</v>
      </c>
      <c r="BC20" s="75">
        <f>BB20/$BB$98</f>
        <v>0</v>
      </c>
      <c r="BD20" s="76">
        <f>BC20*$BA$98</f>
        <v>0</v>
      </c>
      <c r="BE20" s="77">
        <f>(IF(BD20 &gt; 0, V20, W20))</f>
        <v>194.86893058956352</v>
      </c>
      <c r="BF20" s="60">
        <f>BD20/BE20</f>
        <v>0</v>
      </c>
      <c r="BG20" s="78">
        <f>AY20/AZ20</f>
        <v>0</v>
      </c>
      <c r="BH20" s="80">
        <v>0</v>
      </c>
      <c r="BI20" s="80">
        <v>0</v>
      </c>
      <c r="BJ20" s="80">
        <v>0</v>
      </c>
      <c r="BK20" s="10">
        <f>SUM(BH20:BJ20)</f>
        <v>0</v>
      </c>
      <c r="BL20" s="15">
        <f>AV20*$D$103</f>
        <v>0</v>
      </c>
      <c r="BM20" s="9">
        <f>BL20-BK20</f>
        <v>0</v>
      </c>
      <c r="BN20" s="67">
        <f>BM20*IF($BM$98 &gt; 0, (BM20&gt;0), (BM20&lt;0))</f>
        <v>0</v>
      </c>
      <c r="BO20" s="7">
        <f>BN20/$BN$98</f>
        <v>0</v>
      </c>
      <c r="BP20" s="76">
        <f>BO20*$BM$98</f>
        <v>0</v>
      </c>
      <c r="BQ20" s="62">
        <f>IF(BP20&gt;0,V20,W20)</f>
        <v>194.86893058956352</v>
      </c>
      <c r="BR20" s="60">
        <f>BP20/BQ20</f>
        <v>0</v>
      </c>
      <c r="BS20" s="78" t="e">
        <f>BK20/BL20</f>
        <v>#DIV/0!</v>
      </c>
      <c r="BT20" s="17">
        <f>AY20+BK20+BV20</f>
        <v>0</v>
      </c>
      <c r="BU20" s="83">
        <f>AZ20+BL20+BW20</f>
        <v>4152.7340146662991</v>
      </c>
      <c r="BV20" s="84">
        <v>0</v>
      </c>
      <c r="BW20" s="15">
        <f>AW20*$D$106</f>
        <v>151.43304832051533</v>
      </c>
      <c r="BX20" s="48">
        <f>BW20-BV20</f>
        <v>151.43304832051533</v>
      </c>
      <c r="BY20" s="68">
        <f>BX20*(BX20&lt;&gt;0)</f>
        <v>151.43304832051533</v>
      </c>
      <c r="BZ20" s="31">
        <f>BY20/$BY$98</f>
        <v>0.10091499954719135</v>
      </c>
      <c r="CA20" s="61">
        <f>BZ20 * $BX$98</f>
        <v>151.43304832051533</v>
      </c>
      <c r="CB20" s="62">
        <f>IF(CA20&gt;0, V20, W20)</f>
        <v>188.81207521447101</v>
      </c>
      <c r="CC20" s="79">
        <f>CA20/CB20</f>
        <v>0.80203052770064109</v>
      </c>
      <c r="CG20" s="33"/>
      <c r="CI20" s="16"/>
      <c r="CJ20" s="1"/>
    </row>
    <row r="21" spans="1:88" x14ac:dyDescent="0.2">
      <c r="A21" s="39" t="s">
        <v>180</v>
      </c>
      <c r="B21">
        <v>0</v>
      </c>
      <c r="C21">
        <v>0</v>
      </c>
      <c r="D21">
        <v>0.30706521739130399</v>
      </c>
      <c r="E21">
        <v>0.69293478260869501</v>
      </c>
      <c r="F21">
        <v>0.32666666666666599</v>
      </c>
      <c r="G21">
        <v>0.32666666666666599</v>
      </c>
      <c r="H21">
        <v>0.140575079872204</v>
      </c>
      <c r="I21">
        <v>0.25718849840255498</v>
      </c>
      <c r="J21">
        <v>0.19014282449030601</v>
      </c>
      <c r="K21">
        <v>0.24922544546420899</v>
      </c>
      <c r="L21">
        <v>0.83034393177274501</v>
      </c>
      <c r="M21">
        <v>1.19611826832696E-2</v>
      </c>
      <c r="N21" s="25">
        <v>0</v>
      </c>
      <c r="O21">
        <v>1.0093535459510099</v>
      </c>
      <c r="P21">
        <v>0.98877943995885897</v>
      </c>
      <c r="Q21">
        <v>1.02250094722302</v>
      </c>
      <c r="R21">
        <v>0.98147717033612203</v>
      </c>
      <c r="S21">
        <v>100.540000915527</v>
      </c>
      <c r="T21" s="34">
        <f>IF(C21,P21,R21)</f>
        <v>0.98147717033612203</v>
      </c>
      <c r="U21" s="34">
        <f>IF(D21 = 0,O21,Q21)</f>
        <v>1.02250094722302</v>
      </c>
      <c r="V21" s="50">
        <f>S21*T21^(1-N21)</f>
        <v>98.677715604162557</v>
      </c>
      <c r="W21" s="49">
        <f>S21*U21^(N21+1)</f>
        <v>102.80224616992966</v>
      </c>
      <c r="X21" s="55">
        <f>0.5 * (D21-MAX($D$3:$D$97))/(MIN($D$3:$D$97)-MAX($D$3:$D$97)) + 0.75</f>
        <v>1.0939403571257904</v>
      </c>
      <c r="Y21" s="55">
        <f>AVERAGE(D21, F21, G21, H21, I21, J21, K21)</f>
        <v>0.25679005699341573</v>
      </c>
      <c r="Z21" s="26">
        <f>1.2^N21</f>
        <v>1</v>
      </c>
      <c r="AA21" s="26">
        <f>1.6^N21</f>
        <v>1</v>
      </c>
      <c r="AB21" s="26">
        <f>1.2^N21</f>
        <v>1</v>
      </c>
      <c r="AC21" s="26">
        <f>IF(C21&gt;0, 1, 0.3)</f>
        <v>0.3</v>
      </c>
      <c r="AD21" s="26">
        <f>IF(C21&gt;0, 1, 0.2)</f>
        <v>0.2</v>
      </c>
      <c r="AE21" s="26">
        <f>IF(C21 &gt; 0, 1, 0.5)</f>
        <v>0.5</v>
      </c>
      <c r="AF21" s="26">
        <f>PERCENTILE($L$2:$L$97, 0.05)</f>
        <v>6.4178491281671524E-2</v>
      </c>
      <c r="AG21" s="26">
        <f>PERCENTILE($L$2:$L$97, 0.95)</f>
        <v>1.0348929165578702</v>
      </c>
      <c r="AH21" s="26">
        <f>MIN(MAX(L21,AF21), AG21)</f>
        <v>0.83034393177274501</v>
      </c>
      <c r="AI21" s="26">
        <f>AH21-$AH$98+1</f>
        <v>1.7661654404910734</v>
      </c>
      <c r="AJ21" s="26">
        <f>PERCENTILE($M$2:$M$97, 0.02)</f>
        <v>-1.194881273382256</v>
      </c>
      <c r="AK21" s="26">
        <f>PERCENTILE($M$2:$M$97, 0.98)</f>
        <v>1.1175544988349586</v>
      </c>
      <c r="AL21" s="26">
        <f>MIN(MAX(M21,AJ21), AK21)</f>
        <v>1.19611826832696E-2</v>
      </c>
      <c r="AM21" s="26">
        <f>AL21-$AL$98 + 0.1</f>
        <v>1.3068424560655256</v>
      </c>
      <c r="AN21" s="60">
        <v>1</v>
      </c>
      <c r="AO21" s="60">
        <v>1</v>
      </c>
      <c r="AP21" s="65">
        <v>1</v>
      </c>
      <c r="AQ21" s="25">
        <v>1</v>
      </c>
      <c r="AR21" s="20">
        <f>(AI21^4)*AB21*AE21*AN21</f>
        <v>4.8651421506976487</v>
      </c>
      <c r="AS21" s="20">
        <f>(AI21^4) *Z21*AC21*AO21</f>
        <v>2.9190852904185891</v>
      </c>
      <c r="AT21" s="20">
        <f>(AM21^5)*AA21*AP21*AQ21</f>
        <v>3.8116777400971946</v>
      </c>
      <c r="AU21" s="14">
        <f>AR21/$AR$98</f>
        <v>1.424213687863753E-2</v>
      </c>
      <c r="AV21" s="14">
        <f>AS21/$AS$98</f>
        <v>1.183594370372126E-2</v>
      </c>
      <c r="AW21" s="81">
        <f>AT21/$AT$98</f>
        <v>5.630919680113847E-3</v>
      </c>
      <c r="AX21" s="25">
        <f>N21</f>
        <v>0</v>
      </c>
      <c r="AY21" s="80">
        <v>5228</v>
      </c>
      <c r="AZ21" s="15">
        <f>$D$104*AU21</f>
        <v>1752.2741897947292</v>
      </c>
      <c r="BA21" s="23">
        <f>AZ21-AY21</f>
        <v>-3475.725810205271</v>
      </c>
      <c r="BB21" s="67">
        <f>BA21*IF($BA$98 &gt; 0, (BA21&gt;0), (BA21&lt;0))</f>
        <v>-3475.725810205271</v>
      </c>
      <c r="BC21" s="75">
        <f>BB21/$BB$98</f>
        <v>8.4282829860744798E-2</v>
      </c>
      <c r="BD21" s="76">
        <f>BC21*$BA$98</f>
        <v>-22.461374157890873</v>
      </c>
      <c r="BE21" s="77">
        <f>(IF(BD21 &gt; 0, V21, W21))</f>
        <v>102.80224616992966</v>
      </c>
      <c r="BF21" s="60">
        <f>BD21/BE21</f>
        <v>-0.21849108355825958</v>
      </c>
      <c r="BG21" s="78">
        <f>AY21/AZ21</f>
        <v>2.9835513359997821</v>
      </c>
      <c r="BH21" s="80">
        <v>3217</v>
      </c>
      <c r="BI21" s="80">
        <v>2614</v>
      </c>
      <c r="BJ21" s="80">
        <v>0</v>
      </c>
      <c r="BK21" s="10">
        <f>SUM(BH21:BJ21)</f>
        <v>5831</v>
      </c>
      <c r="BL21" s="15">
        <f>AV21*$D$103</f>
        <v>2236.258347899317</v>
      </c>
      <c r="BM21" s="9">
        <f>BL21-BK21</f>
        <v>-3594.741652100683</v>
      </c>
      <c r="BN21" s="67">
        <f>BM21*IF($BM$98 &gt; 0, (BM21&gt;0), (BM21&lt;0))</f>
        <v>-3594.741652100683</v>
      </c>
      <c r="BO21" s="7">
        <f>BN21/$BN$98</f>
        <v>6.8542688247972924E-2</v>
      </c>
      <c r="BP21" s="76">
        <f>BO21*$BM$98</f>
        <v>-24.887850102836779</v>
      </c>
      <c r="BQ21" s="62">
        <f>IF(BP21&gt;0,V21,W21)</f>
        <v>102.80224616992966</v>
      </c>
      <c r="BR21" s="60">
        <f>BP21/BQ21</f>
        <v>-0.2420944194322151</v>
      </c>
      <c r="BS21" s="78">
        <f>BK21/BL21</f>
        <v>2.6074804842998081</v>
      </c>
      <c r="BT21" s="17">
        <f>AY21+BK21+BV21</f>
        <v>11059</v>
      </c>
      <c r="BU21" s="83">
        <f>AZ21+BL21+BW21</f>
        <v>4013.2331299628336</v>
      </c>
      <c r="BV21" s="84">
        <v>0</v>
      </c>
      <c r="BW21" s="15">
        <f>AW21*$D$106</f>
        <v>24.700592268787403</v>
      </c>
      <c r="BX21" s="48">
        <f>BW21-BV21</f>
        <v>24.700592268787403</v>
      </c>
      <c r="BY21" s="68">
        <f>BX21*(BX21&lt;&gt;0)</f>
        <v>24.700592268787403</v>
      </c>
      <c r="BZ21" s="31">
        <f>BY21/$BY$98</f>
        <v>1.6460477321596299E-2</v>
      </c>
      <c r="CA21" s="61">
        <f>BZ21 * $BX$98</f>
        <v>24.700592268787407</v>
      </c>
      <c r="CB21" s="62">
        <f>IF(CA21&gt;0, V21, W21)</f>
        <v>98.677715604162557</v>
      </c>
      <c r="CC21" s="79">
        <f>CA21/CB21</f>
        <v>0.25031580957824134</v>
      </c>
      <c r="CG21" s="33"/>
      <c r="CI21" s="16"/>
      <c r="CJ21" s="1"/>
    </row>
    <row r="22" spans="1:88" x14ac:dyDescent="0.2">
      <c r="A22" s="39" t="s">
        <v>181</v>
      </c>
      <c r="B22">
        <v>0</v>
      </c>
      <c r="C22">
        <v>0</v>
      </c>
      <c r="D22">
        <v>0.43835616438356101</v>
      </c>
      <c r="E22">
        <v>0.56164383561643805</v>
      </c>
      <c r="F22">
        <v>0.493464052287581</v>
      </c>
      <c r="G22">
        <v>0.493464052287581</v>
      </c>
      <c r="H22">
        <v>0.80769230769230704</v>
      </c>
      <c r="I22">
        <v>0.44230769230769201</v>
      </c>
      <c r="J22">
        <v>0.59770270261230896</v>
      </c>
      <c r="K22">
        <v>0.54308820434097904</v>
      </c>
      <c r="L22">
        <v>7.4448170242912498E-3</v>
      </c>
      <c r="M22">
        <v>-0.35063046565490602</v>
      </c>
      <c r="N22" s="25">
        <v>0</v>
      </c>
      <c r="O22">
        <v>1.00915373200654</v>
      </c>
      <c r="P22">
        <v>0.997253746273978</v>
      </c>
      <c r="Q22">
        <v>1.01018259625666</v>
      </c>
      <c r="R22">
        <v>0.98348590059696095</v>
      </c>
      <c r="S22">
        <v>33.900001525878899</v>
      </c>
      <c r="T22" s="34">
        <f>IF(C22,P22,R22)</f>
        <v>0.98348590059696095</v>
      </c>
      <c r="U22" s="34">
        <f>IF(D22 = 0,O22,Q22)</f>
        <v>1.01018259625666</v>
      </c>
      <c r="V22" s="50">
        <f>S22*T22^(1-N22)</f>
        <v>33.340173530917362</v>
      </c>
      <c r="W22" s="49">
        <f>S22*U22^(N22+1)</f>
        <v>34.245191554517078</v>
      </c>
      <c r="X22" s="55">
        <f>0.5 * (D22-MAX($D$3:$D$97))/(MIN($D$3:$D$97)-MAX($D$3:$D$97)) + 0.75</f>
        <v>1.0241234335729539</v>
      </c>
      <c r="Y22" s="55">
        <f>AVERAGE(D22, F22, G22, H22, I22, J22, K22)</f>
        <v>0.54515359655885853</v>
      </c>
      <c r="Z22" s="26">
        <f>1.2^N22</f>
        <v>1</v>
      </c>
      <c r="AA22" s="26">
        <f>1.6^N22</f>
        <v>1</v>
      </c>
      <c r="AB22" s="26">
        <f>1.2^N22</f>
        <v>1</v>
      </c>
      <c r="AC22" s="26">
        <f>IF(C22&gt;0, 1, 0.3)</f>
        <v>0.3</v>
      </c>
      <c r="AD22" s="26">
        <f>IF(C22&gt;0, 1, 0.2)</f>
        <v>0.2</v>
      </c>
      <c r="AE22" s="26">
        <f>IF(C22 &gt; 0, 1, 0.5)</f>
        <v>0.5</v>
      </c>
      <c r="AF22" s="26">
        <f>PERCENTILE($L$2:$L$97, 0.05)</f>
        <v>6.4178491281671524E-2</v>
      </c>
      <c r="AG22" s="26">
        <f>PERCENTILE($L$2:$L$97, 0.95)</f>
        <v>1.0348929165578702</v>
      </c>
      <c r="AH22" s="26">
        <f>MIN(MAX(L22,AF22), AG22)</f>
        <v>6.4178491281671524E-2</v>
      </c>
      <c r="AI22" s="26">
        <f>AH22-$AH$98+1</f>
        <v>1</v>
      </c>
      <c r="AJ22" s="26">
        <f>PERCENTILE($M$2:$M$97, 0.02)</f>
        <v>-1.194881273382256</v>
      </c>
      <c r="AK22" s="26">
        <f>PERCENTILE($M$2:$M$97, 0.98)</f>
        <v>1.1175544988349586</v>
      </c>
      <c r="AL22" s="26">
        <f>MIN(MAX(M22,AJ22), AK22)</f>
        <v>-0.35063046565490602</v>
      </c>
      <c r="AM22" s="26">
        <f>AL22-$AL$98 + 0.1</f>
        <v>0.94425080772735004</v>
      </c>
      <c r="AN22" s="60">
        <v>1</v>
      </c>
      <c r="AO22" s="60">
        <v>1</v>
      </c>
      <c r="AP22" s="65">
        <v>1</v>
      </c>
      <c r="AQ22" s="25">
        <v>1</v>
      </c>
      <c r="AR22" s="20">
        <f>(AI22^4)*AB22*AE22*AN22</f>
        <v>0.5</v>
      </c>
      <c r="AS22" s="20">
        <f>(AI22^4) *Z22*AC22*AO22</f>
        <v>0.3</v>
      </c>
      <c r="AT22" s="20">
        <f>(AM22^5)*AA22*AP22*AQ22</f>
        <v>0.75064885245094537</v>
      </c>
      <c r="AU22" s="14">
        <f>AR22/$AR$98</f>
        <v>1.4636917522127533E-3</v>
      </c>
      <c r="AV22" s="14">
        <f>AS22/$AS$98</f>
        <v>1.2164026596863174E-3</v>
      </c>
      <c r="AW22" s="81">
        <f>AT22/$AT$98</f>
        <v>1.1089194009389477E-3</v>
      </c>
      <c r="AX22" s="25">
        <f>N22</f>
        <v>0</v>
      </c>
      <c r="AY22" s="80">
        <v>441</v>
      </c>
      <c r="AZ22" s="15">
        <f>$D$104*AU22</f>
        <v>180.08458288762</v>
      </c>
      <c r="BA22" s="23">
        <f>AZ22-AY22</f>
        <v>-260.91541711238</v>
      </c>
      <c r="BB22" s="67">
        <f>BA22*IF($BA$98 &gt; 0, (BA22&gt;0), (BA22&lt;0))</f>
        <v>-260.91541711238</v>
      </c>
      <c r="BC22" s="75">
        <f>BB22/$BB$98</f>
        <v>6.3269345481625459E-3</v>
      </c>
      <c r="BD22" s="76">
        <f>BC22*$BA$98</f>
        <v>-1.6861280570854975</v>
      </c>
      <c r="BE22" s="77">
        <f>(IF(BD22 &gt; 0, V22, W22))</f>
        <v>34.245191554517078</v>
      </c>
      <c r="BF22" s="60">
        <f>BD22/BE22</f>
        <v>-4.9236928764181218E-2</v>
      </c>
      <c r="BG22" s="78">
        <f>AY22/AZ22</f>
        <v>2.4488492736504917</v>
      </c>
      <c r="BH22" s="80">
        <v>34</v>
      </c>
      <c r="BI22" s="80">
        <v>373</v>
      </c>
      <c r="BJ22" s="80">
        <v>34</v>
      </c>
      <c r="BK22" s="10">
        <f>SUM(BH22:BJ22)</f>
        <v>441</v>
      </c>
      <c r="BL22" s="15">
        <f>AV22*$D$103</f>
        <v>229.82456407554747</v>
      </c>
      <c r="BM22" s="9">
        <f>BL22-BK22</f>
        <v>-211.17543592445253</v>
      </c>
      <c r="BN22" s="67">
        <f>BM22*IF($BM$98 &gt; 0, (BM22&gt;0), (BM22&lt;0))</f>
        <v>-211.17543592445253</v>
      </c>
      <c r="BO22" s="7">
        <f>BN22/$BN$98</f>
        <v>4.0265847927460803E-3</v>
      </c>
      <c r="BP22" s="76">
        <f>BO22*$BM$98</f>
        <v>-1.4620529382459733</v>
      </c>
      <c r="BQ22" s="62">
        <f>IF(BP22&gt;0,V22,W22)</f>
        <v>34.245191554517078</v>
      </c>
      <c r="BR22" s="60">
        <f>BP22/BQ22</f>
        <v>-4.2693670903211016E-2</v>
      </c>
      <c r="BS22" s="78">
        <f>BK22/BL22</f>
        <v>1.9188549395226324</v>
      </c>
      <c r="BT22" s="17">
        <f>AY22+BK22+BV22</f>
        <v>882</v>
      </c>
      <c r="BU22" s="83">
        <f>AZ22+BL22+BW22</f>
        <v>414.77353280732626</v>
      </c>
      <c r="BV22" s="84">
        <v>0</v>
      </c>
      <c r="BW22" s="15">
        <f>AW22*$D$106</f>
        <v>4.8643858441587886</v>
      </c>
      <c r="BX22" s="48">
        <f>BW22-BV22</f>
        <v>4.8643858441587886</v>
      </c>
      <c r="BY22" s="68">
        <f>BX22*(BX22&lt;&gt;0)</f>
        <v>4.8643858441587886</v>
      </c>
      <c r="BZ22" s="31">
        <f>BY22/$BY$98</f>
        <v>3.2416272452077764E-3</v>
      </c>
      <c r="CA22" s="61">
        <f>BZ22 * $BX$98</f>
        <v>4.8643858441587886</v>
      </c>
      <c r="CB22" s="62">
        <f>IF(CA22&gt;0, V22, W22)</f>
        <v>33.340173530917362</v>
      </c>
      <c r="CC22" s="79">
        <f>CA22/CB22</f>
        <v>0.14590163544433549</v>
      </c>
      <c r="CG22" s="33"/>
      <c r="CI22" s="16"/>
      <c r="CJ22" s="1"/>
    </row>
    <row r="23" spans="1:88" x14ac:dyDescent="0.2">
      <c r="A23" s="39" t="s">
        <v>194</v>
      </c>
      <c r="B23">
        <v>0</v>
      </c>
      <c r="C23">
        <v>1</v>
      </c>
      <c r="D23">
        <v>0.54369825206991695</v>
      </c>
      <c r="E23">
        <v>0.45630174793008199</v>
      </c>
      <c r="F23">
        <v>0.66394187102633895</v>
      </c>
      <c r="G23">
        <v>0.66394187102633895</v>
      </c>
      <c r="H23">
        <v>0.192425793244626</v>
      </c>
      <c r="I23">
        <v>0.31422722620266103</v>
      </c>
      <c r="J23">
        <v>0.24589718026261601</v>
      </c>
      <c r="K23">
        <v>0.40405622621568699</v>
      </c>
      <c r="L23">
        <v>0.49951395179460401</v>
      </c>
      <c r="M23">
        <v>-0.44990419494429001</v>
      </c>
      <c r="N23" s="25">
        <v>0</v>
      </c>
      <c r="O23">
        <v>1.0085530996361201</v>
      </c>
      <c r="P23">
        <v>0.99470329917933598</v>
      </c>
      <c r="Q23">
        <v>1.0089019341988099</v>
      </c>
      <c r="R23">
        <v>0.98021065424595299</v>
      </c>
      <c r="S23">
        <v>64.040000915527301</v>
      </c>
      <c r="T23" s="34">
        <f>IF(C23,P23,R23)</f>
        <v>0.99470329917933598</v>
      </c>
      <c r="U23" s="34">
        <f>IF(D23 = 0,O23,Q23)</f>
        <v>1.0089019341988099</v>
      </c>
      <c r="V23" s="50">
        <f>S23*T23^(1-N23)</f>
        <v>63.700800190122706</v>
      </c>
      <c r="W23" s="49">
        <f>S23*U23^(N23+1)</f>
        <v>64.610080789769057</v>
      </c>
      <c r="X23" s="55">
        <f>0.5 * (D23-MAX($D$3:$D$97))/(MIN($D$3:$D$97)-MAX($D$3:$D$97)) + 0.75</f>
        <v>0.96810540147415103</v>
      </c>
      <c r="Y23" s="55">
        <f>AVERAGE(D23, F23, G23, H23, I23, J23, K23)</f>
        <v>0.43259834572116923</v>
      </c>
      <c r="Z23" s="26">
        <f>1.2^N23</f>
        <v>1</v>
      </c>
      <c r="AA23" s="26">
        <f>1.6^N23</f>
        <v>1</v>
      </c>
      <c r="AB23" s="26">
        <f>1.2^N23</f>
        <v>1</v>
      </c>
      <c r="AC23" s="26">
        <f>IF(C23&gt;0, 1, 0.3)</f>
        <v>1</v>
      </c>
      <c r="AD23" s="26">
        <f>IF(C23&gt;0, 1, 0.2)</f>
        <v>1</v>
      </c>
      <c r="AE23" s="26">
        <f>IF(C23 &gt; 0, 1, 0.5)</f>
        <v>1</v>
      </c>
      <c r="AF23" s="26">
        <f>PERCENTILE($L$2:$L$97, 0.05)</f>
        <v>6.4178491281671524E-2</v>
      </c>
      <c r="AG23" s="26">
        <f>PERCENTILE($L$2:$L$97, 0.95)</f>
        <v>1.0348929165578702</v>
      </c>
      <c r="AH23" s="26">
        <f>MIN(MAX(L23,AF23), AG23)</f>
        <v>0.49951395179460401</v>
      </c>
      <c r="AI23" s="26">
        <f>AH23-$AH$98+1</f>
        <v>1.4353354605129325</v>
      </c>
      <c r="AJ23" s="26">
        <f>PERCENTILE($M$2:$M$97, 0.02)</f>
        <v>-1.194881273382256</v>
      </c>
      <c r="AK23" s="26">
        <f>PERCENTILE($M$2:$M$97, 0.98)</f>
        <v>1.1175544988349586</v>
      </c>
      <c r="AL23" s="26">
        <f>MIN(MAX(M23,AJ23), AK23)</f>
        <v>-0.44990419494429001</v>
      </c>
      <c r="AM23" s="26">
        <f>AL23-$AL$98 + 0.1</f>
        <v>0.84497707843796599</v>
      </c>
      <c r="AN23" s="60">
        <v>1</v>
      </c>
      <c r="AO23" s="60">
        <v>1</v>
      </c>
      <c r="AP23" s="65">
        <v>1</v>
      </c>
      <c r="AQ23" s="25">
        <v>1</v>
      </c>
      <c r="AR23" s="20">
        <f>(AI23^4)*AB23*AE23*AN23</f>
        <v>4.2443741182286674</v>
      </c>
      <c r="AS23" s="20">
        <f>(AI23^4) *Z23*AC23*AO23</f>
        <v>4.2443741182286674</v>
      </c>
      <c r="AT23" s="20">
        <f>(AM23^5)*AA23*AP23*AQ23</f>
        <v>0.43074935950326998</v>
      </c>
      <c r="AU23" s="14">
        <f>AR23/$AR$98</f>
        <v>1.2424910780313157E-2</v>
      </c>
      <c r="AV23" s="14">
        <f>AS23/$AS$98</f>
        <v>1.7209559887057062E-2</v>
      </c>
      <c r="AW23" s="81">
        <f>AT23/$AT$98</f>
        <v>6.3633790971047541E-4</v>
      </c>
      <c r="AX23" s="25">
        <f>N23</f>
        <v>0</v>
      </c>
      <c r="AY23" s="80">
        <v>1409</v>
      </c>
      <c r="AZ23" s="15">
        <f>$D$104*AU23</f>
        <v>1528.6926854004391</v>
      </c>
      <c r="BA23" s="23">
        <f>AZ23-AY23</f>
        <v>119.69268540043913</v>
      </c>
      <c r="BB23" s="67">
        <f>BA23*IF($BA$98 &gt; 0, (BA23&gt;0), (BA23&lt;0))</f>
        <v>0</v>
      </c>
      <c r="BC23" s="75">
        <f>BB23/$BB$98</f>
        <v>0</v>
      </c>
      <c r="BD23" s="76">
        <f>BC23*$BA$98</f>
        <v>0</v>
      </c>
      <c r="BE23" s="77">
        <f>(IF(BD23 &gt; 0, V23, W23))</f>
        <v>64.610080789769057</v>
      </c>
      <c r="BF23" s="60">
        <f>BD23/BE23</f>
        <v>0</v>
      </c>
      <c r="BG23" s="78">
        <f>AY23/AZ23</f>
        <v>0.92170258512809866</v>
      </c>
      <c r="BH23" s="80">
        <v>320</v>
      </c>
      <c r="BI23" s="80">
        <v>1857</v>
      </c>
      <c r="BJ23" s="80">
        <v>0</v>
      </c>
      <c r="BK23" s="10">
        <f>SUM(BH23:BJ23)</f>
        <v>2177</v>
      </c>
      <c r="BL23" s="15">
        <f>AV23*$D$103</f>
        <v>3251.5381049847983</v>
      </c>
      <c r="BM23" s="9">
        <f>BL23-BK23</f>
        <v>1074.5381049847983</v>
      </c>
      <c r="BN23" s="67">
        <f>BM23*IF($BM$98 &gt; 0, (BM23&gt;0), (BM23&lt;0))</f>
        <v>0</v>
      </c>
      <c r="BO23" s="7">
        <f>BN23/$BN$98</f>
        <v>0</v>
      </c>
      <c r="BP23" s="76">
        <f>BO23*$BM$98</f>
        <v>0</v>
      </c>
      <c r="BQ23" s="62">
        <f>IF(BP23&gt;0,V23,W23)</f>
        <v>64.610080789769057</v>
      </c>
      <c r="BR23" s="60">
        <f>BP23/BQ23</f>
        <v>0</v>
      </c>
      <c r="BS23" s="78">
        <f>BK23/BL23</f>
        <v>0.66952929035724096</v>
      </c>
      <c r="BT23" s="17">
        <f>AY23+BK23+BV23</f>
        <v>3586</v>
      </c>
      <c r="BU23" s="83">
        <f>AZ23+BL23+BW23</f>
        <v>4783.0221502599743</v>
      </c>
      <c r="BV23" s="84">
        <v>0</v>
      </c>
      <c r="BW23" s="15">
        <f>AW23*$D$106</f>
        <v>2.7913598747359716</v>
      </c>
      <c r="BX23" s="48">
        <f>BW23-BV23</f>
        <v>2.7913598747359716</v>
      </c>
      <c r="BY23" s="68">
        <f>BX23*(BX23&lt;&gt;0)</f>
        <v>2.7913598747359716</v>
      </c>
      <c r="BZ23" s="31">
        <f>BY23/$BY$98</f>
        <v>1.8601625181500544E-3</v>
      </c>
      <c r="CA23" s="61">
        <f>BZ23 * $BX$98</f>
        <v>2.7913598747359716</v>
      </c>
      <c r="CB23" s="62">
        <f>IF(CA23&gt;0, V23, W23)</f>
        <v>63.700800190122706</v>
      </c>
      <c r="CC23" s="79">
        <f>CA23/CB23</f>
        <v>4.3819855738151198E-2</v>
      </c>
      <c r="CG23" s="33"/>
      <c r="CI23" s="16"/>
      <c r="CJ23" s="1"/>
    </row>
    <row r="24" spans="1:88" x14ac:dyDescent="0.2">
      <c r="A24" s="39" t="s">
        <v>185</v>
      </c>
      <c r="B24">
        <v>0</v>
      </c>
      <c r="C24">
        <v>1</v>
      </c>
      <c r="D24">
        <v>0.79925650557620798</v>
      </c>
      <c r="E24">
        <v>0.200743494423791</v>
      </c>
      <c r="F24">
        <v>0.75265017667844503</v>
      </c>
      <c r="G24">
        <v>0.75265017667844503</v>
      </c>
      <c r="H24">
        <v>0.91194968553459099</v>
      </c>
      <c r="I24">
        <v>0.91823899371069095</v>
      </c>
      <c r="J24">
        <v>0.915088936420971</v>
      </c>
      <c r="K24">
        <v>0.82990472325064801</v>
      </c>
      <c r="L24">
        <v>7.6911346756628404E-2</v>
      </c>
      <c r="M24">
        <v>0</v>
      </c>
      <c r="N24" s="25">
        <v>0</v>
      </c>
      <c r="O24">
        <v>1.00208507180236</v>
      </c>
      <c r="P24">
        <v>0.98866794790733004</v>
      </c>
      <c r="Q24">
        <v>1.00376824004573</v>
      </c>
      <c r="R24">
        <v>0.99589074642505104</v>
      </c>
      <c r="S24">
        <v>99.550003051757798</v>
      </c>
      <c r="T24" s="34">
        <f>IF(C24,P24,R24)</f>
        <v>0.98866794790733004</v>
      </c>
      <c r="U24" s="34">
        <f>IF(D24 = 0,O24,Q24)</f>
        <v>1.00376824004573</v>
      </c>
      <c r="V24" s="50">
        <f>S24*T24^(1-N24)</f>
        <v>98.421897231349831</v>
      </c>
      <c r="W24" s="49">
        <f>S24*U24^(N24+1)</f>
        <v>99.925131359809967</v>
      </c>
      <c r="X24" s="55">
        <f>0.5 * (D24-MAX($D$3:$D$97))/(MIN($D$3:$D$97)-MAX($D$3:$D$97)) + 0.75</f>
        <v>0.83220653367637853</v>
      </c>
      <c r="Y24" s="55">
        <f>AVERAGE(D24, F24, G24, H24, I24, J24, K24)</f>
        <v>0.83996274254999981</v>
      </c>
      <c r="Z24" s="26">
        <f>1.2^N24</f>
        <v>1</v>
      </c>
      <c r="AA24" s="26">
        <f>1.6^N24</f>
        <v>1</v>
      </c>
      <c r="AB24" s="26">
        <f>1.2^N24</f>
        <v>1</v>
      </c>
      <c r="AC24" s="26">
        <f>IF(C24&gt;0, 1, 0.3)</f>
        <v>1</v>
      </c>
      <c r="AD24" s="26">
        <f>IF(C24&gt;0, 1, 0.2)</f>
        <v>1</v>
      </c>
      <c r="AE24" s="26">
        <f>IF(C24 &gt; 0, 1, 0.5)</f>
        <v>1</v>
      </c>
      <c r="AF24" s="26">
        <f>PERCENTILE($L$2:$L$97, 0.05)</f>
        <v>6.4178491281671524E-2</v>
      </c>
      <c r="AG24" s="26">
        <f>PERCENTILE($L$2:$L$97, 0.95)</f>
        <v>1.0348929165578702</v>
      </c>
      <c r="AH24" s="26">
        <f>MIN(MAX(L24,AF24), AG24)</f>
        <v>7.6911346756628404E-2</v>
      </c>
      <c r="AI24" s="26">
        <f>AH24-$AH$98+1</f>
        <v>1.0127328554749568</v>
      </c>
      <c r="AJ24" s="26">
        <f>PERCENTILE($M$2:$M$97, 0.02)</f>
        <v>-1.194881273382256</v>
      </c>
      <c r="AK24" s="26">
        <f>PERCENTILE($M$2:$M$97, 0.98)</f>
        <v>1.1175544988349586</v>
      </c>
      <c r="AL24" s="26">
        <f>MIN(MAX(M24,AJ24), AK24)</f>
        <v>0</v>
      </c>
      <c r="AM24" s="26">
        <f>AL24-$AL$98 + 0.1</f>
        <v>1.2948812733822561</v>
      </c>
      <c r="AN24" s="60">
        <v>1</v>
      </c>
      <c r="AO24" s="60">
        <v>1</v>
      </c>
      <c r="AP24" s="65">
        <v>1</v>
      </c>
      <c r="AQ24" s="25">
        <v>1</v>
      </c>
      <c r="AR24" s="20">
        <f>(AI24^4)*AB24*AE24*AN24</f>
        <v>1.0519124591235869</v>
      </c>
      <c r="AS24" s="20">
        <f>(AI24^4) *Z24*AC24*AO24</f>
        <v>1.0519124591235869</v>
      </c>
      <c r="AT24" s="20">
        <f>(AM24^5)*AA24*AP24*AQ24</f>
        <v>3.6404054063337612</v>
      </c>
      <c r="AU24" s="14">
        <f>AR24/$AR$98</f>
        <v>3.0793511809380585E-3</v>
      </c>
      <c r="AV24" s="14">
        <f>AS24/$AS$98</f>
        <v>4.2651637101170188E-3</v>
      </c>
      <c r="AW24" s="81">
        <f>AT24/$AT$98</f>
        <v>5.3779022897132217E-3</v>
      </c>
      <c r="AX24" s="25">
        <f>N24</f>
        <v>0</v>
      </c>
      <c r="AY24" s="80">
        <v>199</v>
      </c>
      <c r="AZ24" s="15">
        <f>$D$104*AU24</f>
        <v>378.86643287112355</v>
      </c>
      <c r="BA24" s="23">
        <f>AZ24-AY24</f>
        <v>179.86643287112355</v>
      </c>
      <c r="BB24" s="67">
        <f>BA24*IF($BA$98 &gt; 0, (BA24&gt;0), (BA24&lt;0))</f>
        <v>0</v>
      </c>
      <c r="BC24" s="75">
        <f>BB24/$BB$98</f>
        <v>0</v>
      </c>
      <c r="BD24" s="76">
        <f>BC24*$BA$98</f>
        <v>0</v>
      </c>
      <c r="BE24" s="77">
        <f>(IF(BD24 &gt; 0, V24, W24))</f>
        <v>99.925131359809967</v>
      </c>
      <c r="BF24" s="60">
        <f>BD24/BE24</f>
        <v>0</v>
      </c>
      <c r="BG24" s="78">
        <f>AY24/AZ24</f>
        <v>0.52525107197261911</v>
      </c>
      <c r="BH24" s="80">
        <v>299</v>
      </c>
      <c r="BI24" s="80">
        <v>0</v>
      </c>
      <c r="BJ24" s="80">
        <v>0</v>
      </c>
      <c r="BK24" s="10">
        <f>SUM(BH24:BJ24)</f>
        <v>299</v>
      </c>
      <c r="BL24" s="15">
        <f>AV24*$D$103</f>
        <v>805.85107454571823</v>
      </c>
      <c r="BM24" s="9">
        <f>BL24-BK24</f>
        <v>506.85107454571823</v>
      </c>
      <c r="BN24" s="67">
        <f>BM24*IF($BM$98 &gt; 0, (BM24&gt;0), (BM24&lt;0))</f>
        <v>0</v>
      </c>
      <c r="BO24" s="7">
        <f>BN24/$BN$98</f>
        <v>0</v>
      </c>
      <c r="BP24" s="76">
        <f>BO24*$BM$98</f>
        <v>0</v>
      </c>
      <c r="BQ24" s="62">
        <f>IF(BP24&gt;0,V24,W24)</f>
        <v>99.925131359809967</v>
      </c>
      <c r="BR24" s="60">
        <f>BP24/BQ24</f>
        <v>0</v>
      </c>
      <c r="BS24" s="78">
        <f>BK24/BL24</f>
        <v>0.37103629869644961</v>
      </c>
      <c r="BT24" s="17">
        <f>AY24+BK24+BV24</f>
        <v>498</v>
      </c>
      <c r="BU24" s="83">
        <f>AZ24+BL24+BW24</f>
        <v>1208.3082136008977</v>
      </c>
      <c r="BV24" s="84">
        <v>0</v>
      </c>
      <c r="BW24" s="15">
        <f>AW24*$D$106</f>
        <v>23.590706184056021</v>
      </c>
      <c r="BX24" s="48">
        <f>BW24-BV24</f>
        <v>23.590706184056021</v>
      </c>
      <c r="BY24" s="68">
        <f>BX24*(BX24&lt;&gt;0)</f>
        <v>23.590706184056021</v>
      </c>
      <c r="BZ24" s="31">
        <f>BY24/$BY$98</f>
        <v>1.5720849116390791E-2</v>
      </c>
      <c r="CA24" s="61">
        <f>BZ24 * $BX$98</f>
        <v>23.590706184056021</v>
      </c>
      <c r="CB24" s="62">
        <f>IF(CA24&gt;0, V24, W24)</f>
        <v>98.421897231349831</v>
      </c>
      <c r="CC24" s="79">
        <f>CA24/CB24</f>
        <v>0.23968961021553842</v>
      </c>
      <c r="CG24" s="33"/>
      <c r="CI24" s="16"/>
      <c r="CJ24" s="1"/>
    </row>
    <row r="25" spans="1:88" x14ac:dyDescent="0.2">
      <c r="A25" s="39" t="s">
        <v>182</v>
      </c>
      <c r="B25">
        <v>0</v>
      </c>
      <c r="C25">
        <v>0</v>
      </c>
      <c r="D25">
        <v>0.52698605215281902</v>
      </c>
      <c r="E25">
        <v>0.47301394784717998</v>
      </c>
      <c r="F25">
        <v>0.57005411906193604</v>
      </c>
      <c r="G25">
        <v>0.57005411906193604</v>
      </c>
      <c r="H25">
        <v>0.52306692657569798</v>
      </c>
      <c r="I25">
        <v>0.70760233918128601</v>
      </c>
      <c r="J25">
        <v>0.608377662963829</v>
      </c>
      <c r="K25">
        <v>0.58890423051443996</v>
      </c>
      <c r="L25">
        <v>0.35815585045456799</v>
      </c>
      <c r="M25">
        <v>-0.95716202673685102</v>
      </c>
      <c r="N25" s="25">
        <v>0</v>
      </c>
      <c r="O25">
        <v>1.0076288608606101</v>
      </c>
      <c r="P25">
        <v>0.99425287889581204</v>
      </c>
      <c r="Q25">
        <v>1.0025109928484801</v>
      </c>
      <c r="R25">
        <v>0.98465174347552098</v>
      </c>
      <c r="S25">
        <v>15.829999923706</v>
      </c>
      <c r="T25" s="34">
        <f>IF(C25,P25,R25)</f>
        <v>0.98465174347552098</v>
      </c>
      <c r="U25" s="34">
        <f>IF(D25 = 0,O25,Q25)</f>
        <v>1.0025109928484801</v>
      </c>
      <c r="V25" s="50">
        <f>S25*T25^(1-N25)</f>
        <v>15.587037024094476</v>
      </c>
      <c r="W25" s="49">
        <f>S25*U25^(N25+1)</f>
        <v>15.869748940305866</v>
      </c>
      <c r="X25" s="55">
        <f>0.5 * (D25-MAX($D$3:$D$97))/(MIN($D$3:$D$97)-MAX($D$3:$D$97)) + 0.75</f>
        <v>0.97699249087933726</v>
      </c>
      <c r="Y25" s="55">
        <f>AVERAGE(D25, F25, G25, H25, I25, J25, K25)</f>
        <v>0.58500649278742067</v>
      </c>
      <c r="Z25" s="26">
        <f>1.2^N25</f>
        <v>1</v>
      </c>
      <c r="AA25" s="26">
        <f>1.6^N25</f>
        <v>1</v>
      </c>
      <c r="AB25" s="26">
        <f>1.2^N25</f>
        <v>1</v>
      </c>
      <c r="AC25" s="26">
        <f>IF(C25&gt;0, 1, 0.3)</f>
        <v>0.3</v>
      </c>
      <c r="AD25" s="26">
        <f>IF(C25&gt;0, 1, 0.2)</f>
        <v>0.2</v>
      </c>
      <c r="AE25" s="26">
        <f>IF(C25 &gt; 0, 1, 0.5)</f>
        <v>0.5</v>
      </c>
      <c r="AF25" s="26">
        <f>PERCENTILE($L$2:$L$97, 0.05)</f>
        <v>6.4178491281671524E-2</v>
      </c>
      <c r="AG25" s="26">
        <f>PERCENTILE($L$2:$L$97, 0.95)</f>
        <v>1.0348929165578702</v>
      </c>
      <c r="AH25" s="26">
        <f>MIN(MAX(L25,AF25), AG25)</f>
        <v>0.35815585045456799</v>
      </c>
      <c r="AI25" s="26">
        <f>AH25-$AH$98+1</f>
        <v>1.2939773591728965</v>
      </c>
      <c r="AJ25" s="26">
        <f>PERCENTILE($M$2:$M$97, 0.02)</f>
        <v>-1.194881273382256</v>
      </c>
      <c r="AK25" s="26">
        <f>PERCENTILE($M$2:$M$97, 0.98)</f>
        <v>1.1175544988349586</v>
      </c>
      <c r="AL25" s="26">
        <f>MIN(MAX(M25,AJ25), AK25)</f>
        <v>-0.95716202673685102</v>
      </c>
      <c r="AM25" s="26">
        <f>AL25-$AL$98 + 0.1</f>
        <v>0.33771924664540498</v>
      </c>
      <c r="AN25" s="60">
        <v>1</v>
      </c>
      <c r="AO25" s="60">
        <v>1</v>
      </c>
      <c r="AP25" s="65">
        <v>1</v>
      </c>
      <c r="AQ25" s="25">
        <v>1</v>
      </c>
      <c r="AR25" s="20">
        <f>(AI25^4)*AB25*AE25*AN25</f>
        <v>1.4017698489488177</v>
      </c>
      <c r="AS25" s="20">
        <f>(AI25^4) *Z25*AC25*AO25</f>
        <v>0.84106190936929059</v>
      </c>
      <c r="AT25" s="20">
        <f>(AM25^5)*AA25*AP25*AQ25</f>
        <v>4.3931806198587104E-3</v>
      </c>
      <c r="AU25" s="14">
        <f>AR25/$AR$98</f>
        <v>4.1035179328138029E-3</v>
      </c>
      <c r="AV25" s="14">
        <f>AS25/$AS$98</f>
        <v>3.4102331450588581E-3</v>
      </c>
      <c r="AW25" s="81">
        <f>AT25/$AT$98</f>
        <v>6.4899629237875636E-6</v>
      </c>
      <c r="AX25" s="25">
        <f>N25</f>
        <v>0</v>
      </c>
      <c r="AY25" s="80">
        <v>1251</v>
      </c>
      <c r="AZ25" s="15">
        <f>$D$104*AU25</f>
        <v>504.87427710477982</v>
      </c>
      <c r="BA25" s="23">
        <f>AZ25-AY25</f>
        <v>-746.12572289522018</v>
      </c>
      <c r="BB25" s="67">
        <f>BA25*IF($BA$98 &gt; 0, (BA25&gt;0), (BA25&lt;0))</f>
        <v>-746.12572289522018</v>
      </c>
      <c r="BC25" s="75">
        <f>BB25/$BB$98</f>
        <v>1.8092792927699074E-2</v>
      </c>
      <c r="BD25" s="76">
        <f>BC25*$BA$98</f>
        <v>-4.8217293152323153</v>
      </c>
      <c r="BE25" s="77">
        <f>(IF(BD25 &gt; 0, V25, W25))</f>
        <v>15.869748940305866</v>
      </c>
      <c r="BF25" s="60">
        <f>BD25/BE25</f>
        <v>-0.30383148047075426</v>
      </c>
      <c r="BG25" s="78">
        <f>AY25/AZ25</f>
        <v>2.4778445976172634</v>
      </c>
      <c r="BH25" s="80">
        <v>570</v>
      </c>
      <c r="BI25" s="80">
        <v>32</v>
      </c>
      <c r="BJ25" s="80">
        <v>158</v>
      </c>
      <c r="BK25" s="10">
        <f>SUM(BH25:BJ25)</f>
        <v>760</v>
      </c>
      <c r="BL25" s="15">
        <f>AV25*$D$103</f>
        <v>644.32228893781598</v>
      </c>
      <c r="BM25" s="9">
        <f>BL25-BK25</f>
        <v>-115.67771106218402</v>
      </c>
      <c r="BN25" s="67">
        <f>BM25*IF($BM$98 &gt; 0, (BM25&gt;0), (BM25&lt;0))</f>
        <v>-115.67771106218402</v>
      </c>
      <c r="BO25" s="7">
        <f>BN25/$BN$98</f>
        <v>2.2056832045053714E-3</v>
      </c>
      <c r="BP25" s="76">
        <f>BO25*$BM$98</f>
        <v>-0.8008835715558299</v>
      </c>
      <c r="BQ25" s="62">
        <f>IF(BP25&gt;0,V25,W25)</f>
        <v>15.869748940305866</v>
      </c>
      <c r="BR25" s="60">
        <f>BP25/BQ25</f>
        <v>-5.0466051767318887E-2</v>
      </c>
      <c r="BS25" s="78">
        <f>BK25/BL25</f>
        <v>1.1795339274276575</v>
      </c>
      <c r="BT25" s="17">
        <f>AY25+BK25+BV25</f>
        <v>2011</v>
      </c>
      <c r="BU25" s="83">
        <f>AZ25+BL25+BW25</f>
        <v>1149.2250349139572</v>
      </c>
      <c r="BV25" s="84">
        <v>0</v>
      </c>
      <c r="BW25" s="15">
        <f>AW25*$D$106</f>
        <v>2.8468871361486528E-2</v>
      </c>
      <c r="BX25" s="48">
        <f>BW25-BV25</f>
        <v>2.8468871361486528E-2</v>
      </c>
      <c r="BY25" s="68">
        <f>BX25*(BX25&lt;&gt;0)</f>
        <v>2.8468871361486528E-2</v>
      </c>
      <c r="BZ25" s="31">
        <f>BY25/$BY$98</f>
        <v>1.8971658910760049E-5</v>
      </c>
      <c r="CA25" s="61">
        <f>BZ25 * $BX$98</f>
        <v>2.8468871361486528E-2</v>
      </c>
      <c r="CB25" s="62">
        <f>IF(CA25&gt;0, V25, W25)</f>
        <v>15.587037024094476</v>
      </c>
      <c r="CC25" s="79">
        <f>CA25/CB25</f>
        <v>1.8264453543979707E-3</v>
      </c>
      <c r="CG25" s="33"/>
      <c r="CI25" s="16"/>
      <c r="CJ25" s="1"/>
    </row>
    <row r="26" spans="1:88" x14ac:dyDescent="0.2">
      <c r="A26" s="39" t="s">
        <v>232</v>
      </c>
      <c r="B26">
        <v>1</v>
      </c>
      <c r="C26">
        <v>1</v>
      </c>
      <c r="D26">
        <v>0.732506997201119</v>
      </c>
      <c r="E26">
        <v>0.26749300279888</v>
      </c>
      <c r="F26">
        <v>0.59244532803180905</v>
      </c>
      <c r="G26">
        <v>0.59244532803180905</v>
      </c>
      <c r="H26">
        <v>0.45629443747386</v>
      </c>
      <c r="I26">
        <v>0.397323295692179</v>
      </c>
      <c r="J26">
        <v>0.42578916109164</v>
      </c>
      <c r="K26">
        <v>0.50225172893214198</v>
      </c>
      <c r="L26">
        <v>0.96319029079023</v>
      </c>
      <c r="M26">
        <v>0.90200123772685104</v>
      </c>
      <c r="N26" s="25">
        <v>0</v>
      </c>
      <c r="O26">
        <v>0.99299034852596002</v>
      </c>
      <c r="P26">
        <v>0.99159398207010496</v>
      </c>
      <c r="Q26">
        <v>0.99009814190794798</v>
      </c>
      <c r="R26">
        <v>1.0060583947006101</v>
      </c>
      <c r="S26">
        <v>14.6800003051757</v>
      </c>
      <c r="T26" s="34">
        <f>IF(C26,P26,R26)</f>
        <v>0.99159398207010496</v>
      </c>
      <c r="U26" s="34">
        <f>IF(D26 = 0,O26,Q26)</f>
        <v>0.99009814190794798</v>
      </c>
      <c r="V26" s="50">
        <f>S26*T26^(1-N26)</f>
        <v>14.556599959399527</v>
      </c>
      <c r="W26" s="49">
        <f>S26*U26^(N26+1)</f>
        <v>14.53464102536257</v>
      </c>
      <c r="X26" s="55">
        <f>0.5 * (D26-MAX($D$3:$D$97))/(MIN($D$3:$D$97)-MAX($D$3:$D$97)) + 0.75</f>
        <v>0.86770209091146988</v>
      </c>
      <c r="Y26" s="55">
        <f>AVERAGE(D26, F26, G26, H26, I26, J26, K26)</f>
        <v>0.52843661092207972</v>
      </c>
      <c r="Z26" s="26">
        <f>1.2^N26</f>
        <v>1</v>
      </c>
      <c r="AA26" s="26">
        <f>1.6^N26</f>
        <v>1</v>
      </c>
      <c r="AB26" s="26">
        <f>1.2^N26</f>
        <v>1</v>
      </c>
      <c r="AC26" s="26">
        <f>IF(C26&gt;0, 1, 0.3)</f>
        <v>1</v>
      </c>
      <c r="AD26" s="26">
        <f>IF(C26&gt;0, 1, 0.2)</f>
        <v>1</v>
      </c>
      <c r="AE26" s="26">
        <f>IF(C26 &gt; 0, 1, 0.5)</f>
        <v>1</v>
      </c>
      <c r="AF26" s="26">
        <f>PERCENTILE($L$2:$L$97, 0.05)</f>
        <v>6.4178491281671524E-2</v>
      </c>
      <c r="AG26" s="26">
        <f>PERCENTILE($L$2:$L$97, 0.95)</f>
        <v>1.0348929165578702</v>
      </c>
      <c r="AH26" s="26">
        <f>MIN(MAX(L26,AF26), AG26)</f>
        <v>0.96319029079023</v>
      </c>
      <c r="AI26" s="26">
        <f>AH26-$AH$98+1</f>
        <v>1.8990117995085585</v>
      </c>
      <c r="AJ26" s="26">
        <f>PERCENTILE($M$2:$M$97, 0.02)</f>
        <v>-1.194881273382256</v>
      </c>
      <c r="AK26" s="26">
        <f>PERCENTILE($M$2:$M$97, 0.98)</f>
        <v>1.1175544988349586</v>
      </c>
      <c r="AL26" s="26">
        <f>MIN(MAX(M26,AJ26), AK26)</f>
        <v>0.90200123772685104</v>
      </c>
      <c r="AM26" s="26">
        <f>AL26-$AL$98 + 0.1</f>
        <v>2.196882511109107</v>
      </c>
      <c r="AN26" s="60">
        <v>0</v>
      </c>
      <c r="AO26" s="63">
        <v>0</v>
      </c>
      <c r="AP26" s="65">
        <v>0.5</v>
      </c>
      <c r="AQ26" s="64">
        <v>1</v>
      </c>
      <c r="AR26" s="20">
        <f>(AI26^4)*AB26*AE26*AN26</f>
        <v>0</v>
      </c>
      <c r="AS26" s="20">
        <f>(AI26^4) *Z26*AC26*AO26</f>
        <v>0</v>
      </c>
      <c r="AT26" s="20">
        <f>(AM26^5)*AA26*AP26*AQ26</f>
        <v>25.586104073457246</v>
      </c>
      <c r="AU26" s="14">
        <f>AR26/$AR$98</f>
        <v>0</v>
      </c>
      <c r="AV26" s="14">
        <f>AS26/$AS$98</f>
        <v>0</v>
      </c>
      <c r="AW26" s="81">
        <f>AT26/$AT$98</f>
        <v>3.7797869281834331E-2</v>
      </c>
      <c r="AX26" s="25">
        <f>N26</f>
        <v>0</v>
      </c>
      <c r="AY26" s="80">
        <v>0</v>
      </c>
      <c r="AZ26" s="15">
        <f>$D$104*AU26</f>
        <v>0</v>
      </c>
      <c r="BA26" s="23">
        <f>AZ26-AY26</f>
        <v>0</v>
      </c>
      <c r="BB26" s="67">
        <f>BA26*IF($BA$98 &gt; 0, (BA26&gt;0), (BA26&lt;0))</f>
        <v>0</v>
      </c>
      <c r="BC26" s="75">
        <f>BB26/$BB$98</f>
        <v>0</v>
      </c>
      <c r="BD26" s="76">
        <f>BC26*$BA$98</f>
        <v>0</v>
      </c>
      <c r="BE26" s="77">
        <f>(IF(BD26 &gt; 0, V26, W26))</f>
        <v>14.53464102536257</v>
      </c>
      <c r="BF26" s="60">
        <f>BD26/BE26</f>
        <v>0</v>
      </c>
      <c r="BG26" s="78" t="e">
        <f>AY26/AZ26</f>
        <v>#DIV/0!</v>
      </c>
      <c r="BH26" s="80">
        <v>0</v>
      </c>
      <c r="BI26" s="80">
        <v>0</v>
      </c>
      <c r="BJ26" s="80">
        <v>0</v>
      </c>
      <c r="BK26" s="10">
        <f>SUM(BH26:BJ26)</f>
        <v>0</v>
      </c>
      <c r="BL26" s="15">
        <f>AV26*$D$103</f>
        <v>0</v>
      </c>
      <c r="BM26" s="9">
        <f>BL26-BK26</f>
        <v>0</v>
      </c>
      <c r="BN26" s="67">
        <f>BM26*IF($BM$98 &gt; 0, (BM26&gt;0), (BM26&lt;0))</f>
        <v>0</v>
      </c>
      <c r="BO26" s="7">
        <f>BN26/$BN$98</f>
        <v>0</v>
      </c>
      <c r="BP26" s="76">
        <f>BO26*$BM$98</f>
        <v>0</v>
      </c>
      <c r="BQ26" s="62">
        <f>IF(BP26&gt;0,V26,W26)</f>
        <v>14.53464102536257</v>
      </c>
      <c r="BR26" s="60">
        <f>BP26/BQ26</f>
        <v>0</v>
      </c>
      <c r="BS26" s="78" t="e">
        <f>BK26/BL26</f>
        <v>#DIV/0!</v>
      </c>
      <c r="BT26" s="17">
        <f>AY26+BK26+BV26</f>
        <v>206</v>
      </c>
      <c r="BU26" s="83">
        <f>AZ26+BL26+BW26</f>
        <v>165.80413339169451</v>
      </c>
      <c r="BV26" s="84">
        <v>206</v>
      </c>
      <c r="BW26" s="15">
        <f>AW26*$D$106</f>
        <v>165.80413339169451</v>
      </c>
      <c r="BX26" s="48">
        <f>BW26-BV26</f>
        <v>-40.195866608305494</v>
      </c>
      <c r="BY26" s="68">
        <f>BX26*(BX26&lt;&gt;0)</f>
        <v>-40.195866608305494</v>
      </c>
      <c r="BZ26" s="31">
        <f>BY26/$BY$98</f>
        <v>-2.6786529793619548E-2</v>
      </c>
      <c r="CA26" s="61">
        <f>BZ26 * $BX$98</f>
        <v>-40.195866608305494</v>
      </c>
      <c r="CB26" s="62">
        <f>IF(CA26&gt;0, V26, W26)</f>
        <v>14.53464102536257</v>
      </c>
      <c r="CC26" s="79">
        <f>CA26/CB26</f>
        <v>-2.7655217998273747</v>
      </c>
      <c r="CG26" s="33"/>
      <c r="CI26" s="16"/>
      <c r="CJ26" s="1"/>
    </row>
    <row r="27" spans="1:88" x14ac:dyDescent="0.2">
      <c r="A27" s="39" t="s">
        <v>144</v>
      </c>
      <c r="B27">
        <v>0</v>
      </c>
      <c r="C27">
        <v>0</v>
      </c>
      <c r="D27">
        <v>0.642895732036736</v>
      </c>
      <c r="E27">
        <v>0.357104267963263</v>
      </c>
      <c r="F27">
        <v>0.66380697050938298</v>
      </c>
      <c r="G27">
        <v>0.66380697050938298</v>
      </c>
      <c r="H27">
        <v>0.276278001148765</v>
      </c>
      <c r="I27">
        <v>0.641010913268236</v>
      </c>
      <c r="J27">
        <v>0.42082919793224</v>
      </c>
      <c r="K27">
        <v>0.52853510288465599</v>
      </c>
      <c r="L27">
        <v>0.59243976835673295</v>
      </c>
      <c r="M27">
        <v>-0.38424184848572901</v>
      </c>
      <c r="N27" s="25">
        <v>0</v>
      </c>
      <c r="O27">
        <v>1.02111920773966</v>
      </c>
      <c r="P27">
        <v>0.98417637226632504</v>
      </c>
      <c r="Q27">
        <v>1.0061283408194699</v>
      </c>
      <c r="R27">
        <v>0.99459058704570202</v>
      </c>
      <c r="S27">
        <v>110.419998168945</v>
      </c>
      <c r="T27" s="34">
        <f>IF(C27,P27,R27)</f>
        <v>0.99459058704570202</v>
      </c>
      <c r="U27" s="34">
        <f>IF(D27 = 0,O27,Q27)</f>
        <v>1.0061283408194699</v>
      </c>
      <c r="V27" s="50">
        <f>S27*T27^(1-N27)</f>
        <v>109.82269080043635</v>
      </c>
      <c r="W27" s="49">
        <f>S27*U27^(N27+1)</f>
        <v>111.09668955100953</v>
      </c>
      <c r="X27" s="55">
        <f>0.5 * (D27-MAX($D$3:$D$97))/(MIN($D$3:$D$97)-MAX($D$3:$D$97)) + 0.75</f>
        <v>0.91535490317904877</v>
      </c>
      <c r="Y27" s="55">
        <f>AVERAGE(D27, F27, G27, H27, I27, J27, K27)</f>
        <v>0.54816612689848554</v>
      </c>
      <c r="Z27" s="26">
        <f>1.2^N27</f>
        <v>1</v>
      </c>
      <c r="AA27" s="26">
        <f>1.6^N27</f>
        <v>1</v>
      </c>
      <c r="AB27" s="26">
        <f>1.2^N27</f>
        <v>1</v>
      </c>
      <c r="AC27" s="26">
        <f>IF(C27&gt;0, 1, 0.3)</f>
        <v>0.3</v>
      </c>
      <c r="AD27" s="26">
        <f>IF(C27&gt;0, 1, 0.2)</f>
        <v>0.2</v>
      </c>
      <c r="AE27" s="26">
        <f>IF(C27 &gt; 0, 1, 0.5)</f>
        <v>0.5</v>
      </c>
      <c r="AF27" s="26">
        <f>PERCENTILE($L$2:$L$97, 0.05)</f>
        <v>6.4178491281671524E-2</v>
      </c>
      <c r="AG27" s="26">
        <f>PERCENTILE($L$2:$L$97, 0.95)</f>
        <v>1.0348929165578702</v>
      </c>
      <c r="AH27" s="26">
        <f>MIN(MAX(L27,AF27), AG27)</f>
        <v>0.59243976835673295</v>
      </c>
      <c r="AI27" s="26">
        <f>AH27-$AH$98+1</f>
        <v>1.5282612770750614</v>
      </c>
      <c r="AJ27" s="26">
        <f>PERCENTILE($M$2:$M$97, 0.02)</f>
        <v>-1.194881273382256</v>
      </c>
      <c r="AK27" s="26">
        <f>PERCENTILE($M$2:$M$97, 0.98)</f>
        <v>1.1175544988349586</v>
      </c>
      <c r="AL27" s="26">
        <f>MIN(MAX(M27,AJ27), AK27)</f>
        <v>-0.38424184848572901</v>
      </c>
      <c r="AM27" s="26">
        <f>AL27-$AL$98 + 0.1</f>
        <v>0.91063942489652694</v>
      </c>
      <c r="AN27" s="60">
        <v>1</v>
      </c>
      <c r="AO27" s="60">
        <v>1</v>
      </c>
      <c r="AP27" s="65">
        <v>1</v>
      </c>
      <c r="AQ27" s="25">
        <v>1</v>
      </c>
      <c r="AR27" s="20">
        <f>(AI27^4)*AB27*AE27*AN27</f>
        <v>2.7274728795727605</v>
      </c>
      <c r="AS27" s="20">
        <f>(AI27^4) *Z27*AC27*AO27</f>
        <v>1.6364837277436564</v>
      </c>
      <c r="AT27" s="20">
        <f>(AM27^5)*AA27*AP27*AQ27</f>
        <v>0.62622765521484425</v>
      </c>
      <c r="AU27" s="14">
        <f>AR27/$AR$98</f>
        <v>7.9843591164292359E-3</v>
      </c>
      <c r="AV27" s="14">
        <f>AS27/$AS$98</f>
        <v>6.6354105298692097E-3</v>
      </c>
      <c r="AW27" s="81">
        <f>AT27/$AT$98</f>
        <v>9.2511431144514831E-4</v>
      </c>
      <c r="AX27" s="25">
        <f>N27</f>
        <v>0</v>
      </c>
      <c r="AY27" s="80">
        <v>1325</v>
      </c>
      <c r="AZ27" s="15">
        <f>$D$104*AU27</f>
        <v>982.35163171031286</v>
      </c>
      <c r="BA27" s="23">
        <f>AZ27-AY27</f>
        <v>-342.64836828968714</v>
      </c>
      <c r="BB27" s="67">
        <f>BA27*IF($BA$98 &gt; 0, (BA27&gt;0), (BA27&lt;0))</f>
        <v>-342.64836828968714</v>
      </c>
      <c r="BC27" s="75">
        <f>BB27/$BB$98</f>
        <v>8.3088758157583067E-3</v>
      </c>
      <c r="BD27" s="76">
        <f>BC27*$BA$98</f>
        <v>-2.2143154048998239</v>
      </c>
      <c r="BE27" s="77">
        <f>(IF(BD27 &gt; 0, V27, W27))</f>
        <v>111.09668955100953</v>
      </c>
      <c r="BF27" s="60">
        <f>BD27/BE27</f>
        <v>-1.9931425624371384E-2</v>
      </c>
      <c r="BG27" s="78">
        <f>AY27/AZ27</f>
        <v>1.3488041931514103</v>
      </c>
      <c r="BH27" s="80">
        <v>0</v>
      </c>
      <c r="BI27" s="80">
        <v>3423</v>
      </c>
      <c r="BJ27" s="80">
        <v>0</v>
      </c>
      <c r="BK27" s="10">
        <f>SUM(BH27:BJ27)</f>
        <v>3423</v>
      </c>
      <c r="BL27" s="15">
        <f>AV27*$D$103</f>
        <v>1253.6805311513758</v>
      </c>
      <c r="BM27" s="9">
        <f>BL27-BK27</f>
        <v>-2169.3194688486242</v>
      </c>
      <c r="BN27" s="67">
        <f>BM27*IF($BM$98 &gt; 0, (BM27&gt;0), (BM27&lt;0))</f>
        <v>-2169.3194688486242</v>
      </c>
      <c r="BO27" s="7">
        <f>BN27/$BN$98</f>
        <v>4.1363469882921326E-2</v>
      </c>
      <c r="BP27" s="76">
        <f>BO27*$BM$98</f>
        <v>-15.019075914487413</v>
      </c>
      <c r="BQ27" s="62">
        <f>IF(BP27&gt;0,V27,W27)</f>
        <v>111.09668955100953</v>
      </c>
      <c r="BR27" s="60">
        <f>BP27/BQ27</f>
        <v>-0.13518922998683477</v>
      </c>
      <c r="BS27" s="78">
        <f>BK27/BL27</f>
        <v>2.7303606580348894</v>
      </c>
      <c r="BT27" s="17">
        <f>AY27+BK27+BV27</f>
        <v>4748</v>
      </c>
      <c r="BU27" s="83">
        <f>AZ27+BL27+BW27</f>
        <v>2240.0902693002736</v>
      </c>
      <c r="BV27" s="84">
        <v>0</v>
      </c>
      <c r="BW27" s="15">
        <f>AW27*$D$106</f>
        <v>4.0581064385852876</v>
      </c>
      <c r="BX27" s="48">
        <f>BW27-BV27</f>
        <v>4.0581064385852876</v>
      </c>
      <c r="BY27" s="68">
        <f>BX27*(BX27&lt;&gt;0)</f>
        <v>4.0581064385852876</v>
      </c>
      <c r="BZ27" s="31">
        <f>BY27/$BY$98</f>
        <v>2.704322563364846E-3</v>
      </c>
      <c r="CA27" s="61">
        <f>BZ27 * $BX$98</f>
        <v>4.0581064385852876</v>
      </c>
      <c r="CB27" s="62">
        <f>IF(CA27&gt;0, V27, W27)</f>
        <v>109.82269080043635</v>
      </c>
      <c r="CC27" s="79">
        <f>CA27/CB27</f>
        <v>3.6951438805660403E-2</v>
      </c>
      <c r="CG27" s="33"/>
      <c r="CI27" s="16"/>
      <c r="CJ27" s="1"/>
    </row>
    <row r="28" spans="1:88" x14ac:dyDescent="0.2">
      <c r="A28" s="39" t="s">
        <v>227</v>
      </c>
      <c r="B28">
        <v>0</v>
      </c>
      <c r="C28">
        <v>0</v>
      </c>
      <c r="D28">
        <v>3.9859320046893298E-2</v>
      </c>
      <c r="E28">
        <v>0.96014067995310604</v>
      </c>
      <c r="F28">
        <v>0.74360465116278995</v>
      </c>
      <c r="G28">
        <v>0.74360465116278995</v>
      </c>
      <c r="H28">
        <v>0.17951127819548801</v>
      </c>
      <c r="I28">
        <v>0.24968671679197901</v>
      </c>
      <c r="J28">
        <v>0.21171108067307901</v>
      </c>
      <c r="K28">
        <v>0.39677366884812598</v>
      </c>
      <c r="L28">
        <v>0.592252532051456</v>
      </c>
      <c r="M28">
        <v>0.46604884835458299</v>
      </c>
      <c r="N28" s="25">
        <v>0</v>
      </c>
      <c r="O28">
        <v>1.00491805153969</v>
      </c>
      <c r="P28">
        <v>0.99870464173193896</v>
      </c>
      <c r="Q28">
        <v>0.99833584677191201</v>
      </c>
      <c r="R28">
        <v>0.99566506542826205</v>
      </c>
      <c r="S28">
        <v>26.629999160766602</v>
      </c>
      <c r="T28" s="34">
        <f>IF(C28,P28,R28)</f>
        <v>0.99566506542826205</v>
      </c>
      <c r="U28" s="34">
        <f>IF(D28 = 0,O28,Q28)</f>
        <v>0.99833584677191201</v>
      </c>
      <c r="V28" s="50">
        <f>S28*T28^(1-N28)</f>
        <v>26.514559856759242</v>
      </c>
      <c r="W28" s="49">
        <f>S28*U28^(N28+1)</f>
        <v>26.585682761699232</v>
      </c>
      <c r="X28" s="55">
        <f>0.5 * (D28-MAX($D$3:$D$97))/(MIN($D$3:$D$97)-MAX($D$3:$D$97)) + 0.75</f>
        <v>1.2360331223555359</v>
      </c>
      <c r="Y28" s="55">
        <f>AVERAGE(D28, F28, G28, H28, I28, J28, K28)</f>
        <v>0.36639305241159209</v>
      </c>
      <c r="Z28" s="26">
        <f>1.2^N28</f>
        <v>1</v>
      </c>
      <c r="AA28" s="26">
        <f>1.6^N28</f>
        <v>1</v>
      </c>
      <c r="AB28" s="26">
        <f>1.2^N28</f>
        <v>1</v>
      </c>
      <c r="AC28" s="26">
        <f>IF(C28&gt;0, 1, 0.3)</f>
        <v>0.3</v>
      </c>
      <c r="AD28" s="26">
        <f>IF(C28&gt;0, 1, 0.2)</f>
        <v>0.2</v>
      </c>
      <c r="AE28" s="26">
        <f>IF(C28 &gt; 0, 1, 0.5)</f>
        <v>0.5</v>
      </c>
      <c r="AF28" s="26">
        <f>PERCENTILE($L$2:$L$97, 0.05)</f>
        <v>6.4178491281671524E-2</v>
      </c>
      <c r="AG28" s="26">
        <f>PERCENTILE($L$2:$L$97, 0.95)</f>
        <v>1.0348929165578702</v>
      </c>
      <c r="AH28" s="26">
        <f>MIN(MAX(L28,AF28), AG28)</f>
        <v>0.592252532051456</v>
      </c>
      <c r="AI28" s="26">
        <f>AH28-$AH$98+1</f>
        <v>1.5280740407697846</v>
      </c>
      <c r="AJ28" s="26">
        <f>PERCENTILE($M$2:$M$97, 0.02)</f>
        <v>-1.194881273382256</v>
      </c>
      <c r="AK28" s="26">
        <f>PERCENTILE($M$2:$M$97, 0.98)</f>
        <v>1.1175544988349586</v>
      </c>
      <c r="AL28" s="26">
        <f>MIN(MAX(M28,AJ28), AK28)</f>
        <v>0.46604884835458299</v>
      </c>
      <c r="AM28" s="26">
        <f>AL28-$AL$98 + 0.1</f>
        <v>1.7609301217368392</v>
      </c>
      <c r="AN28" s="60">
        <v>0</v>
      </c>
      <c r="AO28" s="60">
        <v>0</v>
      </c>
      <c r="AP28" s="65">
        <v>0.5</v>
      </c>
      <c r="AQ28" s="25">
        <v>1</v>
      </c>
      <c r="AR28" s="20">
        <f>(AI28^4)*AB28*AE28*AN28</f>
        <v>0</v>
      </c>
      <c r="AS28" s="20">
        <f>(AI28^4) *Z28*AC28*AO28</f>
        <v>0</v>
      </c>
      <c r="AT28" s="20">
        <f>(AM28^5)*AA28*AP28*AQ28</f>
        <v>8.4660458512367303</v>
      </c>
      <c r="AU28" s="14">
        <f>AR28/$AR$98</f>
        <v>0</v>
      </c>
      <c r="AV28" s="14">
        <f>AS28/$AS$98</f>
        <v>0</v>
      </c>
      <c r="AW28" s="81">
        <f>AT28/$AT$98</f>
        <v>1.2506729961714839E-2</v>
      </c>
      <c r="AX28" s="25">
        <f>N28</f>
        <v>0</v>
      </c>
      <c r="AY28" s="80">
        <v>0</v>
      </c>
      <c r="AZ28" s="15">
        <f>$D$104*AU28</f>
        <v>0</v>
      </c>
      <c r="BA28" s="23">
        <f>AZ28-AY28</f>
        <v>0</v>
      </c>
      <c r="BB28" s="67">
        <f>BA28*IF($BA$98 &gt; 0, (BA28&gt;0), (BA28&lt;0))</f>
        <v>0</v>
      </c>
      <c r="BC28" s="75">
        <f>BB28/$BB$98</f>
        <v>0</v>
      </c>
      <c r="BD28" s="76">
        <f>BC28*$BA$98</f>
        <v>0</v>
      </c>
      <c r="BE28" s="77">
        <f>(IF(BD28 &gt; 0, V28, W28))</f>
        <v>26.585682761699232</v>
      </c>
      <c r="BF28" s="60">
        <f>BD28/BE28</f>
        <v>0</v>
      </c>
      <c r="BG28" s="78" t="e">
        <f>AY28/AZ28</f>
        <v>#DIV/0!</v>
      </c>
      <c r="BH28" s="80">
        <v>0</v>
      </c>
      <c r="BI28" s="80">
        <v>0</v>
      </c>
      <c r="BJ28" s="80">
        <v>0</v>
      </c>
      <c r="BK28" s="10">
        <f>SUM(BH28:BJ28)</f>
        <v>0</v>
      </c>
      <c r="BL28" s="15">
        <f>AV28*$D$103</f>
        <v>0</v>
      </c>
      <c r="BM28" s="9">
        <f>BL28-BK28</f>
        <v>0</v>
      </c>
      <c r="BN28" s="67">
        <f>BM28*IF($BM$98 &gt; 0, (BM28&gt;0), (BM28&lt;0))</f>
        <v>0</v>
      </c>
      <c r="BO28" s="7">
        <f>BN28/$BN$98</f>
        <v>0</v>
      </c>
      <c r="BP28" s="76">
        <f>BO28*$BM$98</f>
        <v>0</v>
      </c>
      <c r="BQ28" s="62">
        <f>IF(BP28&gt;0,V28,W28)</f>
        <v>26.585682761699232</v>
      </c>
      <c r="BR28" s="60">
        <f>BP28/BQ28</f>
        <v>0</v>
      </c>
      <c r="BS28" s="78" t="e">
        <f>BK28/BL28</f>
        <v>#DIV/0!</v>
      </c>
      <c r="BT28" s="17">
        <f>AY28+BK28+BV28</f>
        <v>80</v>
      </c>
      <c r="BU28" s="83">
        <f>AZ28+BL28+BW28</f>
        <v>54.862021650058317</v>
      </c>
      <c r="BV28" s="84">
        <v>80</v>
      </c>
      <c r="BW28" s="15">
        <f>AW28*$D$106</f>
        <v>54.862021650058317</v>
      </c>
      <c r="BX28" s="48">
        <f>BW28-BV28</f>
        <v>-25.137978349941683</v>
      </c>
      <c r="BY28" s="68">
        <f>BX28*(BX28&lt;&gt;0)</f>
        <v>-25.137978349941683</v>
      </c>
      <c r="BZ28" s="31">
        <f>BY28/$BY$98</f>
        <v>-1.6751951452713371E-2</v>
      </c>
      <c r="CA28" s="61">
        <f>BZ28 * $BX$98</f>
        <v>-25.137978349941683</v>
      </c>
      <c r="CB28" s="62">
        <f>IF(CA28&gt;0, V28, W28)</f>
        <v>26.585682761699232</v>
      </c>
      <c r="CC28" s="79">
        <f>CA28/CB28</f>
        <v>-0.94554571252752662</v>
      </c>
      <c r="CG28" s="33"/>
      <c r="CI28" s="16"/>
      <c r="CJ28" s="1"/>
    </row>
    <row r="29" spans="1:88" x14ac:dyDescent="0.2">
      <c r="A29" s="39" t="s">
        <v>233</v>
      </c>
      <c r="B29">
        <v>0</v>
      </c>
      <c r="C29">
        <v>0</v>
      </c>
      <c r="D29">
        <v>0.41041998936735702</v>
      </c>
      <c r="E29">
        <v>0.58958001063264198</v>
      </c>
      <c r="F29">
        <v>0.206914082358922</v>
      </c>
      <c r="G29">
        <v>0.206914082358922</v>
      </c>
      <c r="H29">
        <v>0.26587086272381899</v>
      </c>
      <c r="I29">
        <v>0.29137276180140997</v>
      </c>
      <c r="J29">
        <v>0.27832988979691498</v>
      </c>
      <c r="K29">
        <v>0.23997994445450699</v>
      </c>
      <c r="L29">
        <v>0.730414797085574</v>
      </c>
      <c r="M29">
        <v>0.64494318920515004</v>
      </c>
      <c r="N29" s="25">
        <v>0</v>
      </c>
      <c r="O29">
        <v>1.0003445043235699</v>
      </c>
      <c r="P29">
        <v>0.99828032361293995</v>
      </c>
      <c r="Q29">
        <v>0.99723879446408503</v>
      </c>
      <c r="R29">
        <v>0.992981171559293</v>
      </c>
      <c r="S29">
        <v>10.4300003051757</v>
      </c>
      <c r="T29" s="34">
        <f>IF(C29,P29,R29)</f>
        <v>0.992981171559293</v>
      </c>
      <c r="U29" s="34">
        <f>IF(D29 = 0,O29,Q29)</f>
        <v>0.99723879446408503</v>
      </c>
      <c r="V29" s="50">
        <f>S29*T29^(1-N29)</f>
        <v>10.35679392239715</v>
      </c>
      <c r="W29" s="49">
        <f>S29*U29^(N29+1)</f>
        <v>10.401200930593454</v>
      </c>
      <c r="X29" s="55">
        <f>0.5 * (D29-MAX($D$3:$D$97))/(MIN($D$3:$D$97)-MAX($D$3:$D$97)) + 0.75</f>
        <v>1.0389791249983498</v>
      </c>
      <c r="Y29" s="55">
        <f>AVERAGE(D29, F29, G29, H29, I29, J29, K29)</f>
        <v>0.27140023040883599</v>
      </c>
      <c r="Z29" s="26">
        <f>1.2^N29</f>
        <v>1</v>
      </c>
      <c r="AA29" s="26">
        <f>1.6^N29</f>
        <v>1</v>
      </c>
      <c r="AB29" s="26">
        <f>1.2^N29</f>
        <v>1</v>
      </c>
      <c r="AC29" s="26">
        <f>IF(C29&gt;0, 1, 0.3)</f>
        <v>0.3</v>
      </c>
      <c r="AD29" s="26">
        <f>IF(C29&gt;0, 1, 0.2)</f>
        <v>0.2</v>
      </c>
      <c r="AE29" s="26">
        <f>IF(C29 &gt; 0, 1, 0.5)</f>
        <v>0.5</v>
      </c>
      <c r="AF29" s="26">
        <f>PERCENTILE($L$2:$L$97, 0.05)</f>
        <v>6.4178491281671524E-2</v>
      </c>
      <c r="AG29" s="26">
        <f>PERCENTILE($L$2:$L$97, 0.95)</f>
        <v>1.0348929165578702</v>
      </c>
      <c r="AH29" s="26">
        <f>MIN(MAX(L29,AF29), AG29)</f>
        <v>0.730414797085574</v>
      </c>
      <c r="AI29" s="26">
        <f>AH29-$AH$98+1</f>
        <v>1.6662363058039025</v>
      </c>
      <c r="AJ29" s="26">
        <f>PERCENTILE($M$2:$M$97, 0.02)</f>
        <v>-1.194881273382256</v>
      </c>
      <c r="AK29" s="26">
        <f>PERCENTILE($M$2:$M$97, 0.98)</f>
        <v>1.1175544988349586</v>
      </c>
      <c r="AL29" s="26">
        <f>MIN(MAX(M29,AJ29), AK29)</f>
        <v>0.64494318920515004</v>
      </c>
      <c r="AM29" s="26">
        <f>AL29-$AL$98 + 0.1</f>
        <v>1.9398244625874062</v>
      </c>
      <c r="AN29" s="60">
        <v>0</v>
      </c>
      <c r="AO29" s="63">
        <v>0</v>
      </c>
      <c r="AP29" s="65">
        <v>0.5</v>
      </c>
      <c r="AQ29" s="64">
        <v>1</v>
      </c>
      <c r="AR29" s="20">
        <f>(AI29^4)*AB29*AE29*AN29</f>
        <v>0</v>
      </c>
      <c r="AS29" s="20">
        <f>(AI29^4) *Z29*AC29*AO29</f>
        <v>0</v>
      </c>
      <c r="AT29" s="20">
        <f>(AM29^5)*AA29*AP29*AQ29</f>
        <v>13.733529455629721</v>
      </c>
      <c r="AU29" s="14">
        <f>AR29/$AR$98</f>
        <v>0</v>
      </c>
      <c r="AV29" s="14">
        <f>AS29/$AS$98</f>
        <v>0</v>
      </c>
      <c r="AW29" s="81">
        <f>AT29/$AT$98</f>
        <v>2.0288284205043181E-2</v>
      </c>
      <c r="AX29" s="25">
        <f>N29</f>
        <v>0</v>
      </c>
      <c r="AY29" s="80">
        <v>0</v>
      </c>
      <c r="AZ29" s="15">
        <f>$D$104*AU29</f>
        <v>0</v>
      </c>
      <c r="BA29" s="23">
        <f>AZ29-AY29</f>
        <v>0</v>
      </c>
      <c r="BB29" s="67">
        <f>BA29*IF($BA$98 &gt; 0, (BA29&gt;0), (BA29&lt;0))</f>
        <v>0</v>
      </c>
      <c r="BC29" s="75">
        <f>BB29/$BB$98</f>
        <v>0</v>
      </c>
      <c r="BD29" s="76">
        <f>BC29*$BA$98</f>
        <v>0</v>
      </c>
      <c r="BE29" s="77">
        <f>(IF(BD29 &gt; 0, V29, W29))</f>
        <v>10.401200930593454</v>
      </c>
      <c r="BF29" s="60">
        <f>BD29/BE29</f>
        <v>0</v>
      </c>
      <c r="BG29" s="78" t="e">
        <f>AY29/AZ29</f>
        <v>#DIV/0!</v>
      </c>
      <c r="BH29" s="80">
        <v>0</v>
      </c>
      <c r="BI29" s="80">
        <v>0</v>
      </c>
      <c r="BJ29" s="80">
        <v>0</v>
      </c>
      <c r="BK29" s="10">
        <f>SUM(BH29:BJ29)</f>
        <v>0</v>
      </c>
      <c r="BL29" s="15">
        <f>AV29*$D$103</f>
        <v>0</v>
      </c>
      <c r="BM29" s="9">
        <f>BL29-BK29</f>
        <v>0</v>
      </c>
      <c r="BN29" s="67">
        <f>BM29*IF($BM$98 &gt; 0, (BM29&gt;0), (BM29&lt;0))</f>
        <v>0</v>
      </c>
      <c r="BO29" s="7">
        <f>BN29/$BN$98</f>
        <v>0</v>
      </c>
      <c r="BP29" s="76">
        <f>BO29*$BM$98</f>
        <v>0</v>
      </c>
      <c r="BQ29" s="62">
        <f>IF(BP29&gt;0,V29,W29)</f>
        <v>10.401200930593454</v>
      </c>
      <c r="BR29" s="60">
        <f>BP29/BQ29</f>
        <v>0</v>
      </c>
      <c r="BS29" s="78" t="e">
        <f>BK29/BL29</f>
        <v>#DIV/0!</v>
      </c>
      <c r="BT29" s="17">
        <f>AY29+BK29+BV29</f>
        <v>115</v>
      </c>
      <c r="BU29" s="83">
        <f>AZ29+BL29+BW29</f>
        <v>88.996587493842426</v>
      </c>
      <c r="BV29" s="84">
        <v>115</v>
      </c>
      <c r="BW29" s="15">
        <f>AW29*$D$106</f>
        <v>88.996587493842426</v>
      </c>
      <c r="BX29" s="48">
        <f>BW29-BV29</f>
        <v>-26.003412506157574</v>
      </c>
      <c r="BY29" s="68">
        <f>BX29*(BX29&lt;&gt;0)</f>
        <v>-26.003412506157574</v>
      </c>
      <c r="BZ29" s="31">
        <f>BY29/$BY$98</f>
        <v>-1.7328676866691706E-2</v>
      </c>
      <c r="CA29" s="61">
        <f>BZ29 * $BX$98</f>
        <v>-26.003412506157574</v>
      </c>
      <c r="CB29" s="62">
        <f>IF(CA29&gt;0, V29, W29)</f>
        <v>10.401200930593454</v>
      </c>
      <c r="CC29" s="79">
        <f>CA29/CB29</f>
        <v>-2.50003943579945</v>
      </c>
      <c r="CG29" s="33"/>
      <c r="CI29" s="16"/>
      <c r="CJ29" s="1"/>
    </row>
    <row r="30" spans="1:88" x14ac:dyDescent="0.2">
      <c r="A30" s="35" t="s">
        <v>145</v>
      </c>
      <c r="B30">
        <v>0</v>
      </c>
      <c r="C30">
        <v>0</v>
      </c>
      <c r="D30">
        <v>0.125421443020903</v>
      </c>
      <c r="E30">
        <v>0.87457855697909603</v>
      </c>
      <c r="F30">
        <v>0.315297261189044</v>
      </c>
      <c r="G30">
        <v>0.315297261189044</v>
      </c>
      <c r="H30">
        <v>0.37290604515659098</v>
      </c>
      <c r="I30">
        <v>0.12163146394756</v>
      </c>
      <c r="J30">
        <v>0.21297208311722701</v>
      </c>
      <c r="K30">
        <v>0.25913223365028698</v>
      </c>
      <c r="L30">
        <v>0.73792327749092201</v>
      </c>
      <c r="M30">
        <v>0.42011559327040898</v>
      </c>
      <c r="N30" s="25">
        <v>0</v>
      </c>
      <c r="O30">
        <v>1.00309355479879</v>
      </c>
      <c r="P30">
        <v>1.00018242540479</v>
      </c>
      <c r="Q30">
        <v>1.00563208529701</v>
      </c>
      <c r="R30">
        <v>0.99440164225786698</v>
      </c>
      <c r="S30">
        <v>44.279998779296797</v>
      </c>
      <c r="T30" s="34">
        <f>IF(C30,P30,R30)</f>
        <v>0.99440164225786698</v>
      </c>
      <c r="U30" s="34">
        <f>IF(D30 = 0,O30,Q30)</f>
        <v>1.00563208529701</v>
      </c>
      <c r="V30" s="50">
        <f>S30*T30^(1-N30)</f>
        <v>44.032103505309081</v>
      </c>
      <c r="W30" s="49">
        <f>S30*U30^(N30+1)</f>
        <v>44.529387509373294</v>
      </c>
      <c r="X30" s="55">
        <f>0.5 * (D30-MAX($D$3:$D$97))/(MIN($D$3:$D$97)-MAX($D$3:$D$97)) + 0.75</f>
        <v>1.19053353281379</v>
      </c>
      <c r="Y30" s="55">
        <f>AVERAGE(D30, F30, G30, H30, I30, J30, K30)</f>
        <v>0.24609397018152229</v>
      </c>
      <c r="Z30" s="26">
        <f>1.2^N30</f>
        <v>1</v>
      </c>
      <c r="AA30" s="26">
        <f>1.6^N30</f>
        <v>1</v>
      </c>
      <c r="AB30" s="26">
        <f>1.2^N30</f>
        <v>1</v>
      </c>
      <c r="AC30" s="26">
        <f>IF(C30&gt;0, 1, 0.3)</f>
        <v>0.3</v>
      </c>
      <c r="AD30" s="26">
        <f>IF(C30&gt;0, 1, 0.2)</f>
        <v>0.2</v>
      </c>
      <c r="AE30" s="26">
        <f>IF(C30 &gt; 0, 1, 0.5)</f>
        <v>0.5</v>
      </c>
      <c r="AF30" s="26">
        <f>PERCENTILE($L$2:$L$97, 0.05)</f>
        <v>6.4178491281671524E-2</v>
      </c>
      <c r="AG30" s="26">
        <f>PERCENTILE($L$2:$L$97, 0.95)</f>
        <v>1.0348929165578702</v>
      </c>
      <c r="AH30" s="26">
        <f>MIN(MAX(L30,AF30), AG30)</f>
        <v>0.73792327749092201</v>
      </c>
      <c r="AI30" s="26">
        <f>AH30-$AH$98+1</f>
        <v>1.6737447862092505</v>
      </c>
      <c r="AJ30" s="26">
        <f>PERCENTILE($M$2:$M$97, 0.02)</f>
        <v>-1.194881273382256</v>
      </c>
      <c r="AK30" s="26">
        <f>PERCENTILE($M$2:$M$97, 0.98)</f>
        <v>1.1175544988349586</v>
      </c>
      <c r="AL30" s="26">
        <f>MIN(MAX(M30,AJ30), AK30)</f>
        <v>0.42011559327040898</v>
      </c>
      <c r="AM30" s="26">
        <f>AL30-$AL$98 + 0.1</f>
        <v>1.7149968666526652</v>
      </c>
      <c r="AN30" s="60">
        <v>1</v>
      </c>
      <c r="AO30" s="60">
        <v>1</v>
      </c>
      <c r="AP30" s="65">
        <v>1</v>
      </c>
      <c r="AQ30" s="25">
        <v>1</v>
      </c>
      <c r="AR30" s="20">
        <f>(AI30^4)*AB30*AE30*AN30</f>
        <v>3.9239815167020091</v>
      </c>
      <c r="AS30" s="20">
        <f>(AI30^4) *Z30*AC30*AO30</f>
        <v>2.3543889100212052</v>
      </c>
      <c r="AT30" s="20">
        <f>(AM30^5)*AA30*AP30*AQ30</f>
        <v>14.835994189190977</v>
      </c>
      <c r="AU30" s="14">
        <f>AR30/$AR$98</f>
        <v>1.1486998763664042E-2</v>
      </c>
      <c r="AV30" s="14">
        <f>AS30/$AS$98</f>
        <v>9.5462831069525449E-3</v>
      </c>
      <c r="AW30" s="81">
        <f>AT30/$AT$98</f>
        <v>2.1916934575859484E-2</v>
      </c>
      <c r="AX30" s="25">
        <f>N30</f>
        <v>0</v>
      </c>
      <c r="AY30" s="80">
        <v>2214</v>
      </c>
      <c r="AZ30" s="15">
        <f>$D$104*AU30</f>
        <v>1413.2971493880236</v>
      </c>
      <c r="BA30" s="23">
        <f>AZ30-AY30</f>
        <v>-800.70285061197637</v>
      </c>
      <c r="BB30" s="67">
        <f>BA30*IF($BA$98 &gt; 0, (BA30&gt;0), (BA30&lt;0))</f>
        <v>-800.70285061197637</v>
      </c>
      <c r="BC30" s="75">
        <f>BB30/$BB$98</f>
        <v>1.9416232986213883E-2</v>
      </c>
      <c r="BD30" s="76">
        <f>BC30*$BA$98</f>
        <v>-5.1744260908265494</v>
      </c>
      <c r="BE30" s="77">
        <f>(IF(BD30 &gt; 0, V30, W30))</f>
        <v>44.529387509373294</v>
      </c>
      <c r="BF30" s="60">
        <f>BD30/BE30</f>
        <v>-0.11620249862492156</v>
      </c>
      <c r="BG30" s="78">
        <f>AY30/AZ30</f>
        <v>1.5665495405256362</v>
      </c>
      <c r="BH30" s="80">
        <v>1417</v>
      </c>
      <c r="BI30" s="80">
        <v>3498</v>
      </c>
      <c r="BJ30" s="80">
        <v>89</v>
      </c>
      <c r="BK30" s="10">
        <f>SUM(BH30:BJ30)</f>
        <v>5004</v>
      </c>
      <c r="BL30" s="15">
        <f>AV30*$D$103</f>
        <v>1803.6546830330892</v>
      </c>
      <c r="BM30" s="9">
        <f>BL30-BK30</f>
        <v>-3200.345316966911</v>
      </c>
      <c r="BN30" s="67">
        <f>BM30*IF($BM$98 &gt; 0, (BM30&gt;0), (BM30&lt;0))</f>
        <v>-3200.345316966911</v>
      </c>
      <c r="BO30" s="7">
        <f>BN30/$BN$98</f>
        <v>6.1022541416442005E-2</v>
      </c>
      <c r="BP30" s="76">
        <f>BO30*$BM$98</f>
        <v>-22.157284788308143</v>
      </c>
      <c r="BQ30" s="62">
        <f>IF(BP30&gt;0,V30,W30)</f>
        <v>44.529387509373294</v>
      </c>
      <c r="BR30" s="60">
        <f>BP30/BQ30</f>
        <v>-0.49758790829189165</v>
      </c>
      <c r="BS30" s="78">
        <f>BK30/BL30</f>
        <v>2.7743669822568795</v>
      </c>
      <c r="BT30" s="17">
        <f>AY30+BK30+BV30</f>
        <v>7307</v>
      </c>
      <c r="BU30" s="83">
        <f>AZ30+BL30+BW30</f>
        <v>3313.0926576315783</v>
      </c>
      <c r="BV30" s="84">
        <v>89</v>
      </c>
      <c r="BW30" s="15">
        <f>AW30*$D$106</f>
        <v>96.140825210465223</v>
      </c>
      <c r="BX30" s="48">
        <f>BW30-BV30</f>
        <v>7.1408252104652234</v>
      </c>
      <c r="BY30" s="68">
        <f>BX30*(BX30&lt;&gt;0)</f>
        <v>7.1408252104652234</v>
      </c>
      <c r="BZ30" s="31">
        <f>BY30/$BY$98</f>
        <v>4.7586466816374939E-3</v>
      </c>
      <c r="CA30" s="61">
        <f>BZ30 * $BX$98</f>
        <v>7.1408252104652226</v>
      </c>
      <c r="CB30" s="62">
        <f>IF(CA30&gt;0, V30, W30)</f>
        <v>44.032103505309081</v>
      </c>
      <c r="CC30" s="79">
        <f>CA30/CB30</f>
        <v>0.16217315644718705</v>
      </c>
      <c r="CG30" s="33"/>
      <c r="CI30" s="16"/>
      <c r="CJ30" s="1"/>
    </row>
    <row r="31" spans="1:88" x14ac:dyDescent="0.2">
      <c r="A31" s="35" t="s">
        <v>234</v>
      </c>
      <c r="B31">
        <v>1</v>
      </c>
      <c r="C31">
        <v>1</v>
      </c>
      <c r="D31">
        <v>0.66820083682008302</v>
      </c>
      <c r="E31">
        <v>0.33179916317991598</v>
      </c>
      <c r="F31">
        <v>8.9120835006021595E-2</v>
      </c>
      <c r="G31">
        <v>8.8270377733598401E-2</v>
      </c>
      <c r="H31">
        <v>9.9539941447093203E-2</v>
      </c>
      <c r="I31">
        <v>0.51777498954412304</v>
      </c>
      <c r="J31">
        <v>0.2270226687844</v>
      </c>
      <c r="K31">
        <v>0.141900253192838</v>
      </c>
      <c r="L31">
        <v>1.20838959120776</v>
      </c>
      <c r="M31">
        <v>1.11138162710483</v>
      </c>
      <c r="N31" s="25">
        <v>0</v>
      </c>
      <c r="O31">
        <v>1.0204191309111299</v>
      </c>
      <c r="P31">
        <v>0.96982755404803</v>
      </c>
      <c r="Q31">
        <v>1.01267055326279</v>
      </c>
      <c r="R31">
        <v>1.00612244302161</v>
      </c>
      <c r="S31">
        <v>1.2400000095367401</v>
      </c>
      <c r="T31" s="34">
        <f>IF(C31,P31,R31)</f>
        <v>0.96982755404803</v>
      </c>
      <c r="U31" s="34">
        <f>IF(D31 = 0,O31,Q31)</f>
        <v>1.01267055326279</v>
      </c>
      <c r="V31" s="50">
        <f>S31*T31^(1-N31)</f>
        <v>1.2025861762685506</v>
      </c>
      <c r="W31" s="49">
        <f>S31*U31^(N31+1)</f>
        <v>1.2557114957034354</v>
      </c>
      <c r="X31" s="55">
        <f>0.5 * (D31-MAX($D$3:$D$97))/(MIN($D$3:$D$97)-MAX($D$3:$D$97)) + 0.75</f>
        <v>0.90189834271826053</v>
      </c>
      <c r="Y31" s="55">
        <f>AVERAGE(D31, F31, G31, H31, I31, J31, K31)</f>
        <v>0.26168998607545102</v>
      </c>
      <c r="Z31" s="26">
        <f>1.2^N31</f>
        <v>1</v>
      </c>
      <c r="AA31" s="26">
        <f>1.6^N31</f>
        <v>1</v>
      </c>
      <c r="AB31" s="26">
        <f>1.2^N31</f>
        <v>1</v>
      </c>
      <c r="AC31" s="26">
        <f>IF(C31&gt;0, 1, 0.3)</f>
        <v>1</v>
      </c>
      <c r="AD31" s="26">
        <f>IF(C31&gt;0, 1, 0.2)</f>
        <v>1</v>
      </c>
      <c r="AE31" s="26">
        <f>IF(C31 &gt; 0, 1, 0.5)</f>
        <v>1</v>
      </c>
      <c r="AF31" s="26">
        <f>PERCENTILE($L$2:$L$97, 0.05)</f>
        <v>6.4178491281671524E-2</v>
      </c>
      <c r="AG31" s="26">
        <f>PERCENTILE($L$2:$L$97, 0.95)</f>
        <v>1.0348929165578702</v>
      </c>
      <c r="AH31" s="26">
        <f>MIN(MAX(L31,AF31), AG31)</f>
        <v>1.0348929165578702</v>
      </c>
      <c r="AI31" s="26">
        <f>AH31-$AH$98+1</f>
        <v>1.9707144252761988</v>
      </c>
      <c r="AJ31" s="26">
        <f>PERCENTILE($M$2:$M$97, 0.02)</f>
        <v>-1.194881273382256</v>
      </c>
      <c r="AK31" s="26">
        <f>PERCENTILE($M$2:$M$97, 0.98)</f>
        <v>1.1175544988349586</v>
      </c>
      <c r="AL31" s="26">
        <f>MIN(MAX(M31,AJ31), AK31)</f>
        <v>1.11138162710483</v>
      </c>
      <c r="AM31" s="26">
        <f>AL31-$AL$98 + 0.1</f>
        <v>2.4062629004870861</v>
      </c>
      <c r="AN31" s="60">
        <v>0</v>
      </c>
      <c r="AO31" s="63">
        <v>0</v>
      </c>
      <c r="AP31" s="65">
        <v>0.5</v>
      </c>
      <c r="AQ31" s="64">
        <v>1</v>
      </c>
      <c r="AR31" s="20">
        <f>(AI31^4)*AB31*AE31*AN31</f>
        <v>0</v>
      </c>
      <c r="AS31" s="20">
        <f>(AI31^4) *Z31*AC31*AO31</f>
        <v>0</v>
      </c>
      <c r="AT31" s="20">
        <f>(AM31^5)*AA31*AP31*AQ31</f>
        <v>40.335308259639831</v>
      </c>
      <c r="AU31" s="14">
        <f>AR31/$AR$98</f>
        <v>0</v>
      </c>
      <c r="AV31" s="14">
        <f>AS31/$AS$98</f>
        <v>0</v>
      </c>
      <c r="AW31" s="81">
        <f>AT31/$AT$98</f>
        <v>5.9586590622131931E-2</v>
      </c>
      <c r="AX31" s="25">
        <f>N31</f>
        <v>0</v>
      </c>
      <c r="AY31" s="80">
        <v>0</v>
      </c>
      <c r="AZ31" s="15">
        <f>$D$104*AU31</f>
        <v>0</v>
      </c>
      <c r="BA31" s="23">
        <f>AZ31-AY31</f>
        <v>0</v>
      </c>
      <c r="BB31" s="67">
        <f>BA31*IF($BA$98 &gt; 0, (BA31&gt;0), (BA31&lt;0))</f>
        <v>0</v>
      </c>
      <c r="BC31" s="75">
        <f>BB31/$BB$98</f>
        <v>0</v>
      </c>
      <c r="BD31" s="76">
        <f>BC31*$BA$98</f>
        <v>0</v>
      </c>
      <c r="BE31" s="77">
        <f>(IF(BD31 &gt; 0, V31, W31))</f>
        <v>1.2557114957034354</v>
      </c>
      <c r="BF31" s="60">
        <f>BD31/BE31</f>
        <v>0</v>
      </c>
      <c r="BG31" s="78" t="e">
        <f>AY31/AZ31</f>
        <v>#DIV/0!</v>
      </c>
      <c r="BH31" s="80">
        <v>0</v>
      </c>
      <c r="BI31" s="80">
        <v>0</v>
      </c>
      <c r="BJ31" s="80">
        <v>0</v>
      </c>
      <c r="BK31" s="10">
        <f>SUM(BH31:BJ31)</f>
        <v>0</v>
      </c>
      <c r="BL31" s="15">
        <f>AV31*$D$103</f>
        <v>0</v>
      </c>
      <c r="BM31" s="9">
        <f>BL31-BK31</f>
        <v>0</v>
      </c>
      <c r="BN31" s="67">
        <f>BM31*IF($BM$98 &gt; 0, (BM31&gt;0), (BM31&lt;0))</f>
        <v>0</v>
      </c>
      <c r="BO31" s="7">
        <f>BN31/$BN$98</f>
        <v>0</v>
      </c>
      <c r="BP31" s="76">
        <f>BO31*$BM$98</f>
        <v>0</v>
      </c>
      <c r="BQ31" s="62">
        <f>IF(BP31&gt;0,V31,W31)</f>
        <v>1.2557114957034354</v>
      </c>
      <c r="BR31" s="60">
        <f>BP31/BQ31</f>
        <v>0</v>
      </c>
      <c r="BS31" s="78" t="e">
        <f>BK31/BL31</f>
        <v>#DIV/0!</v>
      </c>
      <c r="BT31" s="17">
        <f>AY31+BK31+BV31</f>
        <v>317</v>
      </c>
      <c r="BU31" s="83">
        <f>AZ31+BL31+BW31</f>
        <v>261.38253842304397</v>
      </c>
      <c r="BV31" s="84">
        <v>317</v>
      </c>
      <c r="BW31" s="15">
        <f>AW31*$D$106</f>
        <v>261.38253842304397</v>
      </c>
      <c r="BX31" s="48">
        <f>BW31-BV31</f>
        <v>-55.617461576956032</v>
      </c>
      <c r="BY31" s="68">
        <f>BX31*(BX31&lt;&gt;0)</f>
        <v>-55.617461576956032</v>
      </c>
      <c r="BZ31" s="31">
        <f>BY31/$BY$98</f>
        <v>-3.7063482325040677E-2</v>
      </c>
      <c r="CA31" s="61">
        <f>BZ31 * $BX$98</f>
        <v>-55.617461576956039</v>
      </c>
      <c r="CB31" s="62">
        <f>IF(CA31&gt;0, V31, W31)</f>
        <v>1.2557114957034354</v>
      </c>
      <c r="CC31" s="79">
        <f>CA31/CB31</f>
        <v>-44.291592270404252</v>
      </c>
      <c r="CG31" s="33"/>
      <c r="CI31" s="16"/>
      <c r="CJ31" s="1"/>
    </row>
    <row r="32" spans="1:88" x14ac:dyDescent="0.2">
      <c r="A32" s="35" t="s">
        <v>248</v>
      </c>
      <c r="B32">
        <v>0</v>
      </c>
      <c r="C32">
        <v>1</v>
      </c>
      <c r="D32">
        <v>0.84646141543382603</v>
      </c>
      <c r="E32">
        <v>0.153538584566173</v>
      </c>
      <c r="F32">
        <v>0.95427435387673898</v>
      </c>
      <c r="G32">
        <v>0.95427435387673898</v>
      </c>
      <c r="H32">
        <v>0.84776244249267996</v>
      </c>
      <c r="I32">
        <v>0.67335842743621899</v>
      </c>
      <c r="J32">
        <v>0.75554482667566403</v>
      </c>
      <c r="K32">
        <v>0.84911545228009599</v>
      </c>
      <c r="L32">
        <v>0.66918352757503397</v>
      </c>
      <c r="M32">
        <v>0.75054590267363097</v>
      </c>
      <c r="N32" s="25">
        <v>0</v>
      </c>
      <c r="O32">
        <v>1.0015092638240799</v>
      </c>
      <c r="P32">
        <v>1.00052760062208</v>
      </c>
      <c r="Q32">
        <v>1.01128559727183</v>
      </c>
      <c r="R32">
        <v>1.0048165885029201</v>
      </c>
      <c r="S32">
        <v>54.900001525878899</v>
      </c>
      <c r="T32" s="34">
        <f>IF(C32,P32,R32)</f>
        <v>1.00052760062208</v>
      </c>
      <c r="U32" s="34">
        <f>IF(D32 = 0,O32,Q32)</f>
        <v>1.01128559727183</v>
      </c>
      <c r="V32" s="50">
        <f>S32*T32^(1-N32)</f>
        <v>54.928966800836143</v>
      </c>
      <c r="W32" s="49">
        <f>S32*U32^(N32+1)</f>
        <v>55.51958083332282</v>
      </c>
      <c r="X32" s="55">
        <f>0.5 * (D32-MAX($D$3:$D$97))/(MIN($D$3:$D$97)-MAX($D$3:$D$97)) + 0.75</f>
        <v>0.80710425771334349</v>
      </c>
      <c r="Y32" s="55">
        <f>AVERAGE(D32, F32, G32, H32, I32, J32, K32)</f>
        <v>0.84011303886742339</v>
      </c>
      <c r="Z32" s="26">
        <f>1.2^N32</f>
        <v>1</v>
      </c>
      <c r="AA32" s="26">
        <f>1.6^N32</f>
        <v>1</v>
      </c>
      <c r="AB32" s="26">
        <f>1.2^N32</f>
        <v>1</v>
      </c>
      <c r="AC32" s="26">
        <f>IF(C32&gt;0, 1, 0.3)</f>
        <v>1</v>
      </c>
      <c r="AD32" s="26">
        <f>IF(C32&gt;0, 1, 0.2)</f>
        <v>1</v>
      </c>
      <c r="AE32" s="26">
        <f>IF(C32 &gt; 0, 1, 0.5)</f>
        <v>1</v>
      </c>
      <c r="AF32" s="26">
        <f>PERCENTILE($L$2:$L$97, 0.05)</f>
        <v>6.4178491281671524E-2</v>
      </c>
      <c r="AG32" s="26">
        <f>PERCENTILE($L$2:$L$97, 0.95)</f>
        <v>1.0348929165578702</v>
      </c>
      <c r="AH32" s="26">
        <f>MIN(MAX(L32,AF32), AG32)</f>
        <v>0.66918352757503397</v>
      </c>
      <c r="AI32" s="26">
        <f>AH32-$AH$98+1</f>
        <v>1.6050050362933623</v>
      </c>
      <c r="AJ32" s="26">
        <f>PERCENTILE($M$2:$M$97, 0.02)</f>
        <v>-1.194881273382256</v>
      </c>
      <c r="AK32" s="26">
        <f>PERCENTILE($M$2:$M$97, 0.98)</f>
        <v>1.1175544988349586</v>
      </c>
      <c r="AL32" s="26">
        <f>MIN(MAX(M32,AJ32), AK32)</f>
        <v>0.75054590267363097</v>
      </c>
      <c r="AM32" s="26">
        <f>AL32-$AL$98 + 0.1</f>
        <v>2.0454271760558869</v>
      </c>
      <c r="AN32" s="60">
        <v>0</v>
      </c>
      <c r="AO32" s="63">
        <v>0</v>
      </c>
      <c r="AP32" s="65">
        <v>0.5</v>
      </c>
      <c r="AQ32" s="64">
        <v>1</v>
      </c>
      <c r="AR32" s="20">
        <f>(AI32^4)*AB32*AE32*AN32</f>
        <v>0</v>
      </c>
      <c r="AS32" s="20">
        <f>(AI32^4) *Z32*AC32*AO32</f>
        <v>0</v>
      </c>
      <c r="AT32" s="20">
        <f>(AM32^5)*AA32*AP32*AQ32</f>
        <v>17.901528460892642</v>
      </c>
      <c r="AU32" s="14">
        <f>AR32/$AR$98</f>
        <v>0</v>
      </c>
      <c r="AV32" s="14">
        <f>AS32/$AS$98</f>
        <v>0</v>
      </c>
      <c r="AW32" s="81">
        <f>AT32/$AT$98</f>
        <v>2.6445590573978627E-2</v>
      </c>
      <c r="AX32" s="25">
        <f>N32</f>
        <v>0</v>
      </c>
      <c r="AY32" s="80">
        <v>0</v>
      </c>
      <c r="AZ32" s="15">
        <f>$D$104*AU32</f>
        <v>0</v>
      </c>
      <c r="BA32" s="23">
        <f>AZ32-AY32</f>
        <v>0</v>
      </c>
      <c r="BB32" s="67">
        <f>BA32*IF($BA$98 &gt; 0, (BA32&gt;0), (BA32&lt;0))</f>
        <v>0</v>
      </c>
      <c r="BC32" s="75">
        <f>BB32/$BB$98</f>
        <v>0</v>
      </c>
      <c r="BD32" s="76">
        <f>BC32*$BA$98</f>
        <v>0</v>
      </c>
      <c r="BE32" s="77">
        <f>(IF(BD32 &gt; 0, V32, W32))</f>
        <v>55.51958083332282</v>
      </c>
      <c r="BF32" s="60">
        <f>BD32/BE32</f>
        <v>0</v>
      </c>
      <c r="BG32" s="78" t="e">
        <f>AY32/AZ32</f>
        <v>#DIV/0!</v>
      </c>
      <c r="BH32" s="80">
        <v>0</v>
      </c>
      <c r="BI32" s="80">
        <v>0</v>
      </c>
      <c r="BJ32" s="80">
        <v>0</v>
      </c>
      <c r="BK32" s="10">
        <f>SUM(BH32:BJ32)</f>
        <v>0</v>
      </c>
      <c r="BL32" s="15">
        <f>AV32*$D$103</f>
        <v>0</v>
      </c>
      <c r="BM32" s="9">
        <f>BL32-BK32</f>
        <v>0</v>
      </c>
      <c r="BN32" s="67">
        <f>BM32*IF($BM$98 &gt; 0, (BM32&gt;0), (BM32&lt;0))</f>
        <v>0</v>
      </c>
      <c r="BO32" s="7">
        <f>BN32/$BN$98</f>
        <v>0</v>
      </c>
      <c r="BP32" s="76">
        <f>BO32*$BM$98</f>
        <v>0</v>
      </c>
      <c r="BQ32" s="62">
        <f>IF(BP32&gt;0,V32,W32)</f>
        <v>55.51958083332282</v>
      </c>
      <c r="BR32" s="60">
        <f>BP32/BQ32</f>
        <v>0</v>
      </c>
      <c r="BS32" s="78" t="e">
        <f>BK32/BL32</f>
        <v>#DIV/0!</v>
      </c>
      <c r="BT32" s="17">
        <f>AY32+BK32+BV32</f>
        <v>0</v>
      </c>
      <c r="BU32" s="83">
        <f>AZ32+BL32+BW32</f>
        <v>116.00622761181465</v>
      </c>
      <c r="BV32" s="84">
        <v>0</v>
      </c>
      <c r="BW32" s="15">
        <f>AW32*$D$106</f>
        <v>116.00622761181465</v>
      </c>
      <c r="BX32" s="48">
        <f>BW32-BV32</f>
        <v>116.00622761181465</v>
      </c>
      <c r="BY32" s="68">
        <f>BX32*(BX32&lt;&gt;0)</f>
        <v>116.00622761181465</v>
      </c>
      <c r="BZ32" s="31">
        <f>BY32/$BY$98</f>
        <v>7.7306562449563285E-2</v>
      </c>
      <c r="CA32" s="61">
        <f>BZ32 * $BX$98</f>
        <v>116.00622761181465</v>
      </c>
      <c r="CB32" s="62">
        <f>IF(CA32&gt;0, V32, W32)</f>
        <v>54.928966800836143</v>
      </c>
      <c r="CC32" s="79">
        <f>CA32/CB32</f>
        <v>2.1119317250665777</v>
      </c>
      <c r="CG32" s="33"/>
      <c r="CI32" s="16"/>
      <c r="CJ32" s="1"/>
    </row>
    <row r="33" spans="1:88" x14ac:dyDescent="0.2">
      <c r="A33" s="35" t="s">
        <v>183</v>
      </c>
      <c r="B33">
        <v>1</v>
      </c>
      <c r="C33">
        <v>1</v>
      </c>
      <c r="D33">
        <v>0.86372950819672101</v>
      </c>
      <c r="E33">
        <v>0.13627049180327799</v>
      </c>
      <c r="F33">
        <v>0.96666666666666601</v>
      </c>
      <c r="G33">
        <v>0.96666666666666601</v>
      </c>
      <c r="H33">
        <v>0.53810623556581905</v>
      </c>
      <c r="I33">
        <v>0.90646651270207801</v>
      </c>
      <c r="J33">
        <v>0.69840910848627302</v>
      </c>
      <c r="K33">
        <v>0.82166222066617101</v>
      </c>
      <c r="L33">
        <v>0.57007448097272095</v>
      </c>
      <c r="M33">
        <v>-8.5019723503862693E-2</v>
      </c>
      <c r="N33" s="25">
        <v>0</v>
      </c>
      <c r="O33">
        <v>1.0083190643864299</v>
      </c>
      <c r="P33">
        <v>0.99153663788340995</v>
      </c>
      <c r="Q33">
        <v>1.0153026560246099</v>
      </c>
      <c r="R33">
        <v>0.98003143379203805</v>
      </c>
      <c r="S33">
        <v>59.279998779296797</v>
      </c>
      <c r="T33" s="34">
        <f>IF(C33,P33,R33)</f>
        <v>0.99153663788340995</v>
      </c>
      <c r="U33" s="34">
        <f>IF(D33 = 0,O33,Q33)</f>
        <v>1.0153026560246099</v>
      </c>
      <c r="V33" s="50">
        <f>S33*T33^(1-N33)</f>
        <v>58.778290683356595</v>
      </c>
      <c r="W33" s="49">
        <f>S33*U33^(N33+1)</f>
        <v>60.187140209755668</v>
      </c>
      <c r="X33" s="55">
        <f>0.5 * (D33-MAX($D$3:$D$97))/(MIN($D$3:$D$97)-MAX($D$3:$D$97)) + 0.75</f>
        <v>0.79792155974406587</v>
      </c>
      <c r="Y33" s="55">
        <f>AVERAGE(D33, F33, G33, H33, I33, J33, K33)</f>
        <v>0.82310098842148505</v>
      </c>
      <c r="Z33" s="26">
        <f>1.2^N33</f>
        <v>1</v>
      </c>
      <c r="AA33" s="26">
        <f>1.6^N33</f>
        <v>1</v>
      </c>
      <c r="AB33" s="26">
        <f>1.2^N33</f>
        <v>1</v>
      </c>
      <c r="AC33" s="26">
        <f>IF(C33&gt;0, 1, 0.3)</f>
        <v>1</v>
      </c>
      <c r="AD33" s="26">
        <f>IF(C33&gt;0, 1, 0.2)</f>
        <v>1</v>
      </c>
      <c r="AE33" s="26">
        <f>IF(C33 &gt; 0, 1, 0.5)</f>
        <v>1</v>
      </c>
      <c r="AF33" s="26">
        <f>PERCENTILE($L$2:$L$97, 0.05)</f>
        <v>6.4178491281671524E-2</v>
      </c>
      <c r="AG33" s="26">
        <f>PERCENTILE($L$2:$L$97, 0.95)</f>
        <v>1.0348929165578702</v>
      </c>
      <c r="AH33" s="26">
        <f>MIN(MAX(L33,AF33), AG33)</f>
        <v>0.57007448097272095</v>
      </c>
      <c r="AI33" s="26">
        <f>AH33-$AH$98+1</f>
        <v>1.5058959896910493</v>
      </c>
      <c r="AJ33" s="26">
        <f>PERCENTILE($M$2:$M$97, 0.02)</f>
        <v>-1.194881273382256</v>
      </c>
      <c r="AK33" s="26">
        <f>PERCENTILE($M$2:$M$97, 0.98)</f>
        <v>1.1175544988349586</v>
      </c>
      <c r="AL33" s="26">
        <f>MIN(MAX(M33,AJ33), AK33)</f>
        <v>-8.5019723503862693E-2</v>
      </c>
      <c r="AM33" s="26">
        <f>AL33-$AL$98 + 0.1</f>
        <v>1.2098615498783933</v>
      </c>
      <c r="AN33" s="60">
        <v>1</v>
      </c>
      <c r="AO33" s="60">
        <v>1</v>
      </c>
      <c r="AP33" s="65">
        <v>1</v>
      </c>
      <c r="AQ33" s="25">
        <v>1</v>
      </c>
      <c r="AR33" s="20">
        <f>(AI33^4)*AB33*AE33*AN33</f>
        <v>5.1425663881754371</v>
      </c>
      <c r="AS33" s="20">
        <f>(AI33^4) *Z33*AC33*AO33</f>
        <v>5.1425663881754371</v>
      </c>
      <c r="AT33" s="20">
        <f>(AM33^5)*AA33*AP33*AQ33</f>
        <v>2.5922588989845901</v>
      </c>
      <c r="AU33" s="14">
        <f>AR33/$AR$98</f>
        <v>1.5054264015157831E-2</v>
      </c>
      <c r="AV33" s="14">
        <f>AS33/$AS$98</f>
        <v>2.08514381073002E-2</v>
      </c>
      <c r="AW33" s="81">
        <f>AT33/$AT$98</f>
        <v>3.8294952106497793E-3</v>
      </c>
      <c r="AX33" s="25">
        <f>N33</f>
        <v>0</v>
      </c>
      <c r="AY33" s="80">
        <v>2134</v>
      </c>
      <c r="AZ33" s="15">
        <f>$D$104*AU33</f>
        <v>1852.1938459729361</v>
      </c>
      <c r="BA33" s="23">
        <f>AZ33-AY33</f>
        <v>-281.80615402706394</v>
      </c>
      <c r="BB33" s="67">
        <f>BA33*IF($BA$98 &gt; 0, (BA33&gt;0), (BA33&lt;0))</f>
        <v>-281.80615402706394</v>
      </c>
      <c r="BC33" s="75">
        <f>BB33/$BB$98</f>
        <v>6.8335137552668892E-3</v>
      </c>
      <c r="BD33" s="76">
        <f>BC33*$BA$98</f>
        <v>-1.8211314157788194</v>
      </c>
      <c r="BE33" s="77">
        <f>(IF(BD33 &gt; 0, V33, W33))</f>
        <v>60.187140209755668</v>
      </c>
      <c r="BF33" s="60">
        <f>BD33/BE33</f>
        <v>-3.025781602900671E-2</v>
      </c>
      <c r="BG33" s="78">
        <f>AY33/AZ33</f>
        <v>1.1521472251080904</v>
      </c>
      <c r="BH33" s="80">
        <v>830</v>
      </c>
      <c r="BI33" s="80">
        <v>2193</v>
      </c>
      <c r="BJ33" s="80">
        <v>0</v>
      </c>
      <c r="BK33" s="10">
        <f>SUM(BH33:BJ33)</f>
        <v>3023</v>
      </c>
      <c r="BL33" s="15">
        <f>AV33*$D$103</f>
        <v>3939.6269279732742</v>
      </c>
      <c r="BM33" s="9">
        <f>BL33-BK33</f>
        <v>916.62692797327418</v>
      </c>
      <c r="BN33" s="67">
        <f>BM33*IF($BM$98 &gt; 0, (BM33&gt;0), (BM33&lt;0))</f>
        <v>0</v>
      </c>
      <c r="BO33" s="7">
        <f>BN33/$BN$98</f>
        <v>0</v>
      </c>
      <c r="BP33" s="76">
        <f>BO33*$BM$98</f>
        <v>0</v>
      </c>
      <c r="BQ33" s="62">
        <f>IF(BP33&gt;0,V33,W33)</f>
        <v>60.187140209755668</v>
      </c>
      <c r="BR33" s="60">
        <f>BP33/BQ33</f>
        <v>0</v>
      </c>
      <c r="BS33" s="78">
        <f>BK33/BL33</f>
        <v>0.76733154059213693</v>
      </c>
      <c r="BT33" s="17">
        <f>AY33+BK33+BV33</f>
        <v>5157</v>
      </c>
      <c r="BU33" s="83">
        <f>AZ33+BL33+BW33</f>
        <v>5808.6192376372464</v>
      </c>
      <c r="BV33" s="84">
        <v>0</v>
      </c>
      <c r="BW33" s="15">
        <f>AW33*$D$106</f>
        <v>16.798463691036325</v>
      </c>
      <c r="BX33" s="48">
        <f>BW33-BV33</f>
        <v>16.798463691036325</v>
      </c>
      <c r="BY33" s="68">
        <f>BX33*(BX33&lt;&gt;0)</f>
        <v>16.798463691036325</v>
      </c>
      <c r="BZ33" s="31">
        <f>BY33/$BY$98</f>
        <v>1.1194497994826287E-2</v>
      </c>
      <c r="CA33" s="61">
        <f>BZ33 * $BX$98</f>
        <v>16.798463691036325</v>
      </c>
      <c r="CB33" s="62">
        <f>IF(CA33&gt;0, V33, W33)</f>
        <v>58.778290683356595</v>
      </c>
      <c r="CC33" s="79">
        <f>CA33/CB33</f>
        <v>0.28579367476898926</v>
      </c>
      <c r="CG33" s="33"/>
      <c r="CI33" s="16"/>
      <c r="CJ33" s="1"/>
    </row>
    <row r="34" spans="1:88" x14ac:dyDescent="0.2">
      <c r="A34" s="35" t="s">
        <v>235</v>
      </c>
      <c r="B34">
        <v>0</v>
      </c>
      <c r="C34">
        <v>0</v>
      </c>
      <c r="D34">
        <v>0.26109556177528898</v>
      </c>
      <c r="E34">
        <v>0.73890443822470997</v>
      </c>
      <c r="F34">
        <v>0.78369781312127196</v>
      </c>
      <c r="G34">
        <v>0.78369781312127196</v>
      </c>
      <c r="H34">
        <v>0.16896695943119999</v>
      </c>
      <c r="I34">
        <v>0.69552488498536102</v>
      </c>
      <c r="J34">
        <v>0.34281295924266297</v>
      </c>
      <c r="K34">
        <v>0.518325926872375</v>
      </c>
      <c r="L34">
        <v>0.75490379706410105</v>
      </c>
      <c r="M34">
        <v>0.88395863108144002</v>
      </c>
      <c r="N34" s="25">
        <v>0</v>
      </c>
      <c r="O34">
        <v>1.0108469330704499</v>
      </c>
      <c r="P34">
        <v>0.98990016421978499</v>
      </c>
      <c r="Q34">
        <v>1.0082440611699099</v>
      </c>
      <c r="R34">
        <v>0.980376064824237</v>
      </c>
      <c r="S34">
        <v>28.920000076293899</v>
      </c>
      <c r="T34" s="34">
        <f>IF(C34,P34,R34)</f>
        <v>0.980376064824237</v>
      </c>
      <c r="U34" s="34">
        <f>IF(D34 = 0,O34,Q34)</f>
        <v>1.0082440611699099</v>
      </c>
      <c r="V34" s="50">
        <f>S34*T34^(1-N34)</f>
        <v>28.352475869513647</v>
      </c>
      <c r="W34" s="49">
        <f>S34*U34^(N34+1)</f>
        <v>29.158418325956667</v>
      </c>
      <c r="X34" s="55">
        <f>0.5 * (D34-MAX($D$3:$D$97))/(MIN($D$3:$D$97)-MAX($D$3:$D$97)) + 0.75</f>
        <v>1.1183857587731927</v>
      </c>
      <c r="Y34" s="55">
        <f>AVERAGE(D34, F34, G34, H34, I34, J34, K34)</f>
        <v>0.50773170264991874</v>
      </c>
      <c r="Z34" s="26">
        <f>1.2^N34</f>
        <v>1</v>
      </c>
      <c r="AA34" s="26">
        <f>1.6^N34</f>
        <v>1</v>
      </c>
      <c r="AB34" s="26">
        <f>1.2^N34</f>
        <v>1</v>
      </c>
      <c r="AC34" s="26">
        <f>IF(C34&gt;0, 1, 0.3)</f>
        <v>0.3</v>
      </c>
      <c r="AD34" s="26">
        <f>IF(C34&gt;0, 1, 0.2)</f>
        <v>0.2</v>
      </c>
      <c r="AE34" s="26">
        <f>IF(C34 &gt; 0, 1, 0.5)</f>
        <v>0.5</v>
      </c>
      <c r="AF34" s="26">
        <f>PERCENTILE($L$2:$L$97, 0.05)</f>
        <v>6.4178491281671524E-2</v>
      </c>
      <c r="AG34" s="26">
        <f>PERCENTILE($L$2:$L$97, 0.95)</f>
        <v>1.0348929165578702</v>
      </c>
      <c r="AH34" s="26">
        <f>MIN(MAX(L34,AF34), AG34)</f>
        <v>0.75490379706410105</v>
      </c>
      <c r="AI34" s="26">
        <f>AH34-$AH$98+1</f>
        <v>1.6907253057824296</v>
      </c>
      <c r="AJ34" s="26">
        <f>PERCENTILE($M$2:$M$97, 0.02)</f>
        <v>-1.194881273382256</v>
      </c>
      <c r="AK34" s="26">
        <f>PERCENTILE($M$2:$M$97, 0.98)</f>
        <v>1.1175544988349586</v>
      </c>
      <c r="AL34" s="26">
        <f>MIN(MAX(M34,AJ34), AK34)</f>
        <v>0.88395863108144002</v>
      </c>
      <c r="AM34" s="26">
        <f>AL34-$AL$98 + 0.1</f>
        <v>2.1788399044636964</v>
      </c>
      <c r="AN34" s="60">
        <v>0</v>
      </c>
      <c r="AO34" s="63">
        <v>0</v>
      </c>
      <c r="AP34" s="65">
        <v>0.5</v>
      </c>
      <c r="AQ34" s="64">
        <v>1</v>
      </c>
      <c r="AR34" s="20">
        <f>(AI34^4)*AB34*AE34*AN34</f>
        <v>0</v>
      </c>
      <c r="AS34" s="20">
        <f>(AI34^4) *Z34*AC34*AO34</f>
        <v>0</v>
      </c>
      <c r="AT34" s="20">
        <f>(AM34^5)*AA34*AP34*AQ34</f>
        <v>24.552550175437919</v>
      </c>
      <c r="AU34" s="14">
        <f>AR34/$AR$98</f>
        <v>0</v>
      </c>
      <c r="AV34" s="14">
        <f>AS34/$AS$98</f>
        <v>0</v>
      </c>
      <c r="AW34" s="81">
        <f>AT34/$AT$98</f>
        <v>3.6271019589481535E-2</v>
      </c>
      <c r="AX34" s="25">
        <f>N34</f>
        <v>0</v>
      </c>
      <c r="AY34" s="80">
        <v>0</v>
      </c>
      <c r="AZ34" s="15">
        <f>$D$104*AU34</f>
        <v>0</v>
      </c>
      <c r="BA34" s="23">
        <f>AZ34-AY34</f>
        <v>0</v>
      </c>
      <c r="BB34" s="67">
        <f>BA34*IF($BA$98 &gt; 0, (BA34&gt;0), (BA34&lt;0))</f>
        <v>0</v>
      </c>
      <c r="BC34" s="75">
        <f>BB34/$BB$98</f>
        <v>0</v>
      </c>
      <c r="BD34" s="76">
        <f>BC34*$BA$98</f>
        <v>0</v>
      </c>
      <c r="BE34" s="77">
        <f>(IF(BD34 &gt; 0, V34, W34))</f>
        <v>29.158418325956667</v>
      </c>
      <c r="BF34" s="60">
        <f>BD34/BE34</f>
        <v>0</v>
      </c>
      <c r="BG34" s="78" t="e">
        <f>AY34/AZ34</f>
        <v>#DIV/0!</v>
      </c>
      <c r="BH34" s="80">
        <v>0</v>
      </c>
      <c r="BI34" s="80">
        <v>0</v>
      </c>
      <c r="BJ34" s="80">
        <v>0</v>
      </c>
      <c r="BK34" s="10">
        <f>SUM(BH34:BJ34)</f>
        <v>0</v>
      </c>
      <c r="BL34" s="15">
        <f>AV34*$D$103</f>
        <v>0</v>
      </c>
      <c r="BM34" s="9">
        <f>BL34-BK34</f>
        <v>0</v>
      </c>
      <c r="BN34" s="67">
        <f>BM34*IF($BM$98 &gt; 0, (BM34&gt;0), (BM34&lt;0))</f>
        <v>0</v>
      </c>
      <c r="BO34" s="7">
        <f>BN34/$BN$98</f>
        <v>0</v>
      </c>
      <c r="BP34" s="76">
        <f>BO34*$BM$98</f>
        <v>0</v>
      </c>
      <c r="BQ34" s="62">
        <f>IF(BP34&gt;0,V34,W34)</f>
        <v>29.158418325956667</v>
      </c>
      <c r="BR34" s="60">
        <f>BP34/BQ34</f>
        <v>0</v>
      </c>
      <c r="BS34" s="78" t="e">
        <f>BK34/BL34</f>
        <v>#DIV/0!</v>
      </c>
      <c r="BT34" s="17">
        <f>AY34+BK34+BV34</f>
        <v>0</v>
      </c>
      <c r="BU34" s="83">
        <f>AZ34+BL34+BW34</f>
        <v>159.10645453121973</v>
      </c>
      <c r="BV34" s="84">
        <v>0</v>
      </c>
      <c r="BW34" s="15">
        <f>AW34*$D$106</f>
        <v>159.10645453121973</v>
      </c>
      <c r="BX34" s="48">
        <f>BW34-BV34</f>
        <v>159.10645453121973</v>
      </c>
      <c r="BY34" s="68">
        <f>BX34*(BX34&lt;&gt;0)</f>
        <v>159.10645453121973</v>
      </c>
      <c r="BZ34" s="31">
        <f>BY34/$BY$98</f>
        <v>0.10602855826417415</v>
      </c>
      <c r="CA34" s="61">
        <f>BZ34 * $BX$98</f>
        <v>159.10645453121973</v>
      </c>
      <c r="CB34" s="62">
        <f>IF(CA34&gt;0, V34, W34)</f>
        <v>28.352475869513647</v>
      </c>
      <c r="CC34" s="79">
        <f>CA34/CB34</f>
        <v>5.6117305332865453</v>
      </c>
      <c r="CG34" s="33"/>
      <c r="CI34" s="16"/>
      <c r="CJ34" s="1"/>
    </row>
    <row r="35" spans="1:88" x14ac:dyDescent="0.2">
      <c r="A35" s="35" t="s">
        <v>184</v>
      </c>
      <c r="B35">
        <v>1</v>
      </c>
      <c r="C35">
        <v>1</v>
      </c>
      <c r="D35">
        <v>0.59776089564174295</v>
      </c>
      <c r="E35">
        <v>0.40223910435825599</v>
      </c>
      <c r="F35">
        <v>0.78051689860834905</v>
      </c>
      <c r="G35">
        <v>0.78051689860834905</v>
      </c>
      <c r="H35">
        <v>8.5319949811794193E-2</v>
      </c>
      <c r="I35">
        <v>0.40568799665411898</v>
      </c>
      <c r="J35">
        <v>0.186046444507216</v>
      </c>
      <c r="K35">
        <v>0.38106744004688098</v>
      </c>
      <c r="L35">
        <v>0.57338727859677696</v>
      </c>
      <c r="M35">
        <v>-0.87442996688432795</v>
      </c>
      <c r="N35" s="25">
        <v>0</v>
      </c>
      <c r="O35">
        <v>1.0015812498955401</v>
      </c>
      <c r="P35">
        <v>0.99426805096505699</v>
      </c>
      <c r="Q35">
        <v>1.0045135550038999</v>
      </c>
      <c r="R35">
        <v>0.98879629663562796</v>
      </c>
      <c r="S35">
        <v>62.810001373291001</v>
      </c>
      <c r="T35" s="34">
        <f>IF(C35,P35,R35)</f>
        <v>0.99426805096505699</v>
      </c>
      <c r="U35" s="34">
        <f>IF(D35 = 0,O35,Q35)</f>
        <v>1.0045135550038999</v>
      </c>
      <c r="V35" s="50">
        <f>S35*T35^(1-N35)</f>
        <v>62.449977646534599</v>
      </c>
      <c r="W35" s="49">
        <f>S35*U35^(N35+1)</f>
        <v>63.093497769284383</v>
      </c>
      <c r="X35" s="55">
        <f>0.5 * (D35-MAX($D$3:$D$97))/(MIN($D$3:$D$97)-MAX($D$3:$D$97)) + 0.75</f>
        <v>0.9393563708685525</v>
      </c>
      <c r="Y35" s="55">
        <f>AVERAGE(D35, F35, G35, H35, I35, J35, K35)</f>
        <v>0.45955950341120738</v>
      </c>
      <c r="Z35" s="26">
        <f>1.2^N35</f>
        <v>1</v>
      </c>
      <c r="AA35" s="26">
        <f>1.6^N35</f>
        <v>1</v>
      </c>
      <c r="AB35" s="26">
        <f>1.2^N35</f>
        <v>1</v>
      </c>
      <c r="AC35" s="26">
        <f>IF(C35&gt;0, 1, 0.3)</f>
        <v>1</v>
      </c>
      <c r="AD35" s="26">
        <f>IF(C35&gt;0, 1, 0.2)</f>
        <v>1</v>
      </c>
      <c r="AE35" s="26">
        <f>IF(C35 &gt; 0, 1, 0.5)</f>
        <v>1</v>
      </c>
      <c r="AF35" s="26">
        <f>PERCENTILE($L$2:$L$97, 0.05)</f>
        <v>6.4178491281671524E-2</v>
      </c>
      <c r="AG35" s="26">
        <f>PERCENTILE($L$2:$L$97, 0.95)</f>
        <v>1.0348929165578702</v>
      </c>
      <c r="AH35" s="26">
        <f>MIN(MAX(L35,AF35), AG35)</f>
        <v>0.57338727859677696</v>
      </c>
      <c r="AI35" s="26">
        <f>AH35-$AH$98+1</f>
        <v>1.5092087873151054</v>
      </c>
      <c r="AJ35" s="26">
        <f>PERCENTILE($M$2:$M$97, 0.02)</f>
        <v>-1.194881273382256</v>
      </c>
      <c r="AK35" s="26">
        <f>PERCENTILE($M$2:$M$97, 0.98)</f>
        <v>1.1175544988349586</v>
      </c>
      <c r="AL35" s="26">
        <f>MIN(MAX(M35,AJ35), AK35)</f>
        <v>-0.87442996688432795</v>
      </c>
      <c r="AM35" s="26">
        <f>AL35-$AL$98 + 0.1</f>
        <v>0.42045130649792806</v>
      </c>
      <c r="AN35" s="60">
        <v>1</v>
      </c>
      <c r="AO35" s="60">
        <v>1</v>
      </c>
      <c r="AP35" s="65">
        <v>1</v>
      </c>
      <c r="AQ35" s="25">
        <v>1</v>
      </c>
      <c r="AR35" s="20">
        <f>(AI35^4)*AB35*AE35*AN35</f>
        <v>5.1879681452852049</v>
      </c>
      <c r="AS35" s="20">
        <f>(AI35^4) *Z35*AC35*AO35</f>
        <v>5.1879681452852049</v>
      </c>
      <c r="AT35" s="20">
        <f>(AM35^5)*AA35*AP35*AQ35</f>
        <v>1.3139490694081626E-2</v>
      </c>
      <c r="AU35" s="14">
        <f>AR35/$AR$98</f>
        <v>1.51871723699929E-2</v>
      </c>
      <c r="AV35" s="14">
        <f>AS35/$AS$98</f>
        <v>2.1035527500976047E-2</v>
      </c>
      <c r="AW35" s="81">
        <f>AT35/$AT$98</f>
        <v>1.9410721939491758E-5</v>
      </c>
      <c r="AX35" s="25">
        <f>N35</f>
        <v>0</v>
      </c>
      <c r="AY35" s="80">
        <v>1570</v>
      </c>
      <c r="AZ35" s="15">
        <f>$D$104*AU35</f>
        <v>1868.5461589558913</v>
      </c>
      <c r="BA35" s="23">
        <f>AZ35-AY35</f>
        <v>298.54615895589131</v>
      </c>
      <c r="BB35" s="67">
        <f>BA35*IF($BA$98 &gt; 0, (BA35&gt;0), (BA35&lt;0))</f>
        <v>0</v>
      </c>
      <c r="BC35" s="75">
        <f>BB35/$BB$98</f>
        <v>0</v>
      </c>
      <c r="BD35" s="76">
        <f>BC35*$BA$98</f>
        <v>0</v>
      </c>
      <c r="BE35" s="77">
        <f>(IF(BD35 &gt; 0, V35, W35))</f>
        <v>63.093497769284383</v>
      </c>
      <c r="BF35" s="60">
        <f>BD35/BE35</f>
        <v>0</v>
      </c>
      <c r="BG35" s="78">
        <f>AY35/AZ35</f>
        <v>0.84022543006231465</v>
      </c>
      <c r="BH35" s="80">
        <v>251</v>
      </c>
      <c r="BI35" s="80">
        <v>2198</v>
      </c>
      <c r="BJ35" s="80">
        <v>0</v>
      </c>
      <c r="BK35" s="10">
        <f>SUM(BH35:BJ35)</f>
        <v>2449</v>
      </c>
      <c r="BL35" s="15">
        <f>AV35*$D$103</f>
        <v>3974.4083914266621</v>
      </c>
      <c r="BM35" s="9">
        <f>BL35-BK35</f>
        <v>1525.4083914266621</v>
      </c>
      <c r="BN35" s="67">
        <f>BM35*IF($BM$98 &gt; 0, (BM35&gt;0), (BM35&lt;0))</f>
        <v>0</v>
      </c>
      <c r="BO35" s="7">
        <f>BN35/$BN$98</f>
        <v>0</v>
      </c>
      <c r="BP35" s="76">
        <f>BO35*$BM$98</f>
        <v>0</v>
      </c>
      <c r="BQ35" s="62">
        <f>IF(BP35&gt;0,V35,W35)</f>
        <v>63.093497769284383</v>
      </c>
      <c r="BR35" s="60">
        <f>BP35/BQ35</f>
        <v>0</v>
      </c>
      <c r="BS35" s="78">
        <f>BK35/BL35</f>
        <v>0.61619233828179942</v>
      </c>
      <c r="BT35" s="17">
        <f>AY35+BK35+BV35</f>
        <v>4019</v>
      </c>
      <c r="BU35" s="83">
        <f>AZ35+BL35+BW35</f>
        <v>5843.0396974554133</v>
      </c>
      <c r="BV35" s="84">
        <v>0</v>
      </c>
      <c r="BW35" s="15">
        <f>AW35*$D$106</f>
        <v>8.5147072859774547E-2</v>
      </c>
      <c r="BX35" s="48">
        <f>BW35-BV35</f>
        <v>8.5147072859774547E-2</v>
      </c>
      <c r="BY35" s="68">
        <f>BX35*(BX35&lt;&gt;0)</f>
        <v>8.5147072859774547E-2</v>
      </c>
      <c r="BZ35" s="31">
        <f>BY35/$BY$98</f>
        <v>5.6742018432476709E-5</v>
      </c>
      <c r="CA35" s="61">
        <f>BZ35 * $BX$98</f>
        <v>8.5147072859774547E-2</v>
      </c>
      <c r="CB35" s="62">
        <f>IF(CA35&gt;0, V35, W35)</f>
        <v>62.449977646534599</v>
      </c>
      <c r="CC35" s="79">
        <f>CA35/CB35</f>
        <v>1.363444408926853E-3</v>
      </c>
      <c r="CG35" s="33"/>
      <c r="CI35" s="16"/>
      <c r="CJ35" s="1"/>
    </row>
    <row r="36" spans="1:88" x14ac:dyDescent="0.2">
      <c r="A36" s="35" t="s">
        <v>193</v>
      </c>
      <c r="B36">
        <v>0</v>
      </c>
      <c r="C36">
        <v>0</v>
      </c>
      <c r="D36">
        <v>0.26589364254298198</v>
      </c>
      <c r="E36">
        <v>0.73410635745701702</v>
      </c>
      <c r="F36">
        <v>0.32087475149105299</v>
      </c>
      <c r="G36">
        <v>0.32087475149105299</v>
      </c>
      <c r="H36">
        <v>3.3877038895859399E-2</v>
      </c>
      <c r="I36">
        <v>0.112086992890004</v>
      </c>
      <c r="J36">
        <v>6.1621225384234202E-2</v>
      </c>
      <c r="K36">
        <v>0.140615416586305</v>
      </c>
      <c r="L36">
        <v>0.84109180223983204</v>
      </c>
      <c r="M36">
        <v>-1.19306322552828</v>
      </c>
      <c r="N36" s="25">
        <v>0</v>
      </c>
      <c r="O36">
        <v>1.0061647792189901</v>
      </c>
      <c r="P36">
        <v>0.99047331682490602</v>
      </c>
      <c r="Q36">
        <v>1.0112710403427201</v>
      </c>
      <c r="R36">
        <v>0.99019004412860001</v>
      </c>
      <c r="S36">
        <v>111.77999877929599</v>
      </c>
      <c r="T36" s="34">
        <f>IF(C36,P36,R36)</f>
        <v>0.99019004412860001</v>
      </c>
      <c r="U36" s="34">
        <f>IF(D36 = 0,O36,Q36)</f>
        <v>1.0112710403427201</v>
      </c>
      <c r="V36" s="50">
        <f>S36*T36^(1-N36)</f>
        <v>110.68344192396596</v>
      </c>
      <c r="W36" s="49">
        <f>S36*U36^(N36+1)</f>
        <v>113.03987565504664</v>
      </c>
      <c r="X36" s="55">
        <f>0.5 * (D36-MAX($D$3:$D$97))/(MIN($D$3:$D$97)-MAX($D$3:$D$97)) + 0.75</f>
        <v>1.1158342710595872</v>
      </c>
      <c r="Y36" s="55">
        <f>AVERAGE(D36, F36, G36, H36, I36, J36, K36)</f>
        <v>0.17940625989735576</v>
      </c>
      <c r="Z36" s="26">
        <f>1.2^N36</f>
        <v>1</v>
      </c>
      <c r="AA36" s="26">
        <f>1.6^N36</f>
        <v>1</v>
      </c>
      <c r="AB36" s="26">
        <f>1.2^N36</f>
        <v>1</v>
      </c>
      <c r="AC36" s="26">
        <f>IF(C36&gt;0, 1, 0.3)</f>
        <v>0.3</v>
      </c>
      <c r="AD36" s="26">
        <f>IF(C36&gt;0, 1, 0.2)</f>
        <v>0.2</v>
      </c>
      <c r="AE36" s="26">
        <f>IF(C36 &gt; 0, 1, 0.5)</f>
        <v>0.5</v>
      </c>
      <c r="AF36" s="26">
        <f>PERCENTILE($L$2:$L$97, 0.05)</f>
        <v>6.4178491281671524E-2</v>
      </c>
      <c r="AG36" s="26">
        <f>PERCENTILE($L$2:$L$97, 0.95)</f>
        <v>1.0348929165578702</v>
      </c>
      <c r="AH36" s="26">
        <f>MIN(MAX(L36,AF36), AG36)</f>
        <v>0.84109180223983204</v>
      </c>
      <c r="AI36" s="26">
        <f>AH36-$AH$98+1</f>
        <v>1.7769133109581605</v>
      </c>
      <c r="AJ36" s="26">
        <f>PERCENTILE($M$2:$M$97, 0.02)</f>
        <v>-1.194881273382256</v>
      </c>
      <c r="AK36" s="26">
        <f>PERCENTILE($M$2:$M$97, 0.98)</f>
        <v>1.1175544988349586</v>
      </c>
      <c r="AL36" s="26">
        <f>MIN(MAX(M36,AJ36), AK36)</f>
        <v>-1.19306322552828</v>
      </c>
      <c r="AM36" s="26">
        <f>AL36-$AL$98 + 0.1</f>
        <v>0.101818047853976</v>
      </c>
      <c r="AN36" s="60">
        <v>1</v>
      </c>
      <c r="AO36" s="60">
        <v>1</v>
      </c>
      <c r="AP36" s="65">
        <v>1</v>
      </c>
      <c r="AQ36" s="25">
        <v>1</v>
      </c>
      <c r="AR36" s="20">
        <f>(AI36^4)*AB36*AE36*AN36</f>
        <v>4.9846534161671192</v>
      </c>
      <c r="AS36" s="20">
        <f>(AI36^4) *Z36*AC36*AO36</f>
        <v>2.9907920497002713</v>
      </c>
      <c r="AT36" s="20">
        <f>(AM36^5)*AA36*AP36*AQ36</f>
        <v>1.0942683308334509E-5</v>
      </c>
      <c r="AU36" s="14">
        <f>AR36/$AR$98</f>
        <v>1.4591992185765875E-2</v>
      </c>
      <c r="AV36" s="14">
        <f>AS36/$AS$98</f>
        <v>1.2126691346080342E-2</v>
      </c>
      <c r="AW36" s="81">
        <f>AT36/$AT$98</f>
        <v>1.6165419795584001E-8</v>
      </c>
      <c r="AX36" s="25">
        <f>N36</f>
        <v>0</v>
      </c>
      <c r="AY36" s="80">
        <v>2236</v>
      </c>
      <c r="AZ36" s="15">
        <f>$D$104*AU36</f>
        <v>1795.3184625796116</v>
      </c>
      <c r="BA36" s="23">
        <f>AZ36-AY36</f>
        <v>-440.68153742038839</v>
      </c>
      <c r="BB36" s="67">
        <f>BA36*IF($BA$98 &gt; 0, (BA36&gt;0), (BA36&lt;0))</f>
        <v>-440.68153742038839</v>
      </c>
      <c r="BC36" s="75">
        <f>BB36/$BB$98</f>
        <v>1.0686080856009897E-2</v>
      </c>
      <c r="BD36" s="76">
        <f>BC36*$BA$98</f>
        <v>-2.84784054812694</v>
      </c>
      <c r="BE36" s="77">
        <f>(IF(BD36 &gt; 0, V36, W36))</f>
        <v>113.03987565504664</v>
      </c>
      <c r="BF36" s="60">
        <f>BD36/BE36</f>
        <v>-2.5193238506537572E-2</v>
      </c>
      <c r="BG36" s="78">
        <f>AY36/AZ36</f>
        <v>1.2454614858620643</v>
      </c>
      <c r="BH36" s="80">
        <v>335</v>
      </c>
      <c r="BI36" s="80">
        <v>2459</v>
      </c>
      <c r="BJ36" s="80">
        <v>112</v>
      </c>
      <c r="BK36" s="10">
        <f>SUM(BH36:BJ36)</f>
        <v>2906</v>
      </c>
      <c r="BL36" s="15">
        <f>AV36*$D$103</f>
        <v>2291.1915968765929</v>
      </c>
      <c r="BM36" s="9">
        <f>BL36-BK36</f>
        <v>-614.80840312340706</v>
      </c>
      <c r="BN36" s="67">
        <f>BM36*IF($BM$98 &gt; 0, (BM36&gt;0), (BM36&lt;0))</f>
        <v>-614.80840312340706</v>
      </c>
      <c r="BO36" s="7">
        <f>BN36/$BN$98</f>
        <v>1.1722850982321847E-2</v>
      </c>
      <c r="BP36" s="76">
        <f>BO36*$BM$98</f>
        <v>-4.2565671916806886</v>
      </c>
      <c r="BQ36" s="62">
        <f>IF(BP36&gt;0,V36,W36)</f>
        <v>113.03987565504664</v>
      </c>
      <c r="BR36" s="60">
        <f>BP36/BQ36</f>
        <v>-3.7655448283312534E-2</v>
      </c>
      <c r="BS36" s="78">
        <f>BK36/BL36</f>
        <v>1.2683356572892153</v>
      </c>
      <c r="BT36" s="17">
        <f>AY36+BK36+BV36</f>
        <v>5142</v>
      </c>
      <c r="BU36" s="83">
        <f>AZ36+BL36+BW36</f>
        <v>4086.5101303674351</v>
      </c>
      <c r="BV36" s="84">
        <v>0</v>
      </c>
      <c r="BW36" s="15">
        <f>AW36*$D$106</f>
        <v>7.0911230475308786E-5</v>
      </c>
      <c r="BX36" s="48">
        <f>BW36-BV36</f>
        <v>7.0911230475308786E-5</v>
      </c>
      <c r="BY36" s="68">
        <f>BX36*(BX36&lt;&gt;0)</f>
        <v>7.0911230475308786E-5</v>
      </c>
      <c r="BZ36" s="31">
        <f>BY36/$BY$98</f>
        <v>4.7255251549586024E-8</v>
      </c>
      <c r="CA36" s="61">
        <f>BZ36 * $BX$98</f>
        <v>7.0911230475308786E-5</v>
      </c>
      <c r="CB36" s="62">
        <f>IF(CA36&gt;0, V36, W36)</f>
        <v>110.68344192396596</v>
      </c>
      <c r="CC36" s="79">
        <f>CA36/CB36</f>
        <v>6.4066701615605063E-7</v>
      </c>
      <c r="CG36" s="33"/>
      <c r="CI36" s="16"/>
      <c r="CJ36" s="1"/>
    </row>
    <row r="37" spans="1:88" x14ac:dyDescent="0.2">
      <c r="A37" s="35" t="s">
        <v>190</v>
      </c>
      <c r="B37">
        <v>1</v>
      </c>
      <c r="C37">
        <v>1</v>
      </c>
      <c r="D37">
        <v>0.505797680927629</v>
      </c>
      <c r="E37">
        <v>0.494202319072371</v>
      </c>
      <c r="F37">
        <v>0.71610337972166904</v>
      </c>
      <c r="G37">
        <v>0.71610337972166904</v>
      </c>
      <c r="H37">
        <v>3.1785863655374301E-2</v>
      </c>
      <c r="I37">
        <v>0.29318276871601801</v>
      </c>
      <c r="J37">
        <v>9.6535317436223803E-2</v>
      </c>
      <c r="K37">
        <v>0.26292445127561598</v>
      </c>
      <c r="L37">
        <v>0.84355029476388199</v>
      </c>
      <c r="M37">
        <v>-0.89609925186252404</v>
      </c>
      <c r="N37" s="25">
        <v>0</v>
      </c>
      <c r="O37">
        <v>1.01058910433628</v>
      </c>
      <c r="P37">
        <v>0.99570602009518305</v>
      </c>
      <c r="Q37">
        <v>1.0038033840618199</v>
      </c>
      <c r="R37">
        <v>0.98833656164287897</v>
      </c>
      <c r="S37">
        <v>374.13000488281199</v>
      </c>
      <c r="T37" s="34">
        <f>IF(C37,P37,R37)</f>
        <v>0.99570602009518305</v>
      </c>
      <c r="U37" s="34">
        <f>IF(D37 = 0,O37,Q37)</f>
        <v>1.0038033840618199</v>
      </c>
      <c r="V37" s="50">
        <f>S37*T37^(1-N37)</f>
        <v>372.52349816005614</v>
      </c>
      <c r="W37" s="49">
        <f>S37*U37^(N37+1)</f>
        <v>375.55296498043185</v>
      </c>
      <c r="X37" s="55">
        <f>0.5 * (D37-MAX($D$3:$D$97))/(MIN($D$3:$D$97)-MAX($D$3:$D$97)) + 0.75</f>
        <v>0.98825988537932086</v>
      </c>
      <c r="Y37" s="55">
        <f>AVERAGE(D37, F37, G37, H37, I37, J37, K37)</f>
        <v>0.37463326306488559</v>
      </c>
      <c r="Z37" s="26">
        <f>1.2^N37</f>
        <v>1</v>
      </c>
      <c r="AA37" s="26">
        <f>1.6^N37</f>
        <v>1</v>
      </c>
      <c r="AB37" s="26">
        <f>1.2^N37</f>
        <v>1</v>
      </c>
      <c r="AC37" s="26">
        <f>IF(C37&gt;0, 1, 0.3)</f>
        <v>1</v>
      </c>
      <c r="AD37" s="26">
        <f>IF(C37&gt;0, 1, 0.2)</f>
        <v>1</v>
      </c>
      <c r="AE37" s="26">
        <f>IF(C37 &gt; 0, 1, 0.5)</f>
        <v>1</v>
      </c>
      <c r="AF37" s="26">
        <f>PERCENTILE($L$2:$L$97, 0.05)</f>
        <v>6.4178491281671524E-2</v>
      </c>
      <c r="AG37" s="26">
        <f>PERCENTILE($L$2:$L$97, 0.95)</f>
        <v>1.0348929165578702</v>
      </c>
      <c r="AH37" s="26">
        <f>MIN(MAX(L37,AF37), AG37)</f>
        <v>0.84355029476388199</v>
      </c>
      <c r="AI37" s="26">
        <f>AH37-$AH$98+1</f>
        <v>1.7793718034822104</v>
      </c>
      <c r="AJ37" s="26">
        <f>PERCENTILE($M$2:$M$97, 0.02)</f>
        <v>-1.194881273382256</v>
      </c>
      <c r="AK37" s="26">
        <f>PERCENTILE($M$2:$M$97, 0.98)</f>
        <v>1.1175544988349586</v>
      </c>
      <c r="AL37" s="26">
        <f>MIN(MAX(M37,AJ37), AK37)</f>
        <v>-0.89609925186252404</v>
      </c>
      <c r="AM37" s="26">
        <f>AL37-$AL$98 + 0.1</f>
        <v>0.39878202151973197</v>
      </c>
      <c r="AN37" s="60">
        <v>1</v>
      </c>
      <c r="AO37" s="60">
        <v>0</v>
      </c>
      <c r="AP37" s="65">
        <v>1</v>
      </c>
      <c r="AQ37" s="25">
        <v>2</v>
      </c>
      <c r="AR37" s="20">
        <f>(AI37^4)*AB37*AE37*AN37</f>
        <v>10.024594570055273</v>
      </c>
      <c r="AS37" s="20">
        <f>(AI37^4) *Z37*AC37*AO37</f>
        <v>0</v>
      </c>
      <c r="AT37" s="20">
        <f>(AM37^5)*AA37*AP37*AQ37</f>
        <v>2.0170090579592456E-2</v>
      </c>
      <c r="AU37" s="14">
        <f>AR37/$AR$98</f>
        <v>2.9345832782933311E-2</v>
      </c>
      <c r="AV37" s="14">
        <f>AS37/$AS$98</f>
        <v>0</v>
      </c>
      <c r="AW37" s="81">
        <f>AT37/$AT$98</f>
        <v>2.9796894632390925E-5</v>
      </c>
      <c r="AX37" s="25">
        <f>N37</f>
        <v>0</v>
      </c>
      <c r="AY37" s="80">
        <v>0</v>
      </c>
      <c r="AZ37" s="15">
        <f>$D$104*AU37</f>
        <v>3610.5498635318086</v>
      </c>
      <c r="BA37" s="23">
        <f>AZ37-AY37</f>
        <v>3610.5498635318086</v>
      </c>
      <c r="BB37" s="67">
        <f>BA37*IF($BA$98 &gt; 0, (BA37&gt;0), (BA37&lt;0))</f>
        <v>0</v>
      </c>
      <c r="BC37" s="75">
        <f>BB37/$BB$98</f>
        <v>0</v>
      </c>
      <c r="BD37" s="76">
        <f>BC37*$BA$98</f>
        <v>0</v>
      </c>
      <c r="BE37" s="77">
        <f>(IF(BD37 &gt; 0, V37, W37))</f>
        <v>375.55296498043185</v>
      </c>
      <c r="BF37" s="60">
        <f>BD37/BE37</f>
        <v>0</v>
      </c>
      <c r="BG37" s="78">
        <f>AY37/AZ37</f>
        <v>0</v>
      </c>
      <c r="BH37" s="80">
        <v>0</v>
      </c>
      <c r="BI37" s="80">
        <v>0</v>
      </c>
      <c r="BJ37" s="80">
        <v>0</v>
      </c>
      <c r="BK37" s="10">
        <f>SUM(BH37:BJ37)</f>
        <v>0</v>
      </c>
      <c r="BL37" s="15">
        <f>AV37*$D$103</f>
        <v>0</v>
      </c>
      <c r="BM37" s="9">
        <f>BL37-BK37</f>
        <v>0</v>
      </c>
      <c r="BN37" s="67">
        <f>BM37*IF($BM$98 &gt; 0, (BM37&gt;0), (BM37&lt;0))</f>
        <v>0</v>
      </c>
      <c r="BO37" s="7">
        <f>BN37/$BN$98</f>
        <v>0</v>
      </c>
      <c r="BP37" s="76">
        <f>BO37*$BM$98</f>
        <v>0</v>
      </c>
      <c r="BQ37" s="62">
        <f>IF(BP37&gt;0,V37,W37)</f>
        <v>375.55296498043185</v>
      </c>
      <c r="BR37" s="60">
        <f>BP37/BQ37</f>
        <v>0</v>
      </c>
      <c r="BS37" s="78" t="e">
        <f>BK37/BL37</f>
        <v>#DIV/0!</v>
      </c>
      <c r="BT37" s="17">
        <f>AY37+BK37+BV37</f>
        <v>0</v>
      </c>
      <c r="BU37" s="83">
        <f>AZ37+BL37+BW37</f>
        <v>3610.6805705898032</v>
      </c>
      <c r="BV37" s="84">
        <v>0</v>
      </c>
      <c r="BW37" s="15">
        <f>AW37*$D$106</f>
        <v>0.13070705799444604</v>
      </c>
      <c r="BX37" s="48">
        <f>BW37-BV37</f>
        <v>0.13070705799444604</v>
      </c>
      <c r="BY37" s="68">
        <f>BX37*(BX37&lt;&gt;0)</f>
        <v>0.13070705799444604</v>
      </c>
      <c r="BZ37" s="31">
        <f>BY37/$BY$98</f>
        <v>8.7103197384010432E-5</v>
      </c>
      <c r="CA37" s="61">
        <f>BZ37 * $BX$98</f>
        <v>0.13070705799444604</v>
      </c>
      <c r="CB37" s="62">
        <f>IF(CA37&gt;0, V37, W37)</f>
        <v>372.52349816005614</v>
      </c>
      <c r="CC37" s="79">
        <f>CA37/CB37</f>
        <v>3.5086929721219156E-4</v>
      </c>
      <c r="CG37" s="33"/>
      <c r="CI37" s="16"/>
      <c r="CJ37" s="1"/>
    </row>
    <row r="38" spans="1:88" x14ac:dyDescent="0.2">
      <c r="A38" s="35" t="s">
        <v>236</v>
      </c>
      <c r="B38">
        <v>0</v>
      </c>
      <c r="C38">
        <v>0</v>
      </c>
      <c r="D38">
        <v>0.110755697720911</v>
      </c>
      <c r="E38">
        <v>0.88924430227908802</v>
      </c>
      <c r="F38">
        <v>0.77216699801192801</v>
      </c>
      <c r="G38">
        <v>0.77216699801192801</v>
      </c>
      <c r="H38">
        <v>4.85152655792555E-2</v>
      </c>
      <c r="I38">
        <v>0.27728983688833098</v>
      </c>
      <c r="J38">
        <v>0.11598616330867099</v>
      </c>
      <c r="K38">
        <v>0.29926691687017098</v>
      </c>
      <c r="L38">
        <v>0.22984241429958599</v>
      </c>
      <c r="M38">
        <v>0.76620288268137005</v>
      </c>
      <c r="N38" s="25">
        <v>0</v>
      </c>
      <c r="O38">
        <v>1.0047919563444101</v>
      </c>
      <c r="P38">
        <v>0.99832386570159104</v>
      </c>
      <c r="Q38">
        <v>1.00246024854812</v>
      </c>
      <c r="R38">
        <v>0.99720949702481398</v>
      </c>
      <c r="S38">
        <v>117.25</v>
      </c>
      <c r="T38" s="34">
        <f>IF(C38,P38,R38)</f>
        <v>0.99720949702481398</v>
      </c>
      <c r="U38" s="34">
        <f>IF(D38 = 0,O38,Q38)</f>
        <v>1.00246024854812</v>
      </c>
      <c r="V38" s="50">
        <f>S38*T38^(1-N38)</f>
        <v>116.92281352615944</v>
      </c>
      <c r="W38" s="49">
        <f>S38*U38^(N38+1)</f>
        <v>117.53846414226707</v>
      </c>
      <c r="X38" s="55">
        <f>0.5 * (D38-MAX($D$3:$D$97))/(MIN($D$3:$D$97)-MAX($D$3:$D$97)) + 0.75</f>
        <v>1.1983323737994926</v>
      </c>
      <c r="Y38" s="55">
        <f>AVERAGE(D38, F38, G38, H38, I38, J38, K38)</f>
        <v>0.3423068394844565</v>
      </c>
      <c r="Z38" s="26">
        <f>1.2^N38</f>
        <v>1</v>
      </c>
      <c r="AA38" s="26">
        <f>1.6^N38</f>
        <v>1</v>
      </c>
      <c r="AB38" s="26">
        <f>1.2^N38</f>
        <v>1</v>
      </c>
      <c r="AC38" s="26">
        <f>IF(C38&gt;0, 1, 0.3)</f>
        <v>0.3</v>
      </c>
      <c r="AD38" s="26">
        <f>IF(C38&gt;0, 1, 0.2)</f>
        <v>0.2</v>
      </c>
      <c r="AE38" s="26">
        <f>IF(C38 &gt; 0, 1, 0.5)</f>
        <v>0.5</v>
      </c>
      <c r="AF38" s="26">
        <f>PERCENTILE($L$2:$L$97, 0.05)</f>
        <v>6.4178491281671524E-2</v>
      </c>
      <c r="AG38" s="26">
        <f>PERCENTILE($L$2:$L$97, 0.95)</f>
        <v>1.0348929165578702</v>
      </c>
      <c r="AH38" s="26">
        <f>MIN(MAX(L38,AF38), AG38)</f>
        <v>0.22984241429958599</v>
      </c>
      <c r="AI38" s="26">
        <f>AH38-$AH$98+1</f>
        <v>1.1656639230179144</v>
      </c>
      <c r="AJ38" s="26">
        <f>PERCENTILE($M$2:$M$97, 0.02)</f>
        <v>-1.194881273382256</v>
      </c>
      <c r="AK38" s="26">
        <f>PERCENTILE($M$2:$M$97, 0.98)</f>
        <v>1.1175544988349586</v>
      </c>
      <c r="AL38" s="26">
        <f>MIN(MAX(M38,AJ38), AK38)</f>
        <v>0.76620288268137005</v>
      </c>
      <c r="AM38" s="26">
        <f>AL38-$AL$98 + 0.1</f>
        <v>2.0610841560636262</v>
      </c>
      <c r="AN38" s="60">
        <v>0</v>
      </c>
      <c r="AO38" s="63">
        <v>0</v>
      </c>
      <c r="AP38" s="65">
        <v>0.5</v>
      </c>
      <c r="AQ38" s="64">
        <v>1</v>
      </c>
      <c r="AR38" s="20">
        <f>(AI38^4)*AB38*AE38*AN38</f>
        <v>0</v>
      </c>
      <c r="AS38" s="20">
        <f>(AI38^4) *Z38*AC38*AO38</f>
        <v>0</v>
      </c>
      <c r="AT38" s="20">
        <f>(AM38^5)*AA38*AP38*AQ38</f>
        <v>18.597245679293053</v>
      </c>
      <c r="AU38" s="14">
        <f>AR38/$AR$98</f>
        <v>0</v>
      </c>
      <c r="AV38" s="14">
        <f>AS38/$AS$98</f>
        <v>0</v>
      </c>
      <c r="AW38" s="81">
        <f>AT38/$AT$98</f>
        <v>2.7473360507326936E-2</v>
      </c>
      <c r="AX38" s="25">
        <f>N38</f>
        <v>0</v>
      </c>
      <c r="AY38" s="80">
        <v>0</v>
      </c>
      <c r="AZ38" s="15">
        <f>$D$104*AU38</f>
        <v>0</v>
      </c>
      <c r="BA38" s="23">
        <f>AZ38-AY38</f>
        <v>0</v>
      </c>
      <c r="BB38" s="67">
        <f>BA38*IF($BA$98 &gt; 0, (BA38&gt;0), (BA38&lt;0))</f>
        <v>0</v>
      </c>
      <c r="BC38" s="75">
        <f>BB38/$BB$98</f>
        <v>0</v>
      </c>
      <c r="BD38" s="76">
        <f>BC38*$BA$98</f>
        <v>0</v>
      </c>
      <c r="BE38" s="77">
        <f>(IF(BD38 &gt; 0, V38, W38))</f>
        <v>117.53846414226707</v>
      </c>
      <c r="BF38" s="60">
        <f>BD38/BE38</f>
        <v>0</v>
      </c>
      <c r="BG38" s="78" t="e">
        <f>AY38/AZ38</f>
        <v>#DIV/0!</v>
      </c>
      <c r="BH38" s="80">
        <v>0</v>
      </c>
      <c r="BI38" s="80">
        <v>0</v>
      </c>
      <c r="BJ38" s="80">
        <v>0</v>
      </c>
      <c r="BK38" s="10">
        <f>SUM(BH38:BJ38)</f>
        <v>0</v>
      </c>
      <c r="BL38" s="15">
        <f>AV38*$D$103</f>
        <v>0</v>
      </c>
      <c r="BM38" s="9">
        <f>BL38-BK38</f>
        <v>0</v>
      </c>
      <c r="BN38" s="67">
        <f>BM38*IF($BM$98 &gt; 0, (BM38&gt;0), (BM38&lt;0))</f>
        <v>0</v>
      </c>
      <c r="BO38" s="7">
        <f>BN38/$BN$98</f>
        <v>0</v>
      </c>
      <c r="BP38" s="76">
        <f>BO38*$BM$98</f>
        <v>0</v>
      </c>
      <c r="BQ38" s="62">
        <f>IF(BP38&gt;0,V38,W38)</f>
        <v>117.53846414226707</v>
      </c>
      <c r="BR38" s="60">
        <f>BP38/BQ38</f>
        <v>0</v>
      </c>
      <c r="BS38" s="78" t="e">
        <f>BK38/BL38</f>
        <v>#DIV/0!</v>
      </c>
      <c r="BT38" s="17">
        <f>AY38+BK38+BV38</f>
        <v>0</v>
      </c>
      <c r="BU38" s="83">
        <f>AZ38+BL38+BW38</f>
        <v>120.51464320144035</v>
      </c>
      <c r="BV38" s="84">
        <v>0</v>
      </c>
      <c r="BW38" s="15">
        <f>AW38*$D$106</f>
        <v>120.51464320144035</v>
      </c>
      <c r="BX38" s="48">
        <f>BW38-BV38</f>
        <v>120.51464320144035</v>
      </c>
      <c r="BY38" s="68">
        <f>BX38*(BX38&lt;&gt;0)</f>
        <v>120.51464320144035</v>
      </c>
      <c r="BZ38" s="31">
        <f>BY38/$BY$98</f>
        <v>8.0310971079195229E-2</v>
      </c>
      <c r="CA38" s="61">
        <f>BZ38 * $BX$98</f>
        <v>120.51464320144035</v>
      </c>
      <c r="CB38" s="62">
        <f>IF(CA38&gt;0, V38, W38)</f>
        <v>116.92281352615944</v>
      </c>
      <c r="CC38" s="79">
        <f>CA38/CB38</f>
        <v>1.0307196651103276</v>
      </c>
      <c r="CG38" s="33"/>
      <c r="CI38" s="16"/>
      <c r="CJ38" s="1"/>
    </row>
    <row r="39" spans="1:88" x14ac:dyDescent="0.2">
      <c r="A39" s="35" t="s">
        <v>188</v>
      </c>
      <c r="B39">
        <v>1</v>
      </c>
      <c r="C39">
        <v>1</v>
      </c>
      <c r="D39">
        <v>0.60215913634546103</v>
      </c>
      <c r="E39">
        <v>0.39784086365453802</v>
      </c>
      <c r="F39">
        <v>0.311729622266401</v>
      </c>
      <c r="G39">
        <v>0.311729622266401</v>
      </c>
      <c r="H39">
        <v>0.68088665830196504</v>
      </c>
      <c r="I39">
        <v>0.79778335424508495</v>
      </c>
      <c r="J39">
        <v>0.73702105948260999</v>
      </c>
      <c r="K39">
        <v>0.47932379085008597</v>
      </c>
      <c r="L39">
        <v>0.38636146195307802</v>
      </c>
      <c r="M39">
        <v>-0.138638588524814</v>
      </c>
      <c r="N39" s="25">
        <v>0</v>
      </c>
      <c r="O39">
        <v>1.01110467794516</v>
      </c>
      <c r="P39">
        <v>0.97691758152488195</v>
      </c>
      <c r="Q39">
        <v>1.0186000061035101</v>
      </c>
      <c r="R39">
        <v>1</v>
      </c>
      <c r="S39">
        <v>50</v>
      </c>
      <c r="T39" s="34">
        <f>IF(C39,P39,R39)</f>
        <v>0.97691758152488195</v>
      </c>
      <c r="U39" s="34">
        <f>IF(D39 = 0,O39,Q39)</f>
        <v>1.0186000061035101</v>
      </c>
      <c r="V39" s="50">
        <f>S39*T39^(1-N39)</f>
        <v>48.845879076244096</v>
      </c>
      <c r="W39" s="49">
        <f>S39*U39^(N39+1)</f>
        <v>50.930000305175504</v>
      </c>
      <c r="X39" s="55">
        <f>0.5 * (D39-MAX($D$3:$D$97))/(MIN($D$3:$D$97)-MAX($D$3:$D$97)) + 0.75</f>
        <v>0.93701750713108112</v>
      </c>
      <c r="Y39" s="55">
        <f>AVERAGE(D39, F39, G39, H39, I39, J39, K39)</f>
        <v>0.56009046339400126</v>
      </c>
      <c r="Z39" s="26">
        <f>1.2^N39</f>
        <v>1</v>
      </c>
      <c r="AA39" s="26">
        <f>1.6^N39</f>
        <v>1</v>
      </c>
      <c r="AB39" s="26">
        <f>1.2^N39</f>
        <v>1</v>
      </c>
      <c r="AC39" s="26">
        <f>IF(C39&gt;0, 1, 0.3)</f>
        <v>1</v>
      </c>
      <c r="AD39" s="26">
        <f>IF(C39&gt;0, 1, 0.2)</f>
        <v>1</v>
      </c>
      <c r="AE39" s="26">
        <f>IF(C39 &gt; 0, 1, 0.5)</f>
        <v>1</v>
      </c>
      <c r="AF39" s="26">
        <f>PERCENTILE($L$2:$L$97, 0.05)</f>
        <v>6.4178491281671524E-2</v>
      </c>
      <c r="AG39" s="26">
        <f>PERCENTILE($L$2:$L$97, 0.95)</f>
        <v>1.0348929165578702</v>
      </c>
      <c r="AH39" s="26">
        <f>MIN(MAX(L39,AF39), AG39)</f>
        <v>0.38636146195307802</v>
      </c>
      <c r="AI39" s="26">
        <f>AH39-$AH$98+1</f>
        <v>1.3221829706714066</v>
      </c>
      <c r="AJ39" s="26">
        <f>PERCENTILE($M$2:$M$97, 0.02)</f>
        <v>-1.194881273382256</v>
      </c>
      <c r="AK39" s="26">
        <f>PERCENTILE($M$2:$M$97, 0.98)</f>
        <v>1.1175544988349586</v>
      </c>
      <c r="AL39" s="26">
        <f>MIN(MAX(M39,AJ39), AK39)</f>
        <v>-0.138638588524814</v>
      </c>
      <c r="AM39" s="26">
        <f>AL39-$AL$98 + 0.1</f>
        <v>1.1562426848574421</v>
      </c>
      <c r="AN39" s="60">
        <v>1</v>
      </c>
      <c r="AO39" s="60">
        <v>0</v>
      </c>
      <c r="AP39" s="65">
        <v>1</v>
      </c>
      <c r="AQ39" s="25">
        <v>1</v>
      </c>
      <c r="AR39" s="20">
        <f>(AI39^4)*AB39*AE39*AN39</f>
        <v>3.0560906846948979</v>
      </c>
      <c r="AS39" s="20">
        <f>(AI39^4) *Z39*AC39*AO39</f>
        <v>0</v>
      </c>
      <c r="AT39" s="20">
        <f>(AM39^5)*AA39*AP39*AQ39</f>
        <v>2.0665455897740364</v>
      </c>
      <c r="AU39" s="14">
        <f>AR39/$AR$98</f>
        <v>8.9463494584042964E-3</v>
      </c>
      <c r="AV39" s="14">
        <f>AS39/$AS$98</f>
        <v>0</v>
      </c>
      <c r="AW39" s="81">
        <f>AT39/$AT$98</f>
        <v>3.0528688479877567E-3</v>
      </c>
      <c r="AX39" s="25">
        <f>N39</f>
        <v>0</v>
      </c>
      <c r="AY39" s="80">
        <v>1850</v>
      </c>
      <c r="AZ39" s="15">
        <f>$D$104*AU39</f>
        <v>1100.7096324400434</v>
      </c>
      <c r="BA39" s="23">
        <f>AZ39-AY39</f>
        <v>-749.29036755995662</v>
      </c>
      <c r="BB39" s="67">
        <f>BA39*IF($BA$98 &gt; 0, (BA39&gt;0), (BA39&lt;0))</f>
        <v>-749.29036755995662</v>
      </c>
      <c r="BC39" s="75">
        <f>BB39/$BB$98</f>
        <v>1.8169532354918722E-2</v>
      </c>
      <c r="BD39" s="76">
        <f>BC39*$BA$98</f>
        <v>-4.8421803725863537</v>
      </c>
      <c r="BE39" s="77">
        <f>(IF(BD39 &gt; 0, V39, W39))</f>
        <v>50.930000305175504</v>
      </c>
      <c r="BF39" s="60">
        <f>BD39/BE39</f>
        <v>-9.5075208002586481E-2</v>
      </c>
      <c r="BG39" s="78">
        <f>AY39/AZ39</f>
        <v>1.6807339060883262</v>
      </c>
      <c r="BH39" s="80">
        <v>1200</v>
      </c>
      <c r="BI39" s="80">
        <v>1950</v>
      </c>
      <c r="BJ39" s="80">
        <v>0</v>
      </c>
      <c r="BK39" s="10">
        <f>SUM(BH39:BJ39)</f>
        <v>3150</v>
      </c>
      <c r="BL39" s="15">
        <f>AV39*$D$103</f>
        <v>0</v>
      </c>
      <c r="BM39" s="9">
        <f>BL39-BK39</f>
        <v>-3150</v>
      </c>
      <c r="BN39" s="67">
        <f>BM39*IF($BM$98 &gt; 0, (BM39&gt;0), (BM39&lt;0))</f>
        <v>-3150</v>
      </c>
      <c r="BO39" s="7">
        <f>BN39/$BN$98</f>
        <v>6.0062582760277712E-2</v>
      </c>
      <c r="BP39" s="76">
        <f>BO39*$BM$98</f>
        <v>-21.808723800254921</v>
      </c>
      <c r="BQ39" s="62">
        <f>IF(BP39&gt;0,V39,W39)</f>
        <v>50.930000305175504</v>
      </c>
      <c r="BR39" s="60">
        <f>BP39/BQ39</f>
        <v>-0.42820977163902979</v>
      </c>
      <c r="BS39" s="78" t="e">
        <f>BK39/BL39</f>
        <v>#DIV/0!</v>
      </c>
      <c r="BT39" s="17">
        <f>AY39+BK39+BV39</f>
        <v>5050</v>
      </c>
      <c r="BU39" s="83">
        <f>AZ39+BL39+BW39</f>
        <v>1114.1013469286265</v>
      </c>
      <c r="BV39" s="84">
        <v>50</v>
      </c>
      <c r="BW39" s="15">
        <f>AW39*$D$106</f>
        <v>13.391714488583094</v>
      </c>
      <c r="BX39" s="48">
        <f>BW39-BV39</f>
        <v>-36.608285511416909</v>
      </c>
      <c r="BY39" s="68">
        <f>BX39*(BX39&lt;&gt;0)</f>
        <v>-36.608285511416909</v>
      </c>
      <c r="BZ39" s="31">
        <f>BY39/$BY$98</f>
        <v>-2.4395765368130689E-2</v>
      </c>
      <c r="CA39" s="61">
        <f>BZ39 * $BX$98</f>
        <v>-36.608285511416909</v>
      </c>
      <c r="CB39" s="62">
        <f>IF(CA39&gt;0, V39, W39)</f>
        <v>50.930000305175504</v>
      </c>
      <c r="CC39" s="79">
        <f>CA39/CB39</f>
        <v>-0.71879609841071956</v>
      </c>
      <c r="CG39" s="33"/>
      <c r="CI39" s="16"/>
      <c r="CJ39" s="1"/>
    </row>
    <row r="40" spans="1:88" x14ac:dyDescent="0.2">
      <c r="A40" s="35" t="s">
        <v>237</v>
      </c>
      <c r="B40">
        <v>0</v>
      </c>
      <c r="C40">
        <v>0</v>
      </c>
      <c r="D40">
        <v>0.46639999999999998</v>
      </c>
      <c r="E40">
        <v>0.53359999999999996</v>
      </c>
      <c r="F40">
        <v>0.33599043443602999</v>
      </c>
      <c r="G40">
        <v>0.33518886679920401</v>
      </c>
      <c r="H40">
        <v>0.53408615641990798</v>
      </c>
      <c r="I40">
        <v>0.72689251359263896</v>
      </c>
      <c r="J40">
        <v>0.62307562038254805</v>
      </c>
      <c r="K40">
        <v>0.45727188918307599</v>
      </c>
      <c r="L40">
        <v>0.75493864084529005</v>
      </c>
      <c r="M40">
        <v>0.43905233878331701</v>
      </c>
      <c r="N40" s="25">
        <v>0</v>
      </c>
      <c r="O40">
        <v>1.00734849169548</v>
      </c>
      <c r="P40">
        <v>0.99166897935678699</v>
      </c>
      <c r="Q40">
        <v>1.0085223738596201</v>
      </c>
      <c r="R40">
        <v>1.00318969036913</v>
      </c>
      <c r="S40">
        <v>4.1399998664855904</v>
      </c>
      <c r="T40" s="34">
        <f>IF(C40,P40,R40)</f>
        <v>1.00318969036913</v>
      </c>
      <c r="U40" s="34">
        <f>IF(D40 = 0,O40,Q40)</f>
        <v>1.0085223738596201</v>
      </c>
      <c r="V40" s="50">
        <f>S40*T40^(1-N40)</f>
        <v>4.153205184187919</v>
      </c>
      <c r="W40" s="49">
        <f>S40*U40^(N40+1)</f>
        <v>4.1752824931265575</v>
      </c>
      <c r="X40" s="55">
        <f>0.5 * (D40-MAX($D$3:$D$97))/(MIN($D$3:$D$97)-MAX($D$3:$D$97)) + 0.75</f>
        <v>1.009210491194096</v>
      </c>
      <c r="Y40" s="55">
        <f>AVERAGE(D40, F40, G40, H40, I40, J40, K40)</f>
        <v>0.49698649725905791</v>
      </c>
      <c r="Z40" s="26">
        <f>1.2^N40</f>
        <v>1</v>
      </c>
      <c r="AA40" s="26">
        <f>1.6^N40</f>
        <v>1</v>
      </c>
      <c r="AB40" s="26">
        <f>1.2^N40</f>
        <v>1</v>
      </c>
      <c r="AC40" s="26">
        <f>IF(C40&gt;0, 1, 0.3)</f>
        <v>0.3</v>
      </c>
      <c r="AD40" s="26">
        <f>IF(C40&gt;0, 1, 0.2)</f>
        <v>0.2</v>
      </c>
      <c r="AE40" s="26">
        <f>IF(C40 &gt; 0, 1, 0.5)</f>
        <v>0.5</v>
      </c>
      <c r="AF40" s="26">
        <f>PERCENTILE($L$2:$L$97, 0.05)</f>
        <v>6.4178491281671524E-2</v>
      </c>
      <c r="AG40" s="26">
        <f>PERCENTILE($L$2:$L$97, 0.95)</f>
        <v>1.0348929165578702</v>
      </c>
      <c r="AH40" s="26">
        <f>MIN(MAX(L40,AF40), AG40)</f>
        <v>0.75493864084529005</v>
      </c>
      <c r="AI40" s="26">
        <f>AH40-$AH$98+1</f>
        <v>1.6907601495636184</v>
      </c>
      <c r="AJ40" s="26">
        <f>PERCENTILE($M$2:$M$97, 0.02)</f>
        <v>-1.194881273382256</v>
      </c>
      <c r="AK40" s="26">
        <f>PERCENTILE($M$2:$M$97, 0.98)</f>
        <v>1.1175544988349586</v>
      </c>
      <c r="AL40" s="26">
        <f>MIN(MAX(M40,AJ40), AK40)</f>
        <v>0.43905233878331701</v>
      </c>
      <c r="AM40" s="26">
        <f>AL40-$AL$98 + 0.1</f>
        <v>1.7339336121655731</v>
      </c>
      <c r="AN40" s="60">
        <v>0</v>
      </c>
      <c r="AO40" s="63">
        <v>0</v>
      </c>
      <c r="AP40" s="65">
        <v>0.5</v>
      </c>
      <c r="AQ40" s="64">
        <v>1</v>
      </c>
      <c r="AR40" s="20">
        <f>(AI40^4)*AB40*AE40*AN40</f>
        <v>0</v>
      </c>
      <c r="AS40" s="20">
        <f>(AI40^4) *Z40*AC40*AO40</f>
        <v>0</v>
      </c>
      <c r="AT40" s="20">
        <f>(AM40^5)*AA40*AP40*AQ40</f>
        <v>7.8366839382413174</v>
      </c>
      <c r="AU40" s="14">
        <f>AR40/$AR$98</f>
        <v>0</v>
      </c>
      <c r="AV40" s="14">
        <f>AS40/$AS$98</f>
        <v>0</v>
      </c>
      <c r="AW40" s="81">
        <f>AT40/$AT$98</f>
        <v>1.1576985470327273E-2</v>
      </c>
      <c r="AX40" s="25">
        <f>N40</f>
        <v>0</v>
      </c>
      <c r="AY40" s="80">
        <v>0</v>
      </c>
      <c r="AZ40" s="15">
        <f>$D$104*AU40</f>
        <v>0</v>
      </c>
      <c r="BA40" s="23">
        <f>AZ40-AY40</f>
        <v>0</v>
      </c>
      <c r="BB40" s="67">
        <f>BA40*IF($BA$98 &gt; 0, (BA40&gt;0), (BA40&lt;0))</f>
        <v>0</v>
      </c>
      <c r="BC40" s="75">
        <f>BB40/$BB$98</f>
        <v>0</v>
      </c>
      <c r="BD40" s="76">
        <f>BC40*$BA$98</f>
        <v>0</v>
      </c>
      <c r="BE40" s="77">
        <f>(IF(BD40 &gt; 0, V40, W40))</f>
        <v>4.1752824931265575</v>
      </c>
      <c r="BF40" s="60">
        <f>BD40/BE40</f>
        <v>0</v>
      </c>
      <c r="BG40" s="78" t="e">
        <f>AY40/AZ40</f>
        <v>#DIV/0!</v>
      </c>
      <c r="BH40" s="80">
        <v>0</v>
      </c>
      <c r="BI40" s="80">
        <v>0</v>
      </c>
      <c r="BJ40" s="80">
        <v>0</v>
      </c>
      <c r="BK40" s="10">
        <f>SUM(BH40:BJ40)</f>
        <v>0</v>
      </c>
      <c r="BL40" s="15">
        <f>AV40*$D$103</f>
        <v>0</v>
      </c>
      <c r="BM40" s="9">
        <f>BL40-BK40</f>
        <v>0</v>
      </c>
      <c r="BN40" s="67">
        <f>BM40*IF($BM$98 &gt; 0, (BM40&gt;0), (BM40&lt;0))</f>
        <v>0</v>
      </c>
      <c r="BO40" s="7">
        <f>BN40/$BN$98</f>
        <v>0</v>
      </c>
      <c r="BP40" s="76">
        <f>BO40*$BM$98</f>
        <v>0</v>
      </c>
      <c r="BQ40" s="62">
        <f>IF(BP40&gt;0,V40,W40)</f>
        <v>4.1752824931265575</v>
      </c>
      <c r="BR40" s="60">
        <f>BP40/BQ40</f>
        <v>0</v>
      </c>
      <c r="BS40" s="78" t="e">
        <f>BK40/BL40</f>
        <v>#DIV/0!</v>
      </c>
      <c r="BT40" s="17">
        <f>AY40+BK40+BV40</f>
        <v>79</v>
      </c>
      <c r="BU40" s="83">
        <f>AZ40+BL40+BW40</f>
        <v>50.783604464137625</v>
      </c>
      <c r="BV40" s="84">
        <v>79</v>
      </c>
      <c r="BW40" s="15">
        <f>AW40*$D$106</f>
        <v>50.783604464137625</v>
      </c>
      <c r="BX40" s="48">
        <f>BW40-BV40</f>
        <v>-28.216395535862375</v>
      </c>
      <c r="BY40" s="68">
        <f>BX40*(BX40&lt;&gt;0)</f>
        <v>-28.216395535862375</v>
      </c>
      <c r="BZ40" s="31">
        <f>BY40/$BY$98</f>
        <v>-1.8803408993644126E-2</v>
      </c>
      <c r="CA40" s="61">
        <f>BZ40 * $BX$98</f>
        <v>-28.216395535862375</v>
      </c>
      <c r="CB40" s="62">
        <f>IF(CA40&gt;0, V40, W40)</f>
        <v>4.1752824931265575</v>
      </c>
      <c r="CC40" s="79">
        <f>CA40/CB40</f>
        <v>-6.7579608283542081</v>
      </c>
      <c r="CG40" s="33"/>
      <c r="CI40" s="16"/>
      <c r="CJ40" s="1"/>
    </row>
    <row r="41" spans="1:88" x14ac:dyDescent="0.2">
      <c r="A41" s="35" t="s">
        <v>186</v>
      </c>
      <c r="B41">
        <v>1</v>
      </c>
      <c r="C41">
        <v>1</v>
      </c>
      <c r="D41">
        <v>0.47780887644941999</v>
      </c>
      <c r="E41">
        <v>0.52219112355057895</v>
      </c>
      <c r="F41">
        <v>0.68628230616302099</v>
      </c>
      <c r="G41">
        <v>0.68628230616302099</v>
      </c>
      <c r="H41">
        <v>7.9046424090338699E-2</v>
      </c>
      <c r="I41">
        <v>0.39815976578837298</v>
      </c>
      <c r="J41">
        <v>0.177406611213386</v>
      </c>
      <c r="K41">
        <v>0.348928385592358</v>
      </c>
      <c r="L41">
        <v>0.60206884836743602</v>
      </c>
      <c r="M41">
        <v>-1.03513184636795</v>
      </c>
      <c r="N41" s="25">
        <v>0</v>
      </c>
      <c r="O41">
        <v>1.01525859989962</v>
      </c>
      <c r="P41">
        <v>0.99621264124412501</v>
      </c>
      <c r="Q41">
        <v>1.00500270962668</v>
      </c>
      <c r="R41">
        <v>0.99019677936122796</v>
      </c>
      <c r="S41">
        <v>221.32000732421801</v>
      </c>
      <c r="T41" s="34">
        <f>IF(C41,P41,R41)</f>
        <v>0.99621264124412501</v>
      </c>
      <c r="U41" s="34">
        <f>IF(D41 = 0,O41,Q41)</f>
        <v>1.00500270962668</v>
      </c>
      <c r="V41" s="50">
        <f>S41*T41^(1-N41)</f>
        <v>220.48178905662832</v>
      </c>
      <c r="W41" s="49">
        <f>S41*U41^(N41+1)</f>
        <v>222.42720705543576</v>
      </c>
      <c r="X41" s="55">
        <f>0.5 * (D41-MAX($D$3:$D$97))/(MIN($D$3:$D$97)-MAX($D$3:$D$97)) + 0.75</f>
        <v>1.0031435637086854</v>
      </c>
      <c r="Y41" s="55">
        <f>AVERAGE(D41, F41, G41, H41, I41, J41, K41)</f>
        <v>0.40770209649427397</v>
      </c>
      <c r="Z41" s="26">
        <f>1.2^N41</f>
        <v>1</v>
      </c>
      <c r="AA41" s="26">
        <f>1.6^N41</f>
        <v>1</v>
      </c>
      <c r="AB41" s="26">
        <f>1.2^N41</f>
        <v>1</v>
      </c>
      <c r="AC41" s="26">
        <f>IF(C41&gt;0, 1, 0.3)</f>
        <v>1</v>
      </c>
      <c r="AD41" s="26">
        <f>IF(C41&gt;0, 1, 0.2)</f>
        <v>1</v>
      </c>
      <c r="AE41" s="26">
        <f>IF(C41 &gt; 0, 1, 0.5)</f>
        <v>1</v>
      </c>
      <c r="AF41" s="26">
        <f>PERCENTILE($L$2:$L$97, 0.05)</f>
        <v>6.4178491281671524E-2</v>
      </c>
      <c r="AG41" s="26">
        <f>PERCENTILE($L$2:$L$97, 0.95)</f>
        <v>1.0348929165578702</v>
      </c>
      <c r="AH41" s="26">
        <f>MIN(MAX(L41,AF41), AG41)</f>
        <v>0.60206884836743602</v>
      </c>
      <c r="AI41" s="26">
        <f>AH41-$AH$98+1</f>
        <v>1.5378903570857645</v>
      </c>
      <c r="AJ41" s="26">
        <f>PERCENTILE($M$2:$M$97, 0.02)</f>
        <v>-1.194881273382256</v>
      </c>
      <c r="AK41" s="26">
        <f>PERCENTILE($M$2:$M$97, 0.98)</f>
        <v>1.1175544988349586</v>
      </c>
      <c r="AL41" s="26">
        <f>MIN(MAX(M41,AJ41), AK41)</f>
        <v>-1.03513184636795</v>
      </c>
      <c r="AM41" s="26">
        <f>AL41-$AL$98 + 0.1</f>
        <v>0.25974942701430603</v>
      </c>
      <c r="AN41" s="60">
        <v>1</v>
      </c>
      <c r="AO41" s="60">
        <v>1</v>
      </c>
      <c r="AP41" s="65">
        <v>1</v>
      </c>
      <c r="AQ41" s="25">
        <v>1</v>
      </c>
      <c r="AR41" s="20">
        <f>(AI41^4)*AB41*AE41*AN41</f>
        <v>5.59372994086986</v>
      </c>
      <c r="AS41" s="20">
        <f>(AI41^4) *Z41*AC41*AO41</f>
        <v>5.59372994086986</v>
      </c>
      <c r="AT41" s="20">
        <f>(AM41^5)*AA41*AP41*AQ41</f>
        <v>1.1824233327459941E-3</v>
      </c>
      <c r="AU41" s="14">
        <f>AR41/$AR$98</f>
        <v>1.6374992757113495E-2</v>
      </c>
      <c r="AV41" s="14">
        <f>AS41/$AS$98</f>
        <v>2.2680759925470282E-2</v>
      </c>
      <c r="AW41" s="81">
        <f>AT41/$AT$98</f>
        <v>1.7467717022728801E-6</v>
      </c>
      <c r="AX41" s="25">
        <f>N41</f>
        <v>0</v>
      </c>
      <c r="AY41" s="80">
        <v>1771</v>
      </c>
      <c r="AZ41" s="15">
        <f>$D$104*AU41</f>
        <v>2014.6890463750804</v>
      </c>
      <c r="BA41" s="23">
        <f>AZ41-AY41</f>
        <v>243.68904637508035</v>
      </c>
      <c r="BB41" s="67">
        <f>BA41*IF($BA$98 &gt; 0, (BA41&gt;0), (BA41&lt;0))</f>
        <v>0</v>
      </c>
      <c r="BC41" s="75">
        <f>BB41/$BB$98</f>
        <v>0</v>
      </c>
      <c r="BD41" s="76">
        <f>BC41*$BA$98</f>
        <v>0</v>
      </c>
      <c r="BE41" s="77">
        <f>(IF(BD41 &gt; 0, V41, W41))</f>
        <v>222.42720705543576</v>
      </c>
      <c r="BF41" s="60">
        <f>BD41/BE41</f>
        <v>0</v>
      </c>
      <c r="BG41" s="78">
        <f>AY41/AZ41</f>
        <v>0.8790438421186948</v>
      </c>
      <c r="BH41" s="80">
        <v>0</v>
      </c>
      <c r="BI41" s="80">
        <v>2435</v>
      </c>
      <c r="BJ41" s="80">
        <v>0</v>
      </c>
      <c r="BK41" s="10">
        <f>SUM(BH41:BJ41)</f>
        <v>2435</v>
      </c>
      <c r="BL41" s="15">
        <f>AV41*$D$103</f>
        <v>4285.2551507225116</v>
      </c>
      <c r="BM41" s="9">
        <f>BL41-BK41</f>
        <v>1850.2551507225116</v>
      </c>
      <c r="BN41" s="67">
        <f>BM41*IF($BM$98 &gt; 0, (BM41&gt;0), (BM41&lt;0))</f>
        <v>0</v>
      </c>
      <c r="BO41" s="7">
        <f>BN41/$BN$98</f>
        <v>0</v>
      </c>
      <c r="BP41" s="76">
        <f>BO41*$BM$98</f>
        <v>0</v>
      </c>
      <c r="BQ41" s="62">
        <f>IF(BP41&gt;0,V41,W41)</f>
        <v>222.42720705543576</v>
      </c>
      <c r="BR41" s="60">
        <f>BP41/BQ41</f>
        <v>0</v>
      </c>
      <c r="BS41" s="78">
        <f>BK41/BL41</f>
        <v>0.56822754173446333</v>
      </c>
      <c r="BT41" s="17">
        <f>AY41+BK41+BV41</f>
        <v>4206</v>
      </c>
      <c r="BU41" s="83">
        <f>AZ41+BL41+BW41</f>
        <v>6299.9518594863412</v>
      </c>
      <c r="BV41" s="84">
        <v>0</v>
      </c>
      <c r="BW41" s="15">
        <f>AW41*$D$106</f>
        <v>7.6623887491902168E-3</v>
      </c>
      <c r="BX41" s="48">
        <f>BW41-BV41</f>
        <v>7.6623887491902168E-3</v>
      </c>
      <c r="BY41" s="68">
        <f>BX41*(BX41&lt;&gt;0)</f>
        <v>7.6623887491902168E-3</v>
      </c>
      <c r="BZ41" s="31">
        <f>BY41/$BY$98</f>
        <v>5.1062166794550299E-6</v>
      </c>
      <c r="CA41" s="61">
        <f>BZ41 * $BX$98</f>
        <v>7.6623887491902177E-3</v>
      </c>
      <c r="CB41" s="62">
        <f>IF(CA41&gt;0, V41, W41)</f>
        <v>220.48178905662832</v>
      </c>
      <c r="CC41" s="79">
        <f>CA41/CB41</f>
        <v>3.4752932575407477E-5</v>
      </c>
      <c r="CG41" s="33"/>
      <c r="CI41" s="16"/>
      <c r="CJ41" s="1"/>
    </row>
    <row r="42" spans="1:88" x14ac:dyDescent="0.2">
      <c r="A42" s="35" t="s">
        <v>146</v>
      </c>
      <c r="B42">
        <v>0</v>
      </c>
      <c r="C42">
        <v>0</v>
      </c>
      <c r="D42">
        <v>0.44968704862782799</v>
      </c>
      <c r="E42">
        <v>0.55031295137217096</v>
      </c>
      <c r="F42">
        <v>0.41559062649450002</v>
      </c>
      <c r="G42">
        <v>0.41559062649450002</v>
      </c>
      <c r="H42">
        <v>0.598881545500762</v>
      </c>
      <c r="I42">
        <v>0.70818505338078297</v>
      </c>
      <c r="J42">
        <v>0.65124416256057405</v>
      </c>
      <c r="K42">
        <v>0.52024126087752298</v>
      </c>
      <c r="L42">
        <v>0.50273943171282898</v>
      </c>
      <c r="M42">
        <v>-0.63342104903435603</v>
      </c>
      <c r="N42" s="25">
        <v>0</v>
      </c>
      <c r="O42">
        <v>1.0158728140296001</v>
      </c>
      <c r="P42">
        <v>0.98321330103899096</v>
      </c>
      <c r="Q42">
        <v>1.0274832919162</v>
      </c>
      <c r="R42">
        <v>0.97407201364992302</v>
      </c>
      <c r="S42">
        <v>60.409999847412102</v>
      </c>
      <c r="T42" s="34">
        <f>IF(C42,P42,R42)</f>
        <v>0.97407201364992302</v>
      </c>
      <c r="U42" s="34">
        <f>IF(D42 = 0,O42,Q42)</f>
        <v>1.0274832919162</v>
      </c>
      <c r="V42" s="50">
        <f>S42*T42^(1-N42)</f>
        <v>58.843690195960249</v>
      </c>
      <c r="W42" s="49">
        <f>S42*U42^(N42+1)</f>
        <v>62.07026550787613</v>
      </c>
      <c r="X42" s="55">
        <f>0.5 * (D42-MAX($D$3:$D$97))/(MIN($D$3:$D$97)-MAX($D$3:$D$97)) + 0.75</f>
        <v>1.0180979802024739</v>
      </c>
      <c r="Y42" s="55">
        <f>AVERAGE(D42, F42, G42, H42, I42, J42, K42)</f>
        <v>0.53706004627663861</v>
      </c>
      <c r="Z42" s="26">
        <f>1.2^N42</f>
        <v>1</v>
      </c>
      <c r="AA42" s="26">
        <f>1.6^N42</f>
        <v>1</v>
      </c>
      <c r="AB42" s="26">
        <f>1.2^N42</f>
        <v>1</v>
      </c>
      <c r="AC42" s="26">
        <f>IF(C42&gt;0, 1, 0.3)</f>
        <v>0.3</v>
      </c>
      <c r="AD42" s="26">
        <f>IF(C42&gt;0, 1, 0.2)</f>
        <v>0.2</v>
      </c>
      <c r="AE42" s="26">
        <f>IF(C42 &gt; 0, 1, 0.5)</f>
        <v>0.5</v>
      </c>
      <c r="AF42" s="26">
        <f>PERCENTILE($L$2:$L$97, 0.05)</f>
        <v>6.4178491281671524E-2</v>
      </c>
      <c r="AG42" s="26">
        <f>PERCENTILE($L$2:$L$97, 0.95)</f>
        <v>1.0348929165578702</v>
      </c>
      <c r="AH42" s="26">
        <f>MIN(MAX(L42,AF42), AG42)</f>
        <v>0.50273943171282898</v>
      </c>
      <c r="AI42" s="26">
        <f>AH42-$AH$98+1</f>
        <v>1.4385609404311575</v>
      </c>
      <c r="AJ42" s="26">
        <f>PERCENTILE($M$2:$M$97, 0.02)</f>
        <v>-1.194881273382256</v>
      </c>
      <c r="AK42" s="26">
        <f>PERCENTILE($M$2:$M$97, 0.98)</f>
        <v>1.1175544988349586</v>
      </c>
      <c r="AL42" s="26">
        <f>MIN(MAX(M42,AJ42), AK42)</f>
        <v>-0.63342104903435603</v>
      </c>
      <c r="AM42" s="26">
        <f>AL42-$AL$98 + 0.1</f>
        <v>0.66146022434789997</v>
      </c>
      <c r="AN42" s="60">
        <v>1</v>
      </c>
      <c r="AO42" s="60">
        <v>1</v>
      </c>
      <c r="AP42" s="65">
        <v>1</v>
      </c>
      <c r="AQ42" s="25">
        <v>1</v>
      </c>
      <c r="AR42" s="20">
        <f>(AI42^4)*AB42*AE42*AN42</f>
        <v>2.1413273363318339</v>
      </c>
      <c r="AS42" s="20">
        <f>(AI42^4) *Z42*AC42*AO42</f>
        <v>1.2847964017991003</v>
      </c>
      <c r="AT42" s="20">
        <f>(AM42^5)*AA42*AP42*AQ42</f>
        <v>0.1266247699010887</v>
      </c>
      <c r="AU42" s="14">
        <f>AR42/$AR$98</f>
        <v>6.2684863219532195E-3</v>
      </c>
      <c r="AV42" s="14">
        <f>AS42/$AS$98</f>
        <v>5.2094325343461203E-3</v>
      </c>
      <c r="AW42" s="81">
        <f>AT42/$AT$98</f>
        <v>1.8706038585721222E-4</v>
      </c>
      <c r="AX42" s="25">
        <f>N42</f>
        <v>0</v>
      </c>
      <c r="AY42" s="80">
        <v>1389</v>
      </c>
      <c r="AZ42" s="15">
        <f>$D$104*AU42</f>
        <v>771.24008037835335</v>
      </c>
      <c r="BA42" s="23">
        <f>AZ42-AY42</f>
        <v>-617.75991962164665</v>
      </c>
      <c r="BB42" s="67">
        <f>BA42*IF($BA$98 &gt; 0, (BA42&gt;0), (BA42&lt;0))</f>
        <v>-617.75991962164665</v>
      </c>
      <c r="BC42" s="75">
        <f>BB42/$BB$98</f>
        <v>1.4980052237545071E-2</v>
      </c>
      <c r="BD42" s="76">
        <f>BC42*$BA$98</f>
        <v>-3.9921839213061854</v>
      </c>
      <c r="BE42" s="77">
        <f>(IF(BD42 &gt; 0, V42, W42))</f>
        <v>62.07026550787613</v>
      </c>
      <c r="BF42" s="60">
        <f>BD42/BE42</f>
        <v>-6.4317171654431141E-2</v>
      </c>
      <c r="BG42" s="78">
        <f>AY42/AZ42</f>
        <v>1.8009956112739722</v>
      </c>
      <c r="BH42" s="80">
        <v>302</v>
      </c>
      <c r="BI42" s="80">
        <v>1329</v>
      </c>
      <c r="BJ42" s="80">
        <v>181</v>
      </c>
      <c r="BK42" s="10">
        <f>SUM(BH42:BJ42)</f>
        <v>1812</v>
      </c>
      <c r="BL42" s="15">
        <f>AV42*$D$103</f>
        <v>984.25924323103379</v>
      </c>
      <c r="BM42" s="9">
        <f>BL42-BK42</f>
        <v>-827.74075676896621</v>
      </c>
      <c r="BN42" s="67">
        <f>BM42*IF($BM$98 &gt; 0, (BM42&gt;0), (BM42&lt;0))</f>
        <v>-827.74075676896621</v>
      </c>
      <c r="BO42" s="7">
        <f>BN42/$BN$98</f>
        <v>1.5782935780155855E-2</v>
      </c>
      <c r="BP42" s="76">
        <f>BO42*$BM$98</f>
        <v>-5.7307839817740867</v>
      </c>
      <c r="BQ42" s="62">
        <f>IF(BP42&gt;0,V42,W42)</f>
        <v>62.07026550787613</v>
      </c>
      <c r="BR42" s="60">
        <f>BP42/BQ42</f>
        <v>-9.2327363752728014E-2</v>
      </c>
      <c r="BS42" s="78">
        <f>BK42/BL42</f>
        <v>1.8409783931027526</v>
      </c>
      <c r="BT42" s="17">
        <f>AY42+BK42+BV42</f>
        <v>3201</v>
      </c>
      <c r="BU42" s="83">
        <f>AZ42+BL42+BW42</f>
        <v>1756.3198826979883</v>
      </c>
      <c r="BV42" s="84">
        <v>0</v>
      </c>
      <c r="BW42" s="15">
        <f>AW42*$D$106</f>
        <v>0.82055908860124716</v>
      </c>
      <c r="BX42" s="48">
        <f>BW42-BV42</f>
        <v>0.82055908860124716</v>
      </c>
      <c r="BY42" s="68">
        <f>BX42*(BX42&lt;&gt;0)</f>
        <v>0.82055908860124716</v>
      </c>
      <c r="BZ42" s="31">
        <f>BY42/$BY$98</f>
        <v>5.4682066413517735E-4</v>
      </c>
      <c r="CA42" s="61">
        <f>BZ42 * $BX$98</f>
        <v>0.82055908860124704</v>
      </c>
      <c r="CB42" s="62">
        <f>IF(CA42&gt;0, V42, W42)</f>
        <v>58.843690195960249</v>
      </c>
      <c r="CC42" s="79">
        <f>CA42/CB42</f>
        <v>1.394472518410445E-2</v>
      </c>
      <c r="CG42" s="33"/>
      <c r="CI42" s="16"/>
      <c r="CJ42" s="1"/>
    </row>
    <row r="43" spans="1:88" x14ac:dyDescent="0.2">
      <c r="A43" s="35" t="s">
        <v>147</v>
      </c>
      <c r="B43">
        <v>0</v>
      </c>
      <c r="C43">
        <v>0</v>
      </c>
      <c r="D43">
        <v>0.50920245398773001</v>
      </c>
      <c r="E43">
        <v>0.49079754601226999</v>
      </c>
      <c r="F43">
        <v>0.59045725646123204</v>
      </c>
      <c r="G43">
        <v>0.59045725646123204</v>
      </c>
      <c r="H43">
        <v>0.51451187335092297</v>
      </c>
      <c r="I43">
        <v>0.345646437994722</v>
      </c>
      <c r="J43">
        <v>0.42170984850930199</v>
      </c>
      <c r="K43">
        <v>0.49900064145598499</v>
      </c>
      <c r="L43">
        <v>0.124908152988879</v>
      </c>
      <c r="M43">
        <v>-0.19154988666374001</v>
      </c>
      <c r="N43" s="25">
        <v>0</v>
      </c>
      <c r="O43">
        <v>1.01428261041396</v>
      </c>
      <c r="P43">
        <v>0.97891595153212396</v>
      </c>
      <c r="Q43">
        <v>1.0134809815621599</v>
      </c>
      <c r="R43">
        <v>0.97737666729717598</v>
      </c>
      <c r="S43">
        <v>20.110000610351499</v>
      </c>
      <c r="T43" s="34">
        <f>IF(C43,P43,R43)</f>
        <v>0.97737666729717598</v>
      </c>
      <c r="U43" s="34">
        <f>IF(D43 = 0,O43,Q43)</f>
        <v>1.0134809815621599</v>
      </c>
      <c r="V43" s="50">
        <f>S43*T43^(1-N43)</f>
        <v>19.655045375889522</v>
      </c>
      <c r="W43" s="49">
        <f>S43*U43^(N43+1)</f>
        <v>20.381103157794673</v>
      </c>
      <c r="X43" s="55">
        <f>0.5 * (D43-MAX($D$3:$D$97))/(MIN($D$3:$D$97)-MAX($D$3:$D$97)) + 0.75</f>
        <v>0.9864493204782554</v>
      </c>
      <c r="Y43" s="55">
        <f>AVERAGE(D43, F43, G43, H43, I43, J43, K43)</f>
        <v>0.49585510974587516</v>
      </c>
      <c r="Z43" s="26">
        <f>1.2^N43</f>
        <v>1</v>
      </c>
      <c r="AA43" s="26">
        <f>1.6^N43</f>
        <v>1</v>
      </c>
      <c r="AB43" s="26">
        <f>1.2^N43</f>
        <v>1</v>
      </c>
      <c r="AC43" s="26">
        <f>IF(C43&gt;0, 1, 0.3)</f>
        <v>0.3</v>
      </c>
      <c r="AD43" s="26">
        <f>IF(C43&gt;0, 1, 0.2)</f>
        <v>0.2</v>
      </c>
      <c r="AE43" s="26">
        <f>IF(C43 &gt; 0, 1, 0.5)</f>
        <v>0.5</v>
      </c>
      <c r="AF43" s="26">
        <f>PERCENTILE($L$2:$L$97, 0.05)</f>
        <v>6.4178491281671524E-2</v>
      </c>
      <c r="AG43" s="26">
        <f>PERCENTILE($L$2:$L$97, 0.95)</f>
        <v>1.0348929165578702</v>
      </c>
      <c r="AH43" s="26">
        <f>MIN(MAX(L43,AF43), AG43)</f>
        <v>0.124908152988879</v>
      </c>
      <c r="AI43" s="26">
        <f>AH43-$AH$98+1</f>
        <v>1.0607296617072075</v>
      </c>
      <c r="AJ43" s="26">
        <f>PERCENTILE($M$2:$M$97, 0.02)</f>
        <v>-1.194881273382256</v>
      </c>
      <c r="AK43" s="26">
        <f>PERCENTILE($M$2:$M$97, 0.98)</f>
        <v>1.1175544988349586</v>
      </c>
      <c r="AL43" s="26">
        <f>MIN(MAX(M43,AJ43), AK43)</f>
        <v>-0.19154988666374001</v>
      </c>
      <c r="AM43" s="26">
        <f>AL43-$AL$98 + 0.1</f>
        <v>1.1033313867185162</v>
      </c>
      <c r="AN43" s="60">
        <v>1</v>
      </c>
      <c r="AO43" s="60">
        <v>1</v>
      </c>
      <c r="AP43" s="65">
        <v>1</v>
      </c>
      <c r="AQ43" s="25">
        <v>1</v>
      </c>
      <c r="AR43" s="20">
        <f>(AI43^4)*AB43*AE43*AN43</f>
        <v>0.63297835299429694</v>
      </c>
      <c r="AS43" s="20">
        <f>(AI43^4) *Z43*AC43*AO43</f>
        <v>0.37978701179657814</v>
      </c>
      <c r="AT43" s="20">
        <f>(AM43^5)*AA43*AP43*AQ43</f>
        <v>1.6350455807239106</v>
      </c>
      <c r="AU43" s="14">
        <f>AR43/$AR$98</f>
        <v>1.8529703892139304E-3</v>
      </c>
      <c r="AV43" s="14">
        <f>AS43/$AS$98</f>
        <v>1.5399131042122549E-3</v>
      </c>
      <c r="AW43" s="81">
        <f>AT43/$AT$98</f>
        <v>2.415422017850511E-3</v>
      </c>
      <c r="AX43" s="25">
        <f>N43</f>
        <v>0</v>
      </c>
      <c r="AY43" s="80">
        <v>0</v>
      </c>
      <c r="AZ43" s="15">
        <f>$D$104*AU43</f>
        <v>227.97928535174131</v>
      </c>
      <c r="BA43" s="23">
        <f>AZ43-AY43</f>
        <v>227.97928535174131</v>
      </c>
      <c r="BB43" s="67">
        <f>BA43*IF($BA$98 &gt; 0, (BA43&gt;0), (BA43&lt;0))</f>
        <v>0</v>
      </c>
      <c r="BC43" s="75">
        <f>BB43/$BB$98</f>
        <v>0</v>
      </c>
      <c r="BD43" s="76">
        <f>BC43*$BA$98</f>
        <v>0</v>
      </c>
      <c r="BE43" s="77">
        <f>(IF(BD43 &gt; 0, V43, W43))</f>
        <v>20.381103157794673</v>
      </c>
      <c r="BF43" s="60">
        <f>BD43/BE43</f>
        <v>0</v>
      </c>
      <c r="BG43" s="78">
        <f>AY43/AZ43</f>
        <v>0</v>
      </c>
      <c r="BH43" s="80">
        <v>362</v>
      </c>
      <c r="BI43" s="80">
        <v>603</v>
      </c>
      <c r="BJ43" s="80">
        <v>0</v>
      </c>
      <c r="BK43" s="10">
        <f>SUM(BH43:BJ43)</f>
        <v>965</v>
      </c>
      <c r="BL43" s="15">
        <f>AV43*$D$103</f>
        <v>290.94794809234457</v>
      </c>
      <c r="BM43" s="9">
        <f>BL43-BK43</f>
        <v>-674.05205190765537</v>
      </c>
      <c r="BN43" s="67">
        <f>BM43*IF($BM$98 &gt; 0, (BM43&gt;0), (BM43&lt;0))</f>
        <v>-674.05205190765537</v>
      </c>
      <c r="BO43" s="7">
        <f>BN43/$BN$98</f>
        <v>1.2852478461091606E-2</v>
      </c>
      <c r="BP43" s="76">
        <f>BO43*$BM$98</f>
        <v>-4.6667349292219518</v>
      </c>
      <c r="BQ43" s="62">
        <f>IF(BP43&gt;0,V43,W43)</f>
        <v>20.381103157794673</v>
      </c>
      <c r="BR43" s="60">
        <f>BP43/BQ43</f>
        <v>-0.22897361801719635</v>
      </c>
      <c r="BS43" s="78">
        <f>BK43/BL43</f>
        <v>3.3167444772413952</v>
      </c>
      <c r="BT43" s="17">
        <f>AY43+BK43+BV43</f>
        <v>965</v>
      </c>
      <c r="BU43" s="83">
        <f>AZ43+BL43+BW43</f>
        <v>529.52272366758893</v>
      </c>
      <c r="BV43" s="84">
        <v>0</v>
      </c>
      <c r="BW43" s="15">
        <f>AW43*$D$106</f>
        <v>10.595490223503052</v>
      </c>
      <c r="BX43" s="48">
        <f>BW43-BV43</f>
        <v>10.595490223503052</v>
      </c>
      <c r="BY43" s="68">
        <f>BX43*(BX43&lt;&gt;0)</f>
        <v>10.595490223503052</v>
      </c>
      <c r="BZ43" s="31">
        <f>BY43/$BY$98</f>
        <v>7.0608358146761648E-3</v>
      </c>
      <c r="CA43" s="61">
        <f>BZ43 * $BX$98</f>
        <v>10.595490223503052</v>
      </c>
      <c r="CB43" s="62">
        <f>IF(CA43&gt;0, V43, W43)</f>
        <v>19.655045375889522</v>
      </c>
      <c r="CC43" s="79">
        <f>CA43/CB43</f>
        <v>0.53907228504800819</v>
      </c>
      <c r="CG43" s="33"/>
      <c r="CI43" s="16"/>
      <c r="CJ43" s="1"/>
    </row>
    <row r="44" spans="1:88" x14ac:dyDescent="0.2">
      <c r="A44" s="36" t="s">
        <v>187</v>
      </c>
      <c r="B44">
        <v>1</v>
      </c>
      <c r="C44">
        <v>1</v>
      </c>
      <c r="D44">
        <v>0.84566173530587696</v>
      </c>
      <c r="E44">
        <v>0.15433826469412201</v>
      </c>
      <c r="F44">
        <v>0.96699801192842905</v>
      </c>
      <c r="G44">
        <v>0.96699801192842905</v>
      </c>
      <c r="H44">
        <v>0.42367210372229103</v>
      </c>
      <c r="I44">
        <v>0.65077373483897905</v>
      </c>
      <c r="J44">
        <v>0.52508539999360404</v>
      </c>
      <c r="K44">
        <v>0.71257037398874401</v>
      </c>
      <c r="L44">
        <v>0.58642325587708999</v>
      </c>
      <c r="M44">
        <v>-0.57801068211942197</v>
      </c>
      <c r="N44" s="25">
        <v>0</v>
      </c>
      <c r="O44">
        <v>1.00809919858653</v>
      </c>
      <c r="P44">
        <v>0.98443288962919895</v>
      </c>
      <c r="Q44">
        <v>1.0051857539370701</v>
      </c>
      <c r="R44">
        <v>0.98393504275398902</v>
      </c>
      <c r="S44">
        <v>348.64999389648398</v>
      </c>
      <c r="T44" s="34">
        <f>IF(C44,P44,R44)</f>
        <v>0.98443288962919895</v>
      </c>
      <c r="U44" s="34">
        <f>IF(D44 = 0,O44,Q44)</f>
        <v>1.0051857539370701</v>
      </c>
      <c r="V44" s="50">
        <f>S44*T44^(1-N44)</f>
        <v>343.22252096071827</v>
      </c>
      <c r="W44" s="49">
        <f>S44*U44^(N44+1)</f>
        <v>350.45800697499214</v>
      </c>
      <c r="X44" s="55">
        <f>0.5 * (D44-MAX($D$3:$D$97))/(MIN($D$3:$D$97)-MAX($D$3:$D$97)) + 0.75</f>
        <v>0.8075295056656111</v>
      </c>
      <c r="Y44" s="55">
        <f>AVERAGE(D44, F44, G44, H44, I44, J44, K44)</f>
        <v>0.72739419595805044</v>
      </c>
      <c r="Z44" s="26">
        <f>1.2^N44</f>
        <v>1</v>
      </c>
      <c r="AA44" s="26">
        <f>1.6^N44</f>
        <v>1</v>
      </c>
      <c r="AB44" s="26">
        <f>1.2^N44</f>
        <v>1</v>
      </c>
      <c r="AC44" s="26">
        <f>IF(C44&gt;0, 1, 0.3)</f>
        <v>1</v>
      </c>
      <c r="AD44" s="26">
        <f>IF(C44&gt;0, 1, 0.2)</f>
        <v>1</v>
      </c>
      <c r="AE44" s="26">
        <f>IF(C44 &gt; 0, 1, 0.5)</f>
        <v>1</v>
      </c>
      <c r="AF44" s="26">
        <f>PERCENTILE($L$2:$L$97, 0.05)</f>
        <v>6.4178491281671524E-2</v>
      </c>
      <c r="AG44" s="26">
        <f>PERCENTILE($L$2:$L$97, 0.95)</f>
        <v>1.0348929165578702</v>
      </c>
      <c r="AH44" s="26">
        <f>MIN(MAX(L44,AF44), AG44)</f>
        <v>0.58642325587708999</v>
      </c>
      <c r="AI44" s="26">
        <f>AH44-$AH$98+1</f>
        <v>1.5222447645954185</v>
      </c>
      <c r="AJ44" s="26">
        <f>PERCENTILE($M$2:$M$97, 0.02)</f>
        <v>-1.194881273382256</v>
      </c>
      <c r="AK44" s="26">
        <f>PERCENTILE($M$2:$M$97, 0.98)</f>
        <v>1.1175544988349586</v>
      </c>
      <c r="AL44" s="26">
        <f>MIN(MAX(M44,AJ44), AK44)</f>
        <v>-0.57801068211942197</v>
      </c>
      <c r="AM44" s="26">
        <f>AL44-$AL$98 + 0.1</f>
        <v>0.71687059126283403</v>
      </c>
      <c r="AN44" s="60">
        <v>1</v>
      </c>
      <c r="AO44" s="60">
        <v>1</v>
      </c>
      <c r="AP44" s="65">
        <v>1</v>
      </c>
      <c r="AQ44" s="25">
        <v>1</v>
      </c>
      <c r="AR44" s="20">
        <f>(AI44^4)*AB44*AE44*AN44</f>
        <v>5.3695508100465412</v>
      </c>
      <c r="AS44" s="20">
        <f>(AI44^4) *Z44*AC44*AO44</f>
        <v>5.3695508100465412</v>
      </c>
      <c r="AT44" s="20">
        <f>(AM44^5)*AA44*AP44*AQ44</f>
        <v>0.1893231936024988</v>
      </c>
      <c r="AU44" s="14">
        <f>AR44/$AR$98</f>
        <v>1.5718734467504863E-2</v>
      </c>
      <c r="AV44" s="14">
        <f>AS44/$AS$98</f>
        <v>2.1771786288871442E-2</v>
      </c>
      <c r="AW44" s="81">
        <f>AT44/$AT$98</f>
        <v>2.7968358540486968E-4</v>
      </c>
      <c r="AX44" s="25">
        <f>N44</f>
        <v>0</v>
      </c>
      <c r="AY44" s="80">
        <v>5578</v>
      </c>
      <c r="AZ44" s="15">
        <f>$D$104*AU44</f>
        <v>1933.9466358422271</v>
      </c>
      <c r="BA44" s="23">
        <f>AZ44-AY44</f>
        <v>-3644.0533641577731</v>
      </c>
      <c r="BB44" s="67">
        <f>BA44*IF($BA$98 &gt; 0, (BA44&gt;0), (BA44&lt;0))</f>
        <v>-3644.0533641577731</v>
      </c>
      <c r="BC44" s="75">
        <f>BB44/$BB$98</f>
        <v>8.8364602522155111E-2</v>
      </c>
      <c r="BD44" s="76">
        <f>BC44*$BA$98</f>
        <v>-23.549166572156839</v>
      </c>
      <c r="BE44" s="77">
        <f>(IF(BD44 &gt; 0, V44, W44))</f>
        <v>350.45800697499214</v>
      </c>
      <c r="BF44" s="60">
        <f>BD44/BE44</f>
        <v>-6.719540174134829E-2</v>
      </c>
      <c r="BG44" s="78">
        <f>AY44/AZ44</f>
        <v>2.8842574539657866</v>
      </c>
      <c r="BH44" s="80">
        <v>1395</v>
      </c>
      <c r="BI44" s="80">
        <v>5578</v>
      </c>
      <c r="BJ44" s="80">
        <v>0</v>
      </c>
      <c r="BK44" s="10">
        <f>SUM(BH44:BJ44)</f>
        <v>6973</v>
      </c>
      <c r="BL44" s="15">
        <f>AV44*$D$103</f>
        <v>4113.5155806681632</v>
      </c>
      <c r="BM44" s="9">
        <f>BL44-BK44</f>
        <v>-2859.4844193318368</v>
      </c>
      <c r="BN44" s="67">
        <f>BM44*IF($BM$98 &gt; 0, (BM44&gt;0), (BM44&lt;0))</f>
        <v>-2859.4844193318368</v>
      </c>
      <c r="BO44" s="7">
        <f>BN44/$BN$98</f>
        <v>5.4523180821537495E-2</v>
      </c>
      <c r="BP44" s="76">
        <f>BO44*$BM$98</f>
        <v>-19.797366956298525</v>
      </c>
      <c r="BQ44" s="62">
        <f>IF(BP44&gt;0,V44,W44)</f>
        <v>350.45800697499214</v>
      </c>
      <c r="BR44" s="60">
        <f>BP44/BQ44</f>
        <v>-5.6489983285533035E-2</v>
      </c>
      <c r="BS44" s="78">
        <f>BK44/BL44</f>
        <v>1.6951436947924159</v>
      </c>
      <c r="BT44" s="17">
        <f>AY44+BK44+BV44</f>
        <v>12551</v>
      </c>
      <c r="BU44" s="83">
        <f>AZ44+BL44+BW44</f>
        <v>6048.6890765261269</v>
      </c>
      <c r="BV44" s="84">
        <v>0</v>
      </c>
      <c r="BW44" s="15">
        <f>AW44*$D$106</f>
        <v>1.2268600157370015</v>
      </c>
      <c r="BX44" s="48">
        <f>BW44-BV44</f>
        <v>1.2268600157370015</v>
      </c>
      <c r="BY44" s="68">
        <f>BX44*(BX44&lt;&gt;0)</f>
        <v>1.2268600157370015</v>
      </c>
      <c r="BZ44" s="31">
        <f>BY44/$BY$98</f>
        <v>8.1757964529988116E-4</v>
      </c>
      <c r="CA44" s="61">
        <f>BZ44 * $BX$98</f>
        <v>1.2268600157370015</v>
      </c>
      <c r="CB44" s="62">
        <f>IF(CA44&gt;0, V44, W44)</f>
        <v>343.22252096071827</v>
      </c>
      <c r="CC44" s="79">
        <f>CA44/CB44</f>
        <v>3.574532382965089E-3</v>
      </c>
      <c r="CG44" s="33"/>
      <c r="CI44" s="16"/>
      <c r="CJ44" s="1"/>
    </row>
    <row r="45" spans="1:88" x14ac:dyDescent="0.2">
      <c r="A45" s="36" t="s">
        <v>238</v>
      </c>
      <c r="B45">
        <v>0</v>
      </c>
      <c r="C45">
        <v>0</v>
      </c>
      <c r="D45">
        <v>0.51025430680885897</v>
      </c>
      <c r="E45">
        <v>0.48974569319113997</v>
      </c>
      <c r="F45">
        <v>0.17349781138081899</v>
      </c>
      <c r="G45">
        <v>0.17335984095427401</v>
      </c>
      <c r="H45">
        <v>0.18820577164366301</v>
      </c>
      <c r="I45">
        <v>0.56419907988289397</v>
      </c>
      <c r="J45">
        <v>0.325861202339286</v>
      </c>
      <c r="K45">
        <v>0.237726147792715</v>
      </c>
      <c r="L45">
        <v>0.70280033061539304</v>
      </c>
      <c r="M45">
        <v>0.75207160914281401</v>
      </c>
      <c r="N45" s="25">
        <v>0</v>
      </c>
      <c r="O45">
        <v>1.0607142857142799</v>
      </c>
      <c r="P45">
        <v>0.96245883689051204</v>
      </c>
      <c r="Q45">
        <v>1.3416666777928601</v>
      </c>
      <c r="R45">
        <v>0.96747880880640902</v>
      </c>
      <c r="S45">
        <v>2.9800000190734801</v>
      </c>
      <c r="T45" s="34">
        <f>IF(C45,P45,R45)</f>
        <v>0.96747880880640902</v>
      </c>
      <c r="U45" s="34">
        <f>IF(D45 = 0,O45,Q45)</f>
        <v>1.3416666777928601</v>
      </c>
      <c r="V45" s="50">
        <f>S45*T45^(1-N45)</f>
        <v>2.8830868686962865</v>
      </c>
      <c r="W45" s="49">
        <f>S45*U45^(N45+1)</f>
        <v>3.9981667254129758</v>
      </c>
      <c r="X45" s="55">
        <f>0.5 * (D45-MAX($D$3:$D$97))/(MIN($D$3:$D$97)-MAX($D$3:$D$97)) + 0.75</f>
        <v>0.98588997400628631</v>
      </c>
      <c r="Y45" s="55">
        <f>AVERAGE(D45, F45, G45, H45, I45, J45, K45)</f>
        <v>0.31044345154321568</v>
      </c>
      <c r="Z45" s="26">
        <f>1.2^N45</f>
        <v>1</v>
      </c>
      <c r="AA45" s="26">
        <f>1.6^N45</f>
        <v>1</v>
      </c>
      <c r="AB45" s="26">
        <f>1.2^N45</f>
        <v>1</v>
      </c>
      <c r="AC45" s="26">
        <f>IF(C45&gt;0, 1, 0.3)</f>
        <v>0.3</v>
      </c>
      <c r="AD45" s="26">
        <f>IF(C45&gt;0, 1, 0.2)</f>
        <v>0.2</v>
      </c>
      <c r="AE45" s="26">
        <f>IF(C45 &gt; 0, 1, 0.5)</f>
        <v>0.5</v>
      </c>
      <c r="AF45" s="26">
        <f>PERCENTILE($L$2:$L$97, 0.05)</f>
        <v>6.4178491281671524E-2</v>
      </c>
      <c r="AG45" s="26">
        <f>PERCENTILE($L$2:$L$97, 0.95)</f>
        <v>1.0348929165578702</v>
      </c>
      <c r="AH45" s="26">
        <f>MIN(MAX(L45,AF45), AG45)</f>
        <v>0.70280033061539304</v>
      </c>
      <c r="AI45" s="26">
        <f>AH45-$AH$98+1</f>
        <v>1.6386218393337215</v>
      </c>
      <c r="AJ45" s="26">
        <f>PERCENTILE($M$2:$M$97, 0.02)</f>
        <v>-1.194881273382256</v>
      </c>
      <c r="AK45" s="26">
        <f>PERCENTILE($M$2:$M$97, 0.98)</f>
        <v>1.1175544988349586</v>
      </c>
      <c r="AL45" s="26">
        <f>MIN(MAX(M45,AJ45), AK45)</f>
        <v>0.75207160914281401</v>
      </c>
      <c r="AM45" s="26">
        <f>AL45-$AL$98 + 0.1</f>
        <v>2.04695288252507</v>
      </c>
      <c r="AN45" s="60">
        <v>0</v>
      </c>
      <c r="AO45" s="63">
        <v>0</v>
      </c>
      <c r="AP45" s="65">
        <v>0.5</v>
      </c>
      <c r="AQ45" s="64">
        <v>1</v>
      </c>
      <c r="AR45" s="20">
        <f>(AI45^4)*AB45*AE45*AN45</f>
        <v>0</v>
      </c>
      <c r="AS45" s="20">
        <f>(AI45^4) *Z45*AC45*AO45</f>
        <v>0</v>
      </c>
      <c r="AT45" s="20">
        <f>(AM45^5)*AA45*AP45*AQ45</f>
        <v>17.968392864220995</v>
      </c>
      <c r="AU45" s="14">
        <f>AR45/$AR$98</f>
        <v>0</v>
      </c>
      <c r="AV45" s="14">
        <f>AS45/$AS$98</f>
        <v>0</v>
      </c>
      <c r="AW45" s="81">
        <f>AT45/$AT$98</f>
        <v>2.6544368096705691E-2</v>
      </c>
      <c r="AX45" s="25">
        <f>N45</f>
        <v>0</v>
      </c>
      <c r="AY45" s="80">
        <v>0</v>
      </c>
      <c r="AZ45" s="15">
        <f>$D$104*AU45</f>
        <v>0</v>
      </c>
      <c r="BA45" s="23">
        <f>AZ45-AY45</f>
        <v>0</v>
      </c>
      <c r="BB45" s="67">
        <f>BA45*IF($BA$98 &gt; 0, (BA45&gt;0), (BA45&lt;0))</f>
        <v>0</v>
      </c>
      <c r="BC45" s="75">
        <f>BB45/$BB$98</f>
        <v>0</v>
      </c>
      <c r="BD45" s="76">
        <f>BC45*$BA$98</f>
        <v>0</v>
      </c>
      <c r="BE45" s="77">
        <f>(IF(BD45 &gt; 0, V45, W45))</f>
        <v>3.9981667254129758</v>
      </c>
      <c r="BF45" s="60">
        <f>BD45/BE45</f>
        <v>0</v>
      </c>
      <c r="BG45" s="78" t="e">
        <f>AY45/AZ45</f>
        <v>#DIV/0!</v>
      </c>
      <c r="BH45" s="80">
        <v>0</v>
      </c>
      <c r="BI45" s="80">
        <v>0</v>
      </c>
      <c r="BJ45" s="80">
        <v>0</v>
      </c>
      <c r="BK45" s="10">
        <f>SUM(BH45:BJ45)</f>
        <v>0</v>
      </c>
      <c r="BL45" s="15">
        <f>AV45*$D$103</f>
        <v>0</v>
      </c>
      <c r="BM45" s="9">
        <f>BL45-BK45</f>
        <v>0</v>
      </c>
      <c r="BN45" s="67">
        <f>BM45*IF($BM$98 &gt; 0, (BM45&gt;0), (BM45&lt;0))</f>
        <v>0</v>
      </c>
      <c r="BO45" s="7">
        <f>BN45/$BN$98</f>
        <v>0</v>
      </c>
      <c r="BP45" s="76">
        <f>BO45*$BM$98</f>
        <v>0</v>
      </c>
      <c r="BQ45" s="62">
        <f>IF(BP45&gt;0,V45,W45)</f>
        <v>3.9981667254129758</v>
      </c>
      <c r="BR45" s="60">
        <f>BP45/BQ45</f>
        <v>0</v>
      </c>
      <c r="BS45" s="78" t="e">
        <f>BK45/BL45</f>
        <v>#DIV/0!</v>
      </c>
      <c r="BT45" s="17">
        <f>AY45+BK45+BV45</f>
        <v>122</v>
      </c>
      <c r="BU45" s="83">
        <f>AZ45+BL45+BW45</f>
        <v>116.43952509300919</v>
      </c>
      <c r="BV45" s="84">
        <v>122</v>
      </c>
      <c r="BW45" s="15">
        <f>AW45*$D$106</f>
        <v>116.43952509300919</v>
      </c>
      <c r="BX45" s="48">
        <f>BW45-BV45</f>
        <v>-5.5604749069908053</v>
      </c>
      <c r="BY45" s="68">
        <f>BX45*(BX45&lt;&gt;0)</f>
        <v>-5.5604749069908053</v>
      </c>
      <c r="BZ45" s="31">
        <f>BY45/$BY$98</f>
        <v>-3.705501070898844E-3</v>
      </c>
      <c r="CA45" s="61">
        <f>BZ45 * $BX$98</f>
        <v>-5.5604749069908053</v>
      </c>
      <c r="CB45" s="62">
        <f>IF(CA45&gt;0, V45, W45)</f>
        <v>3.9981667254129758</v>
      </c>
      <c r="CC45" s="79">
        <f>CA45/CB45</f>
        <v>-1.3907561362180205</v>
      </c>
      <c r="CG45" s="33"/>
      <c r="CI45" s="16"/>
      <c r="CJ45" s="1"/>
    </row>
    <row r="46" spans="1:88" x14ac:dyDescent="0.2">
      <c r="A46" s="36" t="s">
        <v>189</v>
      </c>
      <c r="B46">
        <v>0</v>
      </c>
      <c r="C46">
        <v>0</v>
      </c>
      <c r="D46">
        <v>0.124897288414133</v>
      </c>
      <c r="E46">
        <v>0.87510271158586606</v>
      </c>
      <c r="F46">
        <v>0.24207961007311099</v>
      </c>
      <c r="G46">
        <v>0.24207961007311099</v>
      </c>
      <c r="H46">
        <v>5.2393857271906E-2</v>
      </c>
      <c r="I46">
        <v>0.156278229448961</v>
      </c>
      <c r="J46">
        <v>9.0487674566512397E-2</v>
      </c>
      <c r="K46">
        <v>0.148004124859694</v>
      </c>
      <c r="L46">
        <v>0.98878459717710698</v>
      </c>
      <c r="M46">
        <v>1.44876761186995E-2</v>
      </c>
      <c r="N46" s="25">
        <v>0</v>
      </c>
      <c r="O46">
        <v>1.0120235854366399</v>
      </c>
      <c r="P46">
        <v>0.984353370930107</v>
      </c>
      <c r="Q46">
        <v>1.0318633484978601</v>
      </c>
      <c r="R46">
        <v>0.97391387042454003</v>
      </c>
      <c r="S46">
        <v>268.64001464843699</v>
      </c>
      <c r="T46" s="34">
        <f>IF(C46,P46,R46)</f>
        <v>0.97391387042454003</v>
      </c>
      <c r="U46" s="34">
        <f>IF(D46 = 0,O46,Q46)</f>
        <v>1.0318633484978601</v>
      </c>
      <c r="V46" s="50">
        <f>S46*T46^(1-N46)</f>
        <v>261.63223641716439</v>
      </c>
      <c r="W46" s="49">
        <f>S46*U46^(N46+1)</f>
        <v>277.19978505565035</v>
      </c>
      <c r="X46" s="55">
        <f>0.5 * (D46-MAX($D$3:$D$97))/(MIN($D$3:$D$97)-MAX($D$3:$D$97)) + 0.75</f>
        <v>1.1908122638531273</v>
      </c>
      <c r="Y46" s="55">
        <f>AVERAGE(D46, F46, G46, H46, I46, J46, K46)</f>
        <v>0.15088862781534693</v>
      </c>
      <c r="Z46" s="26">
        <f>1.2^N46</f>
        <v>1</v>
      </c>
      <c r="AA46" s="26">
        <f>1.6^N46</f>
        <v>1</v>
      </c>
      <c r="AB46" s="26">
        <f>1.2^N46</f>
        <v>1</v>
      </c>
      <c r="AC46" s="26">
        <f>IF(C46&gt;0, 1, 0.3)</f>
        <v>0.3</v>
      </c>
      <c r="AD46" s="26">
        <f>IF(C46&gt;0, 1, 0.2)</f>
        <v>0.2</v>
      </c>
      <c r="AE46" s="26">
        <f>IF(C46 &gt; 0, 1, 0.5)</f>
        <v>0.5</v>
      </c>
      <c r="AF46" s="26">
        <f>PERCENTILE($L$2:$L$97, 0.05)</f>
        <v>6.4178491281671524E-2</v>
      </c>
      <c r="AG46" s="26">
        <f>PERCENTILE($L$2:$L$97, 0.95)</f>
        <v>1.0348929165578702</v>
      </c>
      <c r="AH46" s="26">
        <f>MIN(MAX(L46,AF46), AG46)</f>
        <v>0.98878459717710698</v>
      </c>
      <c r="AI46" s="26">
        <f>AH46-$AH$98+1</f>
        <v>1.9246061058954353</v>
      </c>
      <c r="AJ46" s="26">
        <f>PERCENTILE($M$2:$M$97, 0.02)</f>
        <v>-1.194881273382256</v>
      </c>
      <c r="AK46" s="26">
        <f>PERCENTILE($M$2:$M$97, 0.98)</f>
        <v>1.1175544988349586</v>
      </c>
      <c r="AL46" s="26">
        <f>MIN(MAX(M46,AJ46), AK46)</f>
        <v>1.44876761186995E-2</v>
      </c>
      <c r="AM46" s="26">
        <f>AL46-$AL$98 + 0.1</f>
        <v>1.3093689495009557</v>
      </c>
      <c r="AN46" s="60">
        <v>1</v>
      </c>
      <c r="AO46" s="60">
        <v>1</v>
      </c>
      <c r="AP46" s="65">
        <v>1</v>
      </c>
      <c r="AQ46" s="25">
        <v>1</v>
      </c>
      <c r="AR46" s="20">
        <f>(AI46^4)*AB46*AE46*AN46</f>
        <v>6.8602104931001762</v>
      </c>
      <c r="AS46" s="20">
        <f>(AI46^4) *Z46*AC46*AO46</f>
        <v>4.1161262958601057</v>
      </c>
      <c r="AT46" s="20">
        <f>(AM46^5)*AA46*AP46*AQ46</f>
        <v>3.8486656971370707</v>
      </c>
      <c r="AU46" s="14">
        <f>AR46/$AR$98</f>
        <v>2.0082467034388228E-2</v>
      </c>
      <c r="AV46" s="14">
        <f>AS46/$AS$98</f>
        <v>1.6689556579630074E-2</v>
      </c>
      <c r="AW46" s="81">
        <f>AT46/$AT$98</f>
        <v>5.6855612918723826E-3</v>
      </c>
      <c r="AX46" s="25">
        <f>N46</f>
        <v>0</v>
      </c>
      <c r="AY46" s="80">
        <v>6447</v>
      </c>
      <c r="AZ46" s="15">
        <f>$D$104*AU46</f>
        <v>2470.8362903424386</v>
      </c>
      <c r="BA46" s="23">
        <f>AZ46-AY46</f>
        <v>-3976.1637096575614</v>
      </c>
      <c r="BB46" s="67">
        <f>BA46*IF($BA$98 &gt; 0, (BA46&gt;0), (BA46&lt;0))</f>
        <v>-3976.1637096575614</v>
      </c>
      <c r="BC46" s="75">
        <f>BB46/$BB$98</f>
        <v>9.6417941960658948E-2</v>
      </c>
      <c r="BD46" s="76">
        <f>BC46*$BA$98</f>
        <v>-25.69538153251834</v>
      </c>
      <c r="BE46" s="77">
        <f>(IF(BD46 &gt; 0, V46, W46))</f>
        <v>277.19978505565035</v>
      </c>
      <c r="BF46" s="60">
        <f>BD46/BE46</f>
        <v>-9.2696253452576677E-2</v>
      </c>
      <c r="BG46" s="78">
        <f>AY46/AZ46</f>
        <v>2.6092380240645148</v>
      </c>
      <c r="BH46" s="80">
        <v>0</v>
      </c>
      <c r="BI46" s="80">
        <v>5910</v>
      </c>
      <c r="BJ46" s="80">
        <v>0</v>
      </c>
      <c r="BK46" s="10">
        <f>SUM(BH46:BJ46)</f>
        <v>5910</v>
      </c>
      <c r="BL46" s="15">
        <f>AV46*$D$103</f>
        <v>3153.2897720864889</v>
      </c>
      <c r="BM46" s="9">
        <f>BL46-BK46</f>
        <v>-2756.7102279135111</v>
      </c>
      <c r="BN46" s="67">
        <f>BM46*IF($BM$98 &gt; 0, (BM46&gt;0), (BM46&lt;0))</f>
        <v>-2756.7102279135111</v>
      </c>
      <c r="BO46" s="7">
        <f>BN46/$BN$98</f>
        <v>5.2563535304812475E-2</v>
      </c>
      <c r="BP46" s="76">
        <f>BO46*$BM$98</f>
        <v>-19.085819669175731</v>
      </c>
      <c r="BQ46" s="62">
        <f>IF(BP46&gt;0,V46,W46)</f>
        <v>277.19978505565035</v>
      </c>
      <c r="BR46" s="60">
        <f>BP46/BQ46</f>
        <v>-6.8852216697585386E-2</v>
      </c>
      <c r="BS46" s="78">
        <f>BK46/BL46</f>
        <v>1.8742330794703441</v>
      </c>
      <c r="BT46" s="17">
        <f>AY46+BK46+BV46</f>
        <v>12357</v>
      </c>
      <c r="BU46" s="83">
        <f>AZ46+BL46+BW46</f>
        <v>5649.0663455918557</v>
      </c>
      <c r="BV46" s="84">
        <v>0</v>
      </c>
      <c r="BW46" s="15">
        <f>AW46*$D$106</f>
        <v>24.940283162927397</v>
      </c>
      <c r="BX46" s="48">
        <f>BW46-BV46</f>
        <v>24.940283162927397</v>
      </c>
      <c r="BY46" s="68">
        <f>BX46*(BX46&lt;&gt;0)</f>
        <v>24.940283162927397</v>
      </c>
      <c r="BZ46" s="31">
        <f>BY46/$BY$98</f>
        <v>1.6620207359007995E-2</v>
      </c>
      <c r="CA46" s="61">
        <f>BZ46 * $BX$98</f>
        <v>24.940283162927397</v>
      </c>
      <c r="CB46" s="62">
        <f>IF(CA46&gt;0, V46, W46)</f>
        <v>261.63223641716439</v>
      </c>
      <c r="CC46" s="79">
        <f>CA46/CB46</f>
        <v>9.5325727075775551E-2</v>
      </c>
      <c r="CG46" s="33"/>
      <c r="CI46" s="16"/>
      <c r="CJ46" s="1"/>
    </row>
    <row r="47" spans="1:88" x14ac:dyDescent="0.2">
      <c r="A47" s="36" t="s">
        <v>173</v>
      </c>
      <c r="B47">
        <v>1</v>
      </c>
      <c r="C47">
        <v>1</v>
      </c>
      <c r="D47">
        <v>0.69692123150739704</v>
      </c>
      <c r="E47">
        <v>0.30307876849260201</v>
      </c>
      <c r="F47">
        <v>0.88230616302186804</v>
      </c>
      <c r="G47">
        <v>0.88230616302186804</v>
      </c>
      <c r="H47">
        <v>0.23086574654955999</v>
      </c>
      <c r="I47">
        <v>0.77373483897950601</v>
      </c>
      <c r="J47">
        <v>0.42264508897230502</v>
      </c>
      <c r="K47">
        <v>0.61065732352211299</v>
      </c>
      <c r="L47">
        <v>0.76093616820757903</v>
      </c>
      <c r="M47">
        <v>-0.80212377748971198</v>
      </c>
      <c r="N47" s="25">
        <v>0</v>
      </c>
      <c r="O47">
        <v>1.03038860301394</v>
      </c>
      <c r="P47">
        <v>0.97965867438004495</v>
      </c>
      <c r="Q47">
        <v>1.0089037106899399</v>
      </c>
      <c r="R47">
        <v>0.98519519767719299</v>
      </c>
      <c r="S47">
        <v>970.989990234375</v>
      </c>
      <c r="T47" s="34">
        <f>IF(C47,P47,R47)</f>
        <v>0.97965867438004495</v>
      </c>
      <c r="U47" s="34">
        <f>IF(D47 = 0,O47,Q47)</f>
        <v>1.0089037106899399</v>
      </c>
      <c r="V47" s="50">
        <f>S47*T47^(1-N47)</f>
        <v>951.23876666930062</v>
      </c>
      <c r="W47" s="49">
        <f>S47*U47^(N47+1)</f>
        <v>979.63540419024946</v>
      </c>
      <c r="X47" s="55">
        <f>0.5 * (D47-MAX($D$3:$D$97))/(MIN($D$3:$D$97)-MAX($D$3:$D$97)) + 0.75</f>
        <v>0.88662562478737572</v>
      </c>
      <c r="Y47" s="55">
        <f>AVERAGE(D47, F47, G47, H47, I47, J47, K47)</f>
        <v>0.64277665079637392</v>
      </c>
      <c r="Z47" s="26">
        <f>1.2^N47</f>
        <v>1</v>
      </c>
      <c r="AA47" s="26">
        <f>1.6^N47</f>
        <v>1</v>
      </c>
      <c r="AB47" s="26">
        <f>1.2^N47</f>
        <v>1</v>
      </c>
      <c r="AC47" s="26">
        <f>IF(C47&gt;0, 1, 0.3)</f>
        <v>1</v>
      </c>
      <c r="AD47" s="26">
        <f>IF(C47&gt;0, 1, 0.2)</f>
        <v>1</v>
      </c>
      <c r="AE47" s="26">
        <f>IF(C47 &gt; 0, 1, 0.5)</f>
        <v>1</v>
      </c>
      <c r="AF47" s="26">
        <f>PERCENTILE($L$2:$L$97, 0.05)</f>
        <v>6.4178491281671524E-2</v>
      </c>
      <c r="AG47" s="26">
        <f>PERCENTILE($L$2:$L$97, 0.95)</f>
        <v>1.0348929165578702</v>
      </c>
      <c r="AH47" s="26">
        <f>MIN(MAX(L47,AF47), AG47)</f>
        <v>0.76093616820757903</v>
      </c>
      <c r="AI47" s="26">
        <f>AH47-$AH$98+1</f>
        <v>1.6967576769259076</v>
      </c>
      <c r="AJ47" s="26">
        <f>PERCENTILE($M$2:$M$97, 0.02)</f>
        <v>-1.194881273382256</v>
      </c>
      <c r="AK47" s="26">
        <f>PERCENTILE($M$2:$M$97, 0.98)</f>
        <v>1.1175544988349586</v>
      </c>
      <c r="AL47" s="26">
        <f>MIN(MAX(M47,AJ47), AK47)</f>
        <v>-0.80212377748971198</v>
      </c>
      <c r="AM47" s="26">
        <f>AL47-$AL$98 + 0.1</f>
        <v>0.49275749589254403</v>
      </c>
      <c r="AN47" s="60">
        <v>1</v>
      </c>
      <c r="AO47" s="60">
        <v>1</v>
      </c>
      <c r="AP47" s="65">
        <v>1</v>
      </c>
      <c r="AQ47" s="25">
        <v>1</v>
      </c>
      <c r="AR47" s="20">
        <f>(AI47^4)*AB47*AE47*AN47</f>
        <v>8.2885639247831016</v>
      </c>
      <c r="AS47" s="20">
        <f>(AI47^4) *Z47*AC47*AO47</f>
        <v>8.2885639247831016</v>
      </c>
      <c r="AT47" s="20">
        <f>(AM47^5)*AA47*AP47*AQ47</f>
        <v>2.9051341913850844E-2</v>
      </c>
      <c r="AU47" s="14">
        <f>AR47/$AR$98</f>
        <v>2.4263805308786388E-2</v>
      </c>
      <c r="AV47" s="14">
        <f>AS47/$AS$98</f>
        <v>3.3607437343620754E-2</v>
      </c>
      <c r="AW47" s="81">
        <f>AT47/$AT$98</f>
        <v>4.2916999828072474E-5</v>
      </c>
      <c r="AX47" s="25">
        <f>N47</f>
        <v>0</v>
      </c>
      <c r="AY47" s="80">
        <v>3884</v>
      </c>
      <c r="AZ47" s="15">
        <f>$D$104*AU47</f>
        <v>2985.2851542638787</v>
      </c>
      <c r="BA47" s="23">
        <f>AZ47-AY47</f>
        <v>-898.71484573612133</v>
      </c>
      <c r="BB47" s="67">
        <f>BA47*IF($BA$98 &gt; 0, (BA47&gt;0), (BA47&lt;0))</f>
        <v>-898.71484573612133</v>
      </c>
      <c r="BC47" s="75">
        <f>BB47/$BB$98</f>
        <v>2.1792924578256524E-2</v>
      </c>
      <c r="BD47" s="76">
        <f>BC47*$BA$98</f>
        <v>-5.8078144001059808</v>
      </c>
      <c r="BE47" s="77">
        <f>(IF(BD47 &gt; 0, V47, W47))</f>
        <v>979.63540419024946</v>
      </c>
      <c r="BF47" s="60">
        <f>BD47/BE47</f>
        <v>-5.9285468606625384E-3</v>
      </c>
      <c r="BG47" s="78">
        <f>AY47/AZ47</f>
        <v>1.3010482413890976</v>
      </c>
      <c r="BH47" s="80">
        <v>0</v>
      </c>
      <c r="BI47" s="80">
        <v>1942</v>
      </c>
      <c r="BJ47" s="80">
        <v>0</v>
      </c>
      <c r="BK47" s="10">
        <f>SUM(BH47:BJ47)</f>
        <v>1942</v>
      </c>
      <c r="BL47" s="15">
        <f>AV47*$D$103</f>
        <v>6349.7186360852838</v>
      </c>
      <c r="BM47" s="9">
        <f>BL47-BK47</f>
        <v>4407.7186360852838</v>
      </c>
      <c r="BN47" s="67">
        <f>BM47*IF($BM$98 &gt; 0, (BM47&gt;0), (BM47&lt;0))</f>
        <v>0</v>
      </c>
      <c r="BO47" s="7">
        <f>BN47/$BN$98</f>
        <v>0</v>
      </c>
      <c r="BP47" s="76">
        <f>BO47*$BM$98</f>
        <v>0</v>
      </c>
      <c r="BQ47" s="62">
        <f>IF(BP47&gt;0,V47,W47)</f>
        <v>979.63540419024946</v>
      </c>
      <c r="BR47" s="60">
        <f>BP47/BQ47</f>
        <v>0</v>
      </c>
      <c r="BS47" s="78">
        <f>BK47/BL47</f>
        <v>0.30584032321742022</v>
      </c>
      <c r="BT47" s="17">
        <f>AY47+BK47+BV47</f>
        <v>5826</v>
      </c>
      <c r="BU47" s="83">
        <f>AZ47+BL47+BW47</f>
        <v>9335.1920500606084</v>
      </c>
      <c r="BV47" s="84">
        <v>0</v>
      </c>
      <c r="BW47" s="15">
        <f>AW47*$D$106</f>
        <v>0.18825971144582274</v>
      </c>
      <c r="BX47" s="48">
        <f>BW47-BV47</f>
        <v>0.18825971144582274</v>
      </c>
      <c r="BY47" s="68">
        <f>BX47*(BX47&lt;&gt;0)</f>
        <v>0.18825971144582274</v>
      </c>
      <c r="BZ47" s="31">
        <f>BY47/$BY$98</f>
        <v>1.2545629178050297E-4</v>
      </c>
      <c r="CA47" s="61">
        <f>BZ47 * $BX$98</f>
        <v>0.18825971144582274</v>
      </c>
      <c r="CB47" s="62">
        <f>IF(CA47&gt;0, V47, W47)</f>
        <v>951.23876666930062</v>
      </c>
      <c r="CC47" s="79">
        <f>CA47/CB47</f>
        <v>1.9791004955044213E-4</v>
      </c>
      <c r="CG47" s="33"/>
      <c r="CI47" s="16"/>
      <c r="CJ47" s="1"/>
    </row>
    <row r="48" spans="1:88" x14ac:dyDescent="0.2">
      <c r="A48" s="36" t="s">
        <v>239</v>
      </c>
      <c r="B48">
        <v>0</v>
      </c>
      <c r="C48">
        <v>0</v>
      </c>
      <c r="D48">
        <v>0.47341063574570103</v>
      </c>
      <c r="E48">
        <v>0.52658936425429803</v>
      </c>
      <c r="F48">
        <v>0.301789264413518</v>
      </c>
      <c r="G48">
        <v>0.301789264413518</v>
      </c>
      <c r="H48">
        <v>0.71643663739021302</v>
      </c>
      <c r="I48">
        <v>0.92827268925135897</v>
      </c>
      <c r="J48">
        <v>0.815505097512219</v>
      </c>
      <c r="K48">
        <v>0.49609543789848298</v>
      </c>
      <c r="L48">
        <v>0.72167124629747104</v>
      </c>
      <c r="M48">
        <v>1.0102832785145801</v>
      </c>
      <c r="N48" s="25">
        <v>0</v>
      </c>
      <c r="O48">
        <v>0.99571381649703605</v>
      </c>
      <c r="P48">
        <v>1.01407899857281</v>
      </c>
      <c r="Q48">
        <v>1.01892598896304</v>
      </c>
      <c r="R48">
        <v>1.0116433271786101</v>
      </c>
      <c r="S48">
        <v>7.9000000953674299</v>
      </c>
      <c r="T48" s="34">
        <f>IF(C48,P48,R48)</f>
        <v>1.0116433271786101</v>
      </c>
      <c r="U48" s="34">
        <f>IF(D48 = 0,O48,Q48)</f>
        <v>1.01892598896304</v>
      </c>
      <c r="V48" s="50">
        <f>S48*T48^(1-N48)</f>
        <v>7.9919823811888433</v>
      </c>
      <c r="W48" s="49">
        <f>S48*U48^(N48+1)</f>
        <v>8.0495154099803692</v>
      </c>
      <c r="X48" s="55">
        <f>0.5 * (D48-MAX($D$3:$D$97))/(MIN($D$3:$D$97)-MAX($D$3:$D$97)) + 0.75</f>
        <v>1.0054824274461571</v>
      </c>
      <c r="Y48" s="55">
        <f>AVERAGE(D48, F48, G48, H48, I48, J48, K48)</f>
        <v>0.57618557523214442</v>
      </c>
      <c r="Z48" s="26">
        <f>1.2^N48</f>
        <v>1</v>
      </c>
      <c r="AA48" s="26">
        <f>1.6^N48</f>
        <v>1</v>
      </c>
      <c r="AB48" s="26">
        <f>1.2^N48</f>
        <v>1</v>
      </c>
      <c r="AC48" s="26">
        <f>IF(C48&gt;0, 1, 0.3)</f>
        <v>0.3</v>
      </c>
      <c r="AD48" s="26">
        <f>IF(C48&gt;0, 1, 0.2)</f>
        <v>0.2</v>
      </c>
      <c r="AE48" s="26">
        <f>IF(C48 &gt; 0, 1, 0.5)</f>
        <v>0.5</v>
      </c>
      <c r="AF48" s="26">
        <f>PERCENTILE($L$2:$L$97, 0.05)</f>
        <v>6.4178491281671524E-2</v>
      </c>
      <c r="AG48" s="26">
        <f>PERCENTILE($L$2:$L$97, 0.95)</f>
        <v>1.0348929165578702</v>
      </c>
      <c r="AH48" s="26">
        <f>MIN(MAX(L48,AF48), AG48)</f>
        <v>0.72167124629747104</v>
      </c>
      <c r="AI48" s="26">
        <f>AH48-$AH$98+1</f>
        <v>1.6574927550157996</v>
      </c>
      <c r="AJ48" s="26">
        <f>PERCENTILE($M$2:$M$97, 0.02)</f>
        <v>-1.194881273382256</v>
      </c>
      <c r="AK48" s="26">
        <f>PERCENTILE($M$2:$M$97, 0.98)</f>
        <v>1.1175544988349586</v>
      </c>
      <c r="AL48" s="26">
        <f>MIN(MAX(M48,AJ48), AK48)</f>
        <v>1.0102832785145801</v>
      </c>
      <c r="AM48" s="26">
        <f>AL48-$AL$98 + 0.1</f>
        <v>2.3051645518968362</v>
      </c>
      <c r="AN48" s="60">
        <v>0</v>
      </c>
      <c r="AO48" s="63">
        <v>0</v>
      </c>
      <c r="AP48" s="65">
        <v>0.5</v>
      </c>
      <c r="AQ48" s="64">
        <v>1</v>
      </c>
      <c r="AR48" s="20">
        <f>(AI48^4)*AB48*AE48*AN48</f>
        <v>0</v>
      </c>
      <c r="AS48" s="20">
        <f>(AI48^4) *Z48*AC48*AO48</f>
        <v>0</v>
      </c>
      <c r="AT48" s="20">
        <f>(AM48^5)*AA48*AP48*AQ48</f>
        <v>32.544654616869401</v>
      </c>
      <c r="AU48" s="14">
        <f>AR48/$AR$98</f>
        <v>0</v>
      </c>
      <c r="AV48" s="14">
        <f>AS48/$AS$98</f>
        <v>0</v>
      </c>
      <c r="AW48" s="81">
        <f>AT48/$AT$98</f>
        <v>4.8077604839690619E-2</v>
      </c>
      <c r="AX48" s="25">
        <f>N48</f>
        <v>0</v>
      </c>
      <c r="AY48" s="80">
        <v>0</v>
      </c>
      <c r="AZ48" s="15">
        <f>$D$104*AU48</f>
        <v>0</v>
      </c>
      <c r="BA48" s="23">
        <f>AZ48-AY48</f>
        <v>0</v>
      </c>
      <c r="BB48" s="67">
        <f>BA48*IF($BA$98 &gt; 0, (BA48&gt;0), (BA48&lt;0))</f>
        <v>0</v>
      </c>
      <c r="BC48" s="75">
        <f>BB48/$BB$98</f>
        <v>0</v>
      </c>
      <c r="BD48" s="76">
        <f>BC48*$BA$98</f>
        <v>0</v>
      </c>
      <c r="BE48" s="77">
        <f>(IF(BD48 &gt; 0, V48, W48))</f>
        <v>8.0495154099803692</v>
      </c>
      <c r="BF48" s="60">
        <f>BD48/BE48</f>
        <v>0</v>
      </c>
      <c r="BG48" s="78" t="e">
        <f>AY48/AZ48</f>
        <v>#DIV/0!</v>
      </c>
      <c r="BH48" s="80">
        <v>0</v>
      </c>
      <c r="BI48" s="80">
        <v>0</v>
      </c>
      <c r="BJ48" s="80">
        <v>0</v>
      </c>
      <c r="BK48" s="10">
        <f>SUM(BH48:BJ48)</f>
        <v>0</v>
      </c>
      <c r="BL48" s="15">
        <f>AV48*$D$103</f>
        <v>0</v>
      </c>
      <c r="BM48" s="9">
        <f>BL48-BK48</f>
        <v>0</v>
      </c>
      <c r="BN48" s="67">
        <f>BM48*IF($BM$98 &gt; 0, (BM48&gt;0), (BM48&lt;0))</f>
        <v>0</v>
      </c>
      <c r="BO48" s="7">
        <f>BN48/$BN$98</f>
        <v>0</v>
      </c>
      <c r="BP48" s="76">
        <f>BO48*$BM$98</f>
        <v>0</v>
      </c>
      <c r="BQ48" s="62">
        <f>IF(BP48&gt;0,V48,W48)</f>
        <v>8.0495154099803692</v>
      </c>
      <c r="BR48" s="60">
        <f>BP48/BQ48</f>
        <v>0</v>
      </c>
      <c r="BS48" s="78" t="e">
        <f>BK48/BL48</f>
        <v>#DIV/0!</v>
      </c>
      <c r="BT48" s="17">
        <f>AY48+BK48+BV48</f>
        <v>245</v>
      </c>
      <c r="BU48" s="83">
        <f>AZ48+BL48+BW48</f>
        <v>210.89722138978689</v>
      </c>
      <c r="BV48" s="84">
        <v>245</v>
      </c>
      <c r="BW48" s="15">
        <f>AW48*$D$106</f>
        <v>210.89722138978689</v>
      </c>
      <c r="BX48" s="48">
        <f>BW48-BV48</f>
        <v>-34.102778610213107</v>
      </c>
      <c r="BY48" s="68">
        <f>BX48*(BX48&lt;&gt;0)</f>
        <v>-34.102778610213107</v>
      </c>
      <c r="BZ48" s="31">
        <f>BY48/$BY$98</f>
        <v>-2.2726095302021264E-2</v>
      </c>
      <c r="CA48" s="61">
        <f>BZ48 * $BX$98</f>
        <v>-34.102778610213107</v>
      </c>
      <c r="CB48" s="62">
        <f>IF(CA48&gt;0, V48, W48)</f>
        <v>8.0495154099803692</v>
      </c>
      <c r="CC48" s="79">
        <f>CA48/CB48</f>
        <v>-4.2366250480035141</v>
      </c>
      <c r="CG48" s="33"/>
      <c r="CI48" s="16"/>
      <c r="CJ48" s="1"/>
    </row>
    <row r="49" spans="1:88" x14ac:dyDescent="0.2">
      <c r="A49" s="36" t="s">
        <v>240</v>
      </c>
      <c r="B49">
        <v>0</v>
      </c>
      <c r="C49">
        <v>0</v>
      </c>
      <c r="D49">
        <v>0.17845659163987099</v>
      </c>
      <c r="E49">
        <v>0.82154340836012796</v>
      </c>
      <c r="F49">
        <v>1.41509433962264E-2</v>
      </c>
      <c r="G49">
        <v>1.41509433962264E-2</v>
      </c>
      <c r="H49">
        <v>0.251953125</v>
      </c>
      <c r="I49">
        <v>4.296875E-2</v>
      </c>
      <c r="J49">
        <v>0.104048598452087</v>
      </c>
      <c r="K49">
        <v>3.83716800147215E-2</v>
      </c>
      <c r="L49">
        <v>0.53333395018542096</v>
      </c>
      <c r="M49">
        <v>0.178804758415611</v>
      </c>
      <c r="N49" s="25">
        <v>0</v>
      </c>
      <c r="O49">
        <v>1.0043633287265199</v>
      </c>
      <c r="P49">
        <v>0.98388027830789304</v>
      </c>
      <c r="Q49">
        <v>1.00601865296876</v>
      </c>
      <c r="R49">
        <v>0.99292626281117602</v>
      </c>
      <c r="S49">
        <v>8.3100004196166992</v>
      </c>
      <c r="T49" s="34">
        <f>IF(C49,P49,R49)</f>
        <v>0.99292626281117602</v>
      </c>
      <c r="U49" s="34">
        <f>IF(D49 = 0,O49,Q49)</f>
        <v>1.00601865296876</v>
      </c>
      <c r="V49" s="50">
        <f>S49*T49^(1-N49)</f>
        <v>8.2512176606093135</v>
      </c>
      <c r="W49" s="49">
        <f>S49*U49^(N49+1)</f>
        <v>8.3600154283126216</v>
      </c>
      <c r="X49" s="55">
        <f>0.5 * (D49-MAX($D$3:$D$97))/(MIN($D$3:$D$97)-MAX($D$3:$D$97)) + 0.75</f>
        <v>1.162330895834089</v>
      </c>
      <c r="Y49" s="55">
        <f>AVERAGE(D49, F49, G49, H49, I49, J49, K49)</f>
        <v>9.2014375985590327E-2</v>
      </c>
      <c r="Z49" s="26">
        <f>1.2^N49</f>
        <v>1</v>
      </c>
      <c r="AA49" s="26">
        <f>1.6^N49</f>
        <v>1</v>
      </c>
      <c r="AB49" s="26">
        <f>1.2^N49</f>
        <v>1</v>
      </c>
      <c r="AC49" s="26">
        <f>IF(C49&gt;0, 1, 0.3)</f>
        <v>0.3</v>
      </c>
      <c r="AD49" s="26">
        <f>IF(C49&gt;0, 1, 0.2)</f>
        <v>0.2</v>
      </c>
      <c r="AE49" s="26">
        <f>IF(C49 &gt; 0, 1, 0.5)</f>
        <v>0.5</v>
      </c>
      <c r="AF49" s="26">
        <f>PERCENTILE($L$2:$L$97, 0.05)</f>
        <v>6.4178491281671524E-2</v>
      </c>
      <c r="AG49" s="26">
        <f>PERCENTILE($L$2:$L$97, 0.95)</f>
        <v>1.0348929165578702</v>
      </c>
      <c r="AH49" s="26">
        <f>MIN(MAX(L49,AF49), AG49)</f>
        <v>0.53333395018542096</v>
      </c>
      <c r="AI49" s="26">
        <f>AH49-$AH$98+1</f>
        <v>1.4691554589037494</v>
      </c>
      <c r="AJ49" s="26">
        <f>PERCENTILE($M$2:$M$97, 0.02)</f>
        <v>-1.194881273382256</v>
      </c>
      <c r="AK49" s="26">
        <f>PERCENTILE($M$2:$M$97, 0.98)</f>
        <v>1.1175544988349586</v>
      </c>
      <c r="AL49" s="26">
        <f>MIN(MAX(M49,AJ49), AK49)</f>
        <v>0.178804758415611</v>
      </c>
      <c r="AM49" s="26">
        <f>AL49-$AL$98 + 0.1</f>
        <v>1.4736860317978671</v>
      </c>
      <c r="AN49" s="60">
        <v>0</v>
      </c>
      <c r="AO49" s="63">
        <v>0</v>
      </c>
      <c r="AP49" s="65">
        <v>0.5</v>
      </c>
      <c r="AQ49" s="64">
        <v>1</v>
      </c>
      <c r="AR49" s="20">
        <f>(AI49^4)*AB49*AE49*AN49</f>
        <v>0</v>
      </c>
      <c r="AS49" s="20">
        <f>(AI49^4) *Z49*AC49*AO49</f>
        <v>0</v>
      </c>
      <c r="AT49" s="20">
        <f>(AM49^5)*AA49*AP49*AQ49</f>
        <v>3.4753203221143614</v>
      </c>
      <c r="AU49" s="14">
        <f>AR49/$AR$98</f>
        <v>0</v>
      </c>
      <c r="AV49" s="14">
        <f>AS49/$AS$98</f>
        <v>0</v>
      </c>
      <c r="AW49" s="81">
        <f>AT49/$AT$98</f>
        <v>5.1340252064421251E-3</v>
      </c>
      <c r="AX49" s="25">
        <f>N49</f>
        <v>0</v>
      </c>
      <c r="AY49" s="80">
        <v>0</v>
      </c>
      <c r="AZ49" s="15">
        <f>$D$104*AU49</f>
        <v>0</v>
      </c>
      <c r="BA49" s="23">
        <f>AZ49-AY49</f>
        <v>0</v>
      </c>
      <c r="BB49" s="67">
        <f>BA49*IF($BA$98 &gt; 0, (BA49&gt;0), (BA49&lt;0))</f>
        <v>0</v>
      </c>
      <c r="BC49" s="75">
        <f>BB49/$BB$98</f>
        <v>0</v>
      </c>
      <c r="BD49" s="76">
        <f>BC49*$BA$98</f>
        <v>0</v>
      </c>
      <c r="BE49" s="77">
        <f>(IF(BD49 &gt; 0, V49, W49))</f>
        <v>8.3600154283126216</v>
      </c>
      <c r="BF49" s="60">
        <f>BD49/BE49</f>
        <v>0</v>
      </c>
      <c r="BG49" s="78" t="e">
        <f>AY49/AZ49</f>
        <v>#DIV/0!</v>
      </c>
      <c r="BH49" s="80">
        <v>0</v>
      </c>
      <c r="BI49" s="80">
        <v>0</v>
      </c>
      <c r="BJ49" s="80">
        <v>0</v>
      </c>
      <c r="BK49" s="10">
        <f>SUM(BH49:BJ49)</f>
        <v>0</v>
      </c>
      <c r="BL49" s="15">
        <f>AV49*$D$103</f>
        <v>0</v>
      </c>
      <c r="BM49" s="9">
        <f>BL49-BK49</f>
        <v>0</v>
      </c>
      <c r="BN49" s="67">
        <f>BM49*IF($BM$98 &gt; 0, (BM49&gt;0), (BM49&lt;0))</f>
        <v>0</v>
      </c>
      <c r="BO49" s="7">
        <f>BN49/$BN$98</f>
        <v>0</v>
      </c>
      <c r="BP49" s="76">
        <f>BO49*$BM$98</f>
        <v>0</v>
      </c>
      <c r="BQ49" s="62">
        <f>IF(BP49&gt;0,V49,W49)</f>
        <v>8.3600154283126216</v>
      </c>
      <c r="BR49" s="60">
        <f>BP49/BQ49</f>
        <v>0</v>
      </c>
      <c r="BS49" s="78" t="e">
        <f>BK49/BL49</f>
        <v>#DIV/0!</v>
      </c>
      <c r="BT49" s="17">
        <f>AY49+BK49+BV49</f>
        <v>25</v>
      </c>
      <c r="BU49" s="83">
        <f>AZ49+BL49+BW49</f>
        <v>22.520914970579028</v>
      </c>
      <c r="BV49" s="84">
        <v>25</v>
      </c>
      <c r="BW49" s="15">
        <f>AW49*$D$106</f>
        <v>22.520914970579028</v>
      </c>
      <c r="BX49" s="48">
        <f>BW49-BV49</f>
        <v>-2.4790850294209719</v>
      </c>
      <c r="BY49" s="68">
        <f>BX49*(BX49&lt;&gt;0)</f>
        <v>-2.4790850294209719</v>
      </c>
      <c r="BZ49" s="31">
        <f>BY49/$BY$98</f>
        <v>-1.6520625279361403E-3</v>
      </c>
      <c r="CA49" s="61">
        <f>BZ49 * $BX$98</f>
        <v>-2.4790850294209719</v>
      </c>
      <c r="CB49" s="62">
        <f>IF(CA49&gt;0, V49, W49)</f>
        <v>8.3600154283126216</v>
      </c>
      <c r="CC49" s="79">
        <f>CA49/CB49</f>
        <v>-0.29654072419832223</v>
      </c>
      <c r="CG49" s="33"/>
      <c r="CI49" s="16"/>
      <c r="CJ49" s="1"/>
    </row>
    <row r="50" spans="1:88" x14ac:dyDescent="0.2">
      <c r="A50" s="36" t="s">
        <v>174</v>
      </c>
      <c r="B50">
        <v>0</v>
      </c>
      <c r="C50">
        <v>1</v>
      </c>
      <c r="D50">
        <v>0.58496601359456202</v>
      </c>
      <c r="E50">
        <v>0.41503398640543698</v>
      </c>
      <c r="F50">
        <v>0.66083499005964197</v>
      </c>
      <c r="G50">
        <v>0.66083499005964197</v>
      </c>
      <c r="H50">
        <v>0.45253032204098698</v>
      </c>
      <c r="I50">
        <v>0.66499372647427801</v>
      </c>
      <c r="J50">
        <v>0.54857071120926704</v>
      </c>
      <c r="K50">
        <v>0.60209195351622702</v>
      </c>
      <c r="L50">
        <v>0.69394599910315402</v>
      </c>
      <c r="M50">
        <v>-1.01837610891791</v>
      </c>
      <c r="N50" s="25">
        <v>0</v>
      </c>
      <c r="O50">
        <v>1.0022314402630601</v>
      </c>
      <c r="P50">
        <v>0.99633888454679898</v>
      </c>
      <c r="Q50">
        <v>1.00205463789379</v>
      </c>
      <c r="R50">
        <v>0.99605364872588098</v>
      </c>
      <c r="S50">
        <v>92.430000305175696</v>
      </c>
      <c r="T50" s="34">
        <f>IF(C50,P50,R50)</f>
        <v>0.99633888454679898</v>
      </c>
      <c r="U50" s="34">
        <f>IF(D50 = 0,O50,Q50)</f>
        <v>1.00205463789379</v>
      </c>
      <c r="V50" s="50">
        <f>S50*T50^(1-N50)</f>
        <v>92.091603402719045</v>
      </c>
      <c r="W50" s="49">
        <f>S50*U50^(N50+1)</f>
        <v>92.619910486325736</v>
      </c>
      <c r="X50" s="55">
        <f>0.5 * (D50-MAX($D$3:$D$97))/(MIN($D$3:$D$97)-MAX($D$3:$D$97)) + 0.75</f>
        <v>0.94616033810483324</v>
      </c>
      <c r="Y50" s="55">
        <f>AVERAGE(D50, F50, G50, H50, I50, J50, K50)</f>
        <v>0.59640324385065802</v>
      </c>
      <c r="Z50" s="26">
        <f>1.2^N50</f>
        <v>1</v>
      </c>
      <c r="AA50" s="26">
        <f>1.6^N50</f>
        <v>1</v>
      </c>
      <c r="AB50" s="26">
        <f>1.2^N50</f>
        <v>1</v>
      </c>
      <c r="AC50" s="26">
        <f>IF(C50&gt;0, 1, 0.3)</f>
        <v>1</v>
      </c>
      <c r="AD50" s="26">
        <f>IF(C50&gt;0, 1, 0.2)</f>
        <v>1</v>
      </c>
      <c r="AE50" s="26">
        <f>IF(C50 &gt; 0, 1, 0.5)</f>
        <v>1</v>
      </c>
      <c r="AF50" s="26">
        <f>PERCENTILE($L$2:$L$97, 0.05)</f>
        <v>6.4178491281671524E-2</v>
      </c>
      <c r="AG50" s="26">
        <f>PERCENTILE($L$2:$L$97, 0.95)</f>
        <v>1.0348929165578702</v>
      </c>
      <c r="AH50" s="26">
        <f>MIN(MAX(L50,AF50), AG50)</f>
        <v>0.69394599910315402</v>
      </c>
      <c r="AI50" s="26">
        <f>AH50-$AH$98+1</f>
        <v>1.6297675078214824</v>
      </c>
      <c r="AJ50" s="26">
        <f>PERCENTILE($M$2:$M$97, 0.02)</f>
        <v>-1.194881273382256</v>
      </c>
      <c r="AK50" s="26">
        <f>PERCENTILE($M$2:$M$97, 0.98)</f>
        <v>1.1175544988349586</v>
      </c>
      <c r="AL50" s="26">
        <f>MIN(MAX(M50,AJ50), AK50)</f>
        <v>-1.01837610891791</v>
      </c>
      <c r="AM50" s="26">
        <f>AL50-$AL$98 + 0.1</f>
        <v>0.27650516446434603</v>
      </c>
      <c r="AN50" s="60">
        <v>1</v>
      </c>
      <c r="AO50" s="60">
        <v>1</v>
      </c>
      <c r="AP50" s="65">
        <v>1</v>
      </c>
      <c r="AQ50" s="25">
        <v>1</v>
      </c>
      <c r="AR50" s="20">
        <f>(AI50^4)*AB50*AE50*AN50</f>
        <v>7.0550910123738397</v>
      </c>
      <c r="AS50" s="20">
        <f>(AI50^4) *Z50*AC50*AO50</f>
        <v>7.0550910123738397</v>
      </c>
      <c r="AT50" s="20">
        <f>(AM50^5)*AA50*AP50*AQ50</f>
        <v>1.6162786512903227E-3</v>
      </c>
      <c r="AU50" s="14">
        <f>AR50/$AR$98</f>
        <v>2.0652957051843827E-2</v>
      </c>
      <c r="AV50" s="14">
        <f>AS50/$AS$98</f>
        <v>2.860610490593524E-2</v>
      </c>
      <c r="AW50" s="81">
        <f>AT50/$AT$98</f>
        <v>2.3876979867312898E-6</v>
      </c>
      <c r="AX50" s="25">
        <f>N50</f>
        <v>0</v>
      </c>
      <c r="AY50" s="80">
        <v>1941</v>
      </c>
      <c r="AZ50" s="15">
        <f>$D$104*AU50</f>
        <v>2541.0262443950792</v>
      </c>
      <c r="BA50" s="23">
        <f>AZ50-AY50</f>
        <v>600.02624439507917</v>
      </c>
      <c r="BB50" s="67">
        <f>BA50*IF($BA$98 &gt; 0, (BA50&gt;0), (BA50&lt;0))</f>
        <v>0</v>
      </c>
      <c r="BC50" s="75">
        <f>BB50/$BB$98</f>
        <v>0</v>
      </c>
      <c r="BD50" s="76">
        <f>BC50*$BA$98</f>
        <v>0</v>
      </c>
      <c r="BE50" s="77">
        <f>(IF(BD50 &gt; 0, V50, W50))</f>
        <v>92.619910486325736</v>
      </c>
      <c r="BF50" s="60">
        <f>BD50/BE50</f>
        <v>0</v>
      </c>
      <c r="BG50" s="78">
        <f>AY50/AZ50</f>
        <v>0.76386460166690551</v>
      </c>
      <c r="BH50" s="80">
        <v>185</v>
      </c>
      <c r="BI50" s="80">
        <v>185</v>
      </c>
      <c r="BJ50" s="80">
        <v>0</v>
      </c>
      <c r="BK50" s="10">
        <f>SUM(BH50:BJ50)</f>
        <v>370</v>
      </c>
      <c r="BL50" s="15">
        <f>AV50*$D$103</f>
        <v>5404.7773881071016</v>
      </c>
      <c r="BM50" s="9">
        <f>BL50-BK50</f>
        <v>5034.7773881071016</v>
      </c>
      <c r="BN50" s="67">
        <f>BM50*IF($BM$98 &gt; 0, (BM50&gt;0), (BM50&lt;0))</f>
        <v>0</v>
      </c>
      <c r="BO50" s="7">
        <f>BN50/$BN$98</f>
        <v>0</v>
      </c>
      <c r="BP50" s="76">
        <f>BO50*$BM$98</f>
        <v>0</v>
      </c>
      <c r="BQ50" s="62">
        <f>IF(BP50&gt;0,V50,W50)</f>
        <v>92.619910486325736</v>
      </c>
      <c r="BR50" s="60">
        <f>BP50/BQ50</f>
        <v>0</v>
      </c>
      <c r="BS50" s="78">
        <f>BK50/BL50</f>
        <v>6.8457953664134902E-2</v>
      </c>
      <c r="BT50" s="17">
        <f>AY50+BK50+BV50</f>
        <v>2311</v>
      </c>
      <c r="BU50" s="83">
        <f>AZ50+BL50+BW50</f>
        <v>7945.8141063781686</v>
      </c>
      <c r="BV50" s="84">
        <v>0</v>
      </c>
      <c r="BW50" s="15">
        <f>AW50*$D$106</f>
        <v>1.0473875988595477E-2</v>
      </c>
      <c r="BX50" s="48">
        <f>BW50-BV50</f>
        <v>1.0473875988595477E-2</v>
      </c>
      <c r="BY50" s="68">
        <f>BX50*(BX50&lt;&gt;0)</f>
        <v>1.0473875988595477E-2</v>
      </c>
      <c r="BZ50" s="31">
        <f>BY50/$BY$98</f>
        <v>6.979792075566758E-6</v>
      </c>
      <c r="CA50" s="61">
        <f>BZ50 * $BX$98</f>
        <v>1.0473875988595477E-2</v>
      </c>
      <c r="CB50" s="62">
        <f>IF(CA50&gt;0, V50, W50)</f>
        <v>92.091603402719045</v>
      </c>
      <c r="CC50" s="79">
        <f>CA50/CB50</f>
        <v>1.1373323518750061E-4</v>
      </c>
      <c r="CG50" s="33"/>
      <c r="CI50" s="16"/>
      <c r="CJ50" s="1"/>
    </row>
    <row r="51" spans="1:88" x14ac:dyDescent="0.2">
      <c r="A51" s="36" t="s">
        <v>191</v>
      </c>
      <c r="B51">
        <v>0</v>
      </c>
      <c r="C51">
        <v>0</v>
      </c>
      <c r="D51">
        <v>0.159936025589764</v>
      </c>
      <c r="E51">
        <v>0.84006397441023495</v>
      </c>
      <c r="F51">
        <v>0.68946322067594401</v>
      </c>
      <c r="G51">
        <v>0.68946322067594401</v>
      </c>
      <c r="H51">
        <v>4.6424090338770298E-2</v>
      </c>
      <c r="I51">
        <v>0.120451693851944</v>
      </c>
      <c r="J51">
        <v>7.4778742412804702E-2</v>
      </c>
      <c r="K51">
        <v>0.22706208970682201</v>
      </c>
      <c r="L51">
        <v>1.02014231358705</v>
      </c>
      <c r="M51">
        <v>-0.858649300458034</v>
      </c>
      <c r="N51" s="25">
        <v>0</v>
      </c>
      <c r="O51">
        <v>1.0076470818275101</v>
      </c>
      <c r="P51">
        <v>0.99656660099037797</v>
      </c>
      <c r="Q51">
        <v>1.00748290029461</v>
      </c>
      <c r="R51">
        <v>0.99746178784942996</v>
      </c>
      <c r="S51">
        <v>264.45999145507801</v>
      </c>
      <c r="T51" s="34">
        <f>IF(C51,P51,R51)</f>
        <v>0.99746178784942996</v>
      </c>
      <c r="U51" s="34">
        <f>IF(D51 = 0,O51,Q51)</f>
        <v>1.00748290029461</v>
      </c>
      <c r="V51" s="50">
        <f>S51*T51^(1-N51)</f>
        <v>263.78873589142711</v>
      </c>
      <c r="W51" s="49">
        <f>S51*U51^(N51+1)</f>
        <v>266.43891920304975</v>
      </c>
      <c r="X51" s="55">
        <f>0.5 * (D51-MAX($D$3:$D$97))/(MIN($D$3:$D$97)-MAX($D$3:$D$97)) + 0.75</f>
        <v>1.1721796247350378</v>
      </c>
      <c r="Y51" s="55">
        <f>AVERAGE(D51, F51, G51, H51, I51, J51, K51)</f>
        <v>0.28679701189314188</v>
      </c>
      <c r="Z51" s="26">
        <f>1.2^N51</f>
        <v>1</v>
      </c>
      <c r="AA51" s="26">
        <f>1.6^N51</f>
        <v>1</v>
      </c>
      <c r="AB51" s="26">
        <f>1.2^N51</f>
        <v>1</v>
      </c>
      <c r="AC51" s="26">
        <f>IF(C51&gt;0, 1, 0.3)</f>
        <v>0.3</v>
      </c>
      <c r="AD51" s="26">
        <f>IF(C51&gt;0, 1, 0.2)</f>
        <v>0.2</v>
      </c>
      <c r="AE51" s="26">
        <f>IF(C51 &gt; 0, 1, 0.5)</f>
        <v>0.5</v>
      </c>
      <c r="AF51" s="26">
        <f>PERCENTILE($L$2:$L$97, 0.05)</f>
        <v>6.4178491281671524E-2</v>
      </c>
      <c r="AG51" s="26">
        <f>PERCENTILE($L$2:$L$97, 0.95)</f>
        <v>1.0348929165578702</v>
      </c>
      <c r="AH51" s="26">
        <f>MIN(MAX(L51,AF51), AG51)</f>
        <v>1.02014231358705</v>
      </c>
      <c r="AI51" s="26">
        <f>AH51-$AH$98+1</f>
        <v>1.9559638223053786</v>
      </c>
      <c r="AJ51" s="26">
        <f>PERCENTILE($M$2:$M$97, 0.02)</f>
        <v>-1.194881273382256</v>
      </c>
      <c r="AK51" s="26">
        <f>PERCENTILE($M$2:$M$97, 0.98)</f>
        <v>1.1175544988349586</v>
      </c>
      <c r="AL51" s="26">
        <f>MIN(MAX(M51,AJ51), AK51)</f>
        <v>-0.858649300458034</v>
      </c>
      <c r="AM51" s="26">
        <f>AL51-$AL$98 + 0.1</f>
        <v>0.436231972924222</v>
      </c>
      <c r="AN51" s="60">
        <v>1</v>
      </c>
      <c r="AO51" s="60">
        <v>1</v>
      </c>
      <c r="AP51" s="65">
        <v>1</v>
      </c>
      <c r="AQ51" s="25">
        <v>1</v>
      </c>
      <c r="AR51" s="20">
        <f>(AI51^4)*AB51*AE51*AN51</f>
        <v>7.3183516792851622</v>
      </c>
      <c r="AS51" s="20">
        <f>(AI51^4) *Z51*AC51*AO51</f>
        <v>4.3910110075710973</v>
      </c>
      <c r="AT51" s="20">
        <f>(AM51^5)*AA51*AP51*AQ51</f>
        <v>1.5797467357202572E-2</v>
      </c>
      <c r="AU51" s="14">
        <f>AR51/$AR$98</f>
        <v>2.142362198552409E-2</v>
      </c>
      <c r="AV51" s="14">
        <f>AS51/$AS$98</f>
        <v>1.7804124894404597E-2</v>
      </c>
      <c r="AW51" s="81">
        <f>AT51/$AT$98</f>
        <v>2.333730076440297E-5</v>
      </c>
      <c r="AX51" s="25">
        <f>N51</f>
        <v>0</v>
      </c>
      <c r="AY51" s="80">
        <v>3967</v>
      </c>
      <c r="AZ51" s="15">
        <f>$D$104*AU51</f>
        <v>2635.8446191779635</v>
      </c>
      <c r="BA51" s="23">
        <f>AZ51-AY51</f>
        <v>-1331.1553808220365</v>
      </c>
      <c r="BB51" s="67">
        <f>BA51*IF($BA$98 &gt; 0, (BA51&gt;0), (BA51&lt;0))</f>
        <v>-1331.1553808220365</v>
      </c>
      <c r="BC51" s="75">
        <f>BB51/$BB$98</f>
        <v>3.2279169476090712E-2</v>
      </c>
      <c r="BD51" s="76">
        <f>BC51*$BA$98</f>
        <v>-8.6023986653790878</v>
      </c>
      <c r="BE51" s="77">
        <f>(IF(BD51 &gt; 0, V51, W51))</f>
        <v>266.43891920304975</v>
      </c>
      <c r="BF51" s="60">
        <f>BD51/BE51</f>
        <v>-3.2286569436289103E-2</v>
      </c>
      <c r="BG51" s="78">
        <f>AY51/AZ51</f>
        <v>1.5050204291773397</v>
      </c>
      <c r="BH51" s="80">
        <v>529</v>
      </c>
      <c r="BI51" s="80">
        <v>3967</v>
      </c>
      <c r="BJ51" s="80">
        <v>0</v>
      </c>
      <c r="BK51" s="10">
        <f>SUM(BH51:BJ51)</f>
        <v>4496</v>
      </c>
      <c r="BL51" s="15">
        <f>AV51*$D$103</f>
        <v>3363.8739688865262</v>
      </c>
      <c r="BM51" s="9">
        <f>BL51-BK51</f>
        <v>-1132.1260311134738</v>
      </c>
      <c r="BN51" s="67">
        <f>BM51*IF($BM$98 &gt; 0, (BM51&gt;0), (BM51&lt;0))</f>
        <v>-1132.1260311134738</v>
      </c>
      <c r="BO51" s="7">
        <f>BN51/$BN$98</f>
        <v>2.1586797917085003E-2</v>
      </c>
      <c r="BP51" s="76">
        <f>BO51*$BM$98</f>
        <v>-7.8381663236928754</v>
      </c>
      <c r="BQ51" s="62">
        <f>IF(BP51&gt;0,V51,W51)</f>
        <v>266.43891920304975</v>
      </c>
      <c r="BR51" s="60">
        <f>BP51/BQ51</f>
        <v>-2.9418248456861168E-2</v>
      </c>
      <c r="BS51" s="78">
        <f>BK51/BL51</f>
        <v>1.3365542352611439</v>
      </c>
      <c r="BT51" s="17">
        <f>AY51+BK51+BV51</f>
        <v>8463</v>
      </c>
      <c r="BU51" s="83">
        <f>AZ51+BL51+BW51</f>
        <v>5999.8209594680229</v>
      </c>
      <c r="BV51" s="84">
        <v>0</v>
      </c>
      <c r="BW51" s="15">
        <f>AW51*$D$106</f>
        <v>0.10237140353313008</v>
      </c>
      <c r="BX51" s="48">
        <f>BW51-BV51</f>
        <v>0.10237140353313008</v>
      </c>
      <c r="BY51" s="68">
        <f>BX51*(BX51&lt;&gt;0)</f>
        <v>0.10237140353313008</v>
      </c>
      <c r="BZ51" s="31">
        <f>BY51/$BY$98</f>
        <v>6.8220314229728169E-5</v>
      </c>
      <c r="CA51" s="61">
        <f>BZ51 * $BX$98</f>
        <v>0.10237140353313008</v>
      </c>
      <c r="CB51" s="62">
        <f>IF(CA51&gt;0, V51, W51)</f>
        <v>263.78873589142711</v>
      </c>
      <c r="CC51" s="79">
        <f>CA51/CB51</f>
        <v>3.8808102698996655E-4</v>
      </c>
      <c r="CG51" s="33"/>
      <c r="CI51" s="16"/>
      <c r="CJ51" s="1"/>
    </row>
    <row r="52" spans="1:88" x14ac:dyDescent="0.2">
      <c r="A52" s="36" t="s">
        <v>148</v>
      </c>
      <c r="B52">
        <v>1</v>
      </c>
      <c r="C52">
        <v>1</v>
      </c>
      <c r="D52">
        <v>0.471011595361855</v>
      </c>
      <c r="E52">
        <v>0.52898840463814401</v>
      </c>
      <c r="F52">
        <v>0.87713717693836901</v>
      </c>
      <c r="G52">
        <v>0.87713717693836901</v>
      </c>
      <c r="H52">
        <v>5.0188205771643603E-2</v>
      </c>
      <c r="I52">
        <v>0.30614805520702598</v>
      </c>
      <c r="J52">
        <v>0.123955724318479</v>
      </c>
      <c r="K52">
        <v>0.32973652223261701</v>
      </c>
      <c r="L52">
        <v>0.57583522448606705</v>
      </c>
      <c r="M52">
        <v>-0.98396553382987795</v>
      </c>
      <c r="N52" s="25">
        <v>0</v>
      </c>
      <c r="O52">
        <v>1.0080414755274101</v>
      </c>
      <c r="P52">
        <v>0.96086311035810801</v>
      </c>
      <c r="Q52">
        <v>1.0170164874173999</v>
      </c>
      <c r="R52">
        <v>0.98695423521703096</v>
      </c>
      <c r="S52">
        <v>62.25</v>
      </c>
      <c r="T52" s="34">
        <f>IF(C52,P52,R52)</f>
        <v>0.96086311035810801</v>
      </c>
      <c r="U52" s="34">
        <f>IF(D52 = 0,O52,Q52)</f>
        <v>1.0170164874173999</v>
      </c>
      <c r="V52" s="50">
        <f>S52*T52^(1-N52)</f>
        <v>59.813728619792222</v>
      </c>
      <c r="W52" s="49">
        <f>S52*U52^(N52+1)</f>
        <v>63.309276341733145</v>
      </c>
      <c r="X52" s="55">
        <f>0.5 * (D52-MAX($D$3:$D$97))/(MIN($D$3:$D$97)-MAX($D$3:$D$97)) + 0.75</f>
        <v>1.0067581713029596</v>
      </c>
      <c r="Y52" s="55">
        <f>AVERAGE(D52, F52, G52, H52, I52, J52, K52)</f>
        <v>0.43361635096690837</v>
      </c>
      <c r="Z52" s="26">
        <f>1.2^N52</f>
        <v>1</v>
      </c>
      <c r="AA52" s="26">
        <f>1.6^N52</f>
        <v>1</v>
      </c>
      <c r="AB52" s="26">
        <f>1.2^N52</f>
        <v>1</v>
      </c>
      <c r="AC52" s="26">
        <f>IF(C52&gt;0, 1, 0.3)</f>
        <v>1</v>
      </c>
      <c r="AD52" s="26">
        <f>IF(C52&gt;0, 1, 0.2)</f>
        <v>1</v>
      </c>
      <c r="AE52" s="26">
        <f>IF(C52 &gt; 0, 1, 0.5)</f>
        <v>1</v>
      </c>
      <c r="AF52" s="26">
        <f>PERCENTILE($L$2:$L$97, 0.05)</f>
        <v>6.4178491281671524E-2</v>
      </c>
      <c r="AG52" s="26">
        <f>PERCENTILE($L$2:$L$97, 0.95)</f>
        <v>1.0348929165578702</v>
      </c>
      <c r="AH52" s="26">
        <f>MIN(MAX(L52,AF52), AG52)</f>
        <v>0.57583522448606705</v>
      </c>
      <c r="AI52" s="26">
        <f>AH52-$AH$98+1</f>
        <v>1.5116567332043955</v>
      </c>
      <c r="AJ52" s="26">
        <f>PERCENTILE($M$2:$M$97, 0.02)</f>
        <v>-1.194881273382256</v>
      </c>
      <c r="AK52" s="26">
        <f>PERCENTILE($M$2:$M$97, 0.98)</f>
        <v>1.1175544988349586</v>
      </c>
      <c r="AL52" s="26">
        <f>MIN(MAX(M52,AJ52), AK52)</f>
        <v>-0.98396553382987795</v>
      </c>
      <c r="AM52" s="26">
        <f>AL52-$AL$98 + 0.1</f>
        <v>0.31091573955237806</v>
      </c>
      <c r="AN52" s="60">
        <v>1</v>
      </c>
      <c r="AO52" s="60">
        <v>1</v>
      </c>
      <c r="AP52" s="65">
        <v>1</v>
      </c>
      <c r="AQ52" s="25">
        <v>1</v>
      </c>
      <c r="AR52" s="20">
        <f>(AI52^4)*AB52*AE52*AN52</f>
        <v>5.2217097924755489</v>
      </c>
      <c r="AS52" s="20">
        <f>(AI52^4) *Z52*AC52*AO52</f>
        <v>5.2217097924755489</v>
      </c>
      <c r="AT52" s="20">
        <f>(AM52^5)*AA52*AP52*AQ52</f>
        <v>2.9054508954676076E-3</v>
      </c>
      <c r="AU52" s="14">
        <f>AR52/$AR$98</f>
        <v>1.5285947111390058E-2</v>
      </c>
      <c r="AV52" s="14">
        <f>AS52/$AS$98</f>
        <v>2.1172338932257818E-2</v>
      </c>
      <c r="AW52" s="81">
        <f>AT52/$AT$98</f>
        <v>4.2921678437788854E-6</v>
      </c>
      <c r="AX52" s="25">
        <f>N52</f>
        <v>0</v>
      </c>
      <c r="AY52" s="80">
        <v>2739</v>
      </c>
      <c r="AZ52" s="15">
        <f>$D$104*AU52</f>
        <v>1880.6988598763201</v>
      </c>
      <c r="BA52" s="23">
        <f>AZ52-AY52</f>
        <v>-858.30114012367994</v>
      </c>
      <c r="BB52" s="67">
        <f>BA52*IF($BA$98 &gt; 0, (BA52&gt;0), (BA52&lt;0))</f>
        <v>-858.30114012367994</v>
      </c>
      <c r="BC52" s="75">
        <f>BB52/$BB$98</f>
        <v>2.0812933157709327E-2</v>
      </c>
      <c r="BD52" s="76">
        <f>BC52*$BA$98</f>
        <v>-5.5466466865301252</v>
      </c>
      <c r="BE52" s="77">
        <f>(IF(BD52 &gt; 0, V52, W52))</f>
        <v>63.309276341733145</v>
      </c>
      <c r="BF52" s="60">
        <f>BD52/BE52</f>
        <v>-8.7611911034809989E-2</v>
      </c>
      <c r="BG52" s="78">
        <f>AY52/AZ52</f>
        <v>1.4563735101004549</v>
      </c>
      <c r="BH52" s="80">
        <v>187</v>
      </c>
      <c r="BI52" s="80">
        <v>1183</v>
      </c>
      <c r="BJ52" s="80">
        <v>187</v>
      </c>
      <c r="BK52" s="10">
        <f>SUM(BH52:BJ52)</f>
        <v>1557</v>
      </c>
      <c r="BL52" s="15">
        <f>AV52*$D$103</f>
        <v>4000.2572559490345</v>
      </c>
      <c r="BM52" s="9">
        <f>BL52-BK52</f>
        <v>2443.2572559490345</v>
      </c>
      <c r="BN52" s="67">
        <f>BM52*IF($BM$98 &gt; 0, (BM52&gt;0), (BM52&lt;0))</f>
        <v>0</v>
      </c>
      <c r="BO52" s="7">
        <f>BN52/$BN$98</f>
        <v>0</v>
      </c>
      <c r="BP52" s="76">
        <f>BO52*$BM$98</f>
        <v>0</v>
      </c>
      <c r="BQ52" s="62">
        <f>IF(BP52&gt;0,V52,W52)</f>
        <v>63.309276341733145</v>
      </c>
      <c r="BR52" s="60">
        <f>BP52/BQ52</f>
        <v>0</v>
      </c>
      <c r="BS52" s="78">
        <f>BK52/BL52</f>
        <v>0.38922496739040652</v>
      </c>
      <c r="BT52" s="17">
        <f>AY52+BK52+BV52</f>
        <v>4296</v>
      </c>
      <c r="BU52" s="83">
        <f>AZ52+BL52+BW52</f>
        <v>5880.9749438488179</v>
      </c>
      <c r="BV52" s="84">
        <v>0</v>
      </c>
      <c r="BW52" s="15">
        <f>AW52*$D$106</f>
        <v>1.8828023463520461E-2</v>
      </c>
      <c r="BX52" s="48">
        <f>BW52-BV52</f>
        <v>1.8828023463520461E-2</v>
      </c>
      <c r="BY52" s="68">
        <f>BX52*(BX52&lt;&gt;0)</f>
        <v>1.8828023463520461E-2</v>
      </c>
      <c r="BZ52" s="31">
        <f>BY52/$BY$98</f>
        <v>1.2546996843609531E-5</v>
      </c>
      <c r="CA52" s="61">
        <f>BZ52 * $BX$98</f>
        <v>1.8828023463520461E-2</v>
      </c>
      <c r="CB52" s="62">
        <f>IF(CA52&gt;0, V52, W52)</f>
        <v>59.813728619792222</v>
      </c>
      <c r="CC52" s="79">
        <f>CA52/CB52</f>
        <v>3.1477762543782151E-4</v>
      </c>
      <c r="CG52" s="33"/>
      <c r="CI52" s="16"/>
      <c r="CJ52" s="1"/>
    </row>
    <row r="53" spans="1:88" x14ac:dyDescent="0.2">
      <c r="A53" s="36" t="s">
        <v>149</v>
      </c>
      <c r="B53">
        <v>1</v>
      </c>
      <c r="C53">
        <v>1</v>
      </c>
      <c r="D53">
        <v>0.83217993079584696</v>
      </c>
      <c r="E53">
        <v>0.16782006920415199</v>
      </c>
      <c r="F53">
        <v>0.91299370349169995</v>
      </c>
      <c r="G53">
        <v>0.91247139588100601</v>
      </c>
      <c r="H53">
        <v>0.86884236453201902</v>
      </c>
      <c r="I53">
        <v>0.59667487684729004</v>
      </c>
      <c r="J53">
        <v>0.72001139633817701</v>
      </c>
      <c r="K53">
        <v>0.81066504222310398</v>
      </c>
      <c r="L53">
        <v>0.62819970869894404</v>
      </c>
      <c r="M53">
        <v>-0.87389468744331</v>
      </c>
      <c r="N53" s="25">
        <v>0</v>
      </c>
      <c r="O53">
        <v>1.0047892797594999</v>
      </c>
      <c r="P53">
        <v>0.99627315688512896</v>
      </c>
      <c r="Q53">
        <v>1.01120973337534</v>
      </c>
      <c r="R53">
        <v>0.98791959661019402</v>
      </c>
      <c r="S53">
        <v>88.889999389648395</v>
      </c>
      <c r="T53" s="34">
        <f>IF(C53,P53,R53)</f>
        <v>0.99627315688512896</v>
      </c>
      <c r="U53" s="34">
        <f>IF(D53 = 0,O53,Q53)</f>
        <v>1.01120973337534</v>
      </c>
      <c r="V53" s="50">
        <f>S53*T53^(1-N53)</f>
        <v>88.558720307442186</v>
      </c>
      <c r="W53" s="49">
        <f>S53*U53^(N53+1)</f>
        <v>89.886432582540493</v>
      </c>
      <c r="X53" s="55">
        <f>0.5 * (D53-MAX($D$3:$D$97))/(MIN($D$3:$D$97)-MAX($D$3:$D$97)) + 0.75</f>
        <v>0.81469875942144365</v>
      </c>
      <c r="Y53" s="55">
        <f>AVERAGE(D53, F53, G53, H53, I53, J53, K53)</f>
        <v>0.80769124430130623</v>
      </c>
      <c r="Z53" s="26">
        <f>1.2^N53</f>
        <v>1</v>
      </c>
      <c r="AA53" s="26">
        <f>1.6^N53</f>
        <v>1</v>
      </c>
      <c r="AB53" s="26">
        <f>1.2^N53</f>
        <v>1</v>
      </c>
      <c r="AC53" s="26">
        <f>IF(C53&gt;0, 1, 0.3)</f>
        <v>1</v>
      </c>
      <c r="AD53" s="26">
        <f>IF(C53&gt;0, 1, 0.2)</f>
        <v>1</v>
      </c>
      <c r="AE53" s="26">
        <f>IF(C53 &gt; 0, 1, 0.5)</f>
        <v>1</v>
      </c>
      <c r="AF53" s="26">
        <f>PERCENTILE($L$2:$L$97, 0.05)</f>
        <v>6.4178491281671524E-2</v>
      </c>
      <c r="AG53" s="26">
        <f>PERCENTILE($L$2:$L$97, 0.95)</f>
        <v>1.0348929165578702</v>
      </c>
      <c r="AH53" s="26">
        <f>MIN(MAX(L53,AF53), AG53)</f>
        <v>0.62819970869894404</v>
      </c>
      <c r="AI53" s="26">
        <f>AH53-$AH$98+1</f>
        <v>1.5640212174172725</v>
      </c>
      <c r="AJ53" s="26">
        <f>PERCENTILE($M$2:$M$97, 0.02)</f>
        <v>-1.194881273382256</v>
      </c>
      <c r="AK53" s="26">
        <f>PERCENTILE($M$2:$M$97, 0.98)</f>
        <v>1.1175544988349586</v>
      </c>
      <c r="AL53" s="26">
        <f>MIN(MAX(M53,AJ53), AK53)</f>
        <v>-0.87389468744331</v>
      </c>
      <c r="AM53" s="26">
        <f>AL53-$AL$98 + 0.1</f>
        <v>0.420986585938946</v>
      </c>
      <c r="AN53" s="60">
        <v>1</v>
      </c>
      <c r="AO53" s="60">
        <v>1</v>
      </c>
      <c r="AP53" s="65">
        <v>1</v>
      </c>
      <c r="AQ53" s="25">
        <v>1</v>
      </c>
      <c r="AR53" s="20">
        <f>(AI53^4)*AB53*AE53*AN53</f>
        <v>5.983710333219185</v>
      </c>
      <c r="AS53" s="20">
        <f>(AI53^4) *Z53*AC53*AO53</f>
        <v>5.983710333219185</v>
      </c>
      <c r="AT53" s="20">
        <f>(AM53^5)*AA53*AP53*AQ53</f>
        <v>1.3223343808837629E-2</v>
      </c>
      <c r="AU53" s="14">
        <f>AR53/$AR$98</f>
        <v>1.7516614924726295E-2</v>
      </c>
      <c r="AV53" s="14">
        <f>AS53/$AS$98</f>
        <v>2.4262003880401055E-2</v>
      </c>
      <c r="AW53" s="81">
        <f>AT53/$AT$98</f>
        <v>1.9534596565395045E-5</v>
      </c>
      <c r="AX53" s="25">
        <f>N53</f>
        <v>0</v>
      </c>
      <c r="AY53" s="80">
        <v>3733</v>
      </c>
      <c r="AZ53" s="15">
        <f>$D$104*AU53</f>
        <v>2155.1479589562373</v>
      </c>
      <c r="BA53" s="23">
        <f>AZ53-AY53</f>
        <v>-1577.8520410437627</v>
      </c>
      <c r="BB53" s="67">
        <f>BA53*IF($BA$98 &gt; 0, (BA53&gt;0), (BA53&lt;0))</f>
        <v>-1577.8520410437627</v>
      </c>
      <c r="BC53" s="75">
        <f>BB53/$BB$98</f>
        <v>3.8261313573773076E-2</v>
      </c>
      <c r="BD53" s="76">
        <f>BC53*$BA$98</f>
        <v>-10.196640067411607</v>
      </c>
      <c r="BE53" s="77">
        <f>(IF(BD53 &gt; 0, V53, W53))</f>
        <v>89.886432582540493</v>
      </c>
      <c r="BF53" s="60">
        <f>BD53/BE53</f>
        <v>-0.11343914509064852</v>
      </c>
      <c r="BG53" s="78">
        <f>AY53/AZ53</f>
        <v>1.7321316545746281</v>
      </c>
      <c r="BH53" s="80">
        <v>2222</v>
      </c>
      <c r="BI53" s="80">
        <v>2400</v>
      </c>
      <c r="BJ53" s="80">
        <v>89</v>
      </c>
      <c r="BK53" s="10">
        <f>SUM(BH53:BJ53)</f>
        <v>4711</v>
      </c>
      <c r="BL53" s="15">
        <f>AV53*$D$103</f>
        <v>4584.0120629548264</v>
      </c>
      <c r="BM53" s="9">
        <f>BL53-BK53</f>
        <v>-126.98793704517357</v>
      </c>
      <c r="BN53" s="67">
        <f>BM53*IF($BM$98 &gt; 0, (BM53&gt;0), (BM53&lt;0))</f>
        <v>-126.98793704517357</v>
      </c>
      <c r="BO53" s="7">
        <f>BN53/$BN$98</f>
        <v>2.4213407867722772E-3</v>
      </c>
      <c r="BP53" s="76">
        <f>BO53*$BM$98</f>
        <v>-0.87918883967693662</v>
      </c>
      <c r="BQ53" s="62">
        <f>IF(BP53&gt;0,V53,W53)</f>
        <v>89.886432582540493</v>
      </c>
      <c r="BR53" s="60">
        <f>BP53/BQ53</f>
        <v>-9.7811072752230898E-3</v>
      </c>
      <c r="BS53" s="78">
        <f>BK53/BL53</f>
        <v>1.0277023566476651</v>
      </c>
      <c r="BT53" s="17">
        <f>AY53+BK53+BV53</f>
        <v>8444</v>
      </c>
      <c r="BU53" s="83">
        <f>AZ53+BL53+BW53</f>
        <v>6739.245712372358</v>
      </c>
      <c r="BV53" s="84">
        <v>0</v>
      </c>
      <c r="BW53" s="15">
        <f>AW53*$D$106</f>
        <v>8.5690461293761913E-2</v>
      </c>
      <c r="BX53" s="48">
        <f>BW53-BV53</f>
        <v>8.5690461293761913E-2</v>
      </c>
      <c r="BY53" s="68">
        <f>BX53*(BX53&lt;&gt;0)</f>
        <v>8.5690461293761913E-2</v>
      </c>
      <c r="BZ53" s="31">
        <f>BY53/$BY$98</f>
        <v>5.7104132542824149E-5</v>
      </c>
      <c r="CA53" s="61">
        <f>BZ53 * $BX$98</f>
        <v>8.5690461293761913E-2</v>
      </c>
      <c r="CB53" s="62">
        <f>IF(CA53&gt;0, V53, W53)</f>
        <v>88.558720307442186</v>
      </c>
      <c r="CC53" s="79">
        <f>CA53/CB53</f>
        <v>9.6761178341644083E-4</v>
      </c>
      <c r="CG53" s="33"/>
      <c r="CI53" s="16"/>
      <c r="CJ53" s="1"/>
    </row>
    <row r="54" spans="1:88" x14ac:dyDescent="0.2">
      <c r="A54" s="36" t="s">
        <v>192</v>
      </c>
      <c r="B54">
        <v>0</v>
      </c>
      <c r="C54">
        <v>0</v>
      </c>
      <c r="D54">
        <v>7.1971211515393804E-2</v>
      </c>
      <c r="E54">
        <v>0.92802878848460602</v>
      </c>
      <c r="F54">
        <v>0.10536779324055601</v>
      </c>
      <c r="G54">
        <v>0.10536779324055601</v>
      </c>
      <c r="H54">
        <v>1.4219991635299E-2</v>
      </c>
      <c r="I54">
        <v>5.9389376829778302E-2</v>
      </c>
      <c r="J54">
        <v>2.9060565062384199E-2</v>
      </c>
      <c r="K54">
        <v>5.5335771531144697E-2</v>
      </c>
      <c r="L54">
        <v>1.1017118186430901</v>
      </c>
      <c r="M54">
        <v>-1.07937467559613</v>
      </c>
      <c r="N54" s="25">
        <v>0</v>
      </c>
      <c r="O54">
        <v>1.0119814986125999</v>
      </c>
      <c r="P54">
        <v>0.98234489973434103</v>
      </c>
      <c r="Q54">
        <v>1.01513913210896</v>
      </c>
      <c r="R54">
        <v>0.97327152659414895</v>
      </c>
      <c r="S54">
        <v>143.86999511718699</v>
      </c>
      <c r="T54" s="34">
        <f>IF(C54,P54,R54)</f>
        <v>0.97327152659414895</v>
      </c>
      <c r="U54" s="34">
        <f>IF(D54 = 0,O54,Q54)</f>
        <v>1.01513913210896</v>
      </c>
      <c r="V54" s="50">
        <f>S54*T54^(1-N54)</f>
        <v>140.02456977879734</v>
      </c>
      <c r="W54" s="49">
        <f>S54*U54^(N54+1)</f>
        <v>146.04806197978152</v>
      </c>
      <c r="X54" s="55">
        <f>0.5 * (D54-MAX($D$3:$D$97))/(MIN($D$3:$D$97)-MAX($D$3:$D$97)) + 0.75</f>
        <v>1.2189568994844686</v>
      </c>
      <c r="Y54" s="55">
        <f>AVERAGE(D54, F54, G54, H54, I54, J54, K54)</f>
        <v>6.2958929007873157E-2</v>
      </c>
      <c r="Z54" s="26">
        <f>1.2^N54</f>
        <v>1</v>
      </c>
      <c r="AA54" s="26">
        <f>1.6^N54</f>
        <v>1</v>
      </c>
      <c r="AB54" s="26">
        <f>1.2^N54</f>
        <v>1</v>
      </c>
      <c r="AC54" s="26">
        <f>IF(C54&gt;0, 1, 0.3)</f>
        <v>0.3</v>
      </c>
      <c r="AD54" s="26">
        <f>IF(C54&gt;0, 1, 0.2)</f>
        <v>0.2</v>
      </c>
      <c r="AE54" s="26">
        <f>IF(C54 &gt; 0, 1, 0.5)</f>
        <v>0.5</v>
      </c>
      <c r="AF54" s="26">
        <f>PERCENTILE($L$2:$L$97, 0.05)</f>
        <v>6.4178491281671524E-2</v>
      </c>
      <c r="AG54" s="26">
        <f>PERCENTILE($L$2:$L$97, 0.95)</f>
        <v>1.0348929165578702</v>
      </c>
      <c r="AH54" s="26">
        <f>MIN(MAX(L54,AF54), AG54)</f>
        <v>1.0348929165578702</v>
      </c>
      <c r="AI54" s="26">
        <f>AH54-$AH$98+1</f>
        <v>1.9707144252761988</v>
      </c>
      <c r="AJ54" s="26">
        <f>PERCENTILE($M$2:$M$97, 0.02)</f>
        <v>-1.194881273382256</v>
      </c>
      <c r="AK54" s="26">
        <f>PERCENTILE($M$2:$M$97, 0.98)</f>
        <v>1.1175544988349586</v>
      </c>
      <c r="AL54" s="26">
        <f>MIN(MAX(M54,AJ54), AK54)</f>
        <v>-1.07937467559613</v>
      </c>
      <c r="AM54" s="26">
        <f>AL54-$AL$98 + 0.1</f>
        <v>0.21550659778612605</v>
      </c>
      <c r="AN54" s="60">
        <v>1</v>
      </c>
      <c r="AO54" s="60">
        <v>1</v>
      </c>
      <c r="AP54" s="65">
        <v>1</v>
      </c>
      <c r="AQ54" s="25">
        <v>1</v>
      </c>
      <c r="AR54" s="20">
        <f>(AI54^4)*AB54*AE54*AN54</f>
        <v>7.5416224443457089</v>
      </c>
      <c r="AS54" s="20">
        <f>(AI54^4) *Z54*AC54*AO54</f>
        <v>4.5249734666074248</v>
      </c>
      <c r="AT54" s="20">
        <f>(AM54^5)*AA54*AP54*AQ54</f>
        <v>4.6483931620189533E-4</v>
      </c>
      <c r="AU54" s="14">
        <f>AR54/$AR$98</f>
        <v>2.2077221140182797E-2</v>
      </c>
      <c r="AV54" s="14">
        <f>AS54/$AS$98</f>
        <v>1.8347299199304289E-2</v>
      </c>
      <c r="AW54" s="81">
        <f>AT54/$AT$98</f>
        <v>6.8669836018854319E-7</v>
      </c>
      <c r="AX54" s="25">
        <f>N54</f>
        <v>0</v>
      </c>
      <c r="AY54" s="80">
        <v>10215</v>
      </c>
      <c r="AZ54" s="15">
        <f>$D$104*AU54</f>
        <v>2716.2598643718202</v>
      </c>
      <c r="BA54" s="23">
        <f>AZ54-AY54</f>
        <v>-7498.7401356281798</v>
      </c>
      <c r="BB54" s="67">
        <f>BA54*IF($BA$98 &gt; 0, (BA54&gt;0), (BA54&lt;0))</f>
        <v>-7498.7401356281798</v>
      </c>
      <c r="BC54" s="75">
        <f>BB54/$BB$98</f>
        <v>0.18183685179233469</v>
      </c>
      <c r="BD54" s="76">
        <f>BC54*$BA$98</f>
        <v>-48.459521002662342</v>
      </c>
      <c r="BE54" s="77">
        <f>(IF(BD54 &gt; 0, V54, W54))</f>
        <v>146.04806197978152</v>
      </c>
      <c r="BF54" s="60">
        <f>BD54/BE54</f>
        <v>-0.33180529988388985</v>
      </c>
      <c r="BG54" s="78">
        <f>AY54/AZ54</f>
        <v>3.7606858364276521</v>
      </c>
      <c r="BH54" s="80">
        <v>575</v>
      </c>
      <c r="BI54" s="80">
        <v>2734</v>
      </c>
      <c r="BJ54" s="80">
        <v>0</v>
      </c>
      <c r="BK54" s="10">
        <f>SUM(BH54:BJ54)</f>
        <v>3309</v>
      </c>
      <c r="BL54" s="15">
        <f>AV54*$D$103</f>
        <v>3466.5001813882336</v>
      </c>
      <c r="BM54" s="9">
        <f>BL54-BK54</f>
        <v>157.50018138823361</v>
      </c>
      <c r="BN54" s="67">
        <f>BM54*IF($BM$98 &gt; 0, (BM54&gt;0), (BM54&lt;0))</f>
        <v>0</v>
      </c>
      <c r="BO54" s="7">
        <f>BN54/$BN$98</f>
        <v>0</v>
      </c>
      <c r="BP54" s="76">
        <f>BO54*$BM$98</f>
        <v>0</v>
      </c>
      <c r="BQ54" s="62">
        <f>IF(BP54&gt;0,V54,W54)</f>
        <v>146.04806197978152</v>
      </c>
      <c r="BR54" s="60">
        <f>BP54/BQ54</f>
        <v>0</v>
      </c>
      <c r="BS54" s="78">
        <f>BK54/BL54</f>
        <v>0.95456507337462204</v>
      </c>
      <c r="BT54" s="17">
        <f>AY54+BK54+BV54</f>
        <v>13668</v>
      </c>
      <c r="BU54" s="83">
        <f>AZ54+BL54+BW54</f>
        <v>6182.7630580310806</v>
      </c>
      <c r="BV54" s="84">
        <v>144</v>
      </c>
      <c r="BW54" s="15">
        <f>AW54*$D$106</f>
        <v>3.0122710268030636E-3</v>
      </c>
      <c r="BX54" s="48">
        <f>BW54-BV54</f>
        <v>-143.99698772897321</v>
      </c>
      <c r="BY54" s="68">
        <f>BX54*(BX54&lt;&gt;0)</f>
        <v>-143.99698772897321</v>
      </c>
      <c r="BZ54" s="31">
        <f>BY54/$BY$98</f>
        <v>-9.595960797612503E-2</v>
      </c>
      <c r="CA54" s="61">
        <f>BZ54 * $BX$98</f>
        <v>-143.99698772897321</v>
      </c>
      <c r="CB54" s="62">
        <f>IF(CA54&gt;0, V54, W54)</f>
        <v>146.04806197978152</v>
      </c>
      <c r="CC54" s="79">
        <f>CA54/CB54</f>
        <v>-0.98595616933902031</v>
      </c>
      <c r="CG54" s="33"/>
      <c r="CI54" s="16"/>
      <c r="CJ54" s="1"/>
    </row>
    <row r="55" spans="1:88" x14ac:dyDescent="0.2">
      <c r="A55" s="36" t="s">
        <v>195</v>
      </c>
      <c r="B55">
        <v>0</v>
      </c>
      <c r="C55">
        <v>0</v>
      </c>
      <c r="D55">
        <v>2.4408284023668601E-2</v>
      </c>
      <c r="E55">
        <v>0.97559171597633099</v>
      </c>
      <c r="F55">
        <v>0.14348462664714401</v>
      </c>
      <c r="G55">
        <v>0.14348462664714401</v>
      </c>
      <c r="H55">
        <v>2.25442834138486E-2</v>
      </c>
      <c r="I55">
        <v>8.4541062801932298E-2</v>
      </c>
      <c r="J55">
        <v>4.3656817107007903E-2</v>
      </c>
      <c r="K55">
        <v>7.9145954433576193E-2</v>
      </c>
      <c r="L55">
        <v>0.62113567737855901</v>
      </c>
      <c r="M55">
        <v>-0.51802989856748505</v>
      </c>
      <c r="N55" s="25">
        <v>0</v>
      </c>
      <c r="O55">
        <v>1.0056883677722099</v>
      </c>
      <c r="P55">
        <v>0.99179958845999505</v>
      </c>
      <c r="Q55">
        <v>1.0210245333482</v>
      </c>
      <c r="R55">
        <v>0.97801894631239705</v>
      </c>
      <c r="S55">
        <v>64.699996948242102</v>
      </c>
      <c r="T55" s="34">
        <f>IF(C55,P55,R55)</f>
        <v>0.97801894631239705</v>
      </c>
      <c r="U55" s="34">
        <f>IF(D55 = 0,O55,Q55)</f>
        <v>1.0210245333482</v>
      </c>
      <c r="V55" s="50">
        <f>S55*T55^(1-N55)</f>
        <v>63.277822841735045</v>
      </c>
      <c r="W55" s="49">
        <f>S55*U55^(N55+1)</f>
        <v>66.06028419170886</v>
      </c>
      <c r="X55" s="55">
        <f>0.5 * (D55-MAX($D$3:$D$97))/(MIN($D$3:$D$97)-MAX($D$3:$D$97)) + 0.75</f>
        <v>1.2442495594028613</v>
      </c>
      <c r="Y55" s="55">
        <f>AVERAGE(D55, F55, G55, H55, I55, J55, K55)</f>
        <v>7.7323665010617368E-2</v>
      </c>
      <c r="Z55" s="26">
        <f>1.2^N55</f>
        <v>1</v>
      </c>
      <c r="AA55" s="26">
        <f>1.6^N55</f>
        <v>1</v>
      </c>
      <c r="AB55" s="26">
        <f>1.2^N55</f>
        <v>1</v>
      </c>
      <c r="AC55" s="26">
        <f>IF(C55&gt;0, 1, 0.3)</f>
        <v>0.3</v>
      </c>
      <c r="AD55" s="26">
        <f>IF(C55&gt;0, 1, 0.2)</f>
        <v>0.2</v>
      </c>
      <c r="AE55" s="26">
        <f>IF(C55 &gt; 0, 1, 0.5)</f>
        <v>0.5</v>
      </c>
      <c r="AF55" s="26">
        <f>PERCENTILE($L$2:$L$97, 0.05)</f>
        <v>6.4178491281671524E-2</v>
      </c>
      <c r="AG55" s="26">
        <f>PERCENTILE($L$2:$L$97, 0.95)</f>
        <v>1.0348929165578702</v>
      </c>
      <c r="AH55" s="26">
        <f>MIN(MAX(L55,AF55), AG55)</f>
        <v>0.62113567737855901</v>
      </c>
      <c r="AI55" s="26">
        <f>AH55-$AH$98+1</f>
        <v>1.5569571860968874</v>
      </c>
      <c r="AJ55" s="26">
        <f>PERCENTILE($M$2:$M$97, 0.02)</f>
        <v>-1.194881273382256</v>
      </c>
      <c r="AK55" s="26">
        <f>PERCENTILE($M$2:$M$97, 0.98)</f>
        <v>1.1175544988349586</v>
      </c>
      <c r="AL55" s="26">
        <f>MIN(MAX(M55,AJ55), AK55)</f>
        <v>-0.51802989856748505</v>
      </c>
      <c r="AM55" s="26">
        <f>AL55-$AL$98 + 0.1</f>
        <v>0.77685137481477096</v>
      </c>
      <c r="AN55" s="60">
        <v>1</v>
      </c>
      <c r="AO55" s="60">
        <v>1</v>
      </c>
      <c r="AP55" s="65">
        <v>1</v>
      </c>
      <c r="AQ55" s="25">
        <v>1</v>
      </c>
      <c r="AR55" s="20">
        <f>(AI55^4)*AB55*AE55*AN55</f>
        <v>2.9381684134079551</v>
      </c>
      <c r="AS55" s="20">
        <f>(AI55^4) *Z55*AC55*AO55</f>
        <v>1.7629010480447731</v>
      </c>
      <c r="AT55" s="20">
        <f>(AM55^5)*AA55*AP55*AQ55</f>
        <v>0.28293696672206053</v>
      </c>
      <c r="AU55" s="14">
        <f>AR55/$AR$98</f>
        <v>8.6011457466345104E-3</v>
      </c>
      <c r="AV55" s="14">
        <f>AS55/$AS$98</f>
        <v>7.1479917453515281E-3</v>
      </c>
      <c r="AW55" s="81">
        <f>AT55/$AT$98</f>
        <v>4.1797744793250596E-4</v>
      </c>
      <c r="AX55" s="25">
        <f>N55</f>
        <v>0</v>
      </c>
      <c r="AY55" s="80">
        <v>1941</v>
      </c>
      <c r="AZ55" s="15">
        <f>$D$104*AU55</f>
        <v>1058.2376663643038</v>
      </c>
      <c r="BA55" s="23">
        <f>AZ55-AY55</f>
        <v>-882.76233363569622</v>
      </c>
      <c r="BB55" s="67">
        <f>BA55*IF($BA$98 &gt; 0, (BA55&gt;0), (BA55&lt;0))</f>
        <v>-882.76233363569622</v>
      </c>
      <c r="BC55" s="75">
        <f>BB55/$BB$98</f>
        <v>2.140609232029651E-2</v>
      </c>
      <c r="BD55" s="76">
        <f>BC55*$BA$98</f>
        <v>-5.7047236033596258</v>
      </c>
      <c r="BE55" s="77">
        <f>(IF(BD55 &gt; 0, V55, W55))</f>
        <v>66.06028419170886</v>
      </c>
      <c r="BF55" s="60">
        <f>BD55/BE55</f>
        <v>-8.6356328513579397E-2</v>
      </c>
      <c r="BG55" s="78">
        <f>AY55/AZ55</f>
        <v>1.834181547013467</v>
      </c>
      <c r="BH55" s="80">
        <v>518</v>
      </c>
      <c r="BI55" s="80">
        <v>3106</v>
      </c>
      <c r="BJ55" s="80">
        <v>0</v>
      </c>
      <c r="BK55" s="10">
        <f>SUM(BH55:BJ55)</f>
        <v>3624</v>
      </c>
      <c r="BL55" s="15">
        <f>AV55*$D$103</f>
        <v>1350.5265495840524</v>
      </c>
      <c r="BM55" s="9">
        <f>BL55-BK55</f>
        <v>-2273.4734504159478</v>
      </c>
      <c r="BN55" s="67">
        <f>BM55*IF($BM$98 &gt; 0, (BM55&gt;0), (BM55&lt;0))</f>
        <v>-2273.4734504159478</v>
      </c>
      <c r="BO55" s="7">
        <f>BN55/$BN$98</f>
        <v>4.3349424529810159E-2</v>
      </c>
      <c r="BP55" s="76">
        <f>BO55*$BM$98</f>
        <v>-15.740176046772685</v>
      </c>
      <c r="BQ55" s="62">
        <f>IF(BP55&gt;0,V55,W55)</f>
        <v>66.06028419170886</v>
      </c>
      <c r="BR55" s="60">
        <f>BP55/BQ55</f>
        <v>-0.23826988090293766</v>
      </c>
      <c r="BS55" s="78">
        <f>BK55/BL55</f>
        <v>2.6833978207360327</v>
      </c>
      <c r="BT55" s="17">
        <f>AY55+BK55+BV55</f>
        <v>5565</v>
      </c>
      <c r="BU55" s="83">
        <f>AZ55+BL55+BW55</f>
        <v>2410.5977158214569</v>
      </c>
      <c r="BV55" s="84">
        <v>0</v>
      </c>
      <c r="BW55" s="15">
        <f>AW55*$D$106</f>
        <v>1.8334998731007308</v>
      </c>
      <c r="BX55" s="48">
        <f>BW55-BV55</f>
        <v>1.8334998731007308</v>
      </c>
      <c r="BY55" s="68">
        <f>BX55*(BX55&lt;&gt;0)</f>
        <v>1.8334998731007308</v>
      </c>
      <c r="BZ55" s="31">
        <f>BY55/$BY$98</f>
        <v>1.2218445109294488E-3</v>
      </c>
      <c r="CA55" s="61">
        <f>BZ55 * $BX$98</f>
        <v>1.8334998731007308</v>
      </c>
      <c r="CB55" s="62">
        <f>IF(CA55&gt;0, V55, W55)</f>
        <v>63.277822841735045</v>
      </c>
      <c r="CC55" s="79">
        <f>CA55/CB55</f>
        <v>2.8975394391910738E-2</v>
      </c>
      <c r="CG55" s="33"/>
      <c r="CI55" s="16"/>
      <c r="CJ55" s="1"/>
    </row>
    <row r="56" spans="1:88" x14ac:dyDescent="0.2">
      <c r="A56" s="36" t="s">
        <v>241</v>
      </c>
      <c r="B56">
        <v>0</v>
      </c>
      <c r="C56">
        <v>0</v>
      </c>
      <c r="D56">
        <v>0.20911635345861601</v>
      </c>
      <c r="E56">
        <v>0.79088364654138299</v>
      </c>
      <c r="F56">
        <v>0.19011558389796701</v>
      </c>
      <c r="G56">
        <v>0.18966202783300101</v>
      </c>
      <c r="H56">
        <v>0.631534922626516</v>
      </c>
      <c r="I56">
        <v>0.30238393977415301</v>
      </c>
      <c r="J56">
        <v>0.43699658809740199</v>
      </c>
      <c r="K56">
        <v>0.28806371014828902</v>
      </c>
      <c r="L56">
        <v>0.55628288383042601</v>
      </c>
      <c r="M56">
        <v>1.1731103444061199</v>
      </c>
      <c r="N56" s="25">
        <v>0</v>
      </c>
      <c r="O56">
        <v>1.00487122024062</v>
      </c>
      <c r="P56">
        <v>0.96878684870967102</v>
      </c>
      <c r="Q56">
        <v>1.0008403553951599</v>
      </c>
      <c r="R56">
        <v>0.97279220077918305</v>
      </c>
      <c r="S56">
        <v>6.3400001525878897</v>
      </c>
      <c r="T56" s="34">
        <f>IF(C56,P56,R56)</f>
        <v>0.97279220077918305</v>
      </c>
      <c r="U56" s="34">
        <f>IF(D56 = 0,O56,Q56)</f>
        <v>1.0008403553951599</v>
      </c>
      <c r="V56" s="50">
        <f>S56*T56^(1-N56)</f>
        <v>6.1675027013763293</v>
      </c>
      <c r="W56" s="49">
        <f>S56*U56^(N56+1)</f>
        <v>6.3453280059214316</v>
      </c>
      <c r="X56" s="55">
        <f>0.5 * (D56-MAX($D$3:$D$97))/(MIN($D$3:$D$97)-MAX($D$3:$D$97)) + 0.75</f>
        <v>1.1460268756705836</v>
      </c>
      <c r="Y56" s="55">
        <f>AVERAGE(D56, F56, G56, H56, I56, J56, K56)</f>
        <v>0.32112473226227772</v>
      </c>
      <c r="Z56" s="26">
        <f>1.2^N56</f>
        <v>1</v>
      </c>
      <c r="AA56" s="26">
        <f>1.6^N56</f>
        <v>1</v>
      </c>
      <c r="AB56" s="26">
        <f>1.2^N56</f>
        <v>1</v>
      </c>
      <c r="AC56" s="26">
        <f>IF(C56&gt;0, 1, 0.3)</f>
        <v>0.3</v>
      </c>
      <c r="AD56" s="26">
        <f>IF(C56&gt;0, 1, 0.2)</f>
        <v>0.2</v>
      </c>
      <c r="AE56" s="26">
        <f>IF(C56 &gt; 0, 1, 0.5)</f>
        <v>0.5</v>
      </c>
      <c r="AF56" s="26">
        <f>PERCENTILE($L$2:$L$97, 0.05)</f>
        <v>6.4178491281671524E-2</v>
      </c>
      <c r="AG56" s="26">
        <f>PERCENTILE($L$2:$L$97, 0.95)</f>
        <v>1.0348929165578702</v>
      </c>
      <c r="AH56" s="26">
        <f>MIN(MAX(L56,AF56), AG56)</f>
        <v>0.55628288383042601</v>
      </c>
      <c r="AI56" s="26">
        <f>AH56-$AH$98+1</f>
        <v>1.4921043925487545</v>
      </c>
      <c r="AJ56" s="26">
        <f>PERCENTILE($M$2:$M$97, 0.02)</f>
        <v>-1.194881273382256</v>
      </c>
      <c r="AK56" s="26">
        <f>PERCENTILE($M$2:$M$97, 0.98)</f>
        <v>1.1175544988349586</v>
      </c>
      <c r="AL56" s="26">
        <f>MIN(MAX(M56,AJ56), AK56)</f>
        <v>1.1175544988349586</v>
      </c>
      <c r="AM56" s="26">
        <f>AL56-$AL$98 + 0.1</f>
        <v>2.4124357722172145</v>
      </c>
      <c r="AN56" s="60">
        <v>0</v>
      </c>
      <c r="AO56" s="63">
        <v>0</v>
      </c>
      <c r="AP56" s="65">
        <v>0.5</v>
      </c>
      <c r="AQ56" s="64">
        <v>1</v>
      </c>
      <c r="AR56" s="20">
        <f>(AI56^4)*AB56*AE56*AN56</f>
        <v>0</v>
      </c>
      <c r="AS56" s="20">
        <f>(AI56^4) *Z56*AC56*AO56</f>
        <v>0</v>
      </c>
      <c r="AT56" s="20">
        <f>(AM56^5)*AA56*AP56*AQ56</f>
        <v>40.855337521328423</v>
      </c>
      <c r="AU56" s="14">
        <f>AR56/$AR$98</f>
        <v>0</v>
      </c>
      <c r="AV56" s="14">
        <f>AS56/$AS$98</f>
        <v>0</v>
      </c>
      <c r="AW56" s="81">
        <f>AT56/$AT$98</f>
        <v>6.0354820048526901E-2</v>
      </c>
      <c r="AX56" s="25">
        <f>N56</f>
        <v>0</v>
      </c>
      <c r="AY56" s="80">
        <v>0</v>
      </c>
      <c r="AZ56" s="15">
        <f>$D$104*AU56</f>
        <v>0</v>
      </c>
      <c r="BA56" s="23">
        <f>AZ56-AY56</f>
        <v>0</v>
      </c>
      <c r="BB56" s="67">
        <f>BA56*IF($BA$98 &gt; 0, (BA56&gt;0), (BA56&lt;0))</f>
        <v>0</v>
      </c>
      <c r="BC56" s="75">
        <f>BB56/$BB$98</f>
        <v>0</v>
      </c>
      <c r="BD56" s="76">
        <f>BC56*$BA$98</f>
        <v>0</v>
      </c>
      <c r="BE56" s="77">
        <f>(IF(BD56 &gt; 0, V56, W56))</f>
        <v>6.3453280059214316</v>
      </c>
      <c r="BF56" s="60">
        <f>BD56/BE56</f>
        <v>0</v>
      </c>
      <c r="BG56" s="78" t="e">
        <f>AY56/AZ56</f>
        <v>#DIV/0!</v>
      </c>
      <c r="BH56" s="80">
        <v>0</v>
      </c>
      <c r="BI56" s="80">
        <v>0</v>
      </c>
      <c r="BJ56" s="80">
        <v>0</v>
      </c>
      <c r="BK56" s="10">
        <f>SUM(BH56:BJ56)</f>
        <v>0</v>
      </c>
      <c r="BL56" s="15">
        <f>AV56*$D$103</f>
        <v>0</v>
      </c>
      <c r="BM56" s="9">
        <f>BL56-BK56</f>
        <v>0</v>
      </c>
      <c r="BN56" s="67">
        <f>BM56*IF($BM$98 &gt; 0, (BM56&gt;0), (BM56&lt;0))</f>
        <v>0</v>
      </c>
      <c r="BO56" s="7">
        <f>BN56/$BN$98</f>
        <v>0</v>
      </c>
      <c r="BP56" s="76">
        <f>BO56*$BM$98</f>
        <v>0</v>
      </c>
      <c r="BQ56" s="62">
        <f>IF(BP56&gt;0,V56,W56)</f>
        <v>6.3453280059214316</v>
      </c>
      <c r="BR56" s="60">
        <f>BP56/BQ56</f>
        <v>0</v>
      </c>
      <c r="BS56" s="78" t="e">
        <f>BK56/BL56</f>
        <v>#DIV/0!</v>
      </c>
      <c r="BT56" s="17">
        <f>AY56+BK56+BV56</f>
        <v>0</v>
      </c>
      <c r="BU56" s="83">
        <f>AZ56+BL56+BW56</f>
        <v>264.75245362486811</v>
      </c>
      <c r="BV56" s="84">
        <v>0</v>
      </c>
      <c r="BW56" s="15">
        <f>AW56*$D$106</f>
        <v>264.75245362486811</v>
      </c>
      <c r="BX56" s="48">
        <f>BW56-BV56</f>
        <v>264.75245362486811</v>
      </c>
      <c r="BY56" s="68">
        <f>BX56*(BX56&lt;&gt;0)</f>
        <v>264.75245362486811</v>
      </c>
      <c r="BZ56" s="31">
        <f>BY56/$BY$98</f>
        <v>0.17643106332458225</v>
      </c>
      <c r="CA56" s="61">
        <f>BZ56 * $BX$98</f>
        <v>264.75245362486811</v>
      </c>
      <c r="CB56" s="62">
        <f>IF(CA56&gt;0, V56, W56)</f>
        <v>6.1675027013763293</v>
      </c>
      <c r="CC56" s="79">
        <f>CA56/CB56</f>
        <v>42.927010565522153</v>
      </c>
      <c r="CG56" s="33"/>
      <c r="CI56" s="16"/>
      <c r="CJ56" s="1"/>
    </row>
    <row r="57" spans="1:88" x14ac:dyDescent="0.2">
      <c r="A57" s="37" t="s">
        <v>196</v>
      </c>
      <c r="B57">
        <v>0</v>
      </c>
      <c r="C57">
        <v>1</v>
      </c>
      <c r="D57">
        <v>0.62226277372262695</v>
      </c>
      <c r="E57">
        <v>0.377737226277372</v>
      </c>
      <c r="F57">
        <v>0.68861209964412795</v>
      </c>
      <c r="G57">
        <v>0.68861209964412795</v>
      </c>
      <c r="H57">
        <v>0.52283105022831</v>
      </c>
      <c r="I57">
        <v>0.43607305936072999</v>
      </c>
      <c r="J57">
        <v>0.47748563915770598</v>
      </c>
      <c r="K57">
        <v>0.57341293020850703</v>
      </c>
      <c r="L57">
        <v>8.1938702799280505E-2</v>
      </c>
      <c r="M57">
        <v>-0.316663454789541</v>
      </c>
      <c r="N57" s="25">
        <v>0</v>
      </c>
      <c r="O57">
        <v>0.99244103301323605</v>
      </c>
      <c r="P57">
        <v>0.97392919334961203</v>
      </c>
      <c r="Q57">
        <v>1.01601155548252</v>
      </c>
      <c r="R57">
        <v>0.98347962506262698</v>
      </c>
      <c r="S57">
        <v>4.88000011444091</v>
      </c>
      <c r="T57" s="34">
        <f>IF(C57,P57,R57)</f>
        <v>0.97392919334961203</v>
      </c>
      <c r="U57" s="34">
        <f>IF(D57 = 0,O57,Q57)</f>
        <v>1.01601155548252</v>
      </c>
      <c r="V57" s="50">
        <f>S57*T57^(1-N57)</f>
        <v>4.7527745750034498</v>
      </c>
      <c r="W57" s="49">
        <f>S57*U57^(N57+1)</f>
        <v>4.9581365070279846</v>
      </c>
      <c r="X57" s="55">
        <f>0.5 * (D57-MAX($D$3:$D$97))/(MIN($D$3:$D$97)-MAX($D$3:$D$97)) + 0.75</f>
        <v>0.92632694433105578</v>
      </c>
      <c r="Y57" s="55">
        <f>AVERAGE(D57, F57, G57, H57, I57, J57, K57)</f>
        <v>0.57275566456659088</v>
      </c>
      <c r="Z57" s="26">
        <f>1.2^N57</f>
        <v>1</v>
      </c>
      <c r="AA57" s="26">
        <f>1.6^N57</f>
        <v>1</v>
      </c>
      <c r="AB57" s="26">
        <f>1.2^N57</f>
        <v>1</v>
      </c>
      <c r="AC57" s="26">
        <f>IF(C57&gt;0, 1, 0.3)</f>
        <v>1</v>
      </c>
      <c r="AD57" s="26">
        <f>IF(C57&gt;0, 1, 0.2)</f>
        <v>1</v>
      </c>
      <c r="AE57" s="26">
        <f>IF(C57 &gt; 0, 1, 0.5)</f>
        <v>1</v>
      </c>
      <c r="AF57" s="26">
        <f>PERCENTILE($L$2:$L$97, 0.05)</f>
        <v>6.4178491281671524E-2</v>
      </c>
      <c r="AG57" s="26">
        <f>PERCENTILE($L$2:$L$97, 0.95)</f>
        <v>1.0348929165578702</v>
      </c>
      <c r="AH57" s="26">
        <f>MIN(MAX(L57,AF57), AG57)</f>
        <v>8.1938702799280505E-2</v>
      </c>
      <c r="AI57" s="26">
        <f>AH57-$AH$98+1</f>
        <v>1.017760211517609</v>
      </c>
      <c r="AJ57" s="26">
        <f>PERCENTILE($M$2:$M$97, 0.02)</f>
        <v>-1.194881273382256</v>
      </c>
      <c r="AK57" s="26">
        <f>PERCENTILE($M$2:$M$97, 0.98)</f>
        <v>1.1175544988349586</v>
      </c>
      <c r="AL57" s="26">
        <f>MIN(MAX(M57,AJ57), AK57)</f>
        <v>-0.316663454789541</v>
      </c>
      <c r="AM57" s="26">
        <f>AL57-$AL$98 + 0.1</f>
        <v>0.97821781859271495</v>
      </c>
      <c r="AN57" s="60">
        <v>1</v>
      </c>
      <c r="AO57" s="60">
        <v>1</v>
      </c>
      <c r="AP57" s="65">
        <v>1</v>
      </c>
      <c r="AQ57" s="25">
        <v>1</v>
      </c>
      <c r="AR57" s="20">
        <f>(AI57^4)*AB57*AE57*AN57</f>
        <v>1.0729559043092494</v>
      </c>
      <c r="AS57" s="20">
        <f>(AI57^4) *Z57*AC57*AO57</f>
        <v>1.0729559043092494</v>
      </c>
      <c r="AT57" s="20">
        <f>(AM57^5)*AA57*AP57*AQ57</f>
        <v>0.89573149942203323</v>
      </c>
      <c r="AU57" s="14">
        <f>AR57/$AR$98</f>
        <v>3.140953415250849E-3</v>
      </c>
      <c r="AV57" s="14">
        <f>AS57/$AS$98</f>
        <v>4.3504880524263623E-3</v>
      </c>
      <c r="AW57" s="81">
        <f>AT57/$AT$98</f>
        <v>1.3232472606839001E-3</v>
      </c>
      <c r="AX57" s="25">
        <f>N57</f>
        <v>0</v>
      </c>
      <c r="AY57" s="80">
        <v>249</v>
      </c>
      <c r="AZ57" s="15">
        <f>$D$104*AU57</f>
        <v>386.44563296868057</v>
      </c>
      <c r="BA57" s="23">
        <f>AZ57-AY57</f>
        <v>137.44563296868057</v>
      </c>
      <c r="BB57" s="67">
        <f>BA57*IF($BA$98 &gt; 0, (BA57&gt;0), (BA57&lt;0))</f>
        <v>0</v>
      </c>
      <c r="BC57" s="75">
        <f>BB57/$BB$98</f>
        <v>0</v>
      </c>
      <c r="BD57" s="76">
        <f>BC57*$BA$98</f>
        <v>0</v>
      </c>
      <c r="BE57" s="77">
        <f>(IF(BD57 &gt; 0, V57, W57))</f>
        <v>4.9581365070279846</v>
      </c>
      <c r="BF57" s="60">
        <f>BD57/BE57</f>
        <v>0</v>
      </c>
      <c r="BG57" s="78">
        <f>AY57/AZ57</f>
        <v>0.64433384351423162</v>
      </c>
      <c r="BH57" s="80">
        <v>293</v>
      </c>
      <c r="BI57" s="80">
        <v>366</v>
      </c>
      <c r="BJ57" s="80">
        <v>0</v>
      </c>
      <c r="BK57" s="10">
        <f>SUM(BH57:BJ57)</f>
        <v>659</v>
      </c>
      <c r="BL57" s="15">
        <f>AV57*$D$103</f>
        <v>821.97207660052675</v>
      </c>
      <c r="BM57" s="9">
        <f>BL57-BK57</f>
        <v>162.97207660052675</v>
      </c>
      <c r="BN57" s="67">
        <f>BM57*IF($BM$98 &gt; 0, (BM57&gt;0), (BM57&lt;0))</f>
        <v>0</v>
      </c>
      <c r="BO57" s="7">
        <f>BN57/$BN$98</f>
        <v>0</v>
      </c>
      <c r="BP57" s="76">
        <f>BO57*$BM$98</f>
        <v>0</v>
      </c>
      <c r="BQ57" s="62">
        <f>IF(BP57&gt;0,V57,W57)</f>
        <v>4.9581365070279846</v>
      </c>
      <c r="BR57" s="60">
        <f>BP57/BQ57</f>
        <v>0</v>
      </c>
      <c r="BS57" s="78">
        <f>BK57/BL57</f>
        <v>0.80173039785665356</v>
      </c>
      <c r="BT57" s="17">
        <f>AY57+BK57+BV57</f>
        <v>913</v>
      </c>
      <c r="BU57" s="83">
        <f>AZ57+BL57+BW57</f>
        <v>1214.2222660029233</v>
      </c>
      <c r="BV57" s="84">
        <v>5</v>
      </c>
      <c r="BW57" s="15">
        <f>AW57*$D$106</f>
        <v>5.8045564337159963</v>
      </c>
      <c r="BX57" s="48">
        <f>BW57-BV57</f>
        <v>0.80455643371599628</v>
      </c>
      <c r="BY57" s="68">
        <f>BX57*(BX57&lt;&gt;0)</f>
        <v>0.80455643371599628</v>
      </c>
      <c r="BZ57" s="31">
        <f>BY57/$BY$98</f>
        <v>5.3615649321337886E-4</v>
      </c>
      <c r="CA57" s="61">
        <f>BZ57 * $BX$98</f>
        <v>0.80455643371599628</v>
      </c>
      <c r="CB57" s="62">
        <f>IF(CA57&gt;0, V57, W57)</f>
        <v>4.7527745750034498</v>
      </c>
      <c r="CC57" s="79">
        <f>CA57/CB57</f>
        <v>0.16928142099300225</v>
      </c>
      <c r="CG57" s="33"/>
      <c r="CI57" s="16"/>
      <c r="CJ57" s="1"/>
    </row>
    <row r="58" spans="1:88" x14ac:dyDescent="0.2">
      <c r="A58" s="37" t="s">
        <v>249</v>
      </c>
      <c r="B58">
        <v>0</v>
      </c>
      <c r="C58">
        <v>1</v>
      </c>
      <c r="D58">
        <v>0.43145743145743098</v>
      </c>
      <c r="E58">
        <v>0.56854256854256802</v>
      </c>
      <c r="F58">
        <v>0.35785714285714199</v>
      </c>
      <c r="G58">
        <v>0.35785714285714199</v>
      </c>
      <c r="H58">
        <v>3.99686520376175E-2</v>
      </c>
      <c r="I58">
        <v>0.48746081504702099</v>
      </c>
      <c r="J58">
        <v>0.139582060805061</v>
      </c>
      <c r="K58">
        <v>0.22349594509478499</v>
      </c>
      <c r="L58">
        <v>0.42503435527008898</v>
      </c>
      <c r="M58">
        <v>0.75766444085789597</v>
      </c>
      <c r="N58" s="25">
        <v>0</v>
      </c>
      <c r="O58">
        <v>1.0030142603552501</v>
      </c>
      <c r="P58">
        <v>0.98588606493795905</v>
      </c>
      <c r="Q58">
        <v>1.00617088002332</v>
      </c>
      <c r="R58">
        <v>0.99717843270503803</v>
      </c>
      <c r="S58">
        <v>3.2400000095367401</v>
      </c>
      <c r="T58" s="34">
        <f>IF(C58,P58,R58)</f>
        <v>0.98588606493795905</v>
      </c>
      <c r="U58" s="34">
        <f>IF(D58 = 0,O58,Q58)</f>
        <v>1.00617088002332</v>
      </c>
      <c r="V58" s="50">
        <f>S58*T58^(1-N58)</f>
        <v>3.1942708598011262</v>
      </c>
      <c r="W58" s="49">
        <f>S58*U58^(N58+1)</f>
        <v>3.2599936608711468</v>
      </c>
      <c r="X58" s="55">
        <f>0.5 * (D58-MAX($D$3:$D$97))/(MIN($D$3:$D$97)-MAX($D$3:$D$97)) + 0.75</f>
        <v>1.027791990471576</v>
      </c>
      <c r="Y58" s="55">
        <f>AVERAGE(D58, F58, G58, H58, I58, J58, K58)</f>
        <v>0.29109702716517133</v>
      </c>
      <c r="Z58" s="26">
        <f>1.2^N58</f>
        <v>1</v>
      </c>
      <c r="AA58" s="26">
        <f>1.6^N58</f>
        <v>1</v>
      </c>
      <c r="AB58" s="26">
        <f>1.2^N58</f>
        <v>1</v>
      </c>
      <c r="AC58" s="26">
        <f>IF(C58&gt;0, 1, 0.3)</f>
        <v>1</v>
      </c>
      <c r="AD58" s="26">
        <f>IF(C58&gt;0, 1, 0.2)</f>
        <v>1</v>
      </c>
      <c r="AE58" s="26">
        <f>IF(C58 &gt; 0, 1, 0.5)</f>
        <v>1</v>
      </c>
      <c r="AF58" s="26">
        <f>PERCENTILE($L$2:$L$97, 0.05)</f>
        <v>6.4178491281671524E-2</v>
      </c>
      <c r="AG58" s="26">
        <f>PERCENTILE($L$2:$L$97, 0.95)</f>
        <v>1.0348929165578702</v>
      </c>
      <c r="AH58" s="26">
        <f>MIN(MAX(L58,AF58), AG58)</f>
        <v>0.42503435527008898</v>
      </c>
      <c r="AI58" s="26">
        <f>AH58-$AH$98+1</f>
        <v>1.3608558639884174</v>
      </c>
      <c r="AJ58" s="26">
        <f>PERCENTILE($M$2:$M$97, 0.02)</f>
        <v>-1.194881273382256</v>
      </c>
      <c r="AK58" s="26">
        <f>PERCENTILE($M$2:$M$97, 0.98)</f>
        <v>1.1175544988349586</v>
      </c>
      <c r="AL58" s="26">
        <f>MIN(MAX(M58,AJ58), AK58)</f>
        <v>0.75766444085789597</v>
      </c>
      <c r="AM58" s="26">
        <f>AL58-$AL$98 + 0.1</f>
        <v>2.0525457142401522</v>
      </c>
      <c r="AN58" s="60">
        <v>0</v>
      </c>
      <c r="AO58" s="63">
        <v>0</v>
      </c>
      <c r="AP58" s="65">
        <v>0.5</v>
      </c>
      <c r="AQ58" s="64">
        <v>1</v>
      </c>
      <c r="AR58" s="20">
        <f>(AI58^4)*AB58*AE58*AN58</f>
        <v>0</v>
      </c>
      <c r="AS58" s="20">
        <f>(AI58^4) *Z58*AC58*AO58</f>
        <v>0</v>
      </c>
      <c r="AT58" s="20">
        <f>(AM58^5)*AA58*AP58*AQ58</f>
        <v>18.215210599415421</v>
      </c>
      <c r="AU58" s="14">
        <f>AR58/$AR$98</f>
        <v>0</v>
      </c>
      <c r="AV58" s="14">
        <f>AS58/$AS$98</f>
        <v>0</v>
      </c>
      <c r="AW58" s="81">
        <f>AT58/$AT$98</f>
        <v>2.6908987284704512E-2</v>
      </c>
      <c r="AX58" s="25">
        <f>N58</f>
        <v>0</v>
      </c>
      <c r="AY58" s="80">
        <v>0</v>
      </c>
      <c r="AZ58" s="15">
        <f>$D$104*AU58</f>
        <v>0</v>
      </c>
      <c r="BA58" s="23">
        <f>AZ58-AY58</f>
        <v>0</v>
      </c>
      <c r="BB58" s="67">
        <f>BA58*IF($BA$98 &gt; 0, (BA58&gt;0), (BA58&lt;0))</f>
        <v>0</v>
      </c>
      <c r="BC58" s="75">
        <f>BB58/$BB$98</f>
        <v>0</v>
      </c>
      <c r="BD58" s="76">
        <f>BC58*$BA$98</f>
        <v>0</v>
      </c>
      <c r="BE58" s="77">
        <f>(IF(BD58 &gt; 0, V58, W58))</f>
        <v>3.2599936608711468</v>
      </c>
      <c r="BF58" s="60">
        <f>BD58/BE58</f>
        <v>0</v>
      </c>
      <c r="BG58" s="78" t="e">
        <f>AY58/AZ58</f>
        <v>#DIV/0!</v>
      </c>
      <c r="BH58" s="80">
        <v>0</v>
      </c>
      <c r="BI58" s="80">
        <v>0</v>
      </c>
      <c r="BJ58" s="80">
        <v>0</v>
      </c>
      <c r="BK58" s="10">
        <f>SUM(BH58:BJ58)</f>
        <v>0</v>
      </c>
      <c r="BL58" s="15">
        <f>AV58*$D$103</f>
        <v>0</v>
      </c>
      <c r="BM58" s="9">
        <f>BL58-BK58</f>
        <v>0</v>
      </c>
      <c r="BN58" s="67">
        <f>BM58*IF($BM$98 &gt; 0, (BM58&gt;0), (BM58&lt;0))</f>
        <v>0</v>
      </c>
      <c r="BO58" s="7">
        <f>BN58/$BN$98</f>
        <v>0</v>
      </c>
      <c r="BP58" s="76">
        <f>BO58*$BM$98</f>
        <v>0</v>
      </c>
      <c r="BQ58" s="62">
        <f>IF(BP58&gt;0,V58,W58)</f>
        <v>3.2599936608711468</v>
      </c>
      <c r="BR58" s="60">
        <f>BP58/BQ58</f>
        <v>0</v>
      </c>
      <c r="BS58" s="78" t="e">
        <f>BK58/BL58</f>
        <v>#DIV/0!</v>
      </c>
      <c r="BT58" s="17">
        <f>AY58+BK58+BV58</f>
        <v>0</v>
      </c>
      <c r="BU58" s="83">
        <f>AZ58+BL58+BW58</f>
        <v>118.03896362308483</v>
      </c>
      <c r="BV58" s="84">
        <v>0</v>
      </c>
      <c r="BW58" s="15">
        <f>AW58*$D$106</f>
        <v>118.03896362308483</v>
      </c>
      <c r="BX58" s="48">
        <f>BW58-BV58</f>
        <v>118.03896362308483</v>
      </c>
      <c r="BY58" s="68">
        <f>BX58*(BX58&lt;&gt;0)</f>
        <v>118.03896362308483</v>
      </c>
      <c r="BZ58" s="31">
        <f>BY58/$BY$98</f>
        <v>7.8661177944212207E-2</v>
      </c>
      <c r="CA58" s="61">
        <f>BZ58 * $BX$98</f>
        <v>118.03896362308483</v>
      </c>
      <c r="CB58" s="62">
        <f>IF(CA58&gt;0, V58, W58)</f>
        <v>3.1942708598011262</v>
      </c>
      <c r="CC58" s="79">
        <f>CA58/CB58</f>
        <v>36.953335770165047</v>
      </c>
      <c r="CG58" s="33"/>
      <c r="CI58" s="16"/>
      <c r="CJ58" s="1"/>
    </row>
    <row r="59" spans="1:88" x14ac:dyDescent="0.2">
      <c r="A59" s="37" t="s">
        <v>220</v>
      </c>
      <c r="B59">
        <v>1</v>
      </c>
      <c r="C59">
        <v>1</v>
      </c>
      <c r="D59">
        <v>0.45781687325069897</v>
      </c>
      <c r="E59">
        <v>0.54218312674930003</v>
      </c>
      <c r="F59">
        <v>0.896620278330019</v>
      </c>
      <c r="G59">
        <v>0.896620278330019</v>
      </c>
      <c r="H59">
        <v>0.36637390213299798</v>
      </c>
      <c r="I59">
        <v>0.253868674194897</v>
      </c>
      <c r="J59">
        <v>0.30497681353525102</v>
      </c>
      <c r="K59">
        <v>0.522922934509646</v>
      </c>
      <c r="L59">
        <v>0.67207404760526801</v>
      </c>
      <c r="M59">
        <v>-0.37014372038395099</v>
      </c>
      <c r="N59" s="25">
        <v>0</v>
      </c>
      <c r="O59">
        <v>1.0087448152859699</v>
      </c>
      <c r="P59">
        <v>0.99537910124791995</v>
      </c>
      <c r="Q59">
        <v>1.01096326409102</v>
      </c>
      <c r="R59">
        <v>0.99329657632518498</v>
      </c>
      <c r="S59">
        <v>146.33999633789</v>
      </c>
      <c r="T59" s="34">
        <f>IF(C59,P59,R59)</f>
        <v>0.99537910124791995</v>
      </c>
      <c r="U59" s="34">
        <f>IF(D59 = 0,O59,Q59)</f>
        <v>1.01096326409102</v>
      </c>
      <c r="V59" s="50">
        <f>S59*T59^(1-N59)</f>
        <v>145.66377403143284</v>
      </c>
      <c r="W59" s="49">
        <f>S59*U59^(N59+1)</f>
        <v>147.94436036482119</v>
      </c>
      <c r="X59" s="55">
        <f>0.5 * (D59-MAX($D$3:$D$97))/(MIN($D$3:$D$97)-MAX($D$3:$D$97)) + 0.75</f>
        <v>1.0137747625153746</v>
      </c>
      <c r="Y59" s="55">
        <f>AVERAGE(D59, F59, G59, H59, I59, J59, K59)</f>
        <v>0.52845710775478982</v>
      </c>
      <c r="Z59" s="26">
        <f>1.2^N59</f>
        <v>1</v>
      </c>
      <c r="AA59" s="26">
        <f>1.6^N59</f>
        <v>1</v>
      </c>
      <c r="AB59" s="26">
        <f>1.2^N59</f>
        <v>1</v>
      </c>
      <c r="AC59" s="26">
        <f>IF(C59&gt;0, 1, 0.3)</f>
        <v>1</v>
      </c>
      <c r="AD59" s="26">
        <f>IF(C59&gt;0, 1, 0.2)</f>
        <v>1</v>
      </c>
      <c r="AE59" s="26">
        <f>IF(C59 &gt; 0, 1, 0.5)</f>
        <v>1</v>
      </c>
      <c r="AF59" s="26">
        <f>PERCENTILE($L$2:$L$97, 0.05)</f>
        <v>6.4178491281671524E-2</v>
      </c>
      <c r="AG59" s="26">
        <f>PERCENTILE($L$2:$L$97, 0.95)</f>
        <v>1.0348929165578702</v>
      </c>
      <c r="AH59" s="26">
        <f>MIN(MAX(L59,AF59), AG59)</f>
        <v>0.67207404760526801</v>
      </c>
      <c r="AI59" s="26">
        <f>AH59-$AH$98+1</f>
        <v>1.6078955563235966</v>
      </c>
      <c r="AJ59" s="26">
        <f>PERCENTILE($M$2:$M$97, 0.02)</f>
        <v>-1.194881273382256</v>
      </c>
      <c r="AK59" s="26">
        <f>PERCENTILE($M$2:$M$97, 0.98)</f>
        <v>1.1175544988349586</v>
      </c>
      <c r="AL59" s="26">
        <f>MIN(MAX(M59,AJ59), AK59)</f>
        <v>-0.37014372038395099</v>
      </c>
      <c r="AM59" s="26">
        <f>AL59-$AL$98 + 0.1</f>
        <v>0.92473755299830496</v>
      </c>
      <c r="AN59" s="60">
        <v>1</v>
      </c>
      <c r="AO59" s="60">
        <v>0</v>
      </c>
      <c r="AP59" s="65">
        <v>1</v>
      </c>
      <c r="AQ59" s="25">
        <v>2</v>
      </c>
      <c r="AR59" s="20">
        <f>(AI59^4)*AB59*AE59*AN59</f>
        <v>6.6839214882962832</v>
      </c>
      <c r="AS59" s="20">
        <f>(AI59^4) *Z59*AC59*AO59</f>
        <v>0</v>
      </c>
      <c r="AT59" s="20">
        <f>(AM59^5)*AA59*AP59*AQ59</f>
        <v>1.3524538910062496</v>
      </c>
      <c r="AU59" s="14">
        <f>AR59/$AR$98</f>
        <v>1.9566401509713723E-2</v>
      </c>
      <c r="AV59" s="14">
        <f>AS59/$AS$98</f>
        <v>0</v>
      </c>
      <c r="AW59" s="81">
        <f>AT59/$AT$98</f>
        <v>1.997954641128567E-3</v>
      </c>
      <c r="AX59" s="25">
        <f>N59</f>
        <v>0</v>
      </c>
      <c r="AY59" s="80">
        <v>293</v>
      </c>
      <c r="AZ59" s="15">
        <f>$D$104*AU59</f>
        <v>2407.342426546873</v>
      </c>
      <c r="BA59" s="23">
        <f>AZ59-AY59</f>
        <v>2114.342426546873</v>
      </c>
      <c r="BB59" s="67">
        <f>BA59*IF($BA$98 &gt; 0, (BA59&gt;0), (BA59&lt;0))</f>
        <v>0</v>
      </c>
      <c r="BC59" s="75">
        <f>BB59/$BB$98</f>
        <v>0</v>
      </c>
      <c r="BD59" s="76">
        <f>BC59*$BA$98</f>
        <v>0</v>
      </c>
      <c r="BE59" s="77">
        <f>(IF(BD59 &gt; 0, V59, W59))</f>
        <v>147.94436036482119</v>
      </c>
      <c r="BF59" s="60">
        <f>BD59/BE59</f>
        <v>0</v>
      </c>
      <c r="BG59" s="78">
        <f>AY59/AZ59</f>
        <v>0.12171097753645437</v>
      </c>
      <c r="BH59" s="80">
        <v>0</v>
      </c>
      <c r="BI59" s="80">
        <v>0</v>
      </c>
      <c r="BJ59" s="80">
        <v>0</v>
      </c>
      <c r="BK59" s="10">
        <f>SUM(BH59:BJ59)</f>
        <v>0</v>
      </c>
      <c r="BL59" s="15">
        <f>AV59*$D$103</f>
        <v>0</v>
      </c>
      <c r="BM59" s="9">
        <f>BL59-BK59</f>
        <v>0</v>
      </c>
      <c r="BN59" s="67">
        <f>BM59*IF($BM$98 &gt; 0, (BM59&gt;0), (BM59&lt;0))</f>
        <v>0</v>
      </c>
      <c r="BO59" s="7">
        <f>BN59/$BN$98</f>
        <v>0</v>
      </c>
      <c r="BP59" s="76">
        <f>BO59*$BM$98</f>
        <v>0</v>
      </c>
      <c r="BQ59" s="62">
        <f>IF(BP59&gt;0,V59,W59)</f>
        <v>147.94436036482119</v>
      </c>
      <c r="BR59" s="60">
        <f>BP59/BQ59</f>
        <v>0</v>
      </c>
      <c r="BS59" s="78" t="e">
        <f>BK59/BL59</f>
        <v>#DIV/0!</v>
      </c>
      <c r="BT59" s="17">
        <f>AY59+BK59+BV59</f>
        <v>293</v>
      </c>
      <c r="BU59" s="83">
        <f>AZ59+BL59+BW59</f>
        <v>2416.1066543756474</v>
      </c>
      <c r="BV59" s="84">
        <v>0</v>
      </c>
      <c r="BW59" s="15">
        <f>AW59*$D$106</f>
        <v>8.7642278287745725</v>
      </c>
      <c r="BX59" s="48">
        <f>BW59-BV59</f>
        <v>8.7642278287745725</v>
      </c>
      <c r="BY59" s="68">
        <f>BX59*(BX59&lt;&gt;0)</f>
        <v>8.7642278287745725</v>
      </c>
      <c r="BZ59" s="31">
        <f>BY59/$BY$98</f>
        <v>5.8404823595725533E-3</v>
      </c>
      <c r="CA59" s="61">
        <f>BZ59 * $BX$98</f>
        <v>8.7642278287745725</v>
      </c>
      <c r="CB59" s="62">
        <f>IF(CA59&gt;0, V59, W59)</f>
        <v>145.66377403143284</v>
      </c>
      <c r="CC59" s="79">
        <f>CA59/CB59</f>
        <v>6.0167518568366468E-2</v>
      </c>
      <c r="CG59" s="33"/>
      <c r="CI59" s="16"/>
      <c r="CJ59" s="1"/>
    </row>
    <row r="60" spans="1:88" x14ac:dyDescent="0.2">
      <c r="A60" s="37" t="s">
        <v>200</v>
      </c>
      <c r="B60">
        <v>1</v>
      </c>
      <c r="C60">
        <v>1</v>
      </c>
      <c r="D60">
        <v>0.68972411035585701</v>
      </c>
      <c r="E60">
        <v>0.31027588964414199</v>
      </c>
      <c r="F60">
        <v>0.76222664015904495</v>
      </c>
      <c r="G60">
        <v>0.76222664015904495</v>
      </c>
      <c r="H60">
        <v>0.450020911752404</v>
      </c>
      <c r="I60">
        <v>0.51902969468841398</v>
      </c>
      <c r="J60">
        <v>0.48329516491503699</v>
      </c>
      <c r="K60">
        <v>0.60694353094690801</v>
      </c>
      <c r="L60">
        <v>0.75704459315002504</v>
      </c>
      <c r="M60">
        <v>-1.12437103323543</v>
      </c>
      <c r="N60" s="25">
        <v>0</v>
      </c>
      <c r="O60">
        <v>1.0085723460973</v>
      </c>
      <c r="P60">
        <v>0.99288641063711003</v>
      </c>
      <c r="Q60">
        <v>1.0264060327796101</v>
      </c>
      <c r="R60">
        <v>0.99337920123838297</v>
      </c>
      <c r="S60">
        <v>564.77001953125</v>
      </c>
      <c r="T60" s="34">
        <f>IF(C60,P60,R60)</f>
        <v>0.99288641063711003</v>
      </c>
      <c r="U60" s="34">
        <f>IF(D60 = 0,O60,Q60)</f>
        <v>1.0264060327796101</v>
      </c>
      <c r="V60" s="50">
        <f>S60*T60^(1-N60)</f>
        <v>560.75247752783332</v>
      </c>
      <c r="W60" s="49">
        <f>S60*U60^(N60+1)</f>
        <v>579.68335517993319</v>
      </c>
      <c r="X60" s="55">
        <f>0.5 * (D60-MAX($D$3:$D$97))/(MIN($D$3:$D$97)-MAX($D$3:$D$97)) + 0.75</f>
        <v>0.89045285635778404</v>
      </c>
      <c r="Y60" s="55">
        <f>AVERAGE(D60, F60, G60, H60, I60, J60, K60)</f>
        <v>0.61049524185381565</v>
      </c>
      <c r="Z60" s="26">
        <f>1.2^N60</f>
        <v>1</v>
      </c>
      <c r="AA60" s="26">
        <f>1.6^N60</f>
        <v>1</v>
      </c>
      <c r="AB60" s="26">
        <f>1.2^N60</f>
        <v>1</v>
      </c>
      <c r="AC60" s="26">
        <f>IF(C60&gt;0, 1, 0.3)</f>
        <v>1</v>
      </c>
      <c r="AD60" s="26">
        <f>IF(C60&gt;0, 1, 0.2)</f>
        <v>1</v>
      </c>
      <c r="AE60" s="26">
        <f>IF(C60 &gt; 0, 1, 0.5)</f>
        <v>1</v>
      </c>
      <c r="AF60" s="26">
        <f>PERCENTILE($L$2:$L$97, 0.05)</f>
        <v>6.4178491281671524E-2</v>
      </c>
      <c r="AG60" s="26">
        <f>PERCENTILE($L$2:$L$97, 0.95)</f>
        <v>1.0348929165578702</v>
      </c>
      <c r="AH60" s="26">
        <f>MIN(MAX(L60,AF60), AG60)</f>
        <v>0.75704459315002504</v>
      </c>
      <c r="AI60" s="26">
        <f>AH60-$AH$98+1</f>
        <v>1.6928661018683535</v>
      </c>
      <c r="AJ60" s="26">
        <f>PERCENTILE($M$2:$M$97, 0.02)</f>
        <v>-1.194881273382256</v>
      </c>
      <c r="AK60" s="26">
        <f>PERCENTILE($M$2:$M$97, 0.98)</f>
        <v>1.1175544988349586</v>
      </c>
      <c r="AL60" s="26">
        <f>MIN(MAX(M60,AJ60), AK60)</f>
        <v>-1.12437103323543</v>
      </c>
      <c r="AM60" s="26">
        <f>AL60-$AL$98 + 0.1</f>
        <v>0.17051024014682606</v>
      </c>
      <c r="AN60" s="60">
        <v>1</v>
      </c>
      <c r="AO60" s="60">
        <v>1</v>
      </c>
      <c r="AP60" s="65">
        <v>1</v>
      </c>
      <c r="AQ60" s="25">
        <v>1</v>
      </c>
      <c r="AR60" s="20">
        <f>(AI60^4)*AB60*AE60*AN60</f>
        <v>8.2127846436800773</v>
      </c>
      <c r="AS60" s="20">
        <f>(AI60^4) *Z60*AC60*AO60</f>
        <v>8.2127846436800773</v>
      </c>
      <c r="AT60" s="20">
        <f>(AM60^5)*AA60*AP60*AQ60</f>
        <v>1.4412931756333454E-4</v>
      </c>
      <c r="AU60" s="14">
        <f>AR60/$AR$98</f>
        <v>2.4041970291308171E-2</v>
      </c>
      <c r="AV60" s="14">
        <f>AS60/$AS$98</f>
        <v>3.3300176946677966E-2</v>
      </c>
      <c r="AW60" s="81">
        <f>AT60/$AT$98</f>
        <v>2.1291952417993873E-7</v>
      </c>
      <c r="AX60" s="25">
        <f>N60</f>
        <v>0</v>
      </c>
      <c r="AY60" s="80">
        <v>1694</v>
      </c>
      <c r="AZ60" s="15">
        <f>$D$104*AU60</f>
        <v>2957.9917938059552</v>
      </c>
      <c r="BA60" s="23">
        <f>AZ60-AY60</f>
        <v>1263.9917938059552</v>
      </c>
      <c r="BB60" s="67">
        <f>BA60*IF($BA$98 &gt; 0, (BA60&gt;0), (BA60&lt;0))</f>
        <v>0</v>
      </c>
      <c r="BC60" s="75">
        <f>BB60/$BB$98</f>
        <v>0</v>
      </c>
      <c r="BD60" s="76">
        <f>BC60*$BA$98</f>
        <v>0</v>
      </c>
      <c r="BE60" s="77">
        <f>(IF(BD60 &gt; 0, V60, W60))</f>
        <v>579.68335517993319</v>
      </c>
      <c r="BF60" s="60">
        <f>BD60/BE60</f>
        <v>0</v>
      </c>
      <c r="BG60" s="78">
        <f>AY60/AZ60</f>
        <v>0.57268583487866387</v>
      </c>
      <c r="BH60" s="80">
        <v>5083</v>
      </c>
      <c r="BI60" s="80">
        <v>5083</v>
      </c>
      <c r="BJ60" s="80">
        <v>0</v>
      </c>
      <c r="BK60" s="10">
        <f>SUM(BH60:BJ60)</f>
        <v>10166</v>
      </c>
      <c r="BL60" s="15">
        <f>AV60*$D$103</f>
        <v>6291.6655019337468</v>
      </c>
      <c r="BM60" s="9">
        <f>BL60-BK60</f>
        <v>-3874.3344980662532</v>
      </c>
      <c r="BN60" s="67">
        <f>BM60*IF($BM$98 &gt; 0, (BM60&gt;0), (BM60&lt;0))</f>
        <v>-3874.3344980662532</v>
      </c>
      <c r="BO60" s="7">
        <f>BN60/$BN$98</f>
        <v>7.3873821089239164E-2</v>
      </c>
      <c r="BP60" s="76">
        <f>BO60*$BM$98</f>
        <v>-26.823584437500383</v>
      </c>
      <c r="BQ60" s="62">
        <f>IF(BP60&gt;0,V60,W60)</f>
        <v>579.68335517993319</v>
      </c>
      <c r="BR60" s="60">
        <f>BP60/BQ60</f>
        <v>-4.627282152887479E-2</v>
      </c>
      <c r="BS60" s="78">
        <f>BK60/BL60</f>
        <v>1.6157883785899734</v>
      </c>
      <c r="BT60" s="17">
        <f>AY60+BK60+BV60</f>
        <v>11860</v>
      </c>
      <c r="BU60" s="83">
        <f>AZ60+BL60+BW60</f>
        <v>9249.6582297324876</v>
      </c>
      <c r="BV60" s="84">
        <v>0</v>
      </c>
      <c r="BW60" s="15">
        <f>AW60*$D$106</f>
        <v>9.3399278476771926E-4</v>
      </c>
      <c r="BX60" s="48">
        <f>BW60-BV60</f>
        <v>9.3399278476771926E-4</v>
      </c>
      <c r="BY60" s="68">
        <f>BX60*(BX60&lt;&gt;0)</f>
        <v>9.3399278476771926E-4</v>
      </c>
      <c r="BZ60" s="31">
        <f>BY60/$BY$98</f>
        <v>6.2241289135527074E-7</v>
      </c>
      <c r="CA60" s="61">
        <f>BZ60 * $BX$98</f>
        <v>9.3399278476771926E-4</v>
      </c>
      <c r="CB60" s="62">
        <f>IF(CA60&gt;0, V60, W60)</f>
        <v>560.75247752783332</v>
      </c>
      <c r="CC60" s="79">
        <f>CA60/CB60</f>
        <v>1.6656061670656817E-6</v>
      </c>
      <c r="CG60" s="33"/>
      <c r="CI60" s="16"/>
      <c r="CJ60" s="1"/>
    </row>
    <row r="61" spans="1:88" x14ac:dyDescent="0.2">
      <c r="A61" s="37" t="s">
        <v>198</v>
      </c>
      <c r="B61">
        <v>0</v>
      </c>
      <c r="C61">
        <v>0</v>
      </c>
      <c r="D61">
        <v>0.57917261055634806</v>
      </c>
      <c r="E61">
        <v>0.420827389443651</v>
      </c>
      <c r="F61">
        <v>0.60462919225318801</v>
      </c>
      <c r="G61">
        <v>0.60462919225318801</v>
      </c>
      <c r="H61">
        <v>0.515805318615153</v>
      </c>
      <c r="I61">
        <v>0.49974912192674298</v>
      </c>
      <c r="J61">
        <v>0.50771375307654099</v>
      </c>
      <c r="K61">
        <v>0.55405645598485997</v>
      </c>
      <c r="L61">
        <v>1.04740663573167</v>
      </c>
      <c r="M61">
        <v>-0.62285270557831396</v>
      </c>
      <c r="N61" s="25">
        <v>0</v>
      </c>
      <c r="O61">
        <v>1.00728024637823</v>
      </c>
      <c r="P61">
        <v>0.99309344440317404</v>
      </c>
      <c r="Q61">
        <v>1.01512514215456</v>
      </c>
      <c r="R61">
        <v>0.99185908480931295</v>
      </c>
      <c r="S61">
        <v>370.17001342773398</v>
      </c>
      <c r="T61" s="34">
        <f>IF(C61,P61,R61)</f>
        <v>0.99185908480931295</v>
      </c>
      <c r="U61" s="34">
        <f>IF(D61 = 0,O61,Q61)</f>
        <v>1.01512514215456</v>
      </c>
      <c r="V61" s="50">
        <f>S61*T61^(1-N61)</f>
        <v>367.15649074228332</v>
      </c>
      <c r="W61" s="49">
        <f>S61*U61^(N61+1)</f>
        <v>375.76888750218382</v>
      </c>
      <c r="X61" s="55">
        <f>0.5 * (D61-MAX($D$3:$D$97))/(MIN($D$3:$D$97)-MAX($D$3:$D$97)) + 0.75</f>
        <v>0.94924111089454899</v>
      </c>
      <c r="Y61" s="55">
        <f>AVERAGE(D61, F61, G61, H61, I61, J61, K61)</f>
        <v>0.5522508063808601</v>
      </c>
      <c r="Z61" s="26">
        <f>1.2^N61</f>
        <v>1</v>
      </c>
      <c r="AA61" s="26">
        <f>1.6^N61</f>
        <v>1</v>
      </c>
      <c r="AB61" s="26">
        <f>1.2^N61</f>
        <v>1</v>
      </c>
      <c r="AC61" s="26">
        <f>IF(C61&gt;0, 1, 0.3)</f>
        <v>0.3</v>
      </c>
      <c r="AD61" s="26">
        <f>IF(C61&gt;0, 1, 0.2)</f>
        <v>0.2</v>
      </c>
      <c r="AE61" s="26">
        <f>IF(C61 &gt; 0, 1, 0.5)</f>
        <v>0.5</v>
      </c>
      <c r="AF61" s="26">
        <f>PERCENTILE($L$2:$L$97, 0.05)</f>
        <v>6.4178491281671524E-2</v>
      </c>
      <c r="AG61" s="26">
        <f>PERCENTILE($L$2:$L$97, 0.95)</f>
        <v>1.0348929165578702</v>
      </c>
      <c r="AH61" s="26">
        <f>MIN(MAX(L61,AF61), AG61)</f>
        <v>1.0348929165578702</v>
      </c>
      <c r="AI61" s="26">
        <f>AH61-$AH$98+1</f>
        <v>1.9707144252761988</v>
      </c>
      <c r="AJ61" s="26">
        <f>PERCENTILE($M$2:$M$97, 0.02)</f>
        <v>-1.194881273382256</v>
      </c>
      <c r="AK61" s="26">
        <f>PERCENTILE($M$2:$M$97, 0.98)</f>
        <v>1.1175544988349586</v>
      </c>
      <c r="AL61" s="26">
        <f>MIN(MAX(M61,AJ61), AK61)</f>
        <v>-0.62285270557831396</v>
      </c>
      <c r="AM61" s="26">
        <f>AL61-$AL$98 + 0.1</f>
        <v>0.67202856780394205</v>
      </c>
      <c r="AN61" s="60">
        <v>1</v>
      </c>
      <c r="AO61" s="60">
        <v>0</v>
      </c>
      <c r="AP61" s="65">
        <v>1</v>
      </c>
      <c r="AQ61" s="25">
        <v>1</v>
      </c>
      <c r="AR61" s="20">
        <f>(AI61^4)*AB61*AE61*AN61</f>
        <v>7.5416224443457089</v>
      </c>
      <c r="AS61" s="20">
        <f>(AI61^4) *Z61*AC61*AO61</f>
        <v>0</v>
      </c>
      <c r="AT61" s="20">
        <f>(AM61^5)*AA61*AP61*AQ61</f>
        <v>0.13706882065355849</v>
      </c>
      <c r="AU61" s="14">
        <f>AR61/$AR$98</f>
        <v>2.2077221140182797E-2</v>
      </c>
      <c r="AV61" s="14">
        <f>AS61/$AS$98</f>
        <v>0</v>
      </c>
      <c r="AW61" s="81">
        <f>AT61/$AT$98</f>
        <v>2.0248918517661385E-4</v>
      </c>
      <c r="AX61" s="25">
        <f>N61</f>
        <v>0</v>
      </c>
      <c r="AY61" s="80">
        <v>0</v>
      </c>
      <c r="AZ61" s="15">
        <f>$D$104*AU61</f>
        <v>2716.2598643718202</v>
      </c>
      <c r="BA61" s="23">
        <f>AZ61-AY61</f>
        <v>2716.2598643718202</v>
      </c>
      <c r="BB61" s="67">
        <f>BA61*IF($BA$98 &gt; 0, (BA61&gt;0), (BA61&lt;0))</f>
        <v>0</v>
      </c>
      <c r="BC61" s="75">
        <f>BB61/$BB$98</f>
        <v>0</v>
      </c>
      <c r="BD61" s="76">
        <f>BC61*$BA$98</f>
        <v>0</v>
      </c>
      <c r="BE61" s="77">
        <f>(IF(BD61 &gt; 0, V61, W61))</f>
        <v>375.76888750218382</v>
      </c>
      <c r="BF61" s="60">
        <f>BD61/BE61</f>
        <v>0</v>
      </c>
      <c r="BG61" s="78">
        <f>AY61/AZ61</f>
        <v>0</v>
      </c>
      <c r="BH61" s="80">
        <v>0</v>
      </c>
      <c r="BI61" s="80">
        <v>0</v>
      </c>
      <c r="BJ61" s="80">
        <v>0</v>
      </c>
      <c r="BK61" s="10">
        <f>SUM(BH61:BJ61)</f>
        <v>0</v>
      </c>
      <c r="BL61" s="15">
        <f>AV61*$D$103</f>
        <v>0</v>
      </c>
      <c r="BM61" s="9">
        <f>BL61-BK61</f>
        <v>0</v>
      </c>
      <c r="BN61" s="67">
        <f>BM61*IF($BM$98 &gt; 0, (BM61&gt;0), (BM61&lt;0))</f>
        <v>0</v>
      </c>
      <c r="BO61" s="7">
        <f>BN61/$BN$98</f>
        <v>0</v>
      </c>
      <c r="BP61" s="76">
        <f>BO61*$BM$98</f>
        <v>0</v>
      </c>
      <c r="BQ61" s="62">
        <f>IF(BP61&gt;0,V61,W61)</f>
        <v>375.76888750218382</v>
      </c>
      <c r="BR61" s="60">
        <f>BP61/BQ61</f>
        <v>0</v>
      </c>
      <c r="BS61" s="78" t="e">
        <f>BK61/BL61</f>
        <v>#DIV/0!</v>
      </c>
      <c r="BT61" s="17">
        <f>AY61+BK61+BV61</f>
        <v>0</v>
      </c>
      <c r="BU61" s="83">
        <f>AZ61+BL61+BW61</f>
        <v>2717.1481034315161</v>
      </c>
      <c r="BV61" s="84">
        <v>0</v>
      </c>
      <c r="BW61" s="15">
        <f>AW61*$D$106</f>
        <v>0.88823905969573436</v>
      </c>
      <c r="BX61" s="48">
        <f>BW61-BV61</f>
        <v>0.88823905969573436</v>
      </c>
      <c r="BY61" s="68">
        <f>BX61*(BX61&lt;&gt;0)</f>
        <v>0.88823905969573436</v>
      </c>
      <c r="BZ61" s="31">
        <f>BY61/$BY$98</f>
        <v>5.9192260408885407E-4</v>
      </c>
      <c r="CA61" s="61">
        <f>BZ61 * $BX$98</f>
        <v>0.88823905969573436</v>
      </c>
      <c r="CB61" s="62">
        <f>IF(CA61&gt;0, V61, W61)</f>
        <v>367.15649074228332</v>
      </c>
      <c r="CC61" s="79">
        <f>CA61/CB61</f>
        <v>2.4192383413949026E-3</v>
      </c>
      <c r="CG61" s="33"/>
      <c r="CI61" s="16"/>
      <c r="CJ61" s="1"/>
    </row>
    <row r="62" spans="1:88" x14ac:dyDescent="0.2">
      <c r="A62" s="37" t="s">
        <v>199</v>
      </c>
      <c r="B62">
        <v>1</v>
      </c>
      <c r="C62">
        <v>1</v>
      </c>
      <c r="D62">
        <v>0.88004750593824199</v>
      </c>
      <c r="E62">
        <v>0.119952494061757</v>
      </c>
      <c r="F62">
        <v>0.94392523364485903</v>
      </c>
      <c r="G62">
        <v>0.94392523364485903</v>
      </c>
      <c r="H62">
        <v>0.808743169398907</v>
      </c>
      <c r="I62">
        <v>0.64071038251366097</v>
      </c>
      <c r="J62">
        <v>0.71984036106687099</v>
      </c>
      <c r="K62">
        <v>0.82430302741591699</v>
      </c>
      <c r="L62">
        <v>0.37656195898297401</v>
      </c>
      <c r="M62">
        <v>0.37460630539904699</v>
      </c>
      <c r="N62" s="25">
        <v>0</v>
      </c>
      <c r="O62">
        <v>1.0126647801336499</v>
      </c>
      <c r="P62">
        <v>0.98661197625554797</v>
      </c>
      <c r="Q62">
        <v>1.04478965416458</v>
      </c>
      <c r="R62">
        <v>0.97278229890771195</v>
      </c>
      <c r="S62">
        <v>25.549999237060501</v>
      </c>
      <c r="T62" s="34">
        <f>IF(C62,P62,R62)</f>
        <v>0.98661197625554797</v>
      </c>
      <c r="U62" s="34">
        <f>IF(D62 = 0,O62,Q62)</f>
        <v>1.04478965416458</v>
      </c>
      <c r="V62" s="50">
        <f>S62*T62^(1-N62)</f>
        <v>25.207935240604005</v>
      </c>
      <c r="W62" s="49">
        <f>S62*U62^(N62+1)</f>
        <v>26.694374866793723</v>
      </c>
      <c r="X62" s="55">
        <f>0.5 * (D62-MAX($D$3:$D$97))/(MIN($D$3:$D$97)-MAX($D$3:$D$97)) + 0.75</f>
        <v>0.78924409624064307</v>
      </c>
      <c r="Y62" s="55">
        <f>AVERAGE(D62, F62, G62, H62, I62, J62, K62)</f>
        <v>0.82307070194618803</v>
      </c>
      <c r="Z62" s="26">
        <f>1.2^N62</f>
        <v>1</v>
      </c>
      <c r="AA62" s="26">
        <f>1.6^N62</f>
        <v>1</v>
      </c>
      <c r="AB62" s="26">
        <f>1.2^N62</f>
        <v>1</v>
      </c>
      <c r="AC62" s="26">
        <f>IF(C62&gt;0, 1, 0.3)</f>
        <v>1</v>
      </c>
      <c r="AD62" s="26">
        <f>IF(C62&gt;0, 1, 0.2)</f>
        <v>1</v>
      </c>
      <c r="AE62" s="26">
        <f>IF(C62 &gt; 0, 1, 0.5)</f>
        <v>1</v>
      </c>
      <c r="AF62" s="26">
        <f>PERCENTILE($L$2:$L$97, 0.05)</f>
        <v>6.4178491281671524E-2</v>
      </c>
      <c r="AG62" s="26">
        <f>PERCENTILE($L$2:$L$97, 0.95)</f>
        <v>1.0348929165578702</v>
      </c>
      <c r="AH62" s="26">
        <f>MIN(MAX(L62,AF62), AG62)</f>
        <v>0.37656195898297401</v>
      </c>
      <c r="AI62" s="26">
        <f>AH62-$AH$98+1</f>
        <v>1.3123834677013024</v>
      </c>
      <c r="AJ62" s="26">
        <f>PERCENTILE($M$2:$M$97, 0.02)</f>
        <v>-1.194881273382256</v>
      </c>
      <c r="AK62" s="26">
        <f>PERCENTILE($M$2:$M$97, 0.98)</f>
        <v>1.1175544988349586</v>
      </c>
      <c r="AL62" s="26">
        <f>MIN(MAX(M62,AJ62), AK62)</f>
        <v>0.37460630539904699</v>
      </c>
      <c r="AM62" s="26">
        <f>AL62-$AL$98 + 0.1</f>
        <v>1.669487578781303</v>
      </c>
      <c r="AN62" s="60">
        <v>1</v>
      </c>
      <c r="AO62" s="60">
        <v>1</v>
      </c>
      <c r="AP62" s="65">
        <v>1</v>
      </c>
      <c r="AQ62" s="25">
        <v>1</v>
      </c>
      <c r="AR62" s="20">
        <f>(AI62^4)*AB62*AE62*AN62</f>
        <v>2.9664907842789168</v>
      </c>
      <c r="AS62" s="20">
        <f>(AI62^4) *Z62*AC62*AO62</f>
        <v>2.9664907842789168</v>
      </c>
      <c r="AT62" s="20">
        <f>(AM62^5)*AA62*AP62*AQ62</f>
        <v>12.9692828193699</v>
      </c>
      <c r="AU62" s="14">
        <f>AR62/$AR$98</f>
        <v>8.6840561879283854E-3</v>
      </c>
      <c r="AV62" s="14">
        <f>AS62/$AS$98</f>
        <v>1.2028157599772746E-2</v>
      </c>
      <c r="AW62" s="81">
        <f>AT62/$AT$98</f>
        <v>1.9159277054384506E-2</v>
      </c>
      <c r="AX62" s="25">
        <f>N62</f>
        <v>0</v>
      </c>
      <c r="AY62" s="80">
        <v>1073</v>
      </c>
      <c r="AZ62" s="15">
        <f>$D$104*AU62</f>
        <v>1068.438511053675</v>
      </c>
      <c r="BA62" s="23">
        <f>AZ62-AY62</f>
        <v>-4.561488946324971</v>
      </c>
      <c r="BB62" s="67">
        <f>BA62*IF($BA$98 &gt; 0, (BA62&gt;0), (BA62&lt;0))</f>
        <v>-4.561488946324971</v>
      </c>
      <c r="BC62" s="75">
        <f>BB62/$BB$98</f>
        <v>1.1061148599407795E-4</v>
      </c>
      <c r="BD62" s="76">
        <f>BC62*$BA$98</f>
        <v>-2.9477961017424906E-2</v>
      </c>
      <c r="BE62" s="77">
        <f>(IF(BD62 &gt; 0, V62, W62))</f>
        <v>26.694374866793723</v>
      </c>
      <c r="BF62" s="60">
        <f>BD62/BE62</f>
        <v>-1.1042761317514053E-3</v>
      </c>
      <c r="BG62" s="78">
        <f>AY62/AZ62</f>
        <v>1.0042693041285329</v>
      </c>
      <c r="BH62" s="80">
        <v>1099</v>
      </c>
      <c r="BI62" s="80">
        <v>1226</v>
      </c>
      <c r="BJ62" s="80">
        <v>0</v>
      </c>
      <c r="BK62" s="10">
        <f>SUM(BH62:BJ62)</f>
        <v>2325</v>
      </c>
      <c r="BL62" s="15">
        <f>AV62*$D$103</f>
        <v>2272.5748377701029</v>
      </c>
      <c r="BM62" s="9">
        <f>BL62-BK62</f>
        <v>-52.425162229897069</v>
      </c>
      <c r="BN62" s="67">
        <f>BM62*IF($BM$98 &gt; 0, (BM62&gt;0), (BM62&lt;0))</f>
        <v>-52.425162229897069</v>
      </c>
      <c r="BO62" s="7">
        <f>BN62/$BN$98</f>
        <v>9.9961607782672319E-4</v>
      </c>
      <c r="BP62" s="76">
        <f>BO62*$BM$98</f>
        <v>-0.36296059785885126</v>
      </c>
      <c r="BQ62" s="62">
        <f>IF(BP62&gt;0,V62,W62)</f>
        <v>26.694374866793723</v>
      </c>
      <c r="BR62" s="60">
        <f>BP62/BQ62</f>
        <v>-1.359689446447212E-2</v>
      </c>
      <c r="BS62" s="78">
        <f>BK62/BL62</f>
        <v>1.0230686186252673</v>
      </c>
      <c r="BT62" s="17">
        <f>AY62+BK62+BV62</f>
        <v>3398</v>
      </c>
      <c r="BU62" s="83">
        <f>AZ62+BL62+BW62</f>
        <v>3425.0574335505412</v>
      </c>
      <c r="BV62" s="84">
        <v>0</v>
      </c>
      <c r="BW62" s="15">
        <f>AW62*$D$106</f>
        <v>84.044084726763089</v>
      </c>
      <c r="BX62" s="48">
        <f>BW62-BV62</f>
        <v>84.044084726763089</v>
      </c>
      <c r="BY62" s="68">
        <f>BX62*(BX62&lt;&gt;0)</f>
        <v>84.044084726763089</v>
      </c>
      <c r="BZ62" s="31">
        <f>BY62/$BY$98</f>
        <v>5.6006987023032848E-2</v>
      </c>
      <c r="CA62" s="61">
        <f>BZ62 * $BX$98</f>
        <v>84.044084726763089</v>
      </c>
      <c r="CB62" s="62">
        <f>IF(CA62&gt;0, V62, W62)</f>
        <v>25.207935240604005</v>
      </c>
      <c r="CC62" s="79">
        <f>CA62/CB62</f>
        <v>3.3340328719739012</v>
      </c>
      <c r="CG62" s="33"/>
      <c r="CI62" s="16"/>
      <c r="CJ62" s="1"/>
    </row>
    <row r="63" spans="1:88" x14ac:dyDescent="0.2">
      <c r="A63" s="37" t="s">
        <v>242</v>
      </c>
      <c r="B63">
        <v>0</v>
      </c>
      <c r="C63">
        <v>0</v>
      </c>
      <c r="D63">
        <v>0.15566714490674299</v>
      </c>
      <c r="E63">
        <v>0.84433285509325595</v>
      </c>
      <c r="F63">
        <v>0.115767045454545</v>
      </c>
      <c r="G63">
        <v>0.115767045454545</v>
      </c>
      <c r="H63">
        <v>0.355140186915887</v>
      </c>
      <c r="I63">
        <v>0.20638629283488999</v>
      </c>
      <c r="J63">
        <v>0.27073246317030403</v>
      </c>
      <c r="K63">
        <v>0.17703642949929099</v>
      </c>
      <c r="L63">
        <v>0.53641563955268901</v>
      </c>
      <c r="M63">
        <v>0.746889046484564</v>
      </c>
      <c r="N63" s="25">
        <v>0</v>
      </c>
      <c r="O63">
        <v>1.0060401031826001</v>
      </c>
      <c r="P63">
        <v>0.99064440920969299</v>
      </c>
      <c r="Q63">
        <v>1.00748199396291</v>
      </c>
      <c r="R63">
        <v>0.98477754177409105</v>
      </c>
      <c r="S63">
        <v>3.8299999237060498</v>
      </c>
      <c r="T63" s="34">
        <f>IF(C63,P63,R63)</f>
        <v>0.98477754177409105</v>
      </c>
      <c r="U63" s="34">
        <f>IF(D63 = 0,O63,Q63)</f>
        <v>1.00748199396291</v>
      </c>
      <c r="V63" s="50">
        <f>S63*T63^(1-N63)</f>
        <v>3.7716979098621999</v>
      </c>
      <c r="W63" s="49">
        <f>S63*U63^(N63+1)</f>
        <v>3.8586559600131642</v>
      </c>
      <c r="X63" s="55">
        <f>0.5 * (D63-MAX($D$3:$D$97))/(MIN($D$3:$D$97)-MAX($D$3:$D$97)) + 0.75</f>
        <v>1.1744496983625838</v>
      </c>
      <c r="Y63" s="55">
        <f>AVERAGE(D63, F63, G63, H63, I63, J63, K63)</f>
        <v>0.19949951546231498</v>
      </c>
      <c r="Z63" s="26">
        <f>1.2^N63</f>
        <v>1</v>
      </c>
      <c r="AA63" s="26">
        <f>1.6^N63</f>
        <v>1</v>
      </c>
      <c r="AB63" s="26">
        <f>1.2^N63</f>
        <v>1</v>
      </c>
      <c r="AC63" s="26">
        <f>IF(C63&gt;0, 1, 0.3)</f>
        <v>0.3</v>
      </c>
      <c r="AD63" s="26">
        <f>IF(C63&gt;0, 1, 0.2)</f>
        <v>0.2</v>
      </c>
      <c r="AE63" s="26">
        <f>IF(C63 &gt; 0, 1, 0.5)</f>
        <v>0.5</v>
      </c>
      <c r="AF63" s="26">
        <f>PERCENTILE($L$2:$L$97, 0.05)</f>
        <v>6.4178491281671524E-2</v>
      </c>
      <c r="AG63" s="26">
        <f>PERCENTILE($L$2:$L$97, 0.95)</f>
        <v>1.0348929165578702</v>
      </c>
      <c r="AH63" s="26">
        <f>MIN(MAX(L63,AF63), AG63)</f>
        <v>0.53641563955268901</v>
      </c>
      <c r="AI63" s="26">
        <f>AH63-$AH$98+1</f>
        <v>1.4722371482710175</v>
      </c>
      <c r="AJ63" s="26">
        <f>PERCENTILE($M$2:$M$97, 0.02)</f>
        <v>-1.194881273382256</v>
      </c>
      <c r="AK63" s="26">
        <f>PERCENTILE($M$2:$M$97, 0.98)</f>
        <v>1.1175544988349586</v>
      </c>
      <c r="AL63" s="26">
        <f>MIN(MAX(M63,AJ63), AK63)</f>
        <v>0.746889046484564</v>
      </c>
      <c r="AM63" s="26">
        <f>AL63-$AL$98 + 0.1</f>
        <v>2.0417703198668202</v>
      </c>
      <c r="AN63" s="60">
        <v>0</v>
      </c>
      <c r="AO63" s="63">
        <v>0</v>
      </c>
      <c r="AP63" s="65">
        <v>0.5</v>
      </c>
      <c r="AQ63" s="64">
        <v>1</v>
      </c>
      <c r="AR63" s="20">
        <f>(AI63^4)*AB63*AE63*AN63</f>
        <v>0</v>
      </c>
      <c r="AS63" s="20">
        <f>(AI63^4) *Z63*AC63*AO63</f>
        <v>0</v>
      </c>
      <c r="AT63" s="20">
        <f>(AM63^5)*AA63*AP63*AQ63</f>
        <v>17.742076047402719</v>
      </c>
      <c r="AU63" s="14">
        <f>AR63/$AR$98</f>
        <v>0</v>
      </c>
      <c r="AV63" s="14">
        <f>AS63/$AS$98</f>
        <v>0</v>
      </c>
      <c r="AW63" s="81">
        <f>AT63/$AT$98</f>
        <v>2.6210034529007425E-2</v>
      </c>
      <c r="AX63" s="25">
        <f>N63</f>
        <v>0</v>
      </c>
      <c r="AY63" s="80">
        <v>0</v>
      </c>
      <c r="AZ63" s="15">
        <f>$D$104*AU63</f>
        <v>0</v>
      </c>
      <c r="BA63" s="23">
        <f>AZ63-AY63</f>
        <v>0</v>
      </c>
      <c r="BB63" s="67">
        <f>BA63*IF($BA$98 &gt; 0, (BA63&gt;0), (BA63&lt;0))</f>
        <v>0</v>
      </c>
      <c r="BC63" s="75">
        <f>BB63/$BB$98</f>
        <v>0</v>
      </c>
      <c r="BD63" s="76">
        <f>BC63*$BA$98</f>
        <v>0</v>
      </c>
      <c r="BE63" s="77">
        <f>(IF(BD63 &gt; 0, V63, W63))</f>
        <v>3.8586559600131642</v>
      </c>
      <c r="BF63" s="60">
        <f>BD63/BE63</f>
        <v>0</v>
      </c>
      <c r="BG63" s="78" t="e">
        <f>AY63/AZ63</f>
        <v>#DIV/0!</v>
      </c>
      <c r="BH63" s="80">
        <v>0</v>
      </c>
      <c r="BI63" s="80">
        <v>0</v>
      </c>
      <c r="BJ63" s="80">
        <v>0</v>
      </c>
      <c r="BK63" s="10">
        <f>SUM(BH63:BJ63)</f>
        <v>0</v>
      </c>
      <c r="BL63" s="15">
        <f>AV63*$D$103</f>
        <v>0</v>
      </c>
      <c r="BM63" s="9">
        <f>BL63-BK63</f>
        <v>0</v>
      </c>
      <c r="BN63" s="67">
        <f>BM63*IF($BM$98 &gt; 0, (BM63&gt;0), (BM63&lt;0))</f>
        <v>0</v>
      </c>
      <c r="BO63" s="7">
        <f>BN63/$BN$98</f>
        <v>0</v>
      </c>
      <c r="BP63" s="76">
        <f>BO63*$BM$98</f>
        <v>0</v>
      </c>
      <c r="BQ63" s="62">
        <f>IF(BP63&gt;0,V63,W63)</f>
        <v>3.8586559600131642</v>
      </c>
      <c r="BR63" s="60">
        <f>BP63/BQ63</f>
        <v>0</v>
      </c>
      <c r="BS63" s="78" t="e">
        <f>BK63/BL63</f>
        <v>#DIV/0!</v>
      </c>
      <c r="BT63" s="17">
        <f>AY63+BK63+BV63</f>
        <v>188</v>
      </c>
      <c r="BU63" s="83">
        <f>AZ63+BL63+BW63</f>
        <v>114.97293746494398</v>
      </c>
      <c r="BV63" s="84">
        <v>188</v>
      </c>
      <c r="BW63" s="15">
        <f>AW63*$D$106</f>
        <v>114.97293746494398</v>
      </c>
      <c r="BX63" s="48">
        <f>BW63-BV63</f>
        <v>-73.027062535056018</v>
      </c>
      <c r="BY63" s="68">
        <f>BX63*(BX63&lt;&gt;0)</f>
        <v>-73.027062535056018</v>
      </c>
      <c r="BZ63" s="31">
        <f>BY63/$BY$98</f>
        <v>-4.8665242259800096E-2</v>
      </c>
      <c r="CA63" s="61">
        <f>BZ63 * $BX$98</f>
        <v>-73.027062535056018</v>
      </c>
      <c r="CB63" s="62">
        <f>IF(CA63&gt;0, V63, W63)</f>
        <v>3.8586559600131642</v>
      </c>
      <c r="CC63" s="79">
        <f>CA63/CB63</f>
        <v>-18.925517924331061</v>
      </c>
      <c r="CG63" s="33"/>
      <c r="CI63" s="16"/>
      <c r="CJ63" s="1"/>
    </row>
    <row r="64" spans="1:88" x14ac:dyDescent="0.2">
      <c r="A64" s="37" t="s">
        <v>250</v>
      </c>
      <c r="B64">
        <v>0</v>
      </c>
      <c r="C64">
        <v>0</v>
      </c>
      <c r="D64">
        <v>0.30667732906837197</v>
      </c>
      <c r="E64">
        <v>0.69332267093162703</v>
      </c>
      <c r="F64">
        <v>0.84771371769383697</v>
      </c>
      <c r="G64">
        <v>0.84771371769383697</v>
      </c>
      <c r="H64">
        <v>0.30865746549560802</v>
      </c>
      <c r="I64">
        <v>0.88540359682141301</v>
      </c>
      <c r="J64">
        <v>0.52276804620748696</v>
      </c>
      <c r="K64">
        <v>0.66570086671273898</v>
      </c>
      <c r="L64">
        <v>0.73563572270544897</v>
      </c>
      <c r="M64">
        <v>0.96091377941240297</v>
      </c>
      <c r="N64" s="25">
        <v>0</v>
      </c>
      <c r="O64">
        <v>1.00232199026809</v>
      </c>
      <c r="P64">
        <v>0.99562547057016804</v>
      </c>
      <c r="Q64">
        <v>1.00852077582958</v>
      </c>
      <c r="R64">
        <v>0.99859605374247395</v>
      </c>
      <c r="S64">
        <v>11.119999885559</v>
      </c>
      <c r="T64" s="34">
        <f>IF(C64,P64,R64)</f>
        <v>0.99859605374247395</v>
      </c>
      <c r="U64" s="34">
        <f>IF(D64 = 0,O64,Q64)</f>
        <v>1.00852077582958</v>
      </c>
      <c r="V64" s="50">
        <f>S64*T64^(1-N64)</f>
        <v>11.104388003335981</v>
      </c>
      <c r="W64" s="49">
        <f>S64*U64^(N64+1)</f>
        <v>11.214750911808803</v>
      </c>
      <c r="X64" s="55">
        <f>0.5 * (D64-MAX($D$3:$D$97))/(MIN($D$3:$D$97)-MAX($D$3:$D$97)) + 0.75</f>
        <v>1.094146625493942</v>
      </c>
      <c r="Y64" s="55">
        <f>AVERAGE(D64, F64, G64, H64, I64, J64, K64)</f>
        <v>0.62637639138475609</v>
      </c>
      <c r="Z64" s="26">
        <f>1.2^N64</f>
        <v>1</v>
      </c>
      <c r="AA64" s="26">
        <f>1.6^N64</f>
        <v>1</v>
      </c>
      <c r="AB64" s="26">
        <f>1.2^N64</f>
        <v>1</v>
      </c>
      <c r="AC64" s="26">
        <f>IF(C64&gt;0, 1, 0.3)</f>
        <v>0.3</v>
      </c>
      <c r="AD64" s="26">
        <f>IF(C64&gt;0, 1, 0.2)</f>
        <v>0.2</v>
      </c>
      <c r="AE64" s="26">
        <f>IF(C64 &gt; 0, 1, 0.5)</f>
        <v>0.5</v>
      </c>
      <c r="AF64" s="26">
        <f>PERCENTILE($L$2:$L$97, 0.05)</f>
        <v>6.4178491281671524E-2</v>
      </c>
      <c r="AG64" s="26">
        <f>PERCENTILE($L$2:$L$97, 0.95)</f>
        <v>1.0348929165578702</v>
      </c>
      <c r="AH64" s="26">
        <f>MIN(MAX(L64,AF64), AG64)</f>
        <v>0.73563572270544897</v>
      </c>
      <c r="AI64" s="26">
        <f>AH64-$AH$98+1</f>
        <v>1.6714572314237774</v>
      </c>
      <c r="AJ64" s="26">
        <f>PERCENTILE($M$2:$M$97, 0.02)</f>
        <v>-1.194881273382256</v>
      </c>
      <c r="AK64" s="26">
        <f>PERCENTILE($M$2:$M$97, 0.98)</f>
        <v>1.1175544988349586</v>
      </c>
      <c r="AL64" s="26">
        <f>MIN(MAX(M64,AJ64), AK64)</f>
        <v>0.96091377941240297</v>
      </c>
      <c r="AM64" s="26">
        <f>AL64-$AL$98 + 0.1</f>
        <v>2.2557950527946589</v>
      </c>
      <c r="AN64" s="60">
        <v>0</v>
      </c>
      <c r="AO64" s="63">
        <v>0</v>
      </c>
      <c r="AP64" s="65">
        <v>0.5</v>
      </c>
      <c r="AQ64" s="64">
        <v>1</v>
      </c>
      <c r="AR64" s="20">
        <f>(AI64^4)*AB64*AE64*AN64</f>
        <v>0</v>
      </c>
      <c r="AS64" s="20">
        <f>(AI64^4) *Z64*AC64*AO64</f>
        <v>0</v>
      </c>
      <c r="AT64" s="20">
        <f>(AM64^5)*AA64*AP64*AQ64</f>
        <v>29.205739261829628</v>
      </c>
      <c r="AU64" s="14">
        <f>AR64/$AR$98</f>
        <v>0</v>
      </c>
      <c r="AV64" s="14">
        <f>AS64/$AS$98</f>
        <v>0</v>
      </c>
      <c r="AW64" s="81">
        <f>AT64/$AT$98</f>
        <v>4.3145088120045701E-2</v>
      </c>
      <c r="AX64" s="25">
        <f>N64</f>
        <v>0</v>
      </c>
      <c r="AY64" s="80">
        <v>0</v>
      </c>
      <c r="AZ64" s="15">
        <f>$D$104*AU64</f>
        <v>0</v>
      </c>
      <c r="BA64" s="23">
        <f>AZ64-AY64</f>
        <v>0</v>
      </c>
      <c r="BB64" s="67">
        <f>BA64*IF($BA$98 &gt; 0, (BA64&gt;0), (BA64&lt;0))</f>
        <v>0</v>
      </c>
      <c r="BC64" s="75">
        <f>BB64/$BB$98</f>
        <v>0</v>
      </c>
      <c r="BD64" s="76">
        <f>BC64*$BA$98</f>
        <v>0</v>
      </c>
      <c r="BE64" s="77">
        <f>(IF(BD64 &gt; 0, V64, W64))</f>
        <v>11.214750911808803</v>
      </c>
      <c r="BF64" s="60">
        <f>BD64/BE64</f>
        <v>0</v>
      </c>
      <c r="BG64" s="78" t="e">
        <f>AY64/AZ64</f>
        <v>#DIV/0!</v>
      </c>
      <c r="BH64" s="80">
        <v>0</v>
      </c>
      <c r="BI64" s="80">
        <v>0</v>
      </c>
      <c r="BJ64" s="80">
        <v>0</v>
      </c>
      <c r="BK64" s="10">
        <f>SUM(BH64:BJ64)</f>
        <v>0</v>
      </c>
      <c r="BL64" s="15">
        <f>AV64*$D$103</f>
        <v>0</v>
      </c>
      <c r="BM64" s="9">
        <f>BL64-BK64</f>
        <v>0</v>
      </c>
      <c r="BN64" s="67">
        <f>BM64*IF($BM$98 &gt; 0, (BM64&gt;0), (BM64&lt;0))</f>
        <v>0</v>
      </c>
      <c r="BO64" s="7">
        <f>BN64/$BN$98</f>
        <v>0</v>
      </c>
      <c r="BP64" s="76">
        <f>BO64*$BM$98</f>
        <v>0</v>
      </c>
      <c r="BQ64" s="62">
        <f>IF(BP64&gt;0,V64,W64)</f>
        <v>11.214750911808803</v>
      </c>
      <c r="BR64" s="60">
        <f>BP64/BQ64</f>
        <v>0</v>
      </c>
      <c r="BS64" s="78" t="e">
        <f>BK64/BL64</f>
        <v>#DIV/0!</v>
      </c>
      <c r="BT64" s="17">
        <f>AY64+BK64+BV64</f>
        <v>0</v>
      </c>
      <c r="BU64" s="83">
        <f>AZ64+BL64+BW64</f>
        <v>189.26024354739249</v>
      </c>
      <c r="BV64" s="84">
        <v>0</v>
      </c>
      <c r="BW64" s="15">
        <f>AW64*$D$106</f>
        <v>189.26024354739249</v>
      </c>
      <c r="BX64" s="48">
        <f>BW64-BV64</f>
        <v>189.26024354739249</v>
      </c>
      <c r="BY64" s="68">
        <f>BX64*(BX64&lt;&gt;0)</f>
        <v>189.26024354739249</v>
      </c>
      <c r="BZ64" s="31">
        <f>BY64/$BY$98</f>
        <v>0.12612304647966979</v>
      </c>
      <c r="CA64" s="61">
        <f>BZ64 * $BX$98</f>
        <v>189.26024354739249</v>
      </c>
      <c r="CB64" s="62">
        <f>IF(CA64&gt;0, V64, W64)</f>
        <v>11.104388003335981</v>
      </c>
      <c r="CC64" s="79">
        <f>CA64/CB64</f>
        <v>17.043734737162907</v>
      </c>
      <c r="CG64" s="33"/>
      <c r="CI64" s="16"/>
      <c r="CJ64" s="1"/>
    </row>
    <row r="65" spans="1:88" x14ac:dyDescent="0.2">
      <c r="A65" s="37" t="s">
        <v>150</v>
      </c>
      <c r="B65">
        <v>0</v>
      </c>
      <c r="C65">
        <v>0</v>
      </c>
      <c r="D65">
        <v>0.59966592427616905</v>
      </c>
      <c r="E65">
        <v>0.40033407572383001</v>
      </c>
      <c r="F65">
        <v>0.62983425414364602</v>
      </c>
      <c r="G65">
        <v>0.62983425414364602</v>
      </c>
      <c r="H65">
        <v>0.13997627520759101</v>
      </c>
      <c r="I65">
        <v>0.74555160142348698</v>
      </c>
      <c r="J65">
        <v>0.32304726611181001</v>
      </c>
      <c r="K65">
        <v>0.45107231560435601</v>
      </c>
      <c r="L65">
        <v>0.54352440166785299</v>
      </c>
      <c r="M65">
        <v>-0.47186989995435902</v>
      </c>
      <c r="N65" s="25">
        <v>0</v>
      </c>
      <c r="O65">
        <v>1.0379865615719399</v>
      </c>
      <c r="P65">
        <v>0.98628964607679204</v>
      </c>
      <c r="Q65">
        <v>1.00929234087701</v>
      </c>
      <c r="R65">
        <v>0.99222363110118195</v>
      </c>
      <c r="S65">
        <v>96.230003356933594</v>
      </c>
      <c r="T65" s="34">
        <f>IF(C65,P65,R65)</f>
        <v>0.99222363110118195</v>
      </c>
      <c r="U65" s="34">
        <f>IF(D65 = 0,O65,Q65)</f>
        <v>1.00929234087701</v>
      </c>
      <c r="V65" s="50">
        <f>S65*T65^(1-N65)</f>
        <v>95.48168335169558</v>
      </c>
      <c r="W65" s="49">
        <f>S65*U65^(N65+1)</f>
        <v>97.124205350722036</v>
      </c>
      <c r="X65" s="55">
        <f>0.5 * (D65-MAX($D$3:$D$97))/(MIN($D$3:$D$97)-MAX($D$3:$D$97)) + 0.75</f>
        <v>0.9383433289065386</v>
      </c>
      <c r="Y65" s="55">
        <f>AVERAGE(D65, F65, G65, H65, I65, J65, K65)</f>
        <v>0.50271169870152932</v>
      </c>
      <c r="Z65" s="26">
        <f>1.2^N65</f>
        <v>1</v>
      </c>
      <c r="AA65" s="26">
        <f>1.6^N65</f>
        <v>1</v>
      </c>
      <c r="AB65" s="26">
        <f>1.2^N65</f>
        <v>1</v>
      </c>
      <c r="AC65" s="26">
        <f>IF(C65&gt;0, 1, 0.3)</f>
        <v>0.3</v>
      </c>
      <c r="AD65" s="26">
        <f>IF(C65&gt;0, 1, 0.2)</f>
        <v>0.2</v>
      </c>
      <c r="AE65" s="26">
        <f>IF(C65 &gt; 0, 1, 0.5)</f>
        <v>0.5</v>
      </c>
      <c r="AF65" s="26">
        <f>PERCENTILE($L$2:$L$97, 0.05)</f>
        <v>6.4178491281671524E-2</v>
      </c>
      <c r="AG65" s="26">
        <f>PERCENTILE($L$2:$L$97, 0.95)</f>
        <v>1.0348929165578702</v>
      </c>
      <c r="AH65" s="26">
        <f>MIN(MAX(L65,AF65), AG65)</f>
        <v>0.54352440166785299</v>
      </c>
      <c r="AI65" s="26">
        <f>AH65-$AH$98+1</f>
        <v>1.4793459103861815</v>
      </c>
      <c r="AJ65" s="26">
        <f>PERCENTILE($M$2:$M$97, 0.02)</f>
        <v>-1.194881273382256</v>
      </c>
      <c r="AK65" s="26">
        <f>PERCENTILE($M$2:$M$97, 0.98)</f>
        <v>1.1175544988349586</v>
      </c>
      <c r="AL65" s="26">
        <f>MIN(MAX(M65,AJ65), AK65)</f>
        <v>-0.47186989995435902</v>
      </c>
      <c r="AM65" s="26">
        <f>AL65-$AL$98 + 0.1</f>
        <v>0.82301137342789699</v>
      </c>
      <c r="AN65" s="60">
        <v>1</v>
      </c>
      <c r="AO65" s="60">
        <v>0</v>
      </c>
      <c r="AP65" s="65">
        <v>1</v>
      </c>
      <c r="AQ65" s="25">
        <v>2</v>
      </c>
      <c r="AR65" s="20">
        <f>(AI65^4)*AB65*AE65*AN65</f>
        <v>2.3946880455947159</v>
      </c>
      <c r="AS65" s="20">
        <f>(AI65^4) *Z65*AC65*AO65</f>
        <v>0</v>
      </c>
      <c r="AT65" s="20">
        <f>(AM65^5)*AA65*AP65*AQ65</f>
        <v>0.75519512903827291</v>
      </c>
      <c r="AU65" s="14">
        <f>AR65/$AR$98</f>
        <v>7.0101702829189275E-3</v>
      </c>
      <c r="AV65" s="14">
        <f>AS65/$AS$98</f>
        <v>0</v>
      </c>
      <c r="AW65" s="81">
        <f>AT65/$AT$98</f>
        <v>1.1156355296498106E-3</v>
      </c>
      <c r="AX65" s="25">
        <f>N65</f>
        <v>0</v>
      </c>
      <c r="AY65" s="80">
        <v>0</v>
      </c>
      <c r="AZ65" s="15">
        <f>$D$104*AU65</f>
        <v>862.49279567378881</v>
      </c>
      <c r="BA65" s="23">
        <f>AZ65-AY65</f>
        <v>862.49279567378881</v>
      </c>
      <c r="BB65" s="67">
        <f>BA65*IF($BA$98 &gt; 0, (BA65&gt;0), (BA65&lt;0))</f>
        <v>0</v>
      </c>
      <c r="BC65" s="75">
        <f>BB65/$BB$98</f>
        <v>0</v>
      </c>
      <c r="BD65" s="76">
        <f>BC65*$BA$98</f>
        <v>0</v>
      </c>
      <c r="BE65" s="77">
        <f>(IF(BD65 &gt; 0, V65, W65))</f>
        <v>97.124205350722036</v>
      </c>
      <c r="BF65" s="60">
        <f>BD65/BE65</f>
        <v>0</v>
      </c>
      <c r="BG65" s="78">
        <f>AY65/AZ65</f>
        <v>0</v>
      </c>
      <c r="BH65" s="80">
        <v>0</v>
      </c>
      <c r="BI65" s="80">
        <v>0</v>
      </c>
      <c r="BJ65" s="80">
        <v>0</v>
      </c>
      <c r="BK65" s="10">
        <f>SUM(BH65:BJ65)</f>
        <v>0</v>
      </c>
      <c r="BL65" s="15">
        <f>AV65*$D$103</f>
        <v>0</v>
      </c>
      <c r="BM65" s="9">
        <f>BL65-BK65</f>
        <v>0</v>
      </c>
      <c r="BN65" s="67">
        <f>BM65*IF($BM$98 &gt; 0, (BM65&gt;0), (BM65&lt;0))</f>
        <v>0</v>
      </c>
      <c r="BO65" s="7">
        <f>BN65/$BN$98</f>
        <v>0</v>
      </c>
      <c r="BP65" s="76">
        <f>BO65*$BM$98</f>
        <v>0</v>
      </c>
      <c r="BQ65" s="62">
        <f>IF(BP65&gt;0,V65,W65)</f>
        <v>97.124205350722036</v>
      </c>
      <c r="BR65" s="60">
        <f>BP65/BQ65</f>
        <v>0</v>
      </c>
      <c r="BS65" s="78" t="e">
        <f>BK65/BL65</f>
        <v>#DIV/0!</v>
      </c>
      <c r="BT65" s="17">
        <f>AY65+BK65+BV65</f>
        <v>0</v>
      </c>
      <c r="BU65" s="83">
        <f>AZ65+BL65+BW65</f>
        <v>867.38664248815064</v>
      </c>
      <c r="BV65" s="84">
        <v>0</v>
      </c>
      <c r="BW65" s="15">
        <f>AW65*$D$106</f>
        <v>4.8938468143618596</v>
      </c>
      <c r="BX65" s="48">
        <f>BW65-BV65</f>
        <v>4.8938468143618596</v>
      </c>
      <c r="BY65" s="68">
        <f>BX65*(BX65&lt;&gt;0)</f>
        <v>4.8938468143618596</v>
      </c>
      <c r="BZ65" s="31">
        <f>BY65/$BY$98</f>
        <v>3.2612600388923496E-3</v>
      </c>
      <c r="CA65" s="61">
        <f>BZ65 * $BX$98</f>
        <v>4.8938468143618596</v>
      </c>
      <c r="CB65" s="62">
        <f>IF(CA65&gt;0, V65, W65)</f>
        <v>95.48168335169558</v>
      </c>
      <c r="CC65" s="79">
        <f>CA65/CB65</f>
        <v>5.125429969993249E-2</v>
      </c>
      <c r="CG65" s="33"/>
      <c r="CI65" s="16"/>
      <c r="CJ65" s="1"/>
    </row>
    <row r="66" spans="1:88" x14ac:dyDescent="0.2">
      <c r="A66" s="37" t="s">
        <v>201</v>
      </c>
      <c r="B66">
        <v>0</v>
      </c>
      <c r="C66">
        <v>1</v>
      </c>
      <c r="D66">
        <v>0.42622950819672101</v>
      </c>
      <c r="E66">
        <v>0.57377049180327799</v>
      </c>
      <c r="F66">
        <v>0.59284294234592405</v>
      </c>
      <c r="G66">
        <v>0.59284294234592405</v>
      </c>
      <c r="H66">
        <v>0.19364282726892501</v>
      </c>
      <c r="I66">
        <v>0.22542869092429901</v>
      </c>
      <c r="J66">
        <v>0.208932163771196</v>
      </c>
      <c r="K66">
        <v>0.35194311858710398</v>
      </c>
      <c r="L66">
        <v>0.570040663183215</v>
      </c>
      <c r="M66">
        <v>-0.11927588316148401</v>
      </c>
      <c r="N66" s="25">
        <v>0</v>
      </c>
      <c r="O66">
        <v>1.00290985940764</v>
      </c>
      <c r="P66">
        <v>0.99808750997145201</v>
      </c>
      <c r="Q66">
        <v>1.0100309861641801</v>
      </c>
      <c r="R66">
        <v>0.99468815178923597</v>
      </c>
      <c r="S66">
        <v>85.970001220703097</v>
      </c>
      <c r="T66" s="34">
        <f>IF(C66,P66,R66)</f>
        <v>0.99808750997145201</v>
      </c>
      <c r="U66" s="34">
        <f>IF(D66 = 0,O66,Q66)</f>
        <v>1.0100309861641801</v>
      </c>
      <c r="V66" s="50">
        <f>S66*T66^(1-N66)</f>
        <v>85.805584450614248</v>
      </c>
      <c r="W66" s="49">
        <f>S66*U66^(N66+1)</f>
        <v>86.83236511348251</v>
      </c>
      <c r="X66" s="55">
        <f>0.5 * (D66-MAX($D$3:$D$97))/(MIN($D$3:$D$97)-MAX($D$3:$D$97)) + 0.75</f>
        <v>1.0305720566299426</v>
      </c>
      <c r="Y66" s="55">
        <f>AVERAGE(D66, F66, G66, H66, I66, J66, K66)</f>
        <v>0.370266027634299</v>
      </c>
      <c r="Z66" s="26">
        <f>1.2^N66</f>
        <v>1</v>
      </c>
      <c r="AA66" s="26">
        <f>1.6^N66</f>
        <v>1</v>
      </c>
      <c r="AB66" s="26">
        <f>1.2^N66</f>
        <v>1</v>
      </c>
      <c r="AC66" s="26">
        <f>IF(C66&gt;0, 1, 0.3)</f>
        <v>1</v>
      </c>
      <c r="AD66" s="26">
        <f>IF(C66&gt;0, 1, 0.2)</f>
        <v>1</v>
      </c>
      <c r="AE66" s="26">
        <f>IF(C66 &gt; 0, 1, 0.5)</f>
        <v>1</v>
      </c>
      <c r="AF66" s="26">
        <f>PERCENTILE($L$2:$L$97, 0.05)</f>
        <v>6.4178491281671524E-2</v>
      </c>
      <c r="AG66" s="26">
        <f>PERCENTILE($L$2:$L$97, 0.95)</f>
        <v>1.0348929165578702</v>
      </c>
      <c r="AH66" s="26">
        <f>MIN(MAX(L66,AF66), AG66)</f>
        <v>0.570040663183215</v>
      </c>
      <c r="AI66" s="26">
        <f>AH66-$AH$98+1</f>
        <v>1.5058621719015435</v>
      </c>
      <c r="AJ66" s="26">
        <f>PERCENTILE($M$2:$M$97, 0.02)</f>
        <v>-1.194881273382256</v>
      </c>
      <c r="AK66" s="26">
        <f>PERCENTILE($M$2:$M$97, 0.98)</f>
        <v>1.1175544988349586</v>
      </c>
      <c r="AL66" s="26">
        <f>MIN(MAX(M66,AJ66), AK66)</f>
        <v>-0.11927588316148401</v>
      </c>
      <c r="AM66" s="26">
        <f>AL66-$AL$98 + 0.1</f>
        <v>1.1756053902207722</v>
      </c>
      <c r="AN66" s="60">
        <v>1</v>
      </c>
      <c r="AO66" s="60">
        <v>1</v>
      </c>
      <c r="AP66" s="65">
        <v>1</v>
      </c>
      <c r="AQ66" s="25">
        <v>1</v>
      </c>
      <c r="AR66" s="20">
        <f>(AI66^4)*AB66*AE66*AN66</f>
        <v>5.1421044588770517</v>
      </c>
      <c r="AS66" s="20">
        <f>(AI66^4) *Z66*AC66*AO66</f>
        <v>5.1421044588770517</v>
      </c>
      <c r="AT66" s="20">
        <f>(AM66^5)*AA66*AP66*AQ66</f>
        <v>2.2454730308491588</v>
      </c>
      <c r="AU66" s="14">
        <f>AR66/$AR$98</f>
        <v>1.5052911770949527E-2</v>
      </c>
      <c r="AV66" s="14">
        <f>AS66/$AS$98</f>
        <v>2.084956513387639E-2</v>
      </c>
      <c r="AW66" s="81">
        <f>AT66/$AT$98</f>
        <v>3.3171949841307945E-3</v>
      </c>
      <c r="AX66" s="25">
        <f>N66</f>
        <v>0</v>
      </c>
      <c r="AY66" s="80">
        <v>688</v>
      </c>
      <c r="AZ66" s="15">
        <f>$D$104*AU66</f>
        <v>1852.0274732828896</v>
      </c>
      <c r="BA66" s="23">
        <f>AZ66-AY66</f>
        <v>1164.0274732828896</v>
      </c>
      <c r="BB66" s="67">
        <f>BA66*IF($BA$98 &gt; 0, (BA66&gt;0), (BA66&lt;0))</f>
        <v>0</v>
      </c>
      <c r="BC66" s="75">
        <f>BB66/$BB$98</f>
        <v>0</v>
      </c>
      <c r="BD66" s="76">
        <f>BC66*$BA$98</f>
        <v>0</v>
      </c>
      <c r="BE66" s="77">
        <f>(IF(BD66 &gt; 0, V66, W66))</f>
        <v>86.83236511348251</v>
      </c>
      <c r="BF66" s="60">
        <f>BD66/BE66</f>
        <v>0</v>
      </c>
      <c r="BG66" s="78">
        <f>AY66/AZ66</f>
        <v>0.37148477002906255</v>
      </c>
      <c r="BH66" s="80">
        <v>516</v>
      </c>
      <c r="BI66" s="80">
        <v>3095</v>
      </c>
      <c r="BJ66" s="80">
        <v>258</v>
      </c>
      <c r="BK66" s="10">
        <f>SUM(BH66:BJ66)</f>
        <v>3869</v>
      </c>
      <c r="BL66" s="15">
        <f>AV66*$D$103</f>
        <v>3939.2730523078239</v>
      </c>
      <c r="BM66" s="9">
        <f>BL66-BK66</f>
        <v>70.273052307823946</v>
      </c>
      <c r="BN66" s="67">
        <f>BM66*IF($BM$98 &gt; 0, (BM66&gt;0), (BM66&lt;0))</f>
        <v>0</v>
      </c>
      <c r="BO66" s="7">
        <f>BN66/$BN$98</f>
        <v>0</v>
      </c>
      <c r="BP66" s="76">
        <f>BO66*$BM$98</f>
        <v>0</v>
      </c>
      <c r="BQ66" s="62">
        <f>IF(BP66&gt;0,V66,W66)</f>
        <v>86.83236511348251</v>
      </c>
      <c r="BR66" s="60">
        <f>BP66/BQ66</f>
        <v>0</v>
      </c>
      <c r="BS66" s="78">
        <f>BK66/BL66</f>
        <v>0.98216090852939109</v>
      </c>
      <c r="BT66" s="17">
        <f>AY66+BK66+BV66</f>
        <v>4557</v>
      </c>
      <c r="BU66" s="83">
        <f>AZ66+BL66+BW66</f>
        <v>5805.8517331081021</v>
      </c>
      <c r="BV66" s="84">
        <v>0</v>
      </c>
      <c r="BW66" s="15">
        <f>AW66*$D$106</f>
        <v>14.551207517388145</v>
      </c>
      <c r="BX66" s="48">
        <f>BW66-BV66</f>
        <v>14.551207517388145</v>
      </c>
      <c r="BY66" s="68">
        <f>BX66*(BX66&lt;&gt;0)</f>
        <v>14.551207517388145</v>
      </c>
      <c r="BZ66" s="31">
        <f>BY66/$BY$98</f>
        <v>9.6969262410956589E-3</v>
      </c>
      <c r="CA66" s="61">
        <f>BZ66 * $BX$98</f>
        <v>14.551207517388145</v>
      </c>
      <c r="CB66" s="62">
        <f>IF(CA66&gt;0, V66, W66)</f>
        <v>85.805584450614248</v>
      </c>
      <c r="CC66" s="79">
        <f>CA66/CB66</f>
        <v>0.16958345555892287</v>
      </c>
      <c r="CG66" s="33"/>
      <c r="CI66" s="16"/>
      <c r="CJ66" s="1"/>
    </row>
    <row r="67" spans="1:88" x14ac:dyDescent="0.2">
      <c r="A67" s="37" t="s">
        <v>202</v>
      </c>
      <c r="B67">
        <v>0</v>
      </c>
      <c r="C67">
        <v>1</v>
      </c>
      <c r="D67">
        <v>0.89071038251366097</v>
      </c>
      <c r="E67">
        <v>0.109289617486338</v>
      </c>
      <c r="F67">
        <v>0.85526315789473595</v>
      </c>
      <c r="G67">
        <v>0.85526315789473595</v>
      </c>
      <c r="H67">
        <v>0.9453125</v>
      </c>
      <c r="I67">
        <v>0.95703125</v>
      </c>
      <c r="J67">
        <v>0.95115382747251997</v>
      </c>
      <c r="K67">
        <v>0.90193504540394298</v>
      </c>
      <c r="L67">
        <v>0.137666343236758</v>
      </c>
      <c r="M67">
        <v>-0.51333598268316605</v>
      </c>
      <c r="N67" s="25">
        <v>0</v>
      </c>
      <c r="O67">
        <v>1.01011444063466</v>
      </c>
      <c r="P67">
        <v>0.98945999208998403</v>
      </c>
      <c r="Q67">
        <v>1.0196026444605999</v>
      </c>
      <c r="R67">
        <v>0.98546053037699399</v>
      </c>
      <c r="S67">
        <v>45.529998779296797</v>
      </c>
      <c r="T67" s="34">
        <f>IF(C67,P67,R67)</f>
        <v>0.98945999208998403</v>
      </c>
      <c r="U67" s="34">
        <f>IF(D67 = 0,O67,Q67)</f>
        <v>1.0196026444605999</v>
      </c>
      <c r="V67" s="50">
        <f>S67*T67^(1-N67)</f>
        <v>45.050112232019991</v>
      </c>
      <c r="W67" s="49">
        <f>S67*U67^(N67+1)</f>
        <v>46.422507157658899</v>
      </c>
      <c r="X67" s="55">
        <f>0.5 * (D67-MAX($D$3:$D$97))/(MIN($D$3:$D$97)-MAX($D$3:$D$97)) + 0.75</f>
        <v>0.78357387102120546</v>
      </c>
      <c r="Y67" s="55">
        <f>AVERAGE(D67, F67, G67, H67, I67, J67, K67)</f>
        <v>0.9080956173113709</v>
      </c>
      <c r="Z67" s="26">
        <f>1.2^N67</f>
        <v>1</v>
      </c>
      <c r="AA67" s="26">
        <f>1.6^N67</f>
        <v>1</v>
      </c>
      <c r="AB67" s="26">
        <f>1.2^N67</f>
        <v>1</v>
      </c>
      <c r="AC67" s="26">
        <f>IF(C67&gt;0, 1, 0.3)</f>
        <v>1</v>
      </c>
      <c r="AD67" s="26">
        <f>IF(C67&gt;0, 1, 0.2)</f>
        <v>1</v>
      </c>
      <c r="AE67" s="26">
        <f>IF(C67 &gt; 0, 1, 0.5)</f>
        <v>1</v>
      </c>
      <c r="AF67" s="26">
        <f>PERCENTILE($L$2:$L$97, 0.05)</f>
        <v>6.4178491281671524E-2</v>
      </c>
      <c r="AG67" s="26">
        <f>PERCENTILE($L$2:$L$97, 0.95)</f>
        <v>1.0348929165578702</v>
      </c>
      <c r="AH67" s="26">
        <f>MIN(MAX(L67,AF67), AG67)</f>
        <v>0.137666343236758</v>
      </c>
      <c r="AI67" s="26">
        <f>AH67-$AH$98+1</f>
        <v>1.0734878519550866</v>
      </c>
      <c r="AJ67" s="26">
        <f>PERCENTILE($M$2:$M$97, 0.02)</f>
        <v>-1.194881273382256</v>
      </c>
      <c r="AK67" s="26">
        <f>PERCENTILE($M$2:$M$97, 0.98)</f>
        <v>1.1175544988349586</v>
      </c>
      <c r="AL67" s="26">
        <f>MIN(MAX(M67,AJ67), AK67)</f>
        <v>-0.51333598268316605</v>
      </c>
      <c r="AM67" s="26">
        <f>AL67-$AL$98 + 0.1</f>
        <v>0.78154529069908996</v>
      </c>
      <c r="AN67" s="60">
        <v>1</v>
      </c>
      <c r="AO67" s="60">
        <v>1</v>
      </c>
      <c r="AP67" s="65">
        <v>1</v>
      </c>
      <c r="AQ67" s="25">
        <v>1</v>
      </c>
      <c r="AR67" s="20">
        <f>(AI67^4)*AB67*AE67*AN67</f>
        <v>1.3279708332546023</v>
      </c>
      <c r="AS67" s="20">
        <f>(AI67^4) *Z67*AC67*AO67</f>
        <v>1.3279708332546023</v>
      </c>
      <c r="AT67" s="20">
        <f>(AM67^5)*AA67*AP67*AQ67</f>
        <v>0.29158874229857007</v>
      </c>
      <c r="AU67" s="14">
        <f>AR67/$AR$98</f>
        <v>3.8874799116277179E-3</v>
      </c>
      <c r="AV67" s="14">
        <f>AS67/$AS$98</f>
        <v>5.3844908451891778E-3</v>
      </c>
      <c r="AW67" s="81">
        <f>AT67/$AT$98</f>
        <v>4.3075855291659461E-4</v>
      </c>
      <c r="AX67" s="25">
        <f>N67</f>
        <v>0</v>
      </c>
      <c r="AY67" s="80">
        <v>182</v>
      </c>
      <c r="AZ67" s="15">
        <f>$D$104*AU67</f>
        <v>478.29414718716043</v>
      </c>
      <c r="BA67" s="23">
        <f>AZ67-AY67</f>
        <v>296.29414718716043</v>
      </c>
      <c r="BB67" s="67">
        <f>BA67*IF($BA$98 &gt; 0, (BA67&gt;0), (BA67&lt;0))</f>
        <v>0</v>
      </c>
      <c r="BC67" s="75">
        <f>BB67/$BB$98</f>
        <v>0</v>
      </c>
      <c r="BD67" s="76">
        <f>BC67*$BA$98</f>
        <v>0</v>
      </c>
      <c r="BE67" s="77">
        <f>(IF(BD67 &gt; 0, V67, W67))</f>
        <v>46.422507157658899</v>
      </c>
      <c r="BF67" s="60">
        <f>BD67/BE67</f>
        <v>0</v>
      </c>
      <c r="BG67" s="78">
        <f>AY67/AZ67</f>
        <v>0.38051897785147243</v>
      </c>
      <c r="BH67" s="80">
        <v>46</v>
      </c>
      <c r="BI67" s="80">
        <v>546</v>
      </c>
      <c r="BJ67" s="80">
        <v>46</v>
      </c>
      <c r="BK67" s="10">
        <f>SUM(BH67:BJ67)</f>
        <v>638</v>
      </c>
      <c r="BL67" s="15">
        <f>AV67*$D$103</f>
        <v>1017.3343928592683</v>
      </c>
      <c r="BM67" s="9">
        <f>BL67-BK67</f>
        <v>379.33439285926829</v>
      </c>
      <c r="BN67" s="67">
        <f>BM67*IF($BM$98 &gt; 0, (BM67&gt;0), (BM67&lt;0))</f>
        <v>0</v>
      </c>
      <c r="BO67" s="7">
        <f>BN67/$BN$98</f>
        <v>0</v>
      </c>
      <c r="BP67" s="76">
        <f>BO67*$BM$98</f>
        <v>0</v>
      </c>
      <c r="BQ67" s="62">
        <f>IF(BP67&gt;0,V67,W67)</f>
        <v>46.422507157658899</v>
      </c>
      <c r="BR67" s="60">
        <f>BP67/BQ67</f>
        <v>0</v>
      </c>
      <c r="BS67" s="78">
        <f>BK67/BL67</f>
        <v>0.62712909784448523</v>
      </c>
      <c r="BT67" s="17">
        <f>AY67+BK67+BV67</f>
        <v>820</v>
      </c>
      <c r="BU67" s="83">
        <f>AZ67+BL67+BW67</f>
        <v>1497.5181055146527</v>
      </c>
      <c r="BV67" s="84">
        <v>0</v>
      </c>
      <c r="BW67" s="15">
        <f>AW67*$D$106</f>
        <v>1.889565468223934</v>
      </c>
      <c r="BX67" s="48">
        <f>BW67-BV67</f>
        <v>1.889565468223934</v>
      </c>
      <c r="BY67" s="68">
        <f>BX67*(BX67&lt;&gt;0)</f>
        <v>1.889565468223934</v>
      </c>
      <c r="BZ67" s="31">
        <f>BY67/$BY$98</f>
        <v>1.2592066294974905E-3</v>
      </c>
      <c r="CA67" s="61">
        <f>BZ67 * $BX$98</f>
        <v>1.8895654682239342</v>
      </c>
      <c r="CB67" s="62">
        <f>IF(CA67&gt;0, V67, W67)</f>
        <v>45.050112232019991</v>
      </c>
      <c r="CC67" s="79">
        <f>CA67/CB67</f>
        <v>4.1943635090012039E-2</v>
      </c>
      <c r="CG67" s="33"/>
      <c r="CI67" s="16"/>
      <c r="CJ67" s="1"/>
    </row>
    <row r="68" spans="1:88" x14ac:dyDescent="0.2">
      <c r="A68" s="37" t="s">
        <v>151</v>
      </c>
      <c r="B68">
        <v>0</v>
      </c>
      <c r="C68">
        <v>0</v>
      </c>
      <c r="D68">
        <v>0.34901960784313701</v>
      </c>
      <c r="E68">
        <v>0.65098039215686199</v>
      </c>
      <c r="F68">
        <v>0.364623739332816</v>
      </c>
      <c r="G68">
        <v>0.364623739332816</v>
      </c>
      <c r="H68">
        <v>0.11630901287553599</v>
      </c>
      <c r="I68">
        <v>0.42789699570815398</v>
      </c>
      <c r="J68">
        <v>0.22308804805103899</v>
      </c>
      <c r="K68">
        <v>0.285207290020485</v>
      </c>
      <c r="L68">
        <v>9.0204122190851901E-2</v>
      </c>
      <c r="M68">
        <v>-0.566469821252363</v>
      </c>
      <c r="N68" s="25">
        <v>0</v>
      </c>
      <c r="O68">
        <v>1.0164399735079901</v>
      </c>
      <c r="P68">
        <v>0.98061315203936295</v>
      </c>
      <c r="Q68">
        <v>1.0073515919956499</v>
      </c>
      <c r="R68">
        <v>0.98742688842425297</v>
      </c>
      <c r="S68">
        <v>8.4899997711181605</v>
      </c>
      <c r="T68" s="34">
        <f>IF(C68,P68,R68)</f>
        <v>0.98742688842425297</v>
      </c>
      <c r="U68" s="34">
        <f>IF(D68 = 0,O68,Q68)</f>
        <v>1.0073515919956499</v>
      </c>
      <c r="V68" s="50">
        <f>S68*T68^(1-N68)</f>
        <v>8.383254056717826</v>
      </c>
      <c r="W68" s="49">
        <f>S68*U68^(N68+1)</f>
        <v>8.5524147854785824</v>
      </c>
      <c r="X68" s="55">
        <f>0.5 * (D68-MAX($D$3:$D$97))/(MIN($D$3:$D$97)-MAX($D$3:$D$97)) + 0.75</f>
        <v>1.071630163331132</v>
      </c>
      <c r="Y68" s="55">
        <f>AVERAGE(D68, F68, G68, H68, I68, J68, K68)</f>
        <v>0.3043954904519976</v>
      </c>
      <c r="Z68" s="26">
        <f>1.2^N68</f>
        <v>1</v>
      </c>
      <c r="AA68" s="26">
        <f>1.6^N68</f>
        <v>1</v>
      </c>
      <c r="AB68" s="26">
        <f>1.2^N68</f>
        <v>1</v>
      </c>
      <c r="AC68" s="26">
        <f>IF(C68&gt;0, 1, 0.3)</f>
        <v>0.3</v>
      </c>
      <c r="AD68" s="26">
        <f>IF(C68&gt;0, 1, 0.2)</f>
        <v>0.2</v>
      </c>
      <c r="AE68" s="26">
        <f>IF(C68 &gt; 0, 1, 0.5)</f>
        <v>0.5</v>
      </c>
      <c r="AF68" s="26">
        <f>PERCENTILE($L$2:$L$97, 0.05)</f>
        <v>6.4178491281671524E-2</v>
      </c>
      <c r="AG68" s="26">
        <f>PERCENTILE($L$2:$L$97, 0.95)</f>
        <v>1.0348929165578702</v>
      </c>
      <c r="AH68" s="26">
        <f>MIN(MAX(L68,AF68), AG68)</f>
        <v>9.0204122190851901E-2</v>
      </c>
      <c r="AI68" s="26">
        <f>AH68-$AH$98+1</f>
        <v>1.0260256309091804</v>
      </c>
      <c r="AJ68" s="26">
        <f>PERCENTILE($M$2:$M$97, 0.02)</f>
        <v>-1.194881273382256</v>
      </c>
      <c r="AK68" s="26">
        <f>PERCENTILE($M$2:$M$97, 0.98)</f>
        <v>1.1175544988349586</v>
      </c>
      <c r="AL68" s="26">
        <f>MIN(MAX(M68,AJ68), AK68)</f>
        <v>-0.566469821252363</v>
      </c>
      <c r="AM68" s="26">
        <f>AL68-$AL$98 + 0.1</f>
        <v>0.728411452129893</v>
      </c>
      <c r="AN68" s="60">
        <v>1</v>
      </c>
      <c r="AO68" s="60">
        <v>1</v>
      </c>
      <c r="AP68" s="65">
        <v>1</v>
      </c>
      <c r="AQ68" s="25">
        <v>1</v>
      </c>
      <c r="AR68" s="20">
        <f>(AI68^4)*AB68*AE68*AN68</f>
        <v>0.55411874766281888</v>
      </c>
      <c r="AS68" s="20">
        <f>(AI68^4) *Z68*AC68*AO68</f>
        <v>0.33247124859769134</v>
      </c>
      <c r="AT68" s="20">
        <f>(AM68^5)*AA68*AP68*AQ68</f>
        <v>0.20506135648129148</v>
      </c>
      <c r="AU68" s="14">
        <f>AR68/$AR$98</f>
        <v>1.6221180814010557E-3</v>
      </c>
      <c r="AV68" s="14">
        <f>AS68/$AS$98</f>
        <v>1.3480630368782084E-3</v>
      </c>
      <c r="AW68" s="81">
        <f>AT68/$AT$98</f>
        <v>3.0293327678113254E-4</v>
      </c>
      <c r="AX68" s="25">
        <f>N68</f>
        <v>0</v>
      </c>
      <c r="AY68" s="80">
        <v>25</v>
      </c>
      <c r="AZ68" s="15">
        <f>$D$104*AU68</f>
        <v>199.57648708613817</v>
      </c>
      <c r="BA68" s="23">
        <f>AZ68-AY68</f>
        <v>174.57648708613817</v>
      </c>
      <c r="BB68" s="67">
        <f>BA68*IF($BA$98 &gt; 0, (BA68&gt;0), (BA68&lt;0))</f>
        <v>0</v>
      </c>
      <c r="BC68" s="75">
        <f>BB68/$BB$98</f>
        <v>0</v>
      </c>
      <c r="BD68" s="76">
        <f>BC68*$BA$98</f>
        <v>0</v>
      </c>
      <c r="BE68" s="77">
        <f>(IF(BD68 &gt; 0, V68, W68))</f>
        <v>8.5524147854785824</v>
      </c>
      <c r="BF68" s="60">
        <f>BD68/BE68</f>
        <v>0</v>
      </c>
      <c r="BG68" s="78">
        <f>AY68/AZ68</f>
        <v>0.12526525727056154</v>
      </c>
      <c r="BH68" s="80">
        <v>0</v>
      </c>
      <c r="BI68" s="80">
        <v>798</v>
      </c>
      <c r="BJ68" s="80">
        <v>0</v>
      </c>
      <c r="BK68" s="10">
        <f>SUM(BH68:BJ68)</f>
        <v>798</v>
      </c>
      <c r="BL68" s="15">
        <f>AV68*$D$103</f>
        <v>254.70019925539125</v>
      </c>
      <c r="BM68" s="9">
        <f>BL68-BK68</f>
        <v>-543.29980074460877</v>
      </c>
      <c r="BN68" s="67">
        <f>BM68*IF($BM$98 &gt; 0, (BM68&gt;0), (BM68&lt;0))</f>
        <v>-543.29980074460877</v>
      </c>
      <c r="BO68" s="7">
        <f>BN68/$BN$98</f>
        <v>1.0359361665354113E-2</v>
      </c>
      <c r="BP68" s="76">
        <f>BO68*$BM$98</f>
        <v>-3.7614842206897476</v>
      </c>
      <c r="BQ68" s="62">
        <f>IF(BP68&gt;0,V68,W68)</f>
        <v>8.5524147854785824</v>
      </c>
      <c r="BR68" s="60">
        <f>BP68/BQ68</f>
        <v>-0.43981545739298</v>
      </c>
      <c r="BS68" s="78">
        <f>BK68/BL68</f>
        <v>3.1330953110085118</v>
      </c>
      <c r="BT68" s="17">
        <f>AY68+BK68+BV68</f>
        <v>823</v>
      </c>
      <c r="BU68" s="83">
        <f>AZ68+BL68+BW68</f>
        <v>455.6055334534575</v>
      </c>
      <c r="BV68" s="84">
        <v>0</v>
      </c>
      <c r="BW68" s="15">
        <f>AW68*$D$106</f>
        <v>1.3288471119281162</v>
      </c>
      <c r="BX68" s="48">
        <f>BW68-BV68</f>
        <v>1.3288471119281162</v>
      </c>
      <c r="BY68" s="68">
        <f>BX68*(BX68&lt;&gt;0)</f>
        <v>1.3288471119281162</v>
      </c>
      <c r="BZ68" s="31">
        <f>BY68/$BY$98</f>
        <v>8.8554385707591385E-4</v>
      </c>
      <c r="CA68" s="61">
        <f>BZ68 * $BX$98</f>
        <v>1.3288471119281162</v>
      </c>
      <c r="CB68" s="62">
        <f>IF(CA68&gt;0, V68, W68)</f>
        <v>8.383254056717826</v>
      </c>
      <c r="CC68" s="79">
        <f>CA68/CB68</f>
        <v>0.15851208885447765</v>
      </c>
      <c r="CG68" s="33"/>
      <c r="CI68" s="16"/>
      <c r="CJ68" s="1"/>
    </row>
    <row r="69" spans="1:88" x14ac:dyDescent="0.2">
      <c r="A69" s="37" t="s">
        <v>152</v>
      </c>
      <c r="B69">
        <v>0</v>
      </c>
      <c r="C69">
        <v>0</v>
      </c>
      <c r="D69">
        <v>0.58416633346661295</v>
      </c>
      <c r="E69">
        <v>0.41583366653338599</v>
      </c>
      <c r="F69">
        <v>0.65168986083499003</v>
      </c>
      <c r="G69">
        <v>0.65168986083499003</v>
      </c>
      <c r="H69">
        <v>0.489335006273525</v>
      </c>
      <c r="I69">
        <v>0.867001254705144</v>
      </c>
      <c r="J69">
        <v>0.65134788278637701</v>
      </c>
      <c r="K69">
        <v>0.65151884937292404</v>
      </c>
      <c r="L69">
        <v>1.0307216768332701</v>
      </c>
      <c r="M69">
        <v>-0.45914474879978601</v>
      </c>
      <c r="N69" s="25">
        <v>0</v>
      </c>
      <c r="O69">
        <v>1.01054715797702</v>
      </c>
      <c r="P69">
        <v>0.99527511065561203</v>
      </c>
      <c r="Q69">
        <v>1.0028570126572101</v>
      </c>
      <c r="R69">
        <v>0.99284964480234605</v>
      </c>
      <c r="S69">
        <v>233.57000732421801</v>
      </c>
      <c r="T69" s="34">
        <f>IF(C69,P69,R69)</f>
        <v>0.99284964480234605</v>
      </c>
      <c r="U69" s="34">
        <f>IF(D69 = 0,O69,Q69)</f>
        <v>1.0028570126572101</v>
      </c>
      <c r="V69" s="50">
        <f>S69*T69^(1-N69)</f>
        <v>231.89989880833122</v>
      </c>
      <c r="W69" s="49">
        <f>S69*U69^(N69+1)</f>
        <v>234.23731979148795</v>
      </c>
      <c r="X69" s="55">
        <f>0.5 * (D69-MAX($D$3:$D$97))/(MIN($D$3:$D$97)-MAX($D$3:$D$97)) + 0.75</f>
        <v>0.94658558605710086</v>
      </c>
      <c r="Y69" s="55">
        <f>AVERAGE(D69, F69, G69, H69, I69, J69, K69)</f>
        <v>0.64953557832493758</v>
      </c>
      <c r="Z69" s="26">
        <f>1.2^N69</f>
        <v>1</v>
      </c>
      <c r="AA69" s="26">
        <f>1.6^N69</f>
        <v>1</v>
      </c>
      <c r="AB69" s="26">
        <f>1.2^N69</f>
        <v>1</v>
      </c>
      <c r="AC69" s="26">
        <f>IF(C69&gt;0, 1, 0.3)</f>
        <v>0.3</v>
      </c>
      <c r="AD69" s="26">
        <f>IF(C69&gt;0, 1, 0.2)</f>
        <v>0.2</v>
      </c>
      <c r="AE69" s="26">
        <f>IF(C69 &gt; 0, 1, 0.5)</f>
        <v>0.5</v>
      </c>
      <c r="AF69" s="26">
        <f>PERCENTILE($L$2:$L$97, 0.05)</f>
        <v>6.4178491281671524E-2</v>
      </c>
      <c r="AG69" s="26">
        <f>PERCENTILE($L$2:$L$97, 0.95)</f>
        <v>1.0348929165578702</v>
      </c>
      <c r="AH69" s="26">
        <f>MIN(MAX(L69,AF69), AG69)</f>
        <v>1.0307216768332701</v>
      </c>
      <c r="AI69" s="26">
        <f>AH69-$AH$98+1</f>
        <v>1.9665431855515987</v>
      </c>
      <c r="AJ69" s="26">
        <f>PERCENTILE($M$2:$M$97, 0.02)</f>
        <v>-1.194881273382256</v>
      </c>
      <c r="AK69" s="26">
        <f>PERCENTILE($M$2:$M$97, 0.98)</f>
        <v>1.1175544988349586</v>
      </c>
      <c r="AL69" s="26">
        <f>MIN(MAX(M69,AJ69), AK69)</f>
        <v>-0.45914474879978601</v>
      </c>
      <c r="AM69" s="26">
        <f>AL69-$AL$98 + 0.1</f>
        <v>0.83573652458247005</v>
      </c>
      <c r="AN69" s="60">
        <v>1</v>
      </c>
      <c r="AO69" s="60">
        <v>1</v>
      </c>
      <c r="AP69" s="65">
        <v>1</v>
      </c>
      <c r="AQ69" s="25">
        <v>1</v>
      </c>
      <c r="AR69" s="20">
        <f>(AI69^4)*AB69*AE69*AN69</f>
        <v>7.4779740958340666</v>
      </c>
      <c r="AS69" s="20">
        <f>(AI69^4) *Z69*AC69*AO69</f>
        <v>4.4867844575004394</v>
      </c>
      <c r="AT69" s="20">
        <f>(AM69^5)*AA69*AP69*AQ69</f>
        <v>0.40770582256282101</v>
      </c>
      <c r="AU69" s="14">
        <f>AR69/$AR$98</f>
        <v>2.1890898014665889E-2</v>
      </c>
      <c r="AV69" s="14">
        <f>AS69/$AS$98</f>
        <v>1.8192455158475885E-2</v>
      </c>
      <c r="AW69" s="81">
        <f>AT69/$AT$98</f>
        <v>6.0229612693004134E-4</v>
      </c>
      <c r="AX69" s="25">
        <f>N69</f>
        <v>0</v>
      </c>
      <c r="AY69" s="80">
        <v>1869</v>
      </c>
      <c r="AZ69" s="15">
        <f>$D$104*AU69</f>
        <v>2693.3356917854103</v>
      </c>
      <c r="BA69" s="23">
        <f>AZ69-AY69</f>
        <v>824.33569178541029</v>
      </c>
      <c r="BB69" s="67">
        <f>BA69*IF($BA$98 &gt; 0, (BA69&gt;0), (BA69&lt;0))</f>
        <v>0</v>
      </c>
      <c r="BC69" s="75">
        <f>BB69/$BB$98</f>
        <v>0</v>
      </c>
      <c r="BD69" s="76">
        <f>BC69*$BA$98</f>
        <v>0</v>
      </c>
      <c r="BE69" s="77">
        <f>(IF(BD69 &gt; 0, V69, W69))</f>
        <v>234.23731979148795</v>
      </c>
      <c r="BF69" s="60">
        <f>BD69/BE69</f>
        <v>0</v>
      </c>
      <c r="BG69" s="78">
        <f>AY69/AZ69</f>
        <v>0.69393503591119055</v>
      </c>
      <c r="BH69" s="80">
        <v>934</v>
      </c>
      <c r="BI69" s="80">
        <v>6073</v>
      </c>
      <c r="BJ69" s="80">
        <v>234</v>
      </c>
      <c r="BK69" s="10">
        <f>SUM(BH69:BJ69)</f>
        <v>7241</v>
      </c>
      <c r="BL69" s="15">
        <f>AV69*$D$103</f>
        <v>3437.2442734866008</v>
      </c>
      <c r="BM69" s="9">
        <f>BL69-BK69</f>
        <v>-3803.7557265133992</v>
      </c>
      <c r="BN69" s="67">
        <f>BM69*IF($BM$98 &gt; 0, (BM69&gt;0), (BM69&lt;0))</f>
        <v>-3803.7557265133992</v>
      </c>
      <c r="BO69" s="7">
        <f>BN69/$BN$98</f>
        <v>7.2528061309076616E-2</v>
      </c>
      <c r="BP69" s="76">
        <f>BO69*$BM$98</f>
        <v>-26.334939061323404</v>
      </c>
      <c r="BQ69" s="62">
        <f>IF(BP69&gt;0,V69,W69)</f>
        <v>234.23731979148795</v>
      </c>
      <c r="BR69" s="60">
        <f>BP69/BQ69</f>
        <v>-0.11242845113138286</v>
      </c>
      <c r="BS69" s="78">
        <f>BK69/BL69</f>
        <v>2.1066294461100443</v>
      </c>
      <c r="BT69" s="17">
        <f>AY69+BK69+BV69</f>
        <v>9110</v>
      </c>
      <c r="BU69" s="83">
        <f>AZ69+BL69+BW69</f>
        <v>6133.2219974624022</v>
      </c>
      <c r="BV69" s="84">
        <v>0</v>
      </c>
      <c r="BW69" s="15">
        <f>AW69*$D$106</f>
        <v>2.6420321903913195</v>
      </c>
      <c r="BX69" s="48">
        <f>BW69-BV69</f>
        <v>2.6420321903913195</v>
      </c>
      <c r="BY69" s="68">
        <f>BX69*(BX69&lt;&gt;0)</f>
        <v>2.6420321903913195</v>
      </c>
      <c r="BZ69" s="31">
        <f>BY69/$BY$98</f>
        <v>1.7606505333808609E-3</v>
      </c>
      <c r="CA69" s="61">
        <f>BZ69 * $BX$98</f>
        <v>2.6420321903913195</v>
      </c>
      <c r="CB69" s="62">
        <f>IF(CA69&gt;0, V69, W69)</f>
        <v>231.89989880833122</v>
      </c>
      <c r="CC69" s="79">
        <f>CA69/CB69</f>
        <v>1.1392985525082092E-2</v>
      </c>
      <c r="CG69" s="33"/>
      <c r="CI69" s="16"/>
      <c r="CJ69" s="1"/>
    </row>
    <row r="70" spans="1:88" x14ac:dyDescent="0.2">
      <c r="A70" s="37" t="s">
        <v>203</v>
      </c>
      <c r="B70">
        <v>1</v>
      </c>
      <c r="C70">
        <v>1</v>
      </c>
      <c r="D70">
        <v>0.95384615384615301</v>
      </c>
      <c r="E70">
        <v>4.6153846153846101E-2</v>
      </c>
      <c r="F70">
        <v>0.88038277511961704</v>
      </c>
      <c r="G70">
        <v>0.88038277511961704</v>
      </c>
      <c r="H70">
        <v>1</v>
      </c>
      <c r="I70">
        <v>0.96226415094339601</v>
      </c>
      <c r="J70">
        <v>0.98095063634384505</v>
      </c>
      <c r="K70">
        <v>0.92930729227729003</v>
      </c>
      <c r="L70">
        <v>-0.70559880464603697</v>
      </c>
      <c r="M70">
        <v>0</v>
      </c>
      <c r="N70" s="25">
        <v>-1</v>
      </c>
      <c r="O70">
        <v>1.0050226725737501</v>
      </c>
      <c r="P70">
        <v>0.99921528792582903</v>
      </c>
      <c r="Q70">
        <v>1.0387414208433901</v>
      </c>
      <c r="R70">
        <v>0.98921666774772199</v>
      </c>
      <c r="S70">
        <v>37.549999237060497</v>
      </c>
      <c r="T70" s="34">
        <f>IF(C70,P70,R70)</f>
        <v>0.99921528792582903</v>
      </c>
      <c r="U70" s="34">
        <f>IF(D70 = 0,O70,Q70)</f>
        <v>1.0387414208433901</v>
      </c>
      <c r="V70" s="50">
        <f>S70*T70^(1-N70)</f>
        <v>37.491090483764793</v>
      </c>
      <c r="W70" s="49">
        <f>S70*U70^(N70+1)</f>
        <v>37.549999237060497</v>
      </c>
      <c r="X70" s="55">
        <f>0.5 * (D70-MAX($D$3:$D$97))/(MIN($D$3:$D$97)-MAX($D$3:$D$97)) + 0.75</f>
        <v>0.75</v>
      </c>
      <c r="Y70" s="55">
        <f>AVERAGE(D70, F70, G70, H70, I70, J70, K70)</f>
        <v>0.94101911194998833</v>
      </c>
      <c r="Z70" s="26">
        <f>1.2^N70</f>
        <v>0.83333333333333337</v>
      </c>
      <c r="AA70" s="26">
        <f>1.6^N70</f>
        <v>0.625</v>
      </c>
      <c r="AB70" s="26">
        <f>1.2^N70</f>
        <v>0.83333333333333337</v>
      </c>
      <c r="AC70" s="26">
        <f>IF(C70&gt;0, 1, 0.3)</f>
        <v>1</v>
      </c>
      <c r="AD70" s="26">
        <f>IF(C70&gt;0, 1, 0.2)</f>
        <v>1</v>
      </c>
      <c r="AE70" s="26">
        <f>IF(C70 &gt; 0, 1, 0.5)</f>
        <v>1</v>
      </c>
      <c r="AF70" s="26">
        <f>PERCENTILE($L$2:$L$97, 0.05)</f>
        <v>6.4178491281671524E-2</v>
      </c>
      <c r="AG70" s="26">
        <f>PERCENTILE($L$2:$L$97, 0.95)</f>
        <v>1.0348929165578702</v>
      </c>
      <c r="AH70" s="26">
        <f>MIN(MAX(L70,AF70), AG70)</f>
        <v>6.4178491281671524E-2</v>
      </c>
      <c r="AI70" s="26">
        <f>AH70-$AH$98+1</f>
        <v>1</v>
      </c>
      <c r="AJ70" s="26">
        <f>PERCENTILE($M$2:$M$97, 0.02)</f>
        <v>-1.194881273382256</v>
      </c>
      <c r="AK70" s="26">
        <f>PERCENTILE($M$2:$M$97, 0.98)</f>
        <v>1.1175544988349586</v>
      </c>
      <c r="AL70" s="26">
        <f>MIN(MAX(M70,AJ70), AK70)</f>
        <v>0</v>
      </c>
      <c r="AM70" s="26">
        <f>AL70-$AL$98 + 0.1</f>
        <v>1.2948812733822561</v>
      </c>
      <c r="AN70" s="60">
        <v>1</v>
      </c>
      <c r="AO70" s="60">
        <v>1</v>
      </c>
      <c r="AP70" s="65">
        <v>1</v>
      </c>
      <c r="AQ70" s="25">
        <v>1</v>
      </c>
      <c r="AR70" s="20">
        <f>(AI70^4)*AB70*AE70*AN70</f>
        <v>0.83333333333333337</v>
      </c>
      <c r="AS70" s="20">
        <f>(AI70^4) *Z70*AC70*AO70</f>
        <v>0.83333333333333337</v>
      </c>
      <c r="AT70" s="20">
        <f>(AM70^5)*AA70*AP70*AQ70</f>
        <v>2.2752533789586007</v>
      </c>
      <c r="AU70" s="14">
        <f>AR70/$AR$98</f>
        <v>2.4394862536879225E-3</v>
      </c>
      <c r="AV70" s="14">
        <f>AS70/$AS$98</f>
        <v>3.3788962769064372E-3</v>
      </c>
      <c r="AW70" s="81">
        <f>AT70/$AT$98</f>
        <v>3.3611889310707637E-3</v>
      </c>
      <c r="AX70" s="25">
        <f>N70</f>
        <v>-1</v>
      </c>
      <c r="AY70" s="80">
        <v>75</v>
      </c>
      <c r="AZ70" s="15">
        <f>$D$104*AU70</f>
        <v>300.14097147936673</v>
      </c>
      <c r="BA70" s="23">
        <f>AZ70-AY70</f>
        <v>225.14097147936673</v>
      </c>
      <c r="BB70" s="67">
        <f>BA70*IF($BA$98 &gt; 0, (BA70&gt;0), (BA70&lt;0))</f>
        <v>0</v>
      </c>
      <c r="BC70" s="75">
        <f>BB70/$BB$98</f>
        <v>0</v>
      </c>
      <c r="BD70" s="76">
        <f>BC70*$BA$98</f>
        <v>0</v>
      </c>
      <c r="BE70" s="77">
        <f>(IF(BD70 &gt; 0, V70, W70))</f>
        <v>37.549999237060497</v>
      </c>
      <c r="BF70" s="60">
        <f>BD70/BE70</f>
        <v>0</v>
      </c>
      <c r="BG70" s="78">
        <f>AY70/AZ70</f>
        <v>0.24988257894392768</v>
      </c>
      <c r="BH70" s="80">
        <v>38</v>
      </c>
      <c r="BI70" s="80">
        <v>188</v>
      </c>
      <c r="BJ70" s="80">
        <v>0</v>
      </c>
      <c r="BK70" s="10">
        <f>SUM(BH70:BJ70)</f>
        <v>226</v>
      </c>
      <c r="BL70" s="15">
        <f>AV70*$D$103</f>
        <v>638.40156687652075</v>
      </c>
      <c r="BM70" s="9">
        <f>BL70-BK70</f>
        <v>412.40156687652075</v>
      </c>
      <c r="BN70" s="67">
        <f>BM70*IF($BM$98 &gt; 0, (BM70&gt;0), (BM70&lt;0))</f>
        <v>0</v>
      </c>
      <c r="BO70" s="7">
        <f>BN70/$BN$98</f>
        <v>0</v>
      </c>
      <c r="BP70" s="76">
        <f>BO70*$BM$98</f>
        <v>0</v>
      </c>
      <c r="BQ70" s="62">
        <f>IF(BP70&gt;0,V70,W70)</f>
        <v>37.549999237060497</v>
      </c>
      <c r="BR70" s="60">
        <f>BP70/BQ70</f>
        <v>0</v>
      </c>
      <c r="BS70" s="78">
        <f>BK70/BL70</f>
        <v>0.35400915618948159</v>
      </c>
      <c r="BT70" s="17">
        <f>AY70+BK70+BV70</f>
        <v>301</v>
      </c>
      <c r="BU70" s="83">
        <f>AZ70+BL70+BW70</f>
        <v>953.28672972092249</v>
      </c>
      <c r="BV70" s="84">
        <v>0</v>
      </c>
      <c r="BW70" s="15">
        <f>AW70*$D$106</f>
        <v>14.744191365035013</v>
      </c>
      <c r="BX70" s="48">
        <f>BW70-BV70</f>
        <v>14.744191365035013</v>
      </c>
      <c r="BY70" s="68">
        <f>BX70*(BX70&lt;&gt;0)</f>
        <v>14.744191365035013</v>
      </c>
      <c r="BZ70" s="31">
        <f>BY70/$BY$98</f>
        <v>9.825530697744245E-3</v>
      </c>
      <c r="CA70" s="61">
        <f>BZ70 * $BX$98</f>
        <v>14.744191365035013</v>
      </c>
      <c r="CB70" s="62">
        <f>IF(CA70&gt;0, V70, W70)</f>
        <v>37.491090483764793</v>
      </c>
      <c r="CC70" s="79">
        <f>CA70/CB70</f>
        <v>0.39327187272453074</v>
      </c>
      <c r="CG70" s="33"/>
      <c r="CI70" s="16"/>
      <c r="CJ70" s="1"/>
    </row>
    <row r="71" spans="1:88" x14ac:dyDescent="0.2">
      <c r="A71" s="37" t="s">
        <v>221</v>
      </c>
      <c r="B71">
        <v>0</v>
      </c>
      <c r="C71">
        <v>0</v>
      </c>
      <c r="D71">
        <v>0.43019480519480502</v>
      </c>
      <c r="E71">
        <v>0.56980519480519398</v>
      </c>
      <c r="F71">
        <v>0.49839486356340201</v>
      </c>
      <c r="G71">
        <v>0.49839486356340201</v>
      </c>
      <c r="H71">
        <v>0.20231729055258399</v>
      </c>
      <c r="I71">
        <v>0.14705882352941099</v>
      </c>
      <c r="J71">
        <v>0.17248925395027101</v>
      </c>
      <c r="K71">
        <v>0.293202588987032</v>
      </c>
      <c r="L71">
        <v>0.67199198557006301</v>
      </c>
      <c r="M71">
        <v>-0.55287914221342604</v>
      </c>
      <c r="N71" s="25">
        <v>0</v>
      </c>
      <c r="O71">
        <v>0.99737087748207798</v>
      </c>
      <c r="P71">
        <v>0.987823363537496</v>
      </c>
      <c r="Q71">
        <v>1.0184213815191001</v>
      </c>
      <c r="R71">
        <v>0.98722894507718295</v>
      </c>
      <c r="S71">
        <v>71.550003051757798</v>
      </c>
      <c r="T71" s="34">
        <f>IF(C71,P71,R71)</f>
        <v>0.98722894507718295</v>
      </c>
      <c r="U71" s="34">
        <f>IF(D71 = 0,O71,Q71)</f>
        <v>1.0184213815191001</v>
      </c>
      <c r="V71" s="50">
        <f>S71*T71^(1-N71)</f>
        <v>70.63623403305607</v>
      </c>
      <c r="W71" s="49">
        <f>S71*U71^(N71+1)</f>
        <v>72.868052955667011</v>
      </c>
      <c r="X71" s="55">
        <f>0.5 * (D71-MAX($D$3:$D$97))/(MIN($D$3:$D$97)-MAX($D$3:$D$97)) + 0.75</f>
        <v>1.0284634204770184</v>
      </c>
      <c r="Y71" s="55">
        <f>AVERAGE(D71, F71, G71, H71, I71, J71, K71)</f>
        <v>0.32029321276298672</v>
      </c>
      <c r="Z71" s="26">
        <f>1.2^N71</f>
        <v>1</v>
      </c>
      <c r="AA71" s="26">
        <f>1.6^N71</f>
        <v>1</v>
      </c>
      <c r="AB71" s="26">
        <f>1.2^N71</f>
        <v>1</v>
      </c>
      <c r="AC71" s="26">
        <f>IF(C71&gt;0, 1, 0.3)</f>
        <v>0.3</v>
      </c>
      <c r="AD71" s="26">
        <f>IF(C71&gt;0, 1, 0.2)</f>
        <v>0.2</v>
      </c>
      <c r="AE71" s="26">
        <f>IF(C71 &gt; 0, 1, 0.5)</f>
        <v>0.5</v>
      </c>
      <c r="AF71" s="26">
        <f>PERCENTILE($L$2:$L$97, 0.05)</f>
        <v>6.4178491281671524E-2</v>
      </c>
      <c r="AG71" s="26">
        <f>PERCENTILE($L$2:$L$97, 0.95)</f>
        <v>1.0348929165578702</v>
      </c>
      <c r="AH71" s="26">
        <f>MIN(MAX(L71,AF71), AG71)</f>
        <v>0.67199198557006301</v>
      </c>
      <c r="AI71" s="26">
        <f>AH71-$AH$98+1</f>
        <v>1.6078134942883915</v>
      </c>
      <c r="AJ71" s="26">
        <f>PERCENTILE($M$2:$M$97, 0.02)</f>
        <v>-1.194881273382256</v>
      </c>
      <c r="AK71" s="26">
        <f>PERCENTILE($M$2:$M$97, 0.98)</f>
        <v>1.1175544988349586</v>
      </c>
      <c r="AL71" s="26">
        <f>MIN(MAX(M71,AJ71), AK71)</f>
        <v>-0.55287914221342604</v>
      </c>
      <c r="AM71" s="26">
        <f>AL71-$AL$98 + 0.1</f>
        <v>0.74200213116882996</v>
      </c>
      <c r="AN71" s="60">
        <v>1</v>
      </c>
      <c r="AO71" s="60">
        <v>1</v>
      </c>
      <c r="AP71" s="65">
        <v>1</v>
      </c>
      <c r="AQ71" s="25">
        <v>1</v>
      </c>
      <c r="AR71" s="20">
        <f>(AI71^4)*AB71*AE71*AN71</f>
        <v>3.3412785428578675</v>
      </c>
      <c r="AS71" s="20">
        <f>(AI71^4) *Z71*AC71*AO71</f>
        <v>2.0047671257147206</v>
      </c>
      <c r="AT71" s="20">
        <f>(AM71^5)*AA71*AP71*AQ71</f>
        <v>0.22491880285291713</v>
      </c>
      <c r="AU71" s="14">
        <f>AR71/$AR$98</f>
        <v>9.7812036900530152E-3</v>
      </c>
      <c r="AV71" s="14">
        <f>AS71/$AS$98</f>
        <v>8.1286802125702662E-3</v>
      </c>
      <c r="AW71" s="81">
        <f>AT71/$AT$98</f>
        <v>3.3226830801804427E-4</v>
      </c>
      <c r="AX71" s="25">
        <f>N71</f>
        <v>0</v>
      </c>
      <c r="AY71" s="80">
        <v>2003</v>
      </c>
      <c r="AZ71" s="15">
        <f>$D$104*AU71</f>
        <v>1203.4255054038276</v>
      </c>
      <c r="BA71" s="23">
        <f>AZ71-AY71</f>
        <v>-799.57449459617237</v>
      </c>
      <c r="BB71" s="67">
        <f>BA71*IF($BA$98 &gt; 0, (BA71&gt;0), (BA71&lt;0))</f>
        <v>-799.57449459617237</v>
      </c>
      <c r="BC71" s="75">
        <f>BB71/$BB$98</f>
        <v>1.9388871495896343E-2</v>
      </c>
      <c r="BD71" s="76">
        <f>BC71*$BA$98</f>
        <v>-5.1671342536569247</v>
      </c>
      <c r="BE71" s="77">
        <f>(IF(BD71 &gt; 0, V71, W71))</f>
        <v>72.868052955667011</v>
      </c>
      <c r="BF71" s="60">
        <f>BD71/BE71</f>
        <v>-7.0910831895022827E-2</v>
      </c>
      <c r="BG71" s="78">
        <f>AY71/AZ71</f>
        <v>1.6644154465779442</v>
      </c>
      <c r="BH71" s="80">
        <v>215</v>
      </c>
      <c r="BI71" s="80">
        <v>286</v>
      </c>
      <c r="BJ71" s="80">
        <v>72</v>
      </c>
      <c r="BK71" s="10">
        <f>SUM(BH71:BJ71)</f>
        <v>573</v>
      </c>
      <c r="BL71" s="15">
        <f>AV71*$D$103</f>
        <v>1535.8157691345796</v>
      </c>
      <c r="BM71" s="9">
        <f>BL71-BK71</f>
        <v>962.81576913457957</v>
      </c>
      <c r="BN71" s="67">
        <f>BM71*IF($BM$98 &gt; 0, (BM71&gt;0), (BM71&lt;0))</f>
        <v>0</v>
      </c>
      <c r="BO71" s="7">
        <f>BN71/$BN$98</f>
        <v>0</v>
      </c>
      <c r="BP71" s="76">
        <f>BO71*$BM$98</f>
        <v>0</v>
      </c>
      <c r="BQ71" s="62">
        <f>IF(BP71&gt;0,V71,W71)</f>
        <v>72.868052955667011</v>
      </c>
      <c r="BR71" s="60">
        <f>BP71/BQ71</f>
        <v>0</v>
      </c>
      <c r="BS71" s="78">
        <f>BK71/BL71</f>
        <v>0.37309162434429299</v>
      </c>
      <c r="BT71" s="17">
        <f>AY71+BK71+BV71</f>
        <v>2576</v>
      </c>
      <c r="BU71" s="83">
        <f>AZ71+BL71+BW71</f>
        <v>2740.698802698359</v>
      </c>
      <c r="BV71" s="84">
        <v>0</v>
      </c>
      <c r="BW71" s="15">
        <f>AW71*$D$106</f>
        <v>1.4575281599519532</v>
      </c>
      <c r="BX71" s="48">
        <f>BW71-BV71</f>
        <v>1.4575281599519532</v>
      </c>
      <c r="BY71" s="68">
        <f>BX71*(BX71&lt;&gt;0)</f>
        <v>1.4575281599519532</v>
      </c>
      <c r="BZ71" s="31">
        <f>BY71/$BY$98</f>
        <v>9.7129692119948905E-4</v>
      </c>
      <c r="CA71" s="61">
        <f>BZ71 * $BX$98</f>
        <v>1.4575281599519532</v>
      </c>
      <c r="CB71" s="62">
        <f>IF(CA71&gt;0, V71, W71)</f>
        <v>70.63623403305607</v>
      </c>
      <c r="CC71" s="79">
        <f>CA71/CB71</f>
        <v>2.0634284654386655E-2</v>
      </c>
      <c r="CG71" s="33"/>
      <c r="CI71" s="16"/>
      <c r="CJ71" s="1"/>
    </row>
    <row r="72" spans="1:88" x14ac:dyDescent="0.2">
      <c r="A72" s="37" t="s">
        <v>222</v>
      </c>
      <c r="B72">
        <v>1</v>
      </c>
      <c r="C72">
        <v>1</v>
      </c>
      <c r="D72">
        <v>0.66584158415841499</v>
      </c>
      <c r="E72">
        <v>0.33415841584158401</v>
      </c>
      <c r="F72">
        <v>0.78467153284671498</v>
      </c>
      <c r="G72">
        <v>0.78467153284671498</v>
      </c>
      <c r="H72">
        <v>0.13753581661891101</v>
      </c>
      <c r="I72">
        <v>0.236389684813753</v>
      </c>
      <c r="J72">
        <v>0.18031097676277599</v>
      </c>
      <c r="K72">
        <v>0.376144773359323</v>
      </c>
      <c r="L72">
        <v>0.28510751573843701</v>
      </c>
      <c r="M72">
        <v>-0.55298200262908004</v>
      </c>
      <c r="N72" s="25">
        <v>0</v>
      </c>
      <c r="O72">
        <v>1.0104660107757599</v>
      </c>
      <c r="P72">
        <v>0.97929097376876695</v>
      </c>
      <c r="Q72">
        <v>1.01745613067706</v>
      </c>
      <c r="R72">
        <v>0.97684510843487904</v>
      </c>
      <c r="S72">
        <v>27</v>
      </c>
      <c r="T72" s="34">
        <f>IF(C72,P72,R72)</f>
        <v>0.97929097376876695</v>
      </c>
      <c r="U72" s="34">
        <f>IF(D72 = 0,O72,Q72)</f>
        <v>1.01745613067706</v>
      </c>
      <c r="V72" s="50">
        <f>S72*T72^(1-N72)</f>
        <v>26.440856291756706</v>
      </c>
      <c r="W72" s="49">
        <f>S72*U72^(N72+1)</f>
        <v>27.47131552828062</v>
      </c>
      <c r="X72" s="55">
        <f>0.5 * (D72-MAX($D$3:$D$97))/(MIN($D$3:$D$97)-MAX($D$3:$D$97)) + 0.75</f>
        <v>0.90315292855601226</v>
      </c>
      <c r="Y72" s="55">
        <f>AVERAGE(D72, F72, G72, H72, I72, J72, K72)</f>
        <v>0.45222370020094393</v>
      </c>
      <c r="Z72" s="26">
        <f>1.2^N72</f>
        <v>1</v>
      </c>
      <c r="AA72" s="26">
        <f>1.6^N72</f>
        <v>1</v>
      </c>
      <c r="AB72" s="26">
        <f>1.2^N72</f>
        <v>1</v>
      </c>
      <c r="AC72" s="26">
        <f>IF(C72&gt;0, 1, 0.3)</f>
        <v>1</v>
      </c>
      <c r="AD72" s="26">
        <f>IF(C72&gt;0, 1, 0.2)</f>
        <v>1</v>
      </c>
      <c r="AE72" s="26">
        <f>IF(C72 &gt; 0, 1, 0.5)</f>
        <v>1</v>
      </c>
      <c r="AF72" s="26">
        <f>PERCENTILE($L$2:$L$97, 0.05)</f>
        <v>6.4178491281671524E-2</v>
      </c>
      <c r="AG72" s="26">
        <f>PERCENTILE($L$2:$L$97, 0.95)</f>
        <v>1.0348929165578702</v>
      </c>
      <c r="AH72" s="26">
        <f>MIN(MAX(L72,AF72), AG72)</f>
        <v>0.28510751573843701</v>
      </c>
      <c r="AI72" s="26">
        <f>AH72-$AH$98+1</f>
        <v>1.2209290244567654</v>
      </c>
      <c r="AJ72" s="26">
        <f>PERCENTILE($M$2:$M$97, 0.02)</f>
        <v>-1.194881273382256</v>
      </c>
      <c r="AK72" s="26">
        <f>PERCENTILE($M$2:$M$97, 0.98)</f>
        <v>1.1175544988349586</v>
      </c>
      <c r="AL72" s="26">
        <f>MIN(MAX(M72,AJ72), AK72)</f>
        <v>-0.55298200262908004</v>
      </c>
      <c r="AM72" s="26">
        <f>AL72-$AL$98 + 0.1</f>
        <v>0.74189927075317597</v>
      </c>
      <c r="AN72" s="60">
        <v>1</v>
      </c>
      <c r="AO72" s="60">
        <v>1</v>
      </c>
      <c r="AP72" s="65">
        <v>1</v>
      </c>
      <c r="AQ72" s="25">
        <v>1</v>
      </c>
      <c r="AR72" s="20">
        <f>(AI72^4)*AB72*AE72*AN72</f>
        <v>2.222090140427897</v>
      </c>
      <c r="AS72" s="20">
        <f>(AI72^4) *Z72*AC72*AO72</f>
        <v>2.222090140427897</v>
      </c>
      <c r="AT72" s="20">
        <f>(AM72^5)*AA72*AP72*AQ72</f>
        <v>0.22476294866329549</v>
      </c>
      <c r="AU72" s="14">
        <f>AR72/$AR$98</f>
        <v>6.5049100224351831E-3</v>
      </c>
      <c r="AV72" s="14">
        <f>AS72/$AS$98</f>
        <v>9.0098545229307884E-3</v>
      </c>
      <c r="AW72" s="81">
        <f>AT72/$AT$98</f>
        <v>3.3203806756137169E-4</v>
      </c>
      <c r="AX72" s="25">
        <f>N72</f>
        <v>0</v>
      </c>
      <c r="AY72" s="80">
        <v>0</v>
      </c>
      <c r="AZ72" s="15">
        <f>$D$104*AU72</f>
        <v>800.32835215530156</v>
      </c>
      <c r="BA72" s="23">
        <f>AZ72-AY72</f>
        <v>800.32835215530156</v>
      </c>
      <c r="BB72" s="67">
        <f>BA72*IF($BA$98 &gt; 0, (BA72&gt;0), (BA72&lt;0))</f>
        <v>0</v>
      </c>
      <c r="BC72" s="75">
        <f>BB72/$BB$98</f>
        <v>0</v>
      </c>
      <c r="BD72" s="76">
        <f>BC72*$BA$98</f>
        <v>0</v>
      </c>
      <c r="BE72" s="77">
        <f>(IF(BD72 &gt; 0, V72, W72))</f>
        <v>27.47131552828062</v>
      </c>
      <c r="BF72" s="60">
        <f>BD72/BE72</f>
        <v>0</v>
      </c>
      <c r="BG72" s="78">
        <f>AY72/AZ72</f>
        <v>0</v>
      </c>
      <c r="BH72" s="80">
        <v>0</v>
      </c>
      <c r="BI72" s="80">
        <v>1188</v>
      </c>
      <c r="BJ72" s="80">
        <v>0</v>
      </c>
      <c r="BK72" s="10">
        <f>SUM(BH72:BJ72)</f>
        <v>1188</v>
      </c>
      <c r="BL72" s="15">
        <f>AV72*$D$103</f>
        <v>1702.3029928680448</v>
      </c>
      <c r="BM72" s="9">
        <f>BL72-BK72</f>
        <v>514.30299286804484</v>
      </c>
      <c r="BN72" s="67">
        <f>BM72*IF($BM$98 &gt; 0, (BM72&gt;0), (BM72&lt;0))</f>
        <v>0</v>
      </c>
      <c r="BO72" s="7">
        <f>BN72/$BN$98</f>
        <v>0</v>
      </c>
      <c r="BP72" s="76">
        <f>BO72*$BM$98</f>
        <v>0</v>
      </c>
      <c r="BQ72" s="62">
        <f>IF(BP72&gt;0,V72,W72)</f>
        <v>27.47131552828062</v>
      </c>
      <c r="BR72" s="60">
        <f>BP72/BQ72</f>
        <v>0</v>
      </c>
      <c r="BS72" s="78">
        <f>BK72/BL72</f>
        <v>0.69787811275503564</v>
      </c>
      <c r="BT72" s="17">
        <f>AY72+BK72+BV72</f>
        <v>1188</v>
      </c>
      <c r="BU72" s="83">
        <f>AZ72+BL72+BW72</f>
        <v>2504.0878632105114</v>
      </c>
      <c r="BV72" s="84">
        <v>0</v>
      </c>
      <c r="BW72" s="15">
        <f>AW72*$D$106</f>
        <v>1.4565181871647133</v>
      </c>
      <c r="BX72" s="48">
        <f>BW72-BV72</f>
        <v>1.4565181871647133</v>
      </c>
      <c r="BY72" s="68">
        <f>BX72*(BX72&lt;&gt;0)</f>
        <v>1.4565181871647133</v>
      </c>
      <c r="BZ72" s="31">
        <f>BY72/$BY$98</f>
        <v>9.7062387522638507E-4</v>
      </c>
      <c r="CA72" s="61">
        <f>BZ72 * $BX$98</f>
        <v>1.4565181871647133</v>
      </c>
      <c r="CB72" s="62">
        <f>IF(CA72&gt;0, V72, W72)</f>
        <v>26.440856291756706</v>
      </c>
      <c r="CC72" s="79">
        <f>CA72/CB72</f>
        <v>5.5085893251452772E-2</v>
      </c>
      <c r="CG72" s="33"/>
      <c r="CI72" s="16"/>
      <c r="CJ72" s="1"/>
    </row>
    <row r="73" spans="1:88" x14ac:dyDescent="0.2">
      <c r="A73" s="37" t="s">
        <v>243</v>
      </c>
      <c r="B73">
        <v>0</v>
      </c>
      <c r="C73">
        <v>0</v>
      </c>
      <c r="D73">
        <v>1.3594562175129899E-2</v>
      </c>
      <c r="E73">
        <v>0.98640543782487</v>
      </c>
      <c r="F73">
        <v>3.7375745526838901E-2</v>
      </c>
      <c r="G73">
        <v>3.7375745526838901E-2</v>
      </c>
      <c r="H73">
        <v>0.111668757841907</v>
      </c>
      <c r="I73">
        <v>0.16792137181095701</v>
      </c>
      <c r="J73">
        <v>0.136936375756183</v>
      </c>
      <c r="K73">
        <v>7.1540891339364199E-2</v>
      </c>
      <c r="L73">
        <v>0.48513890063805298</v>
      </c>
      <c r="M73">
        <v>0.61431532894772001</v>
      </c>
      <c r="N73" s="25">
        <v>0</v>
      </c>
      <c r="O73">
        <v>0.99958763908283199</v>
      </c>
      <c r="P73">
        <v>1.0082246318032999</v>
      </c>
      <c r="Q73">
        <v>1.00103550193598</v>
      </c>
      <c r="R73">
        <v>0.99444669369667504</v>
      </c>
      <c r="S73">
        <v>2.2300000190734801</v>
      </c>
      <c r="T73" s="34">
        <f>IF(C73,P73,R73)</f>
        <v>0.99444669369667504</v>
      </c>
      <c r="U73" s="34">
        <f>IF(D73 = 0,O73,Q73)</f>
        <v>1.00103550193598</v>
      </c>
      <c r="V73" s="50">
        <f>S73*T73^(1-N73)</f>
        <v>2.2176161459111445</v>
      </c>
      <c r="W73" s="49">
        <f>S73*U73^(N73+1)</f>
        <v>2.2323091884104662</v>
      </c>
      <c r="X73" s="55">
        <f>0.5 * (D73-MAX($D$3:$D$97))/(MIN($D$3:$D$97)-MAX($D$3:$D$97)) + 0.75</f>
        <v>1.25</v>
      </c>
      <c r="Y73" s="55">
        <f>AVERAGE(D73, F73, G73, H73, I73, J73, K73)</f>
        <v>8.2344778568174126E-2</v>
      </c>
      <c r="Z73" s="26">
        <f>1.2^N73</f>
        <v>1</v>
      </c>
      <c r="AA73" s="26">
        <f>1.6^N73</f>
        <v>1</v>
      </c>
      <c r="AB73" s="26">
        <f>1.2^N73</f>
        <v>1</v>
      </c>
      <c r="AC73" s="26">
        <f>IF(C73&gt;0, 1, 0.3)</f>
        <v>0.3</v>
      </c>
      <c r="AD73" s="26">
        <f>IF(C73&gt;0, 1, 0.2)</f>
        <v>0.2</v>
      </c>
      <c r="AE73" s="26">
        <f>IF(C73 &gt; 0, 1, 0.5)</f>
        <v>0.5</v>
      </c>
      <c r="AF73" s="26">
        <f>PERCENTILE($L$2:$L$97, 0.05)</f>
        <v>6.4178491281671524E-2</v>
      </c>
      <c r="AG73" s="26">
        <f>PERCENTILE($L$2:$L$97, 0.95)</f>
        <v>1.0348929165578702</v>
      </c>
      <c r="AH73" s="26">
        <f>MIN(MAX(L73,AF73), AG73)</f>
        <v>0.48513890063805298</v>
      </c>
      <c r="AI73" s="26">
        <f>AH73-$AH$98+1</f>
        <v>1.4209604093563815</v>
      </c>
      <c r="AJ73" s="26">
        <f>PERCENTILE($M$2:$M$97, 0.02)</f>
        <v>-1.194881273382256</v>
      </c>
      <c r="AK73" s="26">
        <f>PERCENTILE($M$2:$M$97, 0.98)</f>
        <v>1.1175544988349586</v>
      </c>
      <c r="AL73" s="26">
        <f>MIN(MAX(M73,AJ73), AK73)</f>
        <v>0.61431532894772001</v>
      </c>
      <c r="AM73" s="26">
        <f>AL73-$AL$98 + 0.1</f>
        <v>1.9091966023299762</v>
      </c>
      <c r="AN73" s="60">
        <v>0</v>
      </c>
      <c r="AO73" s="63">
        <v>0</v>
      </c>
      <c r="AP73" s="65">
        <v>0.5</v>
      </c>
      <c r="AQ73" s="64">
        <v>1</v>
      </c>
      <c r="AR73" s="20">
        <f>(AI73^4)*AB73*AE73*AN73</f>
        <v>0</v>
      </c>
      <c r="AS73" s="20">
        <f>(AI73^4) *Z73*AC73*AO73</f>
        <v>0</v>
      </c>
      <c r="AT73" s="20">
        <f>(AM73^5)*AA73*AP73*AQ73</f>
        <v>12.683037261995272</v>
      </c>
      <c r="AU73" s="14">
        <f>AR73/$AR$98</f>
        <v>0</v>
      </c>
      <c r="AV73" s="14">
        <f>AS73/$AS$98</f>
        <v>0</v>
      </c>
      <c r="AW73" s="81">
        <f>AT73/$AT$98</f>
        <v>1.8736411887843734E-2</v>
      </c>
      <c r="AX73" s="25">
        <f>N73</f>
        <v>0</v>
      </c>
      <c r="AY73" s="80">
        <v>0</v>
      </c>
      <c r="AZ73" s="15">
        <f>$D$104*AU73</f>
        <v>0</v>
      </c>
      <c r="BA73" s="23">
        <f>AZ73-AY73</f>
        <v>0</v>
      </c>
      <c r="BB73" s="67">
        <f>BA73*IF($BA$98 &gt; 0, (BA73&gt;0), (BA73&lt;0))</f>
        <v>0</v>
      </c>
      <c r="BC73" s="75">
        <f>BB73/$BB$98</f>
        <v>0</v>
      </c>
      <c r="BD73" s="76">
        <f>BC73*$BA$98</f>
        <v>0</v>
      </c>
      <c r="BE73" s="77">
        <f>(IF(BD73 &gt; 0, V73, W73))</f>
        <v>2.2323091884104662</v>
      </c>
      <c r="BF73" s="60">
        <f>BD73/BE73</f>
        <v>0</v>
      </c>
      <c r="BG73" s="78" t="e">
        <f>AY73/AZ73</f>
        <v>#DIV/0!</v>
      </c>
      <c r="BH73" s="80">
        <v>0</v>
      </c>
      <c r="BI73" s="80">
        <v>0</v>
      </c>
      <c r="BJ73" s="80">
        <v>0</v>
      </c>
      <c r="BK73" s="10">
        <f>SUM(BH73:BJ73)</f>
        <v>0</v>
      </c>
      <c r="BL73" s="15">
        <f>AV73*$D$103</f>
        <v>0</v>
      </c>
      <c r="BM73" s="9">
        <f>BL73-BK73</f>
        <v>0</v>
      </c>
      <c r="BN73" s="67">
        <f>BM73*IF($BM$98 &gt; 0, (BM73&gt;0), (BM73&lt;0))</f>
        <v>0</v>
      </c>
      <c r="BO73" s="7">
        <f>BN73/$BN$98</f>
        <v>0</v>
      </c>
      <c r="BP73" s="76">
        <f>BO73*$BM$98</f>
        <v>0</v>
      </c>
      <c r="BQ73" s="62">
        <f>IF(BP73&gt;0,V73,W73)</f>
        <v>2.2323091884104662</v>
      </c>
      <c r="BR73" s="60">
        <f>BP73/BQ73</f>
        <v>0</v>
      </c>
      <c r="BS73" s="78" t="e">
        <f>BK73/BL73</f>
        <v>#DIV/0!</v>
      </c>
      <c r="BT73" s="17">
        <f>AY73+BK73+BV73</f>
        <v>205</v>
      </c>
      <c r="BU73" s="83">
        <f>AZ73+BL73+BW73</f>
        <v>82.189144387215336</v>
      </c>
      <c r="BV73" s="84">
        <v>205</v>
      </c>
      <c r="BW73" s="15">
        <f>AW73*$D$106</f>
        <v>82.189144387215336</v>
      </c>
      <c r="BX73" s="48">
        <f>BW73-BV73</f>
        <v>-122.81085561278466</v>
      </c>
      <c r="BY73" s="68">
        <f>BX73*(BX73&lt;&gt;0)</f>
        <v>-122.81085561278466</v>
      </c>
      <c r="BZ73" s="31">
        <f>BY73/$BY$98</f>
        <v>-8.1841167274946475E-2</v>
      </c>
      <c r="CA73" s="61">
        <f>BZ73 * $BX$98</f>
        <v>-122.81085561278468</v>
      </c>
      <c r="CB73" s="62">
        <f>IF(CA73&gt;0, V73, W73)</f>
        <v>2.2323091884104662</v>
      </c>
      <c r="CC73" s="79">
        <f>CA73/CB73</f>
        <v>-55.01516378214307</v>
      </c>
      <c r="CG73" s="33"/>
      <c r="CI73" s="16"/>
      <c r="CJ73" s="1"/>
    </row>
    <row r="74" spans="1:88" x14ac:dyDescent="0.2">
      <c r="A74" s="37" t="s">
        <v>251</v>
      </c>
      <c r="B74">
        <v>0</v>
      </c>
      <c r="C74">
        <v>0</v>
      </c>
      <c r="D74">
        <v>0.28984485190408998</v>
      </c>
      <c r="E74">
        <v>0.71015514809590896</v>
      </c>
      <c r="F74">
        <v>0.20740223463687099</v>
      </c>
      <c r="G74">
        <v>0.20740223463687099</v>
      </c>
      <c r="H74">
        <v>0.51223241590213997</v>
      </c>
      <c r="I74">
        <v>0.59862385321100897</v>
      </c>
      <c r="J74">
        <v>0.55374591876321999</v>
      </c>
      <c r="K74">
        <v>0.33889252126970798</v>
      </c>
      <c r="L74">
        <v>0.385694314035749</v>
      </c>
      <c r="M74">
        <v>0.80776235222869897</v>
      </c>
      <c r="N74" s="25">
        <v>0</v>
      </c>
      <c r="O74">
        <v>1.0223045473238199</v>
      </c>
      <c r="P74">
        <v>0.97606061792361598</v>
      </c>
      <c r="Q74">
        <v>1.0171228366929701</v>
      </c>
      <c r="R74">
        <v>0.97111349323750895</v>
      </c>
      <c r="S74">
        <v>37.560001373291001</v>
      </c>
      <c r="T74" s="34">
        <f>IF(C74,P74,R74)</f>
        <v>0.97111349323750895</v>
      </c>
      <c r="U74" s="34">
        <f>IF(D74 = 0,O74,Q74)</f>
        <v>1.0171228366929701</v>
      </c>
      <c r="V74" s="50">
        <f>S74*T74^(1-N74)</f>
        <v>36.475024139622256</v>
      </c>
      <c r="W74" s="49">
        <f>S74*U74^(N74+1)</f>
        <v>38.203135142993595</v>
      </c>
      <c r="X74" s="55">
        <f>0.5 * (D74-MAX($D$3:$D$97))/(MIN($D$3:$D$97)-MAX($D$3:$D$97)) + 0.75</f>
        <v>1.1030976750392916</v>
      </c>
      <c r="Y74" s="55">
        <f>AVERAGE(D74, F74, G74, H74, I74, J74, K74)</f>
        <v>0.38687771861770121</v>
      </c>
      <c r="Z74" s="26">
        <f>1.2^N74</f>
        <v>1</v>
      </c>
      <c r="AA74" s="26">
        <f>1.6^N74</f>
        <v>1</v>
      </c>
      <c r="AB74" s="26">
        <f>1.2^N74</f>
        <v>1</v>
      </c>
      <c r="AC74" s="26">
        <f>IF(C74&gt;0, 1, 0.3)</f>
        <v>0.3</v>
      </c>
      <c r="AD74" s="26">
        <f>IF(C74&gt;0, 1, 0.2)</f>
        <v>0.2</v>
      </c>
      <c r="AE74" s="26">
        <f>IF(C74 &gt; 0, 1, 0.5)</f>
        <v>0.5</v>
      </c>
      <c r="AF74" s="26">
        <f>PERCENTILE($L$2:$L$97, 0.05)</f>
        <v>6.4178491281671524E-2</v>
      </c>
      <c r="AG74" s="26">
        <f>PERCENTILE($L$2:$L$97, 0.95)</f>
        <v>1.0348929165578702</v>
      </c>
      <c r="AH74" s="26">
        <f>MIN(MAX(L74,AF74), AG74)</f>
        <v>0.385694314035749</v>
      </c>
      <c r="AI74" s="26">
        <f>AH74-$AH$98+1</f>
        <v>1.3215158227540775</v>
      </c>
      <c r="AJ74" s="26">
        <f>PERCENTILE($M$2:$M$97, 0.02)</f>
        <v>-1.194881273382256</v>
      </c>
      <c r="AK74" s="26">
        <f>PERCENTILE($M$2:$M$97, 0.98)</f>
        <v>1.1175544988349586</v>
      </c>
      <c r="AL74" s="26">
        <f>MIN(MAX(M74,AJ74), AK74)</f>
        <v>0.80776235222869897</v>
      </c>
      <c r="AM74" s="26">
        <f>AL74-$AL$98 + 0.1</f>
        <v>2.1026436256109551</v>
      </c>
      <c r="AN74" s="60">
        <v>0</v>
      </c>
      <c r="AO74" s="63">
        <v>0</v>
      </c>
      <c r="AP74" s="65">
        <v>0.5</v>
      </c>
      <c r="AQ74" s="64">
        <v>1</v>
      </c>
      <c r="AR74" s="20">
        <f>(AI74^4)*AB74*AE74*AN74</f>
        <v>0</v>
      </c>
      <c r="AS74" s="20">
        <f>(AI74^4) *Z74*AC74*AO74</f>
        <v>0</v>
      </c>
      <c r="AT74" s="20">
        <f>(AM74^5)*AA74*AP74*AQ74</f>
        <v>20.549362760119475</v>
      </c>
      <c r="AU74" s="14">
        <f>AR74/$AR$98</f>
        <v>0</v>
      </c>
      <c r="AV74" s="14">
        <f>AS74/$AS$98</f>
        <v>0</v>
      </c>
      <c r="AW74" s="81">
        <f>AT74/$AT$98</f>
        <v>3.0357186275879869E-2</v>
      </c>
      <c r="AX74" s="25">
        <f>N74</f>
        <v>0</v>
      </c>
      <c r="AY74" s="80">
        <v>0</v>
      </c>
      <c r="AZ74" s="15">
        <f>$D$104*AU74</f>
        <v>0</v>
      </c>
      <c r="BA74" s="23">
        <f>AZ74-AY74</f>
        <v>0</v>
      </c>
      <c r="BB74" s="67">
        <f>BA74*IF($BA$98 &gt; 0, (BA74&gt;0), (BA74&lt;0))</f>
        <v>0</v>
      </c>
      <c r="BC74" s="75">
        <f>BB74/$BB$98</f>
        <v>0</v>
      </c>
      <c r="BD74" s="76">
        <f>BC74*$BA$98</f>
        <v>0</v>
      </c>
      <c r="BE74" s="77">
        <f>(IF(BD74 &gt; 0, V74, W74))</f>
        <v>38.203135142993595</v>
      </c>
      <c r="BF74" s="60">
        <f>BD74/BE74</f>
        <v>0</v>
      </c>
      <c r="BG74" s="78" t="e">
        <f>AY74/AZ74</f>
        <v>#DIV/0!</v>
      </c>
      <c r="BH74" s="80">
        <v>0</v>
      </c>
      <c r="BI74" s="80">
        <v>0</v>
      </c>
      <c r="BJ74" s="80">
        <v>0</v>
      </c>
      <c r="BK74" s="10">
        <f>SUM(BH74:BJ74)</f>
        <v>0</v>
      </c>
      <c r="BL74" s="15">
        <f>AV74*$D$103</f>
        <v>0</v>
      </c>
      <c r="BM74" s="9">
        <f>BL74-BK74</f>
        <v>0</v>
      </c>
      <c r="BN74" s="67">
        <f>BM74*IF($BM$98 &gt; 0, (BM74&gt;0), (BM74&lt;0))</f>
        <v>0</v>
      </c>
      <c r="BO74" s="7">
        <f>BN74/$BN$98</f>
        <v>0</v>
      </c>
      <c r="BP74" s="76">
        <f>BO74*$BM$98</f>
        <v>0</v>
      </c>
      <c r="BQ74" s="62">
        <f>IF(BP74&gt;0,V74,W74)</f>
        <v>38.203135142993595</v>
      </c>
      <c r="BR74" s="60">
        <f>BP74/BQ74</f>
        <v>0</v>
      </c>
      <c r="BS74" s="78" t="e">
        <f>BK74/BL74</f>
        <v>#DIV/0!</v>
      </c>
      <c r="BT74" s="17">
        <f>AY74+BK74+BV74</f>
        <v>0</v>
      </c>
      <c r="BU74" s="83">
        <f>AZ74+BL74+BW74</f>
        <v>133.16483331777465</v>
      </c>
      <c r="BV74" s="84">
        <v>0</v>
      </c>
      <c r="BW74" s="15">
        <f>AW74*$D$106</f>
        <v>133.16483331777465</v>
      </c>
      <c r="BX74" s="48">
        <f>BW74-BV74</f>
        <v>133.16483331777465</v>
      </c>
      <c r="BY74" s="68">
        <f>BX74*(BX74&lt;&gt;0)</f>
        <v>133.16483331777465</v>
      </c>
      <c r="BZ74" s="31">
        <f>BY74/$BY$98</f>
        <v>8.8741059121534488E-2</v>
      </c>
      <c r="CA74" s="61">
        <f>BZ74 * $BX$98</f>
        <v>133.16483331777465</v>
      </c>
      <c r="CB74" s="62">
        <f>IF(CA74&gt;0, V74, W74)</f>
        <v>36.475024139622256</v>
      </c>
      <c r="CC74" s="79">
        <f>CA74/CB74</f>
        <v>3.6508497652540206</v>
      </c>
      <c r="CG74" s="33"/>
      <c r="CI74" s="16"/>
      <c r="CJ74" s="1"/>
    </row>
    <row r="75" spans="1:88" x14ac:dyDescent="0.2">
      <c r="A75" s="29" t="s">
        <v>223</v>
      </c>
      <c r="B75">
        <v>0</v>
      </c>
      <c r="C75">
        <v>0</v>
      </c>
      <c r="D75">
        <v>0.21134868421052599</v>
      </c>
      <c r="E75">
        <v>0.78865131578947301</v>
      </c>
      <c r="F75">
        <v>0.207317073170731</v>
      </c>
      <c r="G75">
        <v>0.207317073170731</v>
      </c>
      <c r="H75">
        <v>0.13562386980108401</v>
      </c>
      <c r="I75">
        <v>0.12477396021699801</v>
      </c>
      <c r="J75">
        <v>0.13008584602114001</v>
      </c>
      <c r="K75">
        <v>0.164222461490629</v>
      </c>
      <c r="L75">
        <v>0.74783491797814905</v>
      </c>
      <c r="M75">
        <v>-0.38021084654526399</v>
      </c>
      <c r="N75" s="25">
        <v>0</v>
      </c>
      <c r="O75">
        <v>1.01065721205104</v>
      </c>
      <c r="P75">
        <v>0.98150123160532698</v>
      </c>
      <c r="Q75">
        <v>1.02102744625691</v>
      </c>
      <c r="R75">
        <v>0.97545382758538401</v>
      </c>
      <c r="S75">
        <v>63.470001220703097</v>
      </c>
      <c r="T75" s="34">
        <f>IF(C75,P75,R75)</f>
        <v>0.97545382758538401</v>
      </c>
      <c r="U75" s="34">
        <f>IF(D75 = 0,O75,Q75)</f>
        <v>1.02102744625691</v>
      </c>
      <c r="V75" s="50">
        <f>S75*T75^(1-N75)</f>
        <v>61.912055627583833</v>
      </c>
      <c r="W75" s="49">
        <f>S75*U75^(N75+1)</f>
        <v>64.804613260297444</v>
      </c>
      <c r="X75" s="55">
        <f>0.5 * (D75-MAX($D$3:$D$97))/(MIN($D$3:$D$97)-MAX($D$3:$D$97)) + 0.75</f>
        <v>1.144839783422251</v>
      </c>
      <c r="Y75" s="55">
        <f>AVERAGE(D75, F75, G75, H75, I75, J75, K75)</f>
        <v>0.16866985258311984</v>
      </c>
      <c r="Z75" s="26">
        <f>1.2^N75</f>
        <v>1</v>
      </c>
      <c r="AA75" s="26">
        <f>1.6^N75</f>
        <v>1</v>
      </c>
      <c r="AB75" s="26">
        <f>1.2^N75</f>
        <v>1</v>
      </c>
      <c r="AC75" s="26">
        <f>IF(C75&gt;0, 1, 0.3)</f>
        <v>0.3</v>
      </c>
      <c r="AD75" s="26">
        <f>IF(C75&gt;0, 1, 0.2)</f>
        <v>0.2</v>
      </c>
      <c r="AE75" s="26">
        <f>IF(C75 &gt; 0, 1, 0.5)</f>
        <v>0.5</v>
      </c>
      <c r="AF75" s="26">
        <f>PERCENTILE($L$2:$L$97, 0.05)</f>
        <v>6.4178491281671524E-2</v>
      </c>
      <c r="AG75" s="26">
        <f>PERCENTILE($L$2:$L$97, 0.95)</f>
        <v>1.0348929165578702</v>
      </c>
      <c r="AH75" s="26">
        <f>MIN(MAX(L75,AF75), AG75)</f>
        <v>0.74783491797814905</v>
      </c>
      <c r="AI75" s="26">
        <f>AH75-$AH$98+1</f>
        <v>1.6836564266964775</v>
      </c>
      <c r="AJ75" s="26">
        <f>PERCENTILE($M$2:$M$97, 0.02)</f>
        <v>-1.194881273382256</v>
      </c>
      <c r="AK75" s="26">
        <f>PERCENTILE($M$2:$M$97, 0.98)</f>
        <v>1.1175544988349586</v>
      </c>
      <c r="AL75" s="26">
        <f>MIN(MAX(M75,AJ75), AK75)</f>
        <v>-0.38021084654526399</v>
      </c>
      <c r="AM75" s="26">
        <f>AL75-$AL$98 + 0.1</f>
        <v>0.91467042683699196</v>
      </c>
      <c r="AN75" s="60">
        <v>1</v>
      </c>
      <c r="AO75" s="60">
        <v>1</v>
      </c>
      <c r="AP75" s="65">
        <v>1</v>
      </c>
      <c r="AQ75" s="25">
        <v>1</v>
      </c>
      <c r="AR75" s="20">
        <f>(AI75^4)*AB75*AE75*AN75</f>
        <v>4.0177591058598461</v>
      </c>
      <c r="AS75" s="20">
        <f>(AI75^4) *Z75*AC75*AO75</f>
        <v>2.4106554635159076</v>
      </c>
      <c r="AT75" s="20">
        <f>(AM75^5)*AA75*AP75*AQ75</f>
        <v>0.64021108339756205</v>
      </c>
      <c r="AU75" s="14">
        <f>AR75/$AR$98</f>
        <v>1.1761521731249487E-2</v>
      </c>
      <c r="AV75" s="14">
        <f>AS75/$AS$98</f>
        <v>9.7744257246936746E-3</v>
      </c>
      <c r="AW75" s="81">
        <f>AT75/$AT$98</f>
        <v>9.4577176632944194E-4</v>
      </c>
      <c r="AX75" s="25">
        <f>N75</f>
        <v>0</v>
      </c>
      <c r="AY75" s="80">
        <v>1841</v>
      </c>
      <c r="AZ75" s="15">
        <f>$D$104*AU75</f>
        <v>1447.0729454434149</v>
      </c>
      <c r="BA75" s="23">
        <f>AZ75-AY75</f>
        <v>-393.92705455658506</v>
      </c>
      <c r="BB75" s="67">
        <f>BA75*IF($BA$98 &gt; 0, (BA75&gt;0), (BA75&lt;0))</f>
        <v>-393.92705455658506</v>
      </c>
      <c r="BC75" s="75">
        <f>BB75/$BB$98</f>
        <v>9.5523320105552791E-3</v>
      </c>
      <c r="BD75" s="76">
        <f>BC75*$BA$98</f>
        <v>-2.5456964808132523</v>
      </c>
      <c r="BE75" s="77">
        <f>(IF(BD75 &gt; 0, V75, W75))</f>
        <v>64.804613260297444</v>
      </c>
      <c r="BF75" s="60">
        <f>BD75/BE75</f>
        <v>-3.9282642897475226E-2</v>
      </c>
      <c r="BG75" s="78">
        <f>AY75/AZ75</f>
        <v>1.2722233566711298</v>
      </c>
      <c r="BH75" s="80">
        <v>1523</v>
      </c>
      <c r="BI75" s="80">
        <v>3110</v>
      </c>
      <c r="BJ75" s="80">
        <v>0</v>
      </c>
      <c r="BK75" s="10">
        <f>SUM(BH75:BJ75)</f>
        <v>4633</v>
      </c>
      <c r="BL75" s="15">
        <f>AV75*$D$103</f>
        <v>1846.7594701296009</v>
      </c>
      <c r="BM75" s="9">
        <f>BL75-BK75</f>
        <v>-2786.2405298703989</v>
      </c>
      <c r="BN75" s="67">
        <f>BM75*IF($BM$98 &gt; 0, (BM75&gt;0), (BM75&lt;0))</f>
        <v>-2786.2405298703989</v>
      </c>
      <c r="BO75" s="7">
        <f>BN75/$BN$98</f>
        <v>5.3126603941390751E-2</v>
      </c>
      <c r="BP75" s="76">
        <f>BO75*$BM$98</f>
        <v>-19.290269891117287</v>
      </c>
      <c r="BQ75" s="62">
        <f>IF(BP75&gt;0,V75,W75)</f>
        <v>64.804613260297444</v>
      </c>
      <c r="BR75" s="60">
        <f>BP75/BQ75</f>
        <v>-0.29766815849413414</v>
      </c>
      <c r="BS75" s="78">
        <f>BK75/BL75</f>
        <v>2.508718690731754</v>
      </c>
      <c r="BT75" s="17">
        <f>AY75+BK75+BV75</f>
        <v>6474</v>
      </c>
      <c r="BU75" s="83">
        <f>AZ75+BL75+BW75</f>
        <v>3297.981138003197</v>
      </c>
      <c r="BV75" s="84">
        <v>0</v>
      </c>
      <c r="BW75" s="15">
        <f>AW75*$D$106</f>
        <v>4.1487224301807304</v>
      </c>
      <c r="BX75" s="48">
        <f>BW75-BV75</f>
        <v>4.1487224301807304</v>
      </c>
      <c r="BY75" s="68">
        <f>BX75*(BX75&lt;&gt;0)</f>
        <v>4.1487224301807304</v>
      </c>
      <c r="BZ75" s="31">
        <f>BY75/$BY$98</f>
        <v>2.76470906982589E-3</v>
      </c>
      <c r="CA75" s="61">
        <f>BZ75 * $BX$98</f>
        <v>4.1487224301807304</v>
      </c>
      <c r="CB75" s="62">
        <f>IF(CA75&gt;0, V75, W75)</f>
        <v>61.912055627583833</v>
      </c>
      <c r="CC75" s="79">
        <f>CA75/CB75</f>
        <v>6.7009928650024336E-2</v>
      </c>
      <c r="CG75" s="33"/>
      <c r="CI75" s="16"/>
      <c r="CJ75" s="1"/>
    </row>
    <row r="76" spans="1:88" x14ac:dyDescent="0.2">
      <c r="A76" s="29" t="s">
        <v>206</v>
      </c>
      <c r="B76">
        <v>0</v>
      </c>
      <c r="C76">
        <v>1</v>
      </c>
      <c r="D76">
        <v>0.44663382594417</v>
      </c>
      <c r="E76">
        <v>0.553366174055829</v>
      </c>
      <c r="F76">
        <v>0.61902173913043401</v>
      </c>
      <c r="G76">
        <v>0.61868549701249298</v>
      </c>
      <c r="H76">
        <v>7.7460687245195101E-2</v>
      </c>
      <c r="I76">
        <v>0.15725101921956899</v>
      </c>
      <c r="J76">
        <v>0.110366534867935</v>
      </c>
      <c r="K76">
        <v>0.26134407760013501</v>
      </c>
      <c r="L76">
        <v>0.97170695535628604</v>
      </c>
      <c r="M76">
        <v>-0.91961325913650505</v>
      </c>
      <c r="N76" s="25">
        <v>0</v>
      </c>
      <c r="O76">
        <v>0.99572303276988205</v>
      </c>
      <c r="P76">
        <v>0.97980386420046595</v>
      </c>
      <c r="Q76">
        <v>1.0164016419335999</v>
      </c>
      <c r="R76">
        <v>0.98972139741746101</v>
      </c>
      <c r="S76">
        <v>34.810001373291001</v>
      </c>
      <c r="T76" s="34">
        <f>IF(C76,P76,R76)</f>
        <v>0.97980386420046595</v>
      </c>
      <c r="U76" s="34">
        <f>IF(D76 = 0,O76,Q76)</f>
        <v>1.0164016419335999</v>
      </c>
      <c r="V76" s="50">
        <f>S76*T76^(1-N76)</f>
        <v>34.106973858374047</v>
      </c>
      <c r="W76" s="49">
        <f>S76*U76^(N76+1)</f>
        <v>35.380942551523844</v>
      </c>
      <c r="X76" s="55">
        <f>0.5 * (D76-MAX($D$3:$D$97))/(MIN($D$3:$D$97)-MAX($D$3:$D$97)) + 0.75</f>
        <v>1.0197216002583738</v>
      </c>
      <c r="Y76" s="55">
        <f>AVERAGE(D76, F76, G76, H76, I76, J76, K76)</f>
        <v>0.32725191157427591</v>
      </c>
      <c r="Z76" s="26">
        <f>1.2^N76</f>
        <v>1</v>
      </c>
      <c r="AA76" s="26">
        <f>1.6^N76</f>
        <v>1</v>
      </c>
      <c r="AB76" s="26">
        <f>1.2^N76</f>
        <v>1</v>
      </c>
      <c r="AC76" s="26">
        <f>IF(C76&gt;0, 1, 0.3)</f>
        <v>1</v>
      </c>
      <c r="AD76" s="26">
        <f>IF(C76&gt;0, 1, 0.2)</f>
        <v>1</v>
      </c>
      <c r="AE76" s="26">
        <f>IF(C76 &gt; 0, 1, 0.5)</f>
        <v>1</v>
      </c>
      <c r="AF76" s="26">
        <f>PERCENTILE($L$2:$L$97, 0.05)</f>
        <v>6.4178491281671524E-2</v>
      </c>
      <c r="AG76" s="26">
        <f>PERCENTILE($L$2:$L$97, 0.95)</f>
        <v>1.0348929165578702</v>
      </c>
      <c r="AH76" s="26">
        <f>MIN(MAX(L76,AF76), AG76)</f>
        <v>0.97170695535628604</v>
      </c>
      <c r="AI76" s="26">
        <f>AH76-$AH$98+1</f>
        <v>1.9075284640746144</v>
      </c>
      <c r="AJ76" s="26">
        <f>PERCENTILE($M$2:$M$97, 0.02)</f>
        <v>-1.194881273382256</v>
      </c>
      <c r="AK76" s="26">
        <f>PERCENTILE($M$2:$M$97, 0.98)</f>
        <v>1.1175544988349586</v>
      </c>
      <c r="AL76" s="26">
        <f>MIN(MAX(M76,AJ76), AK76)</f>
        <v>-0.91961325913650505</v>
      </c>
      <c r="AM76" s="26">
        <f>AL76-$AL$98 + 0.1</f>
        <v>0.37526801424575096</v>
      </c>
      <c r="AN76" s="60">
        <v>1</v>
      </c>
      <c r="AO76" s="60">
        <v>1</v>
      </c>
      <c r="AP76" s="65">
        <v>1</v>
      </c>
      <c r="AQ76" s="25">
        <v>2</v>
      </c>
      <c r="AR76" s="20">
        <f>(AI76^4)*AB76*AE76*AN76</f>
        <v>13.239881826984238</v>
      </c>
      <c r="AS76" s="20">
        <f>(AI76^4) *Z76*AC76*AO76</f>
        <v>13.239881826984238</v>
      </c>
      <c r="AT76" s="20">
        <f>(AM76^5)*AA76*AP76*AQ76</f>
        <v>1.4884619646871737E-2</v>
      </c>
      <c r="AU76" s="14">
        <f>AR76/$AR$98</f>
        <v>3.8758211660856697E-2</v>
      </c>
      <c r="AV76" s="14">
        <f>AS76/$AS$98</f>
        <v>5.3683424894253887E-2</v>
      </c>
      <c r="AW76" s="81">
        <f>AT76/$AT$98</f>
        <v>2.1988768047962547E-5</v>
      </c>
      <c r="AX76" s="25">
        <f>N76</f>
        <v>0</v>
      </c>
      <c r="AY76" s="80">
        <v>2437</v>
      </c>
      <c r="AZ76" s="15">
        <f>$D$104*AU76</f>
        <v>4768.5971925876729</v>
      </c>
      <c r="BA76" s="23">
        <f>AZ76-AY76</f>
        <v>2331.5971925876729</v>
      </c>
      <c r="BB76" s="67">
        <f>BA76*IF($BA$98 &gt; 0, (BA76&gt;0), (BA76&lt;0))</f>
        <v>0</v>
      </c>
      <c r="BC76" s="75">
        <f>BB76/$BB$98</f>
        <v>0</v>
      </c>
      <c r="BD76" s="76">
        <f>BC76*$BA$98</f>
        <v>0</v>
      </c>
      <c r="BE76" s="77">
        <f>(IF(BD76 &gt; 0, V76, W76))</f>
        <v>35.380942551523844</v>
      </c>
      <c r="BF76" s="60">
        <f>BD76/BE76</f>
        <v>0</v>
      </c>
      <c r="BG76" s="78">
        <f>AY76/AZ76</f>
        <v>0.51105176251583651</v>
      </c>
      <c r="BH76" s="80">
        <v>870</v>
      </c>
      <c r="BI76" s="80">
        <v>2297</v>
      </c>
      <c r="BJ76" s="80">
        <v>35</v>
      </c>
      <c r="BK76" s="10">
        <f>SUM(BH76:BJ76)</f>
        <v>3202</v>
      </c>
      <c r="BL76" s="15">
        <f>AV76*$D$103</f>
        <v>10142.833564328052</v>
      </c>
      <c r="BM76" s="9">
        <f>BL76-BK76</f>
        <v>6940.8335643280516</v>
      </c>
      <c r="BN76" s="67">
        <f>BM76*IF($BM$98 &gt; 0, (BM76&gt;0), (BM76&lt;0))</f>
        <v>0</v>
      </c>
      <c r="BO76" s="7">
        <f>BN76/$BN$98</f>
        <v>0</v>
      </c>
      <c r="BP76" s="76">
        <f>BO76*$BM$98</f>
        <v>0</v>
      </c>
      <c r="BQ76" s="62">
        <f>IF(BP76&gt;0,V76,W76)</f>
        <v>35.380942551523844</v>
      </c>
      <c r="BR76" s="60">
        <f>BP76/BQ76</f>
        <v>0</v>
      </c>
      <c r="BS76" s="78">
        <f>BK76/BL76</f>
        <v>0.31569087471387763</v>
      </c>
      <c r="BT76" s="17">
        <f>AY76+BK76+BV76</f>
        <v>5639</v>
      </c>
      <c r="BU76" s="83">
        <f>AZ76+BL76+BW76</f>
        <v>14911.527212845644</v>
      </c>
      <c r="BV76" s="84">
        <v>0</v>
      </c>
      <c r="BW76" s="15">
        <f>AW76*$D$106</f>
        <v>9.6455929919192523E-2</v>
      </c>
      <c r="BX76" s="48">
        <f>BW76-BV76</f>
        <v>9.6455929919192523E-2</v>
      </c>
      <c r="BY76" s="68">
        <f>BX76*(BX76&lt;&gt;0)</f>
        <v>9.6455929919192523E-2</v>
      </c>
      <c r="BZ76" s="31">
        <f>BY76/$BY$98</f>
        <v>6.4278241982668614E-5</v>
      </c>
      <c r="CA76" s="61">
        <f>BZ76 * $BX$98</f>
        <v>9.645592991919251E-2</v>
      </c>
      <c r="CB76" s="62">
        <f>IF(CA76&gt;0, V76, W76)</f>
        <v>34.106973858374047</v>
      </c>
      <c r="CC76" s="79">
        <f>CA76/CB76</f>
        <v>2.828041277414893E-3</v>
      </c>
      <c r="CG76" s="33"/>
      <c r="CI76" s="16"/>
      <c r="CJ76" s="1"/>
    </row>
    <row r="77" spans="1:88" x14ac:dyDescent="0.2">
      <c r="A77" s="29" t="s">
        <v>204</v>
      </c>
      <c r="B77">
        <v>1</v>
      </c>
      <c r="C77">
        <v>1</v>
      </c>
      <c r="D77">
        <v>0.83333333333333304</v>
      </c>
      <c r="E77">
        <v>0.16666666666666599</v>
      </c>
      <c r="F77">
        <v>0.84199999999999997</v>
      </c>
      <c r="G77">
        <v>0.84199999999999997</v>
      </c>
      <c r="H77">
        <v>0.65691489361702105</v>
      </c>
      <c r="I77">
        <v>0.88297872340425498</v>
      </c>
      <c r="J77">
        <v>0.76160480181732004</v>
      </c>
      <c r="K77">
        <v>0.80079413280204703</v>
      </c>
      <c r="L77">
        <v>0.12439264780420101</v>
      </c>
      <c r="M77">
        <v>-0.46031875676849299</v>
      </c>
      <c r="N77" s="25">
        <v>0</v>
      </c>
      <c r="O77">
        <v>1.01323595777482</v>
      </c>
      <c r="P77">
        <v>0.99028385365638405</v>
      </c>
      <c r="Q77">
        <v>1.04713846408158</v>
      </c>
      <c r="R77">
        <v>0.97931152900580298</v>
      </c>
      <c r="S77">
        <v>188.19000244140599</v>
      </c>
      <c r="T77" s="34">
        <f>IF(C77,P77,R77)</f>
        <v>0.99028385365638405</v>
      </c>
      <c r="U77" s="34">
        <f>IF(D77 = 0,O77,Q77)</f>
        <v>1.04713846408158</v>
      </c>
      <c r="V77" s="50">
        <f>S77*T77^(1-N77)</f>
        <v>186.36152083727984</v>
      </c>
      <c r="W77" s="49">
        <f>S77*U77^(N77+1)</f>
        <v>197.06099011200266</v>
      </c>
      <c r="X77" s="55">
        <f>0.5 * (D77-MAX($D$3:$D$97))/(MIN($D$3:$D$97)-MAX($D$3:$D$97)) + 0.75</f>
        <v>0.81408541159640235</v>
      </c>
      <c r="Y77" s="55">
        <f>AVERAGE(D77, F77, G77, H77, I77, J77, K77)</f>
        <v>0.80280369785342531</v>
      </c>
      <c r="Z77" s="26">
        <f>1.2^N77</f>
        <v>1</v>
      </c>
      <c r="AA77" s="26">
        <f>1.6^N77</f>
        <v>1</v>
      </c>
      <c r="AB77" s="26">
        <f>1.2^N77</f>
        <v>1</v>
      </c>
      <c r="AC77" s="26">
        <f>IF(C77&gt;0, 1, 0.3)</f>
        <v>1</v>
      </c>
      <c r="AD77" s="26">
        <f>IF(C77&gt;0, 1, 0.2)</f>
        <v>1</v>
      </c>
      <c r="AE77" s="26">
        <f>IF(C77 &gt; 0, 1, 0.5)</f>
        <v>1</v>
      </c>
      <c r="AF77" s="26">
        <f>PERCENTILE($L$2:$L$97, 0.05)</f>
        <v>6.4178491281671524E-2</v>
      </c>
      <c r="AG77" s="26">
        <f>PERCENTILE($L$2:$L$97, 0.95)</f>
        <v>1.0348929165578702</v>
      </c>
      <c r="AH77" s="26">
        <f>MIN(MAX(L77,AF77), AG77)</f>
        <v>0.12439264780420101</v>
      </c>
      <c r="AI77" s="26">
        <f>AH77-$AH$98+1</f>
        <v>1.0602141565225294</v>
      </c>
      <c r="AJ77" s="26">
        <f>PERCENTILE($M$2:$M$97, 0.02)</f>
        <v>-1.194881273382256</v>
      </c>
      <c r="AK77" s="26">
        <f>PERCENTILE($M$2:$M$97, 0.98)</f>
        <v>1.1175544988349586</v>
      </c>
      <c r="AL77" s="26">
        <f>MIN(MAX(M77,AJ77), AK77)</f>
        <v>-0.46031875676849299</v>
      </c>
      <c r="AM77" s="26">
        <f>AL77-$AL$98 + 0.1</f>
        <v>0.83456251661376302</v>
      </c>
      <c r="AN77" s="60">
        <v>1</v>
      </c>
      <c r="AO77" s="60">
        <v>1</v>
      </c>
      <c r="AP77" s="65">
        <v>1</v>
      </c>
      <c r="AQ77" s="25">
        <v>1</v>
      </c>
      <c r="AR77" s="20">
        <f>(AI77^4)*AB77*AE77*AN77</f>
        <v>1.263497524611104</v>
      </c>
      <c r="AS77" s="20">
        <f>(AI77^4) *Z77*AC77*AO77</f>
        <v>1.263497524611104</v>
      </c>
      <c r="AT77" s="20">
        <f>(AM77^5)*AA77*AP77*AQ77</f>
        <v>0.40485021566203472</v>
      </c>
      <c r="AU77" s="14">
        <f>AR77/$AR$98</f>
        <v>3.6987418114290066E-3</v>
      </c>
      <c r="AV77" s="14">
        <f>AS77/$AS$98</f>
        <v>5.1230724981467506E-3</v>
      </c>
      <c r="AW77" s="81">
        <f>AT77/$AT$98</f>
        <v>5.9807759268010847E-4</v>
      </c>
      <c r="AX77" s="25">
        <f>N77</f>
        <v>0</v>
      </c>
      <c r="AY77" s="80">
        <v>376</v>
      </c>
      <c r="AZ77" s="15">
        <f>$D$104*AU77</f>
        <v>455.07284939826212</v>
      </c>
      <c r="BA77" s="23">
        <f>AZ77-AY77</f>
        <v>79.072849398262122</v>
      </c>
      <c r="BB77" s="67">
        <f>BA77*IF($BA$98 &gt; 0, (BA77&gt;0), (BA77&lt;0))</f>
        <v>0</v>
      </c>
      <c r="BC77" s="75">
        <f>BB77/$BB$98</f>
        <v>0</v>
      </c>
      <c r="BD77" s="76">
        <f>BC77*$BA$98</f>
        <v>0</v>
      </c>
      <c r="BE77" s="77">
        <f>(IF(BD77 &gt; 0, V77, W77))</f>
        <v>197.06099011200266</v>
      </c>
      <c r="BF77" s="60">
        <f>BD77/BE77</f>
        <v>0</v>
      </c>
      <c r="BG77" s="78">
        <f>AY77/AZ77</f>
        <v>0.8262413380564908</v>
      </c>
      <c r="BH77" s="80">
        <v>0</v>
      </c>
      <c r="BI77" s="80">
        <v>941</v>
      </c>
      <c r="BJ77" s="80">
        <v>0</v>
      </c>
      <c r="BK77" s="10">
        <f>SUM(BH77:BJ77)</f>
        <v>941</v>
      </c>
      <c r="BL77" s="15">
        <f>AV77*$D$103</f>
        <v>967.94255934760088</v>
      </c>
      <c r="BM77" s="9">
        <f>BL77-BK77</f>
        <v>26.942559347600877</v>
      </c>
      <c r="BN77" s="67">
        <f>BM77*IF($BM$98 &gt; 0, (BM77&gt;0), (BM77&lt;0))</f>
        <v>0</v>
      </c>
      <c r="BO77" s="7">
        <f>BN77/$BN$98</f>
        <v>0</v>
      </c>
      <c r="BP77" s="76">
        <f>BO77*$BM$98</f>
        <v>0</v>
      </c>
      <c r="BQ77" s="62">
        <f>IF(BP77&gt;0,V77,W77)</f>
        <v>197.06099011200266</v>
      </c>
      <c r="BR77" s="60">
        <f>BP77/BQ77</f>
        <v>0</v>
      </c>
      <c r="BS77" s="78">
        <f>BK77/BL77</f>
        <v>0.97216512582548253</v>
      </c>
      <c r="BT77" s="17">
        <f>AY77+BK77+BV77</f>
        <v>1317</v>
      </c>
      <c r="BU77" s="83">
        <f>AZ77+BL77+BW77</f>
        <v>1425.6389359139134</v>
      </c>
      <c r="BV77" s="84">
        <v>0</v>
      </c>
      <c r="BW77" s="15">
        <f>AW77*$D$106</f>
        <v>2.6235271680505639</v>
      </c>
      <c r="BX77" s="48">
        <f>BW77-BV77</f>
        <v>2.6235271680505639</v>
      </c>
      <c r="BY77" s="68">
        <f>BX77*(BX77&lt;&gt;0)</f>
        <v>2.6235271680505639</v>
      </c>
      <c r="BZ77" s="31">
        <f>BY77/$BY$98</f>
        <v>1.7483187845199013E-3</v>
      </c>
      <c r="CA77" s="61">
        <f>BZ77 * $BX$98</f>
        <v>2.6235271680505639</v>
      </c>
      <c r="CB77" s="62">
        <f>IF(CA77&gt;0, V77, W77)</f>
        <v>186.36152083727984</v>
      </c>
      <c r="CC77" s="79">
        <f>CA77/CB77</f>
        <v>1.4077622656563727E-2</v>
      </c>
      <c r="CG77" s="33"/>
      <c r="CI77" s="16"/>
      <c r="CJ77" s="1"/>
    </row>
    <row r="78" spans="1:88" x14ac:dyDescent="0.2">
      <c r="A78" s="29" t="s">
        <v>205</v>
      </c>
      <c r="B78">
        <v>1</v>
      </c>
      <c r="C78">
        <v>1</v>
      </c>
      <c r="D78">
        <v>0.89700996677740796</v>
      </c>
      <c r="E78">
        <v>0.102990033222591</v>
      </c>
      <c r="F78">
        <v>0.93968253968253901</v>
      </c>
      <c r="G78">
        <v>0.93968253968253901</v>
      </c>
      <c r="H78">
        <v>0.63350785340314097</v>
      </c>
      <c r="I78">
        <v>0.71204188481675301</v>
      </c>
      <c r="J78">
        <v>0.67162796694553195</v>
      </c>
      <c r="K78">
        <v>0.79442877194950401</v>
      </c>
      <c r="L78">
        <v>1.45596531950855E-2</v>
      </c>
      <c r="M78">
        <v>9.3690939755568595E-2</v>
      </c>
      <c r="N78" s="25">
        <v>0</v>
      </c>
      <c r="O78">
        <v>1.0071033496775801</v>
      </c>
      <c r="P78">
        <v>0.98541396058298703</v>
      </c>
      <c r="Q78">
        <v>1.00783381263549</v>
      </c>
      <c r="R78">
        <v>0.98522878356207999</v>
      </c>
      <c r="S78">
        <v>18.9899997711181</v>
      </c>
      <c r="T78" s="34">
        <f>IF(C78,P78,R78)</f>
        <v>0.98541396058298703</v>
      </c>
      <c r="U78" s="34">
        <f>IF(D78 = 0,O78,Q78)</f>
        <v>1.00783381263549</v>
      </c>
      <c r="V78" s="50">
        <f>S78*T78^(1-N78)</f>
        <v>18.713010885927503</v>
      </c>
      <c r="W78" s="49">
        <f>S78*U78^(N78+1)</f>
        <v>19.138763871273039</v>
      </c>
      <c r="X78" s="55">
        <f>0.5 * (D78-MAX($D$3:$D$97))/(MIN($D$3:$D$97)-MAX($D$3:$D$97)) + 0.75</f>
        <v>0.78022392494318216</v>
      </c>
      <c r="Y78" s="55">
        <f>AVERAGE(D78, F78, G78, H78, I78, J78, K78)</f>
        <v>0.79828307475105942</v>
      </c>
      <c r="Z78" s="26">
        <f>1.2^N78</f>
        <v>1</v>
      </c>
      <c r="AA78" s="26">
        <f>1.6^N78</f>
        <v>1</v>
      </c>
      <c r="AB78" s="26">
        <f>1.2^N78</f>
        <v>1</v>
      </c>
      <c r="AC78" s="26">
        <f>IF(C78&gt;0, 1, 0.3)</f>
        <v>1</v>
      </c>
      <c r="AD78" s="26">
        <f>IF(C78&gt;0, 1, 0.2)</f>
        <v>1</v>
      </c>
      <c r="AE78" s="26">
        <f>IF(C78 &gt; 0, 1, 0.5)</f>
        <v>1</v>
      </c>
      <c r="AF78" s="26">
        <f>PERCENTILE($L$2:$L$97, 0.05)</f>
        <v>6.4178491281671524E-2</v>
      </c>
      <c r="AG78" s="26">
        <f>PERCENTILE($L$2:$L$97, 0.95)</f>
        <v>1.0348929165578702</v>
      </c>
      <c r="AH78" s="26">
        <f>MIN(MAX(L78,AF78), AG78)</f>
        <v>6.4178491281671524E-2</v>
      </c>
      <c r="AI78" s="26">
        <f>AH78-$AH$98+1</f>
        <v>1</v>
      </c>
      <c r="AJ78" s="26">
        <f>PERCENTILE($M$2:$M$97, 0.02)</f>
        <v>-1.194881273382256</v>
      </c>
      <c r="AK78" s="26">
        <f>PERCENTILE($M$2:$M$97, 0.98)</f>
        <v>1.1175544988349586</v>
      </c>
      <c r="AL78" s="26">
        <f>MIN(MAX(M78,AJ78), AK78)</f>
        <v>9.3690939755568595E-2</v>
      </c>
      <c r="AM78" s="26">
        <f>AL78-$AL$98 + 0.1</f>
        <v>1.3885722131378246</v>
      </c>
      <c r="AN78" s="60">
        <v>1</v>
      </c>
      <c r="AO78" s="60">
        <v>1</v>
      </c>
      <c r="AP78" s="65">
        <v>1</v>
      </c>
      <c r="AQ78" s="25">
        <v>1</v>
      </c>
      <c r="AR78" s="20">
        <f>(AI78^4)*AB78*AE78*AN78</f>
        <v>1</v>
      </c>
      <c r="AS78" s="20">
        <f>(AI78^4) *Z78*AC78*AO78</f>
        <v>1</v>
      </c>
      <c r="AT78" s="20">
        <f>(AM78^5)*AA78*AP78*AQ78</f>
        <v>5.1622894459596038</v>
      </c>
      <c r="AU78" s="14">
        <f>AR78/$AR$98</f>
        <v>2.9273835044255066E-3</v>
      </c>
      <c r="AV78" s="14">
        <f>AS78/$AS$98</f>
        <v>4.0546755322877241E-3</v>
      </c>
      <c r="AW78" s="81">
        <f>AT78/$AT$98</f>
        <v>7.6261528958522914E-3</v>
      </c>
      <c r="AX78" s="25">
        <f>N78</f>
        <v>0</v>
      </c>
      <c r="AY78" s="80">
        <v>475</v>
      </c>
      <c r="AZ78" s="15">
        <f>$D$104*AU78</f>
        <v>360.16916577524</v>
      </c>
      <c r="BA78" s="23">
        <f>AZ78-AY78</f>
        <v>-114.83083422476</v>
      </c>
      <c r="BB78" s="67">
        <f>BA78*IF($BA$98 &gt; 0, (BA78&gt;0), (BA78&lt;0))</f>
        <v>-114.83083422476</v>
      </c>
      <c r="BC78" s="75">
        <f>BB78/$BB$98</f>
        <v>2.7845314021364802E-3</v>
      </c>
      <c r="BD78" s="76">
        <f>BC78*$BA$98</f>
        <v>-0.74207761866945077</v>
      </c>
      <c r="BE78" s="77">
        <f>(IF(BD78 &gt; 0, V78, W78))</f>
        <v>19.138763871273039</v>
      </c>
      <c r="BF78" s="60">
        <f>BD78/BE78</f>
        <v>-3.8773539590155913E-2</v>
      </c>
      <c r="BG78" s="78">
        <f>AY78/AZ78</f>
        <v>1.318824722204063</v>
      </c>
      <c r="BH78" s="80">
        <v>19</v>
      </c>
      <c r="BI78" s="80">
        <v>285</v>
      </c>
      <c r="BJ78" s="80">
        <v>76</v>
      </c>
      <c r="BK78" s="10">
        <f>SUM(BH78:BJ78)</f>
        <v>380</v>
      </c>
      <c r="BL78" s="15">
        <f>AV78*$D$103</f>
        <v>766.08188025182471</v>
      </c>
      <c r="BM78" s="9">
        <f>BL78-BK78</f>
        <v>386.08188025182471</v>
      </c>
      <c r="BN78" s="67">
        <f>BM78*IF($BM$98 &gt; 0, (BM78&gt;0), (BM78&lt;0))</f>
        <v>0</v>
      </c>
      <c r="BO78" s="7">
        <f>BN78/$BN$98</f>
        <v>0</v>
      </c>
      <c r="BP78" s="76">
        <f>BO78*$BM$98</f>
        <v>0</v>
      </c>
      <c r="BQ78" s="62">
        <f>IF(BP78&gt;0,V78,W78)</f>
        <v>19.138763871273039</v>
      </c>
      <c r="BR78" s="60">
        <f>BP78/BQ78</f>
        <v>0</v>
      </c>
      <c r="BS78" s="78">
        <f>BK78/BL78</f>
        <v>0.49603052858408198</v>
      </c>
      <c r="BT78" s="17">
        <f>AY78+BK78+BV78</f>
        <v>855</v>
      </c>
      <c r="BU78" s="83">
        <f>AZ78+BL78+BW78</f>
        <v>1159.7039283200102</v>
      </c>
      <c r="BV78" s="84">
        <v>0</v>
      </c>
      <c r="BW78" s="15">
        <f>AW78*$D$106</f>
        <v>33.452882292945667</v>
      </c>
      <c r="BX78" s="48">
        <f>BW78-BV78</f>
        <v>33.452882292945667</v>
      </c>
      <c r="BY78" s="68">
        <f>BX78*(BX78&lt;&gt;0)</f>
        <v>33.452882292945667</v>
      </c>
      <c r="BZ78" s="31">
        <f>BY78/$BY$98</f>
        <v>2.2293004326899686E-2</v>
      </c>
      <c r="CA78" s="61">
        <f>BZ78 * $BX$98</f>
        <v>33.452882292945667</v>
      </c>
      <c r="CB78" s="62">
        <f>IF(CA78&gt;0, V78, W78)</f>
        <v>18.713010885927503</v>
      </c>
      <c r="CC78" s="79">
        <f>CA78/CB78</f>
        <v>1.7876803736646567</v>
      </c>
      <c r="CG78" s="33"/>
      <c r="CI78" s="16"/>
      <c r="CJ78" s="1"/>
    </row>
    <row r="79" spans="1:88" x14ac:dyDescent="0.2">
      <c r="A79" s="29" t="s">
        <v>207</v>
      </c>
      <c r="B79">
        <v>0</v>
      </c>
      <c r="C79">
        <v>1</v>
      </c>
      <c r="D79">
        <v>0.41523068371317401</v>
      </c>
      <c r="E79">
        <v>0.58476931628682505</v>
      </c>
      <c r="F79">
        <v>0.467439293598234</v>
      </c>
      <c r="G79">
        <v>0.46718146718146703</v>
      </c>
      <c r="H79">
        <v>5.9798697454114799E-2</v>
      </c>
      <c r="I79">
        <v>0.26228537596210699</v>
      </c>
      <c r="J79">
        <v>0.125237070565375</v>
      </c>
      <c r="K79">
        <v>0.24191854178206099</v>
      </c>
      <c r="L79">
        <v>0.44633812769071302</v>
      </c>
      <c r="M79">
        <v>-1.1924549611556701</v>
      </c>
      <c r="N79" s="25">
        <v>0</v>
      </c>
      <c r="O79">
        <v>1.00561749611611</v>
      </c>
      <c r="P79">
        <v>0.99098607307491104</v>
      </c>
      <c r="Q79">
        <v>1.0097885539279099</v>
      </c>
      <c r="R79">
        <v>0.97816678695769299</v>
      </c>
      <c r="S79">
        <v>33.459999084472599</v>
      </c>
      <c r="T79" s="34">
        <f>IF(C79,P79,R79)</f>
        <v>0.99098607307491104</v>
      </c>
      <c r="U79" s="34">
        <f>IF(D79 = 0,O79,Q79)</f>
        <v>1.0097885539279099</v>
      </c>
      <c r="V79" s="50">
        <f>S79*T79^(1-N79)</f>
        <v>33.158393097811619</v>
      </c>
      <c r="W79" s="49">
        <f>S79*U79^(N79+1)</f>
        <v>33.787524089938778</v>
      </c>
      <c r="X79" s="55">
        <f>0.5 * (D79-MAX($D$3:$D$97))/(MIN($D$3:$D$97)-MAX($D$3:$D$97)) + 0.75</f>
        <v>1.0364209297299605</v>
      </c>
      <c r="Y79" s="55">
        <f>AVERAGE(D79, F79, G79, H79, I79, J79, K79)</f>
        <v>0.29129873289379038</v>
      </c>
      <c r="Z79" s="26">
        <f>1.2^N79</f>
        <v>1</v>
      </c>
      <c r="AA79" s="26">
        <f>1.6^N79</f>
        <v>1</v>
      </c>
      <c r="AB79" s="26">
        <f>1.2^N79</f>
        <v>1</v>
      </c>
      <c r="AC79" s="26">
        <f>IF(C79&gt;0, 1, 0.3)</f>
        <v>1</v>
      </c>
      <c r="AD79" s="26">
        <f>IF(C79&gt;0, 1, 0.2)</f>
        <v>1</v>
      </c>
      <c r="AE79" s="26">
        <f>IF(C79 &gt; 0, 1, 0.5)</f>
        <v>1</v>
      </c>
      <c r="AF79" s="26">
        <f>PERCENTILE($L$2:$L$97, 0.05)</f>
        <v>6.4178491281671524E-2</v>
      </c>
      <c r="AG79" s="26">
        <f>PERCENTILE($L$2:$L$97, 0.95)</f>
        <v>1.0348929165578702</v>
      </c>
      <c r="AH79" s="26">
        <f>MIN(MAX(L79,AF79), AG79)</f>
        <v>0.44633812769071302</v>
      </c>
      <c r="AI79" s="26">
        <f>AH79-$AH$98+1</f>
        <v>1.3821596364090416</v>
      </c>
      <c r="AJ79" s="26">
        <f>PERCENTILE($M$2:$M$97, 0.02)</f>
        <v>-1.194881273382256</v>
      </c>
      <c r="AK79" s="26">
        <f>PERCENTILE($M$2:$M$97, 0.98)</f>
        <v>1.1175544988349586</v>
      </c>
      <c r="AL79" s="26">
        <f>MIN(MAX(M79,AJ79), AK79)</f>
        <v>-1.1924549611556701</v>
      </c>
      <c r="AM79" s="26">
        <f>AL79-$AL$98 + 0.1</f>
        <v>0.10242631222658596</v>
      </c>
      <c r="AN79" s="60">
        <v>1</v>
      </c>
      <c r="AO79" s="60">
        <v>1</v>
      </c>
      <c r="AP79" s="65">
        <v>1</v>
      </c>
      <c r="AQ79" s="25">
        <v>1</v>
      </c>
      <c r="AR79" s="20">
        <f>(AI79^4)*AB79*AE79*AN79</f>
        <v>3.6494954285954351</v>
      </c>
      <c r="AS79" s="20">
        <f>(AI79^4) *Z79*AC79*AO79</f>
        <v>3.6494954285954351</v>
      </c>
      <c r="AT79" s="20">
        <f>(AM79^5)*AA79*AP79*AQ79</f>
        <v>1.1273471803750489E-5</v>
      </c>
      <c r="AU79" s="14">
        <f>AR79/$AR$98</f>
        <v>1.0683472717146571E-2</v>
      </c>
      <c r="AV79" s="14">
        <f>AS79/$AS$98</f>
        <v>1.4797519819521814E-2</v>
      </c>
      <c r="AW79" s="81">
        <f>AT79/$AT$98</f>
        <v>1.6654087404914898E-8</v>
      </c>
      <c r="AX79" s="25">
        <f>N79</f>
        <v>0</v>
      </c>
      <c r="AY79" s="80">
        <v>100</v>
      </c>
      <c r="AZ79" s="15">
        <f>$D$104*AU79</f>
        <v>1314.4357240177696</v>
      </c>
      <c r="BA79" s="23">
        <f>AZ79-AY79</f>
        <v>1214.4357240177696</v>
      </c>
      <c r="BB79" s="67">
        <f>BA79*IF($BA$98 &gt; 0, (BA79&gt;0), (BA79&lt;0))</f>
        <v>0</v>
      </c>
      <c r="BC79" s="75">
        <f>BB79/$BB$98</f>
        <v>0</v>
      </c>
      <c r="BD79" s="76">
        <f>BC79*$BA$98</f>
        <v>0</v>
      </c>
      <c r="BE79" s="77">
        <f>(IF(BD79 &gt; 0, V79, W79))</f>
        <v>33.787524089938778</v>
      </c>
      <c r="BF79" s="60">
        <f>BD79/BE79</f>
        <v>0</v>
      </c>
      <c r="BG79" s="78">
        <f>AY79/AZ79</f>
        <v>7.6078273112005074E-2</v>
      </c>
      <c r="BH79" s="80">
        <v>535</v>
      </c>
      <c r="BI79" s="80">
        <v>1004</v>
      </c>
      <c r="BJ79" s="80">
        <v>33</v>
      </c>
      <c r="BK79" s="10">
        <f>SUM(BH79:BJ79)</f>
        <v>1572</v>
      </c>
      <c r="BL79" s="15">
        <f>AV79*$D$103</f>
        <v>2795.8123199088304</v>
      </c>
      <c r="BM79" s="9">
        <f>BL79-BK79</f>
        <v>1223.8123199088304</v>
      </c>
      <c r="BN79" s="67">
        <f>BM79*IF($BM$98 &gt; 0, (BM79&gt;0), (BM79&lt;0))</f>
        <v>0</v>
      </c>
      <c r="BO79" s="7">
        <f>BN79/$BN$98</f>
        <v>0</v>
      </c>
      <c r="BP79" s="76">
        <f>BO79*$BM$98</f>
        <v>0</v>
      </c>
      <c r="BQ79" s="62">
        <f>IF(BP79&gt;0,V79,W79)</f>
        <v>33.787524089938778</v>
      </c>
      <c r="BR79" s="60">
        <f>BP79/BQ79</f>
        <v>0</v>
      </c>
      <c r="BS79" s="78">
        <f>BK79/BL79</f>
        <v>0.56226950171364221</v>
      </c>
      <c r="BT79" s="17">
        <f>AY79+BK79+BV79</f>
        <v>1672</v>
      </c>
      <c r="BU79" s="83">
        <f>AZ79+BL79+BW79</f>
        <v>4110.24811698142</v>
      </c>
      <c r="BV79" s="84">
        <v>0</v>
      </c>
      <c r="BW79" s="15">
        <f>AW79*$D$106</f>
        <v>7.3054819810399696E-5</v>
      </c>
      <c r="BX79" s="48">
        <f>BW79-BV79</f>
        <v>7.3054819810399696E-5</v>
      </c>
      <c r="BY79" s="68">
        <f>BX79*(BX79&lt;&gt;0)</f>
        <v>7.3054819810399696E-5</v>
      </c>
      <c r="BZ79" s="31">
        <f>BY79/$BY$98</f>
        <v>4.8683739711048717E-8</v>
      </c>
      <c r="CA79" s="61">
        <f>BZ79 * $BX$98</f>
        <v>7.3054819810399696E-5</v>
      </c>
      <c r="CB79" s="62">
        <f>IF(CA79&gt;0, V79, W79)</f>
        <v>33.158393097811619</v>
      </c>
      <c r="CC79" s="79">
        <f>CA79/CB79</f>
        <v>2.2032074833934325E-6</v>
      </c>
      <c r="CG79" s="33"/>
      <c r="CI79" s="16"/>
      <c r="CJ79" s="1"/>
    </row>
    <row r="80" spans="1:88" x14ac:dyDescent="0.2">
      <c r="A80" s="29" t="s">
        <v>224</v>
      </c>
      <c r="B80">
        <v>0</v>
      </c>
      <c r="C80">
        <v>1</v>
      </c>
      <c r="D80">
        <v>0.57354685646500503</v>
      </c>
      <c r="E80">
        <v>0.42645314353499397</v>
      </c>
      <c r="F80">
        <v>0.66156562683931697</v>
      </c>
      <c r="G80">
        <v>0.66117647058823503</v>
      </c>
      <c r="H80">
        <v>0.16751269035532901</v>
      </c>
      <c r="I80">
        <v>0.85215736040609102</v>
      </c>
      <c r="J80">
        <v>0.37781896729481501</v>
      </c>
      <c r="K80">
        <v>0.499878501047477</v>
      </c>
      <c r="L80">
        <v>0.99800941248270103</v>
      </c>
      <c r="M80">
        <v>-0.25709610507938402</v>
      </c>
      <c r="N80" s="25">
        <v>0</v>
      </c>
      <c r="O80">
        <v>1.01930083197295</v>
      </c>
      <c r="P80">
        <v>0.982375963106912</v>
      </c>
      <c r="Q80">
        <v>1.01790278160242</v>
      </c>
      <c r="R80">
        <v>0.989496410122367</v>
      </c>
      <c r="S80">
        <v>258.92999267578102</v>
      </c>
      <c r="T80" s="34">
        <f>IF(C80,P80,R80)</f>
        <v>0.982375963106912</v>
      </c>
      <c r="U80" s="34">
        <f>IF(D80 = 0,O80,Q80)</f>
        <v>1.01790278160242</v>
      </c>
      <c r="V80" s="50">
        <f>S80*T80^(1-N80)</f>
        <v>254.36660093213604</v>
      </c>
      <c r="W80" s="49">
        <f>S80*U80^(N80+1)</f>
        <v>263.56555978497175</v>
      </c>
      <c r="X80" s="55">
        <f>0.5 * (D80-MAX($D$3:$D$97))/(MIN($D$3:$D$97)-MAX($D$3:$D$97)) + 0.75</f>
        <v>0.95223273257388308</v>
      </c>
      <c r="Y80" s="55">
        <f>AVERAGE(D80, F80, G80, H80, I80, J80, K80)</f>
        <v>0.54195092471375272</v>
      </c>
      <c r="Z80" s="26">
        <f>1.2^N80</f>
        <v>1</v>
      </c>
      <c r="AA80" s="26">
        <f>1.6^N80</f>
        <v>1</v>
      </c>
      <c r="AB80" s="26">
        <f>1.2^N80</f>
        <v>1</v>
      </c>
      <c r="AC80" s="26">
        <f>IF(C80&gt;0, 1, 0.3)</f>
        <v>1</v>
      </c>
      <c r="AD80" s="26">
        <f>IF(C80&gt;0, 1, 0.2)</f>
        <v>1</v>
      </c>
      <c r="AE80" s="26">
        <f>IF(C80 &gt; 0, 1, 0.5)</f>
        <v>1</v>
      </c>
      <c r="AF80" s="26">
        <f>PERCENTILE($L$2:$L$97, 0.05)</f>
        <v>6.4178491281671524E-2</v>
      </c>
      <c r="AG80" s="26">
        <f>PERCENTILE($L$2:$L$97, 0.95)</f>
        <v>1.0348929165578702</v>
      </c>
      <c r="AH80" s="26">
        <f>MIN(MAX(L80,AF80), AG80)</f>
        <v>0.99800941248270103</v>
      </c>
      <c r="AI80" s="26">
        <f>AH80-$AH$98+1</f>
        <v>1.9338309212010296</v>
      </c>
      <c r="AJ80" s="26">
        <f>PERCENTILE($M$2:$M$97, 0.02)</f>
        <v>-1.194881273382256</v>
      </c>
      <c r="AK80" s="26">
        <f>PERCENTILE($M$2:$M$97, 0.98)</f>
        <v>1.1175544988349586</v>
      </c>
      <c r="AL80" s="26">
        <f>MIN(MAX(M80,AJ80), AK80)</f>
        <v>-0.25709610507938402</v>
      </c>
      <c r="AM80" s="26">
        <f>AL80-$AL$98 + 0.1</f>
        <v>1.037785168302872</v>
      </c>
      <c r="AN80" s="60">
        <v>1</v>
      </c>
      <c r="AO80" s="60">
        <v>1</v>
      </c>
      <c r="AP80" s="65">
        <v>1</v>
      </c>
      <c r="AQ80" s="25">
        <v>2</v>
      </c>
      <c r="AR80" s="20">
        <f>(AI80^4)*AB80*AE80*AN80</f>
        <v>13.98537128659836</v>
      </c>
      <c r="AS80" s="20">
        <f>(AI80^4) *Z80*AC80*AO80</f>
        <v>13.98537128659836</v>
      </c>
      <c r="AT80" s="20">
        <f>(AM80^5)*AA80*AP80*AQ80</f>
        <v>2.4075055317687566</v>
      </c>
      <c r="AU80" s="14">
        <f>AR80/$AR$98</f>
        <v>4.0940545207654166E-2</v>
      </c>
      <c r="AV80" s="14">
        <f>AS80/$AS$98</f>
        <v>5.6706142765729661E-2</v>
      </c>
      <c r="AW80" s="81">
        <f>AT80/$AT$98</f>
        <v>3.5565625436304498E-3</v>
      </c>
      <c r="AX80" s="25">
        <f>N80</f>
        <v>0</v>
      </c>
      <c r="AY80" s="80">
        <v>5955</v>
      </c>
      <c r="AZ80" s="15">
        <f>$D$104*AU80</f>
        <v>5037.0995093511265</v>
      </c>
      <c r="BA80" s="23">
        <f>AZ80-AY80</f>
        <v>-917.90049064887353</v>
      </c>
      <c r="BB80" s="67">
        <f>BA80*IF($BA$98 &gt; 0, (BA80&gt;0), (BA80&lt;0))</f>
        <v>-917.90049064887353</v>
      </c>
      <c r="BC80" s="75">
        <f>BB80/$BB$98</f>
        <v>2.2258157031634272E-2</v>
      </c>
      <c r="BD80" s="76">
        <f>BC80*$BA$98</f>
        <v>-5.9317988489311633</v>
      </c>
      <c r="BE80" s="77">
        <f>(IF(BD80 &gt; 0, V80, W80))</f>
        <v>263.56555978497175</v>
      </c>
      <c r="BF80" s="60">
        <f>BD80/BE80</f>
        <v>-2.2505971014462521E-2</v>
      </c>
      <c r="BG80" s="78">
        <f>AY80/AZ80</f>
        <v>1.182227984367757</v>
      </c>
      <c r="BH80" s="80">
        <v>259</v>
      </c>
      <c r="BI80" s="80">
        <v>9580</v>
      </c>
      <c r="BJ80" s="80">
        <v>0</v>
      </c>
      <c r="BK80" s="10">
        <f>SUM(BH80:BJ80)</f>
        <v>9839</v>
      </c>
      <c r="BL80" s="15">
        <f>AV80*$D$103</f>
        <v>10713.939531257154</v>
      </c>
      <c r="BM80" s="9">
        <f>BL80-BK80</f>
        <v>874.93953125715416</v>
      </c>
      <c r="BN80" s="67">
        <f>BM80*IF($BM$98 &gt; 0, (BM80&gt;0), (BM80&lt;0))</f>
        <v>0</v>
      </c>
      <c r="BO80" s="7">
        <f>BN80/$BN$98</f>
        <v>0</v>
      </c>
      <c r="BP80" s="76">
        <f>BO80*$BM$98</f>
        <v>0</v>
      </c>
      <c r="BQ80" s="62">
        <f>IF(BP80&gt;0,V80,W80)</f>
        <v>263.56555978497175</v>
      </c>
      <c r="BR80" s="60">
        <f>BP80/BQ80</f>
        <v>0</v>
      </c>
      <c r="BS80" s="78">
        <f>BK80/BL80</f>
        <v>0.91833633849579044</v>
      </c>
      <c r="BT80" s="17">
        <f>AY80+BK80+BV80</f>
        <v>15794</v>
      </c>
      <c r="BU80" s="83">
        <f>AZ80+BL80+BW80</f>
        <v>15766.640257862169</v>
      </c>
      <c r="BV80" s="84">
        <v>0</v>
      </c>
      <c r="BW80" s="15">
        <f>AW80*$D$106</f>
        <v>15.601217253889333</v>
      </c>
      <c r="BX80" s="48">
        <f>BW80-BV80</f>
        <v>15.601217253889333</v>
      </c>
      <c r="BY80" s="68">
        <f>BX80*(BX80&lt;&gt;0)</f>
        <v>15.601217253889333</v>
      </c>
      <c r="BZ80" s="31">
        <f>BY80/$BY$98</f>
        <v>1.0396652841456307E-2</v>
      </c>
      <c r="CA80" s="61">
        <f>BZ80 * $BX$98</f>
        <v>15.601217253889333</v>
      </c>
      <c r="CB80" s="62">
        <f>IF(CA80&gt;0, V80, W80)</f>
        <v>254.36660093213604</v>
      </c>
      <c r="CC80" s="79">
        <f>CA80/CB80</f>
        <v>6.1333591740102993E-2</v>
      </c>
      <c r="CG80" s="33"/>
      <c r="CI80" s="16"/>
      <c r="CJ80" s="1"/>
    </row>
    <row r="81" spans="1:88" x14ac:dyDescent="0.2">
      <c r="A81" s="29" t="s">
        <v>153</v>
      </c>
      <c r="B81">
        <v>0</v>
      </c>
      <c r="C81">
        <v>0</v>
      </c>
      <c r="D81">
        <v>0.25789684126349399</v>
      </c>
      <c r="E81">
        <v>0.74210315873650501</v>
      </c>
      <c r="F81">
        <v>0.333996023856858</v>
      </c>
      <c r="G81">
        <v>0.333996023856858</v>
      </c>
      <c r="H81">
        <v>5.6043496445001999E-2</v>
      </c>
      <c r="I81">
        <v>0.14554579673776599</v>
      </c>
      <c r="J81">
        <v>9.03155321196637E-2</v>
      </c>
      <c r="K81">
        <v>0.17368082398608101</v>
      </c>
      <c r="L81">
        <v>0.77621759173371496</v>
      </c>
      <c r="M81">
        <v>-0.95168248801703703</v>
      </c>
      <c r="N81" s="25">
        <v>0</v>
      </c>
      <c r="O81">
        <v>0.99941080417154005</v>
      </c>
      <c r="P81">
        <v>0.99101834363085495</v>
      </c>
      <c r="Q81">
        <v>1.00728662659526</v>
      </c>
      <c r="R81">
        <v>0.98699061056543402</v>
      </c>
      <c r="S81">
        <v>49.7299995422363</v>
      </c>
      <c r="T81" s="34">
        <f>IF(C81,P81,R81)</f>
        <v>0.98699061056543402</v>
      </c>
      <c r="U81" s="34">
        <f>IF(D81 = 0,O81,Q81)</f>
        <v>1.00728662659526</v>
      </c>
      <c r="V81" s="50">
        <f>S81*T81^(1-N81)</f>
        <v>49.083042611610558</v>
      </c>
      <c r="W81" s="49">
        <f>S81*U81^(N81+1)</f>
        <v>50.092363479483026</v>
      </c>
      <c r="X81" s="55">
        <f>0.5 * (D81-MAX($D$3:$D$97))/(MIN($D$3:$D$97)-MAX($D$3:$D$97)) + 0.75</f>
        <v>1.1200867505822627</v>
      </c>
      <c r="Y81" s="55">
        <f>AVERAGE(D81, F81, G81, H81, I81, J81, K81)</f>
        <v>0.19878207689510322</v>
      </c>
      <c r="Z81" s="26">
        <f>1.2^N81</f>
        <v>1</v>
      </c>
      <c r="AA81" s="26">
        <f>1.6^N81</f>
        <v>1</v>
      </c>
      <c r="AB81" s="26">
        <f>1.2^N81</f>
        <v>1</v>
      </c>
      <c r="AC81" s="26">
        <f>IF(C81&gt;0, 1, 0.3)</f>
        <v>0.3</v>
      </c>
      <c r="AD81" s="26">
        <f>IF(C81&gt;0, 1, 0.2)</f>
        <v>0.2</v>
      </c>
      <c r="AE81" s="26">
        <f>IF(C81 &gt; 0, 1, 0.5)</f>
        <v>0.5</v>
      </c>
      <c r="AF81" s="26">
        <f>PERCENTILE($L$2:$L$97, 0.05)</f>
        <v>6.4178491281671524E-2</v>
      </c>
      <c r="AG81" s="26">
        <f>PERCENTILE($L$2:$L$97, 0.95)</f>
        <v>1.0348929165578702</v>
      </c>
      <c r="AH81" s="26">
        <f>MIN(MAX(L81,AF81), AG81)</f>
        <v>0.77621759173371496</v>
      </c>
      <c r="AI81" s="26">
        <f>AH81-$AH$98+1</f>
        <v>1.7120391004520434</v>
      </c>
      <c r="AJ81" s="26">
        <f>PERCENTILE($M$2:$M$97, 0.02)</f>
        <v>-1.194881273382256</v>
      </c>
      <c r="AK81" s="26">
        <f>PERCENTILE($M$2:$M$97, 0.98)</f>
        <v>1.1175544988349586</v>
      </c>
      <c r="AL81" s="26">
        <f>MIN(MAX(M81,AJ81), AK81)</f>
        <v>-0.95168248801703703</v>
      </c>
      <c r="AM81" s="26">
        <f>AL81-$AL$98 + 0.1</f>
        <v>0.34319878536521897</v>
      </c>
      <c r="AN81" s="60">
        <v>1</v>
      </c>
      <c r="AO81" s="60">
        <v>1</v>
      </c>
      <c r="AP81" s="65">
        <v>1</v>
      </c>
      <c r="AQ81" s="25">
        <v>1</v>
      </c>
      <c r="AR81" s="20">
        <f>(AI81^4)*AB81*AE81*AN81</f>
        <v>4.2956087736408</v>
      </c>
      <c r="AS81" s="20">
        <f>(AI81^4) *Z81*AC81*AO81</f>
        <v>2.57736526418448</v>
      </c>
      <c r="AT81" s="20">
        <f>(AM81^5)*AA81*AP81*AQ81</f>
        <v>4.7613346918224881E-3</v>
      </c>
      <c r="AU81" s="14">
        <f>AR81/$AR$98</f>
        <v>1.2574894265421558E-2</v>
      </c>
      <c r="AV81" s="14">
        <f>AS81/$AS$98</f>
        <v>1.0450379874457098E-2</v>
      </c>
      <c r="AW81" s="81">
        <f>AT81/$AT$98</f>
        <v>7.0338299950583953E-6</v>
      </c>
      <c r="AX81" s="25">
        <f>N81</f>
        <v>0</v>
      </c>
      <c r="AY81" s="80">
        <v>2039</v>
      </c>
      <c r="AZ81" s="15">
        <f>$D$104*AU81</f>
        <v>1547.1458284990085</v>
      </c>
      <c r="BA81" s="23">
        <f>AZ81-AY81</f>
        <v>-491.85417150099147</v>
      </c>
      <c r="BB81" s="67">
        <f>BA81*IF($BA$98 &gt; 0, (BA81&gt;0), (BA81&lt;0))</f>
        <v>-491.85417150099147</v>
      </c>
      <c r="BC81" s="75">
        <f>BB81/$BB$98</f>
        <v>1.1926965392723943E-2</v>
      </c>
      <c r="BD81" s="76">
        <f>BC81*$BA$98</f>
        <v>-3.1785362771612684</v>
      </c>
      <c r="BE81" s="77">
        <f>(IF(BD81 &gt; 0, V81, W81))</f>
        <v>50.092363479483026</v>
      </c>
      <c r="BF81" s="60">
        <f>BD81/BE81</f>
        <v>-6.3453509804206831E-2</v>
      </c>
      <c r="BG81" s="78">
        <f>AY81/AZ81</f>
        <v>1.3179106729571657</v>
      </c>
      <c r="BH81" s="80">
        <v>398</v>
      </c>
      <c r="BI81" s="80">
        <v>2586</v>
      </c>
      <c r="BJ81" s="80">
        <v>0</v>
      </c>
      <c r="BK81" s="10">
        <f>SUM(BH81:BJ81)</f>
        <v>2984</v>
      </c>
      <c r="BL81" s="15">
        <f>AV81*$D$103</f>
        <v>1974.4728276821877</v>
      </c>
      <c r="BM81" s="9">
        <f>BL81-BK81</f>
        <v>-1009.5271723178123</v>
      </c>
      <c r="BN81" s="67">
        <f>BM81*IF($BM$98 &gt; 0, (BM81&gt;0), (BM81&lt;0))</f>
        <v>-1009.5271723178123</v>
      </c>
      <c r="BO81" s="7">
        <f>BN81/$BN$98</f>
        <v>1.9249145820980237E-2</v>
      </c>
      <c r="BP81" s="76">
        <f>BO81*$BM$98</f>
        <v>-6.9893648475973098</v>
      </c>
      <c r="BQ81" s="62">
        <f>IF(BP81&gt;0,V81,W81)</f>
        <v>50.092363479483026</v>
      </c>
      <c r="BR81" s="60">
        <f>BP81/BQ81</f>
        <v>-0.13952954826058533</v>
      </c>
      <c r="BS81" s="78">
        <f>BK81/BL81</f>
        <v>1.5112894734048508</v>
      </c>
      <c r="BT81" s="17">
        <f>AY81+BK81+BV81</f>
        <v>5023</v>
      </c>
      <c r="BU81" s="83">
        <f>AZ81+BL81+BW81</f>
        <v>3521.6495107798528</v>
      </c>
      <c r="BV81" s="84">
        <v>0</v>
      </c>
      <c r="BW81" s="15">
        <f>AW81*$D$106</f>
        <v>3.0854598656323159E-2</v>
      </c>
      <c r="BX81" s="48">
        <f>BW81-BV81</f>
        <v>3.0854598656323159E-2</v>
      </c>
      <c r="BY81" s="68">
        <f>BX81*(BX81&lt;&gt;0)</f>
        <v>3.0854598656323159E-2</v>
      </c>
      <c r="BZ81" s="31">
        <f>BY81/$BY$98</f>
        <v>2.0561507834415008E-5</v>
      </c>
      <c r="CA81" s="61">
        <f>BZ81 * $BX$98</f>
        <v>3.0854598656323159E-2</v>
      </c>
      <c r="CB81" s="62">
        <f>IF(CA81&gt;0, V81, W81)</f>
        <v>49.083042611610558</v>
      </c>
      <c r="CC81" s="79">
        <f>CA81/CB81</f>
        <v>6.2862033432753265E-4</v>
      </c>
      <c r="CG81" s="33"/>
      <c r="CI81" s="16"/>
      <c r="CJ81" s="1"/>
    </row>
    <row r="82" spans="1:88" x14ac:dyDescent="0.2">
      <c r="A82" s="38" t="s">
        <v>154</v>
      </c>
      <c r="B82">
        <v>1</v>
      </c>
      <c r="C82">
        <v>1</v>
      </c>
      <c r="D82">
        <v>0.70584284754868998</v>
      </c>
      <c r="E82">
        <v>0.29415715245130902</v>
      </c>
      <c r="F82">
        <v>0.699933466400532</v>
      </c>
      <c r="G82">
        <v>0.699933466400532</v>
      </c>
      <c r="H82">
        <v>0.56200145032632298</v>
      </c>
      <c r="I82">
        <v>0.50978970268310297</v>
      </c>
      <c r="J82">
        <v>0.53525933179098295</v>
      </c>
      <c r="K82">
        <v>0.61208326192087203</v>
      </c>
      <c r="L82">
        <v>1.06411217800447</v>
      </c>
      <c r="M82">
        <v>-0.185620334196168</v>
      </c>
      <c r="N82" s="25">
        <v>0</v>
      </c>
      <c r="O82">
        <v>1.0083712079315701</v>
      </c>
      <c r="P82">
        <v>0.98108522310945701</v>
      </c>
      <c r="Q82">
        <v>1.01397632616239</v>
      </c>
      <c r="R82">
        <v>0.98916991195912196</v>
      </c>
      <c r="S82">
        <v>66.879997253417898</v>
      </c>
      <c r="T82" s="34">
        <f>IF(C82,P82,R82)</f>
        <v>0.98108522310945701</v>
      </c>
      <c r="U82" s="34">
        <f>IF(D82 = 0,O82,Q82)</f>
        <v>1.01397632616239</v>
      </c>
      <c r="V82" s="50">
        <f>S82*T82^(1-N82)</f>
        <v>65.614977026929367</v>
      </c>
      <c r="W82" s="49">
        <f>S82*U82^(N82+1)</f>
        <v>67.814733908771416</v>
      </c>
      <c r="X82" s="55">
        <f>0.5 * (D82-MAX($D$3:$D$97))/(MIN($D$3:$D$97)-MAX($D$3:$D$97)) + 0.75</f>
        <v>0.88188135414730295</v>
      </c>
      <c r="Y82" s="55">
        <f>AVERAGE(D82, F82, G82, H82, I82, J82, K82)</f>
        <v>0.61783478958157645</v>
      </c>
      <c r="Z82" s="26">
        <f>1.2^N82</f>
        <v>1</v>
      </c>
      <c r="AA82" s="26">
        <f>1.6^N82</f>
        <v>1</v>
      </c>
      <c r="AB82" s="26">
        <f>1.2^N82</f>
        <v>1</v>
      </c>
      <c r="AC82" s="26">
        <f>IF(C82&gt;0, 1, 0.3)</f>
        <v>1</v>
      </c>
      <c r="AD82" s="26">
        <f>IF(C82&gt;0, 1, 0.2)</f>
        <v>1</v>
      </c>
      <c r="AE82" s="26">
        <f>IF(C82 &gt; 0, 1, 0.5)</f>
        <v>1</v>
      </c>
      <c r="AF82" s="26">
        <f>PERCENTILE($L$2:$L$97, 0.05)</f>
        <v>6.4178491281671524E-2</v>
      </c>
      <c r="AG82" s="26">
        <f>PERCENTILE($L$2:$L$97, 0.95)</f>
        <v>1.0348929165578702</v>
      </c>
      <c r="AH82" s="26">
        <f>MIN(MAX(L82,AF82), AG82)</f>
        <v>1.0348929165578702</v>
      </c>
      <c r="AI82" s="26">
        <f>AH82-$AH$98+1</f>
        <v>1.9707144252761988</v>
      </c>
      <c r="AJ82" s="26">
        <f>PERCENTILE($M$2:$M$97, 0.02)</f>
        <v>-1.194881273382256</v>
      </c>
      <c r="AK82" s="26">
        <f>PERCENTILE($M$2:$M$97, 0.98)</f>
        <v>1.1175544988349586</v>
      </c>
      <c r="AL82" s="26">
        <f>MIN(MAX(M82,AJ82), AK82)</f>
        <v>-0.185620334196168</v>
      </c>
      <c r="AM82" s="26">
        <f>AL82-$AL$98 + 0.1</f>
        <v>1.1092609391860881</v>
      </c>
      <c r="AN82" s="60">
        <v>1</v>
      </c>
      <c r="AO82" s="60">
        <v>1</v>
      </c>
      <c r="AP82" s="65">
        <v>1</v>
      </c>
      <c r="AQ82" s="25">
        <v>2</v>
      </c>
      <c r="AR82" s="20">
        <f>(AI82^4)*AB82*AE82*AN82</f>
        <v>15.083244888691418</v>
      </c>
      <c r="AS82" s="20">
        <f>(AI82^4) *Z82*AC82*AO82</f>
        <v>15.083244888691418</v>
      </c>
      <c r="AT82" s="20">
        <f>(AM82^5)*AA82*AP82*AQ82</f>
        <v>3.3589117770266741</v>
      </c>
      <c r="AU82" s="14">
        <f>AR82/$AR$98</f>
        <v>4.4154442280365594E-2</v>
      </c>
      <c r="AV82" s="14">
        <f>AS82/$AS$98</f>
        <v>6.1157663997680974E-2</v>
      </c>
      <c r="AW82" s="81">
        <f>AT82/$AT$98</f>
        <v>4.9620570569387608E-3</v>
      </c>
      <c r="AX82" s="25">
        <f>N82</f>
        <v>0</v>
      </c>
      <c r="AY82" s="80">
        <v>7156</v>
      </c>
      <c r="AZ82" s="15">
        <f>$D$104*AU82</f>
        <v>5432.5197287436404</v>
      </c>
      <c r="BA82" s="23">
        <f>AZ82-AY82</f>
        <v>-1723.4802712563596</v>
      </c>
      <c r="BB82" s="67">
        <f>BA82*IF($BA$98 &gt; 0, (BA82&gt;0), (BA82&lt;0))</f>
        <v>-1723.4802712563596</v>
      </c>
      <c r="BC82" s="75">
        <f>BB82/$BB$98</f>
        <v>4.1792650629731705E-2</v>
      </c>
      <c r="BD82" s="76">
        <f>BC82*$BA$98</f>
        <v>-11.137741392824683</v>
      </c>
      <c r="BE82" s="77">
        <f>(IF(BD82 &gt; 0, V82, W82))</f>
        <v>67.814733908771416</v>
      </c>
      <c r="BF82" s="60">
        <f>BD82/BE82</f>
        <v>-0.16423778065409594</v>
      </c>
      <c r="BG82" s="78">
        <f>AY82/AZ82</f>
        <v>1.3172524642915457</v>
      </c>
      <c r="BH82" s="80">
        <v>1070</v>
      </c>
      <c r="BI82" s="80">
        <v>9564</v>
      </c>
      <c r="BJ82" s="80">
        <v>0</v>
      </c>
      <c r="BK82" s="10">
        <f>SUM(BH82:BJ82)</f>
        <v>10634</v>
      </c>
      <c r="BL82" s="15">
        <f>AV82*$D$103</f>
        <v>11555.000604627448</v>
      </c>
      <c r="BM82" s="9">
        <f>BL82-BK82</f>
        <v>921.00060462744841</v>
      </c>
      <c r="BN82" s="67">
        <f>BM82*IF($BM$98 &gt; 0, (BM82&gt;0), (BM82&lt;0))</f>
        <v>0</v>
      </c>
      <c r="BO82" s="7">
        <f>BN82/$BN$98</f>
        <v>0</v>
      </c>
      <c r="BP82" s="76">
        <f>BO82*$BM$98</f>
        <v>0</v>
      </c>
      <c r="BQ82" s="62">
        <f>IF(BP82&gt;0,V82,W82)</f>
        <v>67.814733908771416</v>
      </c>
      <c r="BR82" s="60">
        <f>BP82/BQ82</f>
        <v>0</v>
      </c>
      <c r="BS82" s="78">
        <f>BK82/BL82</f>
        <v>0.92029419676026547</v>
      </c>
      <c r="BT82" s="17">
        <f>AY82+BK82+BV82</f>
        <v>17790</v>
      </c>
      <c r="BU82" s="83">
        <f>AZ82+BL82+BW82</f>
        <v>17009.286892857057</v>
      </c>
      <c r="BV82" s="84">
        <v>0</v>
      </c>
      <c r="BW82" s="15">
        <f>AW82*$D$106</f>
        <v>21.766559485967569</v>
      </c>
      <c r="BX82" s="48">
        <f>BW82-BV82</f>
        <v>21.766559485967569</v>
      </c>
      <c r="BY82" s="68">
        <f>BX82*(BX82&lt;&gt;0)</f>
        <v>21.766559485967569</v>
      </c>
      <c r="BZ82" s="31">
        <f>BY82/$BY$98</f>
        <v>1.4505237562286799E-2</v>
      </c>
      <c r="CA82" s="61">
        <f>BZ82 * $BX$98</f>
        <v>21.766559485967569</v>
      </c>
      <c r="CB82" s="62">
        <f>IF(CA82&gt;0, V82, W82)</f>
        <v>65.614977026929367</v>
      </c>
      <c r="CC82" s="79">
        <f>CA82/CB82</f>
        <v>0.33173157215362964</v>
      </c>
      <c r="CG82" s="33"/>
      <c r="CI82" s="16"/>
      <c r="CJ82" s="1"/>
    </row>
    <row r="83" spans="1:88" x14ac:dyDescent="0.2">
      <c r="A83" s="38" t="s">
        <v>225</v>
      </c>
      <c r="B83">
        <v>0</v>
      </c>
      <c r="C83">
        <v>1</v>
      </c>
      <c r="D83">
        <v>0.532986805277888</v>
      </c>
      <c r="E83">
        <v>0.467013194722111</v>
      </c>
      <c r="F83">
        <v>0.64294234592445298</v>
      </c>
      <c r="G83">
        <v>0.64294234592445298</v>
      </c>
      <c r="H83">
        <v>0.14010874111250499</v>
      </c>
      <c r="I83">
        <v>0.44876620660811301</v>
      </c>
      <c r="J83">
        <v>0.25075100849587201</v>
      </c>
      <c r="K83">
        <v>0.40152016343548502</v>
      </c>
      <c r="L83">
        <v>0.88780353576186699</v>
      </c>
      <c r="M83">
        <v>-1.2112437040680399</v>
      </c>
      <c r="N83" s="25">
        <v>0</v>
      </c>
      <c r="O83">
        <v>1.0007889491266</v>
      </c>
      <c r="P83">
        <v>0.99451486481476703</v>
      </c>
      <c r="Q83">
        <v>1.0108704399695201</v>
      </c>
      <c r="R83">
        <v>0.99290979759804499</v>
      </c>
      <c r="S83">
        <v>127.77999877929599</v>
      </c>
      <c r="T83" s="34">
        <f>IF(C83,P83,R83)</f>
        <v>0.99451486481476703</v>
      </c>
      <c r="U83" s="34">
        <f>IF(D83 = 0,O83,Q83)</f>
        <v>1.0108704399695201</v>
      </c>
      <c r="V83" s="50">
        <f>S83*T83^(1-N83)</f>
        <v>127.07910821202265</v>
      </c>
      <c r="W83" s="49">
        <f>S83*U83^(N83+1)</f>
        <v>129.16902358533167</v>
      </c>
      <c r="X83" s="55">
        <f>0.5 * (D83-MAX($D$3:$D$97))/(MIN($D$3:$D$97)-MAX($D$3:$D$97)) + 0.75</f>
        <v>0.97380145500222459</v>
      </c>
      <c r="Y83" s="55">
        <f>AVERAGE(D83, F83, G83, H83, I83, J83, K83)</f>
        <v>0.43714537382553836</v>
      </c>
      <c r="Z83" s="26">
        <f>1.2^N83</f>
        <v>1</v>
      </c>
      <c r="AA83" s="26">
        <f>1.6^N83</f>
        <v>1</v>
      </c>
      <c r="AB83" s="26">
        <f>1.2^N83</f>
        <v>1</v>
      </c>
      <c r="AC83" s="26">
        <f>IF(C83&gt;0, 1, 0.3)</f>
        <v>1</v>
      </c>
      <c r="AD83" s="26">
        <f>IF(C83&gt;0, 1, 0.2)</f>
        <v>1</v>
      </c>
      <c r="AE83" s="26">
        <f>IF(C83 &gt; 0, 1, 0.5)</f>
        <v>1</v>
      </c>
      <c r="AF83" s="26">
        <f>PERCENTILE($L$2:$L$97, 0.05)</f>
        <v>6.4178491281671524E-2</v>
      </c>
      <c r="AG83" s="26">
        <f>PERCENTILE($L$2:$L$97, 0.95)</f>
        <v>1.0348929165578702</v>
      </c>
      <c r="AH83" s="26">
        <f>MIN(MAX(L83,AF83), AG83)</f>
        <v>0.88780353576186699</v>
      </c>
      <c r="AI83" s="26">
        <f>AH83-$AH$98+1</f>
        <v>1.8236250444801954</v>
      </c>
      <c r="AJ83" s="26">
        <f>PERCENTILE($M$2:$M$97, 0.02)</f>
        <v>-1.194881273382256</v>
      </c>
      <c r="AK83" s="26">
        <f>PERCENTILE($M$2:$M$97, 0.98)</f>
        <v>1.1175544988349586</v>
      </c>
      <c r="AL83" s="26">
        <f>MIN(MAX(M83,AJ83), AK83)</f>
        <v>-1.194881273382256</v>
      </c>
      <c r="AM83" s="26">
        <f>AL83-$AL$98 + 0.1</f>
        <v>0.1</v>
      </c>
      <c r="AN83" s="60">
        <v>1</v>
      </c>
      <c r="AO83" s="60">
        <v>1</v>
      </c>
      <c r="AP83" s="65">
        <v>1</v>
      </c>
      <c r="AQ83" s="25">
        <v>1</v>
      </c>
      <c r="AR83" s="20">
        <f>(AI83^4)*AB83*AE83*AN83</f>
        <v>11.059670584020736</v>
      </c>
      <c r="AS83" s="20">
        <f>(AI83^4) *Z83*AC83*AO83</f>
        <v>11.059670584020736</v>
      </c>
      <c r="AT83" s="20">
        <f>(AM83^5)*AA83*AP83*AQ83</f>
        <v>1.0000000000000006E-5</v>
      </c>
      <c r="AU83" s="14">
        <f>AR83/$AR$98</f>
        <v>3.2375897232042317E-2</v>
      </c>
      <c r="AV83" s="14">
        <f>AS83/$AS$98</f>
        <v>4.4843375712191165E-2</v>
      </c>
      <c r="AW83" s="81">
        <f>AT83/$AT$98</f>
        <v>1.4772811512576261E-8</v>
      </c>
      <c r="AX83" s="25">
        <f>N83</f>
        <v>0</v>
      </c>
      <c r="AY83" s="80">
        <v>511</v>
      </c>
      <c r="AZ83" s="15">
        <f>$D$104*AU83</f>
        <v>3983.3523279957103</v>
      </c>
      <c r="BA83" s="23">
        <f>AZ83-AY83</f>
        <v>3472.3523279957103</v>
      </c>
      <c r="BB83" s="67">
        <f>BA83*IF($BA$98 &gt; 0, (BA83&gt;0), (BA83&lt;0))</f>
        <v>0</v>
      </c>
      <c r="BC83" s="75">
        <f>BB83/$BB$98</f>
        <v>0</v>
      </c>
      <c r="BD83" s="76">
        <f>BC83*$BA$98</f>
        <v>0</v>
      </c>
      <c r="BE83" s="77">
        <f>(IF(BD83 &gt; 0, V83, W83))</f>
        <v>129.16902358533167</v>
      </c>
      <c r="BF83" s="60">
        <f>BD83/BE83</f>
        <v>0</v>
      </c>
      <c r="BG83" s="78">
        <f>AY83/AZ83</f>
        <v>0.12828390710221663</v>
      </c>
      <c r="BH83" s="80">
        <v>1661</v>
      </c>
      <c r="BI83" s="80">
        <v>1278</v>
      </c>
      <c r="BJ83" s="80">
        <v>128</v>
      </c>
      <c r="BK83" s="10">
        <f>SUM(BH83:BJ83)</f>
        <v>3067</v>
      </c>
      <c r="BL83" s="15">
        <f>AV83*$D$103</f>
        <v>8472.6132359724033</v>
      </c>
      <c r="BM83" s="9">
        <f>BL83-BK83</f>
        <v>5405.6132359724033</v>
      </c>
      <c r="BN83" s="67">
        <f>BM83*IF($BM$98 &gt; 0, (BM83&gt;0), (BM83&lt;0))</f>
        <v>0</v>
      </c>
      <c r="BO83" s="7">
        <f>BN83/$BN$98</f>
        <v>0</v>
      </c>
      <c r="BP83" s="76">
        <f>BO83*$BM$98</f>
        <v>0</v>
      </c>
      <c r="BQ83" s="62">
        <f>IF(BP83&gt;0,V83,W83)</f>
        <v>129.16902358533167</v>
      </c>
      <c r="BR83" s="60">
        <f>BP83/BQ83</f>
        <v>0</v>
      </c>
      <c r="BS83" s="78">
        <f>BK83/BL83</f>
        <v>0.36198985066122868</v>
      </c>
      <c r="BT83" s="17">
        <f>AY83+BK83+BV83</f>
        <v>3578</v>
      </c>
      <c r="BU83" s="83">
        <f>AZ83+BL83+BW83</f>
        <v>12455.965628770527</v>
      </c>
      <c r="BV83" s="84">
        <v>0</v>
      </c>
      <c r="BW83" s="15">
        <f>AW83*$D$106</f>
        <v>6.4802414981067027E-5</v>
      </c>
      <c r="BX83" s="48">
        <f>BW83-BV83</f>
        <v>6.4802414981067027E-5</v>
      </c>
      <c r="BY83" s="68">
        <f>BX83*(BX83&lt;&gt;0)</f>
        <v>6.4802414981067027E-5</v>
      </c>
      <c r="BZ83" s="31">
        <f>BY83/$BY$98</f>
        <v>4.3184336252876868E-8</v>
      </c>
      <c r="CA83" s="61">
        <f>BZ83 * $BX$98</f>
        <v>6.4802414981067027E-5</v>
      </c>
      <c r="CB83" s="62">
        <f>IF(CA83&gt;0, V83, W83)</f>
        <v>127.07910821202265</v>
      </c>
      <c r="CC83" s="79">
        <f>CA83/CB83</f>
        <v>5.0993759629591285E-7</v>
      </c>
      <c r="CG83" s="33"/>
      <c r="CI83" s="16"/>
      <c r="CJ83" s="1"/>
    </row>
    <row r="84" spans="1:88" x14ac:dyDescent="0.2">
      <c r="A84" s="38" t="s">
        <v>155</v>
      </c>
      <c r="B84">
        <v>0</v>
      </c>
      <c r="C84">
        <v>1</v>
      </c>
      <c r="D84">
        <v>0.29722759509993502</v>
      </c>
      <c r="E84">
        <v>0.70277240490006398</v>
      </c>
      <c r="F84">
        <v>0.29776357827476002</v>
      </c>
      <c r="G84">
        <v>0.29776357827476002</v>
      </c>
      <c r="H84">
        <v>7.3560027758500998E-2</v>
      </c>
      <c r="I84">
        <v>0.229007633587786</v>
      </c>
      <c r="J84">
        <v>0.129791401424078</v>
      </c>
      <c r="K84">
        <v>0.19658878939891</v>
      </c>
      <c r="L84">
        <v>0.543288632151401</v>
      </c>
      <c r="M84">
        <v>-0.16617670349711799</v>
      </c>
      <c r="N84" s="25">
        <v>0</v>
      </c>
      <c r="O84">
        <v>1.0084911244886301</v>
      </c>
      <c r="P84">
        <v>0.96625567729032802</v>
      </c>
      <c r="Q84">
        <v>1.0112359377682201</v>
      </c>
      <c r="R84">
        <v>0.97973550409594701</v>
      </c>
      <c r="S84">
        <v>72.190002441406193</v>
      </c>
      <c r="T84" s="34">
        <f>IF(C84,P84,R84)</f>
        <v>0.96625567729032802</v>
      </c>
      <c r="U84" s="34">
        <f>IF(D84 = 0,O84,Q84)</f>
        <v>1.0112359377682201</v>
      </c>
      <c r="V84" s="50">
        <f>S84*T84^(1-N84)</f>
        <v>69.753999702611381</v>
      </c>
      <c r="W84" s="49">
        <f>S84*U84^(N84+1)</f>
        <v>73.001124816325486</v>
      </c>
      <c r="X84" s="55">
        <f>0.5 * (D84-MAX($D$3:$D$97))/(MIN($D$3:$D$97)-MAX($D$3:$D$97)) + 0.75</f>
        <v>1.0991717347583905</v>
      </c>
      <c r="Y84" s="55">
        <f>AVERAGE(D84, F84, G84, H84, I84, J84, K84)</f>
        <v>0.21738608625981862</v>
      </c>
      <c r="Z84" s="26">
        <f>1.2^N84</f>
        <v>1</v>
      </c>
      <c r="AA84" s="26">
        <f>1.6^N84</f>
        <v>1</v>
      </c>
      <c r="AB84" s="26">
        <f>1.2^N84</f>
        <v>1</v>
      </c>
      <c r="AC84" s="26">
        <f>IF(C84&gt;0, 1, 0.3)</f>
        <v>1</v>
      </c>
      <c r="AD84" s="26">
        <f>IF(C84&gt;0, 1, 0.2)</f>
        <v>1</v>
      </c>
      <c r="AE84" s="26">
        <f>IF(C84 &gt; 0, 1, 0.5)</f>
        <v>1</v>
      </c>
      <c r="AF84" s="26">
        <f>PERCENTILE($L$2:$L$97, 0.05)</f>
        <v>6.4178491281671524E-2</v>
      </c>
      <c r="AG84" s="26">
        <f>PERCENTILE($L$2:$L$97, 0.95)</f>
        <v>1.0348929165578702</v>
      </c>
      <c r="AH84" s="26">
        <f>MIN(MAX(L84,AF84), AG84)</f>
        <v>0.543288632151401</v>
      </c>
      <c r="AI84" s="26">
        <f>AH84-$AH$98+1</f>
        <v>1.4791101408697296</v>
      </c>
      <c r="AJ84" s="26">
        <f>PERCENTILE($M$2:$M$97, 0.02)</f>
        <v>-1.194881273382256</v>
      </c>
      <c r="AK84" s="26">
        <f>PERCENTILE($M$2:$M$97, 0.98)</f>
        <v>1.1175544988349586</v>
      </c>
      <c r="AL84" s="26">
        <f>MIN(MAX(M84,AJ84), AK84)</f>
        <v>-0.16617670349711799</v>
      </c>
      <c r="AM84" s="26">
        <f>AL84-$AL$98 + 0.1</f>
        <v>1.1287045698851381</v>
      </c>
      <c r="AN84" s="60">
        <v>1</v>
      </c>
      <c r="AO84" s="60">
        <v>1</v>
      </c>
      <c r="AP84" s="65">
        <v>1</v>
      </c>
      <c r="AQ84" s="25">
        <v>1</v>
      </c>
      <c r="AR84" s="20">
        <f>(AI84^4)*AB84*AE84*AN84</f>
        <v>4.7863236097905109</v>
      </c>
      <c r="AS84" s="20">
        <f>(AI84^4) *Z84*AC84*AO84</f>
        <v>4.7863236097905109</v>
      </c>
      <c r="AT84" s="20">
        <f>(AM84^5)*AA84*AP84*AQ84</f>
        <v>1.8318985422977367</v>
      </c>
      <c r="AU84" s="14">
        <f>AR84/$AR$98</f>
        <v>1.4011404782143088E-2</v>
      </c>
      <c r="AV84" s="14">
        <f>AS84/$AS$98</f>
        <v>1.9406989230228641E-2</v>
      </c>
      <c r="AW84" s="81">
        <f>AT84/$AT$98</f>
        <v>2.706229187552766E-3</v>
      </c>
      <c r="AX84" s="25">
        <f>N84</f>
        <v>0</v>
      </c>
      <c r="AY84" s="80">
        <v>2454</v>
      </c>
      <c r="AZ84" s="15">
        <f>$D$104*AU84</f>
        <v>1723.8861816685837</v>
      </c>
      <c r="BA84" s="23">
        <f>AZ84-AY84</f>
        <v>-730.11381833141627</v>
      </c>
      <c r="BB84" s="67">
        <f>BA84*IF($BA$98 &gt; 0, (BA84&gt;0), (BA84&lt;0))</f>
        <v>-730.11381833141627</v>
      </c>
      <c r="BC84" s="75">
        <f>BB84/$BB$98</f>
        <v>1.7704520462668853E-2</v>
      </c>
      <c r="BD84" s="76">
        <f>BC84*$BA$98</f>
        <v>-4.7182547033017501</v>
      </c>
      <c r="BE84" s="77">
        <f>(IF(BD84 &gt; 0, V84, W84))</f>
        <v>73.001124816325486</v>
      </c>
      <c r="BF84" s="60">
        <f>BD84/BE84</f>
        <v>-6.4632630184440543E-2</v>
      </c>
      <c r="BG84" s="78">
        <f>AY84/AZ84</f>
        <v>1.4235278558963356</v>
      </c>
      <c r="BH84" s="80">
        <v>0</v>
      </c>
      <c r="BI84" s="80">
        <v>2021</v>
      </c>
      <c r="BJ84" s="80">
        <v>72</v>
      </c>
      <c r="BK84" s="10">
        <f>SUM(BH84:BJ84)</f>
        <v>2093</v>
      </c>
      <c r="BL84" s="15">
        <f>AV84*$D$103</f>
        <v>3666.715790482016</v>
      </c>
      <c r="BM84" s="9">
        <f>BL84-BK84</f>
        <v>1573.715790482016</v>
      </c>
      <c r="BN84" s="67">
        <f>BM84*IF($BM$98 &gt; 0, (BM84&gt;0), (BM84&lt;0))</f>
        <v>0</v>
      </c>
      <c r="BO84" s="7">
        <f>BN84/$BN$98</f>
        <v>0</v>
      </c>
      <c r="BP84" s="76">
        <f>BO84*$BM$98</f>
        <v>0</v>
      </c>
      <c r="BQ84" s="62">
        <f>IF(BP84&gt;0,V84,W84)</f>
        <v>73.001124816325486</v>
      </c>
      <c r="BR84" s="60">
        <f>BP84/BQ84</f>
        <v>0</v>
      </c>
      <c r="BS84" s="78">
        <f>BK84/BL84</f>
        <v>0.57081053443873819</v>
      </c>
      <c r="BT84" s="17">
        <f>AY84+BK84+BV84</f>
        <v>4547</v>
      </c>
      <c r="BU84" s="83">
        <f>AZ84+BL84+BW84</f>
        <v>5402.4731171047188</v>
      </c>
      <c r="BV84" s="84">
        <v>0</v>
      </c>
      <c r="BW84" s="15">
        <f>AW84*$D$106</f>
        <v>11.871144954118964</v>
      </c>
      <c r="BX84" s="48">
        <f>BW84-BV84</f>
        <v>11.871144954118964</v>
      </c>
      <c r="BY84" s="68">
        <f>BX84*(BX84&lt;&gt;0)</f>
        <v>11.871144954118964</v>
      </c>
      <c r="BZ84" s="31">
        <f>BY84/$BY$98</f>
        <v>7.9109322631740406E-3</v>
      </c>
      <c r="CA84" s="61">
        <f>BZ84 * $BX$98</f>
        <v>11.871144954118964</v>
      </c>
      <c r="CB84" s="62">
        <f>IF(CA84&gt;0, V84, W84)</f>
        <v>69.753999702611381</v>
      </c>
      <c r="CC84" s="79">
        <f>CA84/CB84</f>
        <v>0.17018586754494802</v>
      </c>
      <c r="CG84" s="33"/>
      <c r="CI84" s="16"/>
      <c r="CJ84" s="1"/>
    </row>
    <row r="85" spans="1:88" x14ac:dyDescent="0.2">
      <c r="A85" s="38" t="s">
        <v>156</v>
      </c>
      <c r="B85">
        <v>1</v>
      </c>
      <c r="C85">
        <v>1</v>
      </c>
      <c r="D85">
        <v>0.67978290366350003</v>
      </c>
      <c r="E85">
        <v>0.32021709633649897</v>
      </c>
      <c r="F85">
        <v>0.75730337078651599</v>
      </c>
      <c r="G85">
        <v>0.75730337078651599</v>
      </c>
      <c r="H85">
        <v>0.54021894336030396</v>
      </c>
      <c r="I85">
        <v>0.57924797715373599</v>
      </c>
      <c r="J85">
        <v>0.559393180295921</v>
      </c>
      <c r="K85">
        <v>0.65086891232650701</v>
      </c>
      <c r="L85">
        <v>0.25866364907288097</v>
      </c>
      <c r="M85">
        <v>-0.64773105565132105</v>
      </c>
      <c r="N85" s="25">
        <v>0</v>
      </c>
      <c r="O85">
        <v>1.00574189393339</v>
      </c>
      <c r="P85">
        <v>0.98815420798689901</v>
      </c>
      <c r="Q85">
        <v>1.0154236648741</v>
      </c>
      <c r="R85">
        <v>1.00146987820973</v>
      </c>
      <c r="S85">
        <v>42.189998626708899</v>
      </c>
      <c r="T85" s="34">
        <f>IF(C85,P85,R85)</f>
        <v>0.98815420798689901</v>
      </c>
      <c r="U85" s="34">
        <f>IF(D85 = 0,O85,Q85)</f>
        <v>1.0154236648741</v>
      </c>
      <c r="V85" s="50">
        <f>S85*T85^(1-N85)</f>
        <v>41.690224677943888</v>
      </c>
      <c r="W85" s="49">
        <f>S85*U85^(N85+1)</f>
        <v>42.840723026565996</v>
      </c>
      <c r="X85" s="55">
        <f>0.5 * (D85-MAX($D$3:$D$97))/(MIN($D$3:$D$97)-MAX($D$3:$D$97)) + 0.75</f>
        <v>0.89573931733292012</v>
      </c>
      <c r="Y85" s="55">
        <f>AVERAGE(D85, F85, G85, H85, I85, J85, K85)</f>
        <v>0.64630266548185722</v>
      </c>
      <c r="Z85" s="26">
        <f>1.2^N85</f>
        <v>1</v>
      </c>
      <c r="AA85" s="26">
        <f>1.6^N85</f>
        <v>1</v>
      </c>
      <c r="AB85" s="26">
        <f>1.2^N85</f>
        <v>1</v>
      </c>
      <c r="AC85" s="26">
        <f>IF(C85&gt;0, 1, 0.3)</f>
        <v>1</v>
      </c>
      <c r="AD85" s="26">
        <f>IF(C85&gt;0, 1, 0.2)</f>
        <v>1</v>
      </c>
      <c r="AE85" s="26">
        <f>IF(C85 &gt; 0, 1, 0.5)</f>
        <v>1</v>
      </c>
      <c r="AF85" s="26">
        <f>PERCENTILE($L$2:$L$97, 0.05)</f>
        <v>6.4178491281671524E-2</v>
      </c>
      <c r="AG85" s="26">
        <f>PERCENTILE($L$2:$L$97, 0.95)</f>
        <v>1.0348929165578702</v>
      </c>
      <c r="AH85" s="26">
        <f>MIN(MAX(L85,AF85), AG85)</f>
        <v>0.25866364907288097</v>
      </c>
      <c r="AI85" s="26">
        <f>AH85-$AH$98+1</f>
        <v>1.1944851577912095</v>
      </c>
      <c r="AJ85" s="26">
        <f>PERCENTILE($M$2:$M$97, 0.02)</f>
        <v>-1.194881273382256</v>
      </c>
      <c r="AK85" s="26">
        <f>PERCENTILE($M$2:$M$97, 0.98)</f>
        <v>1.1175544988349586</v>
      </c>
      <c r="AL85" s="26">
        <f>MIN(MAX(M85,AJ85), AK85)</f>
        <v>-0.64773105565132105</v>
      </c>
      <c r="AM85" s="26">
        <f>AL85-$AL$98 + 0.1</f>
        <v>0.64715021773093495</v>
      </c>
      <c r="AN85" s="60">
        <v>1</v>
      </c>
      <c r="AO85" s="60">
        <v>1</v>
      </c>
      <c r="AP85" s="65">
        <v>1</v>
      </c>
      <c r="AQ85" s="25">
        <v>1</v>
      </c>
      <c r="AR85" s="20">
        <f>(AI85^4)*AB85*AE85*AN85</f>
        <v>2.0357433790019299</v>
      </c>
      <c r="AS85" s="20">
        <f>(AI85^4) *Z85*AC85*AO85</f>
        <v>2.0357433790019299</v>
      </c>
      <c r="AT85" s="20">
        <f>(AM85^5)*AA85*AP85*AQ85</f>
        <v>0.11350774820816675</v>
      </c>
      <c r="AU85" s="14">
        <f>AR85/$AR$98</f>
        <v>5.9594015869336922E-3</v>
      </c>
      <c r="AV85" s="14">
        <f>AS85/$AS$98</f>
        <v>8.2542788688558608E-3</v>
      </c>
      <c r="AW85" s="81">
        <f>AT85/$AT$98</f>
        <v>1.6768285694962123E-4</v>
      </c>
      <c r="AX85" s="25">
        <f>N85</f>
        <v>0</v>
      </c>
      <c r="AY85" s="80">
        <v>295</v>
      </c>
      <c r="AZ85" s="15">
        <f>$D$104*AU85</f>
        <v>733.21199454759335</v>
      </c>
      <c r="BA85" s="23">
        <f>AZ85-AY85</f>
        <v>438.21199454759335</v>
      </c>
      <c r="BB85" s="67">
        <f>BA85*IF($BA$98 &gt; 0, (BA85&gt;0), (BA85&lt;0))</f>
        <v>0</v>
      </c>
      <c r="BC85" s="75">
        <f>BB85/$BB$98</f>
        <v>0</v>
      </c>
      <c r="BD85" s="76">
        <f>BC85*$BA$98</f>
        <v>0</v>
      </c>
      <c r="BE85" s="77">
        <f>(IF(BD85 &gt; 0, V85, W85))</f>
        <v>42.840723026565996</v>
      </c>
      <c r="BF85" s="60">
        <f>BD85/BE85</f>
        <v>0</v>
      </c>
      <c r="BG85" s="78">
        <f>AY85/AZ85</f>
        <v>0.40233929913001626</v>
      </c>
      <c r="BH85" s="80">
        <v>380</v>
      </c>
      <c r="BI85" s="80">
        <v>1561</v>
      </c>
      <c r="BJ85" s="80">
        <v>0</v>
      </c>
      <c r="BK85" s="10">
        <f>SUM(BH85:BJ85)</f>
        <v>1941</v>
      </c>
      <c r="BL85" s="15">
        <f>AV85*$D$103</f>
        <v>1559.5461154960017</v>
      </c>
      <c r="BM85" s="9">
        <f>BL85-BK85</f>
        <v>-381.45388450399832</v>
      </c>
      <c r="BN85" s="67">
        <f>BM85*IF($BM$98 &gt; 0, (BM85&gt;0), (BM85&lt;0))</f>
        <v>-381.45388450399832</v>
      </c>
      <c r="BO85" s="7">
        <f>BN85/$BN$98</f>
        <v>7.2733668276986716E-3</v>
      </c>
      <c r="BP85" s="76">
        <f>BO85*$BM$98</f>
        <v>-2.6409594951371553</v>
      </c>
      <c r="BQ85" s="62">
        <f>IF(BP85&gt;0,V85,W85)</f>
        <v>42.840723026565996</v>
      </c>
      <c r="BR85" s="60">
        <f>BP85/BQ85</f>
        <v>-6.1646006616169098E-2</v>
      </c>
      <c r="BS85" s="78">
        <f>BK85/BL85</f>
        <v>1.2445928855285435</v>
      </c>
      <c r="BT85" s="17">
        <f>AY85+BK85+BV85</f>
        <v>2236</v>
      </c>
      <c r="BU85" s="83">
        <f>AZ85+BL85+BW85</f>
        <v>2293.4936676638904</v>
      </c>
      <c r="BV85" s="84">
        <v>0</v>
      </c>
      <c r="BW85" s="15">
        <f>AW85*$D$106</f>
        <v>0.73555762029520855</v>
      </c>
      <c r="BX85" s="48">
        <f>BW85-BV85</f>
        <v>0.73555762029520855</v>
      </c>
      <c r="BY85" s="68">
        <f>BX85*(BX85&lt;&gt;0)</f>
        <v>0.73555762029520855</v>
      </c>
      <c r="BZ85" s="31">
        <f>BY85/$BY$98</f>
        <v>4.9017567659283528E-4</v>
      </c>
      <c r="CA85" s="61">
        <f>BZ85 * $BX$98</f>
        <v>0.73555762029520855</v>
      </c>
      <c r="CB85" s="62">
        <f>IF(CA85&gt;0, V85, W85)</f>
        <v>41.690224677943888</v>
      </c>
      <c r="CC85" s="79">
        <f>CA85/CB85</f>
        <v>1.7643407440889939E-2</v>
      </c>
      <c r="CG85" s="33"/>
      <c r="CI85" s="16"/>
      <c r="CJ85" s="1"/>
    </row>
    <row r="86" spans="1:88" x14ac:dyDescent="0.2">
      <c r="A86" s="38" t="s">
        <v>226</v>
      </c>
      <c r="B86">
        <v>0</v>
      </c>
      <c r="C86">
        <v>0</v>
      </c>
      <c r="D86">
        <v>0.40983606557377</v>
      </c>
      <c r="E86">
        <v>0.59016393442622905</v>
      </c>
      <c r="F86">
        <v>0.46958250497017801</v>
      </c>
      <c r="G86">
        <v>0.46958250497017801</v>
      </c>
      <c r="H86">
        <v>0.216645754914261</v>
      </c>
      <c r="I86">
        <v>0.60058552906733498</v>
      </c>
      <c r="J86">
        <v>0.36071360569761401</v>
      </c>
      <c r="K86">
        <v>0.41156384503538601</v>
      </c>
      <c r="L86">
        <v>0.92422111307408905</v>
      </c>
      <c r="M86">
        <v>-1.09519276113507</v>
      </c>
      <c r="N86" s="25">
        <v>0</v>
      </c>
      <c r="O86">
        <v>1.0085628885290501</v>
      </c>
      <c r="P86">
        <v>0.99242635799100698</v>
      </c>
      <c r="Q86">
        <v>1.0034919694610001</v>
      </c>
      <c r="R86">
        <v>0.98669159079064395</v>
      </c>
      <c r="S86">
        <v>385.19000244140602</v>
      </c>
      <c r="T86" s="34">
        <f>IF(C86,P86,R86)</f>
        <v>0.98669159079064395</v>
      </c>
      <c r="U86" s="34">
        <f>IF(D86 = 0,O86,Q86)</f>
        <v>1.0034919694610001</v>
      </c>
      <c r="V86" s="50">
        <f>S86*T86^(1-N86)</f>
        <v>380.06373626556291</v>
      </c>
      <c r="W86" s="49">
        <f>S86*U86^(N86+1)</f>
        <v>386.53507416661392</v>
      </c>
      <c r="X86" s="55">
        <f>0.5 * (D86-MAX($D$3:$D$97))/(MIN($D$3:$D$97)-MAX($D$3:$D$97)) + 0.75</f>
        <v>1.0392896396514275</v>
      </c>
      <c r="Y86" s="55">
        <f>AVERAGE(D86, F86, G86, H86, I86, J86, K86)</f>
        <v>0.41978711574696032</v>
      </c>
      <c r="Z86" s="26">
        <f>1.2^N86</f>
        <v>1</v>
      </c>
      <c r="AA86" s="26">
        <f>1.6^N86</f>
        <v>1</v>
      </c>
      <c r="AB86" s="26">
        <f>1.2^N86</f>
        <v>1</v>
      </c>
      <c r="AC86" s="26">
        <f>IF(C86&gt;0, 1, 0.3)</f>
        <v>0.3</v>
      </c>
      <c r="AD86" s="26">
        <f>IF(C86&gt;0, 1, 0.2)</f>
        <v>0.2</v>
      </c>
      <c r="AE86" s="26">
        <f>IF(C86 &gt; 0, 1, 0.5)</f>
        <v>0.5</v>
      </c>
      <c r="AF86" s="26">
        <f>PERCENTILE($L$2:$L$97, 0.05)</f>
        <v>6.4178491281671524E-2</v>
      </c>
      <c r="AG86" s="26">
        <f>PERCENTILE($L$2:$L$97, 0.95)</f>
        <v>1.0348929165578702</v>
      </c>
      <c r="AH86" s="26">
        <f>MIN(MAX(L86,AF86), AG86)</f>
        <v>0.92422111307408905</v>
      </c>
      <c r="AI86" s="26">
        <f>AH86-$AH$98+1</f>
        <v>1.8600426217924175</v>
      </c>
      <c r="AJ86" s="26">
        <f>PERCENTILE($M$2:$M$97, 0.02)</f>
        <v>-1.194881273382256</v>
      </c>
      <c r="AK86" s="26">
        <f>PERCENTILE($M$2:$M$97, 0.98)</f>
        <v>1.1175544988349586</v>
      </c>
      <c r="AL86" s="26">
        <f>MIN(MAX(M86,AJ86), AK86)</f>
        <v>-1.09519276113507</v>
      </c>
      <c r="AM86" s="26">
        <f>AL86-$AL$98 + 0.1</f>
        <v>0.19968851224718601</v>
      </c>
      <c r="AN86" s="60">
        <v>1</v>
      </c>
      <c r="AO86" s="60">
        <v>1</v>
      </c>
      <c r="AP86" s="65">
        <v>1</v>
      </c>
      <c r="AQ86" s="25">
        <v>2</v>
      </c>
      <c r="AR86" s="20">
        <f>(AI86^4)*AB86*AE86*AN86</f>
        <v>5.9849646290479317</v>
      </c>
      <c r="AS86" s="20">
        <f>(AI86^4) *Z86*AC86*AO86</f>
        <v>3.5909787774287589</v>
      </c>
      <c r="AT86" s="20">
        <f>(AM86^5)*AA86*AP86*AQ86</f>
        <v>6.3503169573543745E-4</v>
      </c>
      <c r="AU86" s="14">
        <f>AR86/$AR$98</f>
        <v>1.7520286729645038E-2</v>
      </c>
      <c r="AV86" s="14">
        <f>AS86/$AS$98</f>
        <v>1.4560253785804875E-2</v>
      </c>
      <c r="AW86" s="81">
        <f>AT86/$AT$98</f>
        <v>9.3812035456112905E-7</v>
      </c>
      <c r="AX86" s="25">
        <f>N86</f>
        <v>0</v>
      </c>
      <c r="AY86" s="80">
        <v>385</v>
      </c>
      <c r="AZ86" s="15">
        <f>$D$104*AU86</f>
        <v>2155.5997176385126</v>
      </c>
      <c r="BA86" s="23">
        <f>AZ86-AY86</f>
        <v>1770.5997176385126</v>
      </c>
      <c r="BB86" s="67">
        <f>BA86*IF($BA$98 &gt; 0, (BA86&gt;0), (BA86&lt;0))</f>
        <v>0</v>
      </c>
      <c r="BC86" s="75">
        <f>BB86/$BB$98</f>
        <v>0</v>
      </c>
      <c r="BD86" s="76">
        <f>BC86*$BA$98</f>
        <v>0</v>
      </c>
      <c r="BE86" s="77">
        <f>(IF(BD86 &gt; 0, V86, W86))</f>
        <v>386.53507416661392</v>
      </c>
      <c r="BF86" s="60">
        <f>BD86/BE86</f>
        <v>0</v>
      </c>
      <c r="BG86" s="78">
        <f>AY86/AZ86</f>
        <v>0.1786045882497018</v>
      </c>
      <c r="BH86" s="80">
        <v>385</v>
      </c>
      <c r="BI86" s="80">
        <v>770</v>
      </c>
      <c r="BJ86" s="80">
        <v>0</v>
      </c>
      <c r="BK86" s="10">
        <f>SUM(BH86:BJ86)</f>
        <v>1155</v>
      </c>
      <c r="BL86" s="15">
        <f>AV86*$D$103</f>
        <v>2750.9837737570228</v>
      </c>
      <c r="BM86" s="9">
        <f>BL86-BK86</f>
        <v>1595.9837737570228</v>
      </c>
      <c r="BN86" s="67">
        <f>BM86*IF($BM$98 &gt; 0, (BM86&gt;0), (BM86&lt;0))</f>
        <v>0</v>
      </c>
      <c r="BO86" s="7">
        <f>BN86/$BN$98</f>
        <v>0</v>
      </c>
      <c r="BP86" s="76">
        <f>BO86*$BM$98</f>
        <v>0</v>
      </c>
      <c r="BQ86" s="62">
        <f>IF(BP86&gt;0,V86,W86)</f>
        <v>386.53507416661392</v>
      </c>
      <c r="BR86" s="60">
        <f>BP86/BQ86</f>
        <v>0</v>
      </c>
      <c r="BS86" s="78">
        <f>BK86/BL86</f>
        <v>0.41984980464738064</v>
      </c>
      <c r="BT86" s="17">
        <f>AY86+BK86+BV86</f>
        <v>1540</v>
      </c>
      <c r="BU86" s="83">
        <f>AZ86+BL86+BW86</f>
        <v>4906.5876065542825</v>
      </c>
      <c r="BV86" s="84">
        <v>0</v>
      </c>
      <c r="BW86" s="15">
        <f>AW86*$D$106</f>
        <v>4.1151587473178489E-3</v>
      </c>
      <c r="BX86" s="48">
        <f>BW86-BV86</f>
        <v>4.1151587473178489E-3</v>
      </c>
      <c r="BY86" s="68">
        <f>BX86*(BX86&lt;&gt;0)</f>
        <v>4.1151587473178489E-3</v>
      </c>
      <c r="BZ86" s="31">
        <f>BY86/$BY$98</f>
        <v>2.742342227987371E-6</v>
      </c>
      <c r="CA86" s="61">
        <f>BZ86 * $BX$98</f>
        <v>4.1151587473178489E-3</v>
      </c>
      <c r="CB86" s="62">
        <f>IF(CA86&gt;0, V86, W86)</f>
        <v>380.06373626556291</v>
      </c>
      <c r="CC86" s="79">
        <f>CA86/CB86</f>
        <v>1.0827549052042295E-5</v>
      </c>
      <c r="CG86" s="33"/>
      <c r="CI86" s="16"/>
      <c r="CJ86" s="1"/>
    </row>
    <row r="87" spans="1:88" x14ac:dyDescent="0.2">
      <c r="A87" s="38" t="s">
        <v>211</v>
      </c>
      <c r="B87">
        <v>1</v>
      </c>
      <c r="C87">
        <v>1</v>
      </c>
      <c r="D87">
        <v>0.57582938388625504</v>
      </c>
      <c r="E87">
        <v>0.42417061611374401</v>
      </c>
      <c r="F87">
        <v>0.55504587155963303</v>
      </c>
      <c r="G87">
        <v>0.55504587155963303</v>
      </c>
      <c r="H87">
        <v>0.21794871794871701</v>
      </c>
      <c r="I87">
        <v>0.31410256410256399</v>
      </c>
      <c r="J87">
        <v>0.26164527733280102</v>
      </c>
      <c r="K87">
        <v>0.38108415211951102</v>
      </c>
      <c r="L87">
        <v>0.67026536412666804</v>
      </c>
      <c r="M87">
        <v>-0.54039334920948301</v>
      </c>
      <c r="N87" s="25">
        <v>0</v>
      </c>
      <c r="O87">
        <v>1.0327704365199899</v>
      </c>
      <c r="P87">
        <v>1.00606603218214</v>
      </c>
      <c r="Q87">
        <v>1.0136788824442999</v>
      </c>
      <c r="R87">
        <v>0.96172973514686599</v>
      </c>
      <c r="S87">
        <v>27.530000686645501</v>
      </c>
      <c r="T87" s="34">
        <f>IF(C87,P87,R87)</f>
        <v>1.00606603218214</v>
      </c>
      <c r="U87" s="34">
        <f>IF(D87 = 0,O87,Q87)</f>
        <v>1.0136788824442999</v>
      </c>
      <c r="V87" s="50">
        <f>S87*T87^(1-N87)</f>
        <v>27.696998556785029</v>
      </c>
      <c r="W87" s="49">
        <f>S87*U87^(N87+1)</f>
        <v>27.906580329729621</v>
      </c>
      <c r="X87" s="55">
        <f>0.5 * (D87-MAX($D$3:$D$97))/(MIN($D$3:$D$97)-MAX($D$3:$D$97)) + 0.75</f>
        <v>0.95101894711397583</v>
      </c>
      <c r="Y87" s="55">
        <f>AVERAGE(D87, F87, G87, H87, I87, J87, K87)</f>
        <v>0.40867169121558777</v>
      </c>
      <c r="Z87" s="26">
        <f>1.2^N87</f>
        <v>1</v>
      </c>
      <c r="AA87" s="26">
        <f>1.6^N87</f>
        <v>1</v>
      </c>
      <c r="AB87" s="26">
        <f>1.2^N87</f>
        <v>1</v>
      </c>
      <c r="AC87" s="26">
        <f>IF(C87&gt;0, 1, 0.3)</f>
        <v>1</v>
      </c>
      <c r="AD87" s="26">
        <f>IF(C87&gt;0, 1, 0.2)</f>
        <v>1</v>
      </c>
      <c r="AE87" s="26">
        <f>IF(C87 &gt; 0, 1, 0.5)</f>
        <v>1</v>
      </c>
      <c r="AF87" s="26">
        <f>PERCENTILE($L$2:$L$97, 0.05)</f>
        <v>6.4178491281671524E-2</v>
      </c>
      <c r="AG87" s="26">
        <f>PERCENTILE($L$2:$L$97, 0.95)</f>
        <v>1.0348929165578702</v>
      </c>
      <c r="AH87" s="26">
        <f>MIN(MAX(L87,AF87), AG87)</f>
        <v>0.67026536412666804</v>
      </c>
      <c r="AI87" s="26">
        <f>AH87-$AH$98+1</f>
        <v>1.6060868728449966</v>
      </c>
      <c r="AJ87" s="26">
        <f>PERCENTILE($M$2:$M$97, 0.02)</f>
        <v>-1.194881273382256</v>
      </c>
      <c r="AK87" s="26">
        <f>PERCENTILE($M$2:$M$97, 0.98)</f>
        <v>1.1175544988349586</v>
      </c>
      <c r="AL87" s="26">
        <f>MIN(MAX(M87,AJ87), AK87)</f>
        <v>-0.54039334920948301</v>
      </c>
      <c r="AM87" s="26">
        <f>AL87-$AL$98 + 0.1</f>
        <v>0.75448792417277299</v>
      </c>
      <c r="AN87" s="60">
        <v>1</v>
      </c>
      <c r="AO87" s="60">
        <v>1</v>
      </c>
      <c r="AP87" s="65">
        <v>1</v>
      </c>
      <c r="AQ87" s="25">
        <v>1</v>
      </c>
      <c r="AR87" s="20">
        <f>(AI87^4)*AB87*AE87*AN87</f>
        <v>6.6538978577082748</v>
      </c>
      <c r="AS87" s="20">
        <f>(AI87^4) *Z87*AC87*AO87</f>
        <v>6.6538978577082748</v>
      </c>
      <c r="AT87" s="20">
        <f>(AM87^5)*AA87*AP87*AQ87</f>
        <v>0.24449020557336132</v>
      </c>
      <c r="AU87" s="14">
        <f>AR87/$AR$98</f>
        <v>1.9478510828787422E-2</v>
      </c>
      <c r="AV87" s="14">
        <f>AS87/$AS$98</f>
        <v>2.697939683799145E-2</v>
      </c>
      <c r="AW87" s="81">
        <f>AT87/$AT$98</f>
        <v>3.6118077236062864E-4</v>
      </c>
      <c r="AX87" s="25">
        <f>N87</f>
        <v>0</v>
      </c>
      <c r="AY87" s="80">
        <v>1734</v>
      </c>
      <c r="AZ87" s="15">
        <f>$D$104*AU87</f>
        <v>2396.528840564446</v>
      </c>
      <c r="BA87" s="23">
        <f>AZ87-AY87</f>
        <v>662.528840564446</v>
      </c>
      <c r="BB87" s="67">
        <f>BA87*IF($BA$98 &gt; 0, (BA87&gt;0), (BA87&lt;0))</f>
        <v>0</v>
      </c>
      <c r="BC87" s="75">
        <f>BB87/$BB$98</f>
        <v>0</v>
      </c>
      <c r="BD87" s="76">
        <f>BC87*$BA$98</f>
        <v>0</v>
      </c>
      <c r="BE87" s="77">
        <f>(IF(BD87 &gt; 0, V87, W87))</f>
        <v>27.906580329729621</v>
      </c>
      <c r="BF87" s="60">
        <f>BD87/BE87</f>
        <v>0</v>
      </c>
      <c r="BG87" s="78">
        <f>AY87/AZ87</f>
        <v>0.72354647715885489</v>
      </c>
      <c r="BH87" s="80">
        <v>661</v>
      </c>
      <c r="BI87" s="80">
        <v>3249</v>
      </c>
      <c r="BJ87" s="80">
        <v>0</v>
      </c>
      <c r="BK87" s="10">
        <f>SUM(BH87:BJ87)</f>
        <v>3910</v>
      </c>
      <c r="BL87" s="15">
        <f>AV87*$D$103</f>
        <v>5097.4305818367448</v>
      </c>
      <c r="BM87" s="9">
        <f>BL87-BK87</f>
        <v>1187.4305818367448</v>
      </c>
      <c r="BN87" s="67">
        <f>BM87*IF($BM$98 &gt; 0, (BM87&gt;0), (BM87&lt;0))</f>
        <v>0</v>
      </c>
      <c r="BO87" s="7">
        <f>BN87/$BN$98</f>
        <v>0</v>
      </c>
      <c r="BP87" s="76">
        <f>BO87*$BM$98</f>
        <v>0</v>
      </c>
      <c r="BQ87" s="62">
        <f>IF(BP87&gt;0,V87,W87)</f>
        <v>27.906580329729621</v>
      </c>
      <c r="BR87" s="60">
        <f>BP87/BQ87</f>
        <v>0</v>
      </c>
      <c r="BS87" s="78">
        <f>BK87/BL87</f>
        <v>0.76705311376523333</v>
      </c>
      <c r="BT87" s="17">
        <f>AY87+BK87+BV87</f>
        <v>5644</v>
      </c>
      <c r="BU87" s="83">
        <f>AZ87+BL87+BW87</f>
        <v>7495.5437779772283</v>
      </c>
      <c r="BV87" s="84">
        <v>0</v>
      </c>
      <c r="BW87" s="15">
        <f>AW87*$D$106</f>
        <v>1.5843555760371337</v>
      </c>
      <c r="BX87" s="48">
        <f>BW87-BV87</f>
        <v>1.5843555760371337</v>
      </c>
      <c r="BY87" s="68">
        <f>BX87*(BX87&lt;&gt;0)</f>
        <v>1.5843555760371337</v>
      </c>
      <c r="BZ87" s="31">
        <f>BY87/$BY$98</f>
        <v>1.055814724801502E-3</v>
      </c>
      <c r="CA87" s="61">
        <f>BZ87 * $BX$98</f>
        <v>1.5843555760371337</v>
      </c>
      <c r="CB87" s="62">
        <f>IF(CA87&gt;0, V87, W87)</f>
        <v>27.696998556785029</v>
      </c>
      <c r="CC87" s="79">
        <f>CA87/CB87</f>
        <v>5.7203150470938255E-2</v>
      </c>
      <c r="CG87" s="33"/>
      <c r="CI87" s="16"/>
      <c r="CJ87" s="1"/>
    </row>
    <row r="88" spans="1:88" x14ac:dyDescent="0.2">
      <c r="A88" s="38" t="s">
        <v>208</v>
      </c>
      <c r="B88">
        <v>0</v>
      </c>
      <c r="C88">
        <v>0</v>
      </c>
      <c r="D88">
        <v>6.4211944319712597E-2</v>
      </c>
      <c r="E88">
        <v>0.935788055680287</v>
      </c>
      <c r="F88">
        <v>0.123159303882195</v>
      </c>
      <c r="G88">
        <v>0.123159303882195</v>
      </c>
      <c r="H88">
        <v>0.129900803023145</v>
      </c>
      <c r="I88">
        <v>0.35002361832782197</v>
      </c>
      <c r="J88">
        <v>0.21323308631132101</v>
      </c>
      <c r="K88">
        <v>0.16205443059279301</v>
      </c>
      <c r="L88">
        <v>0.63405521094154405</v>
      </c>
      <c r="M88">
        <v>-0.99357445208787298</v>
      </c>
      <c r="N88" s="25">
        <v>0</v>
      </c>
      <c r="O88">
        <v>1.0108272458545999</v>
      </c>
      <c r="P88">
        <v>0.99678779269609397</v>
      </c>
      <c r="Q88">
        <v>1.0062490589150801</v>
      </c>
      <c r="R88">
        <v>0.978241147149986</v>
      </c>
      <c r="S88">
        <v>179.19000244140599</v>
      </c>
      <c r="T88" s="34">
        <f>IF(C88,P88,R88)</f>
        <v>0.978241147149986</v>
      </c>
      <c r="U88" s="34">
        <f>IF(D88 = 0,O88,Q88)</f>
        <v>1.0062490589150801</v>
      </c>
      <c r="V88" s="50">
        <f>S88*T88^(1-N88)</f>
        <v>175.29103354608978</v>
      </c>
      <c r="W88" s="49">
        <f>S88*U88^(N88+1)</f>
        <v>180.3097713236557</v>
      </c>
      <c r="X88" s="55">
        <f>0.5 * (D88-MAX($D$3:$D$97))/(MIN($D$3:$D$97)-MAX($D$3:$D$97)) + 0.75</f>
        <v>1.2230830648982869</v>
      </c>
      <c r="Y88" s="55">
        <f>AVERAGE(D88, F88, G88, H88, I88, J88, K88)</f>
        <v>0.16653464147702626</v>
      </c>
      <c r="Z88" s="26">
        <f>1.2^N88</f>
        <v>1</v>
      </c>
      <c r="AA88" s="26">
        <f>1.6^N88</f>
        <v>1</v>
      </c>
      <c r="AB88" s="26">
        <f>1.2^N88</f>
        <v>1</v>
      </c>
      <c r="AC88" s="26">
        <f>IF(C88&gt;0, 1, 0.3)</f>
        <v>0.3</v>
      </c>
      <c r="AD88" s="26">
        <f>IF(C88&gt;0, 1, 0.2)</f>
        <v>0.2</v>
      </c>
      <c r="AE88" s="26">
        <f>IF(C88 &gt; 0, 1, 0.5)</f>
        <v>0.5</v>
      </c>
      <c r="AF88" s="26">
        <f>PERCENTILE($L$2:$L$97, 0.05)</f>
        <v>6.4178491281671524E-2</v>
      </c>
      <c r="AG88" s="26">
        <f>PERCENTILE($L$2:$L$97, 0.95)</f>
        <v>1.0348929165578702</v>
      </c>
      <c r="AH88" s="26">
        <f>MIN(MAX(L88,AF88), AG88)</f>
        <v>0.63405521094154405</v>
      </c>
      <c r="AI88" s="26">
        <f>AH88-$AH$98+1</f>
        <v>1.5698767196598724</v>
      </c>
      <c r="AJ88" s="26">
        <f>PERCENTILE($M$2:$M$97, 0.02)</f>
        <v>-1.194881273382256</v>
      </c>
      <c r="AK88" s="26">
        <f>PERCENTILE($M$2:$M$97, 0.98)</f>
        <v>1.1175544988349586</v>
      </c>
      <c r="AL88" s="26">
        <f>MIN(MAX(M88,AJ88), AK88)</f>
        <v>-0.99357445208787298</v>
      </c>
      <c r="AM88" s="26">
        <f>AL88-$AL$98 + 0.1</f>
        <v>0.30130682129438302</v>
      </c>
      <c r="AN88" s="60">
        <v>1</v>
      </c>
      <c r="AO88" s="60">
        <v>1</v>
      </c>
      <c r="AP88" s="65">
        <v>1</v>
      </c>
      <c r="AQ88" s="25">
        <v>1</v>
      </c>
      <c r="AR88" s="20">
        <f>(AI88^4)*AB88*AE88*AN88</f>
        <v>3.036911953928485</v>
      </c>
      <c r="AS88" s="20">
        <f>(AI88^4) *Z88*AC88*AO88</f>
        <v>1.822147172357091</v>
      </c>
      <c r="AT88" s="20">
        <f>(AM88^5)*AA88*AP88*AQ88</f>
        <v>2.4833893765020473E-3</v>
      </c>
      <c r="AU88" s="14">
        <f>AR88/$AR$98</f>
        <v>8.8902059583228811E-3</v>
      </c>
      <c r="AV88" s="14">
        <f>AS88/$AS$98</f>
        <v>7.3882155559835596E-3</v>
      </c>
      <c r="AW88" s="81">
        <f>AT88/$AT$98</f>
        <v>3.6686643171399004E-6</v>
      </c>
      <c r="AX88" s="25">
        <f>N88</f>
        <v>0</v>
      </c>
      <c r="AY88" s="80">
        <v>2688</v>
      </c>
      <c r="AZ88" s="15">
        <f>$D$104*AU88</f>
        <v>1093.8020449792766</v>
      </c>
      <c r="BA88" s="23">
        <f>AZ88-AY88</f>
        <v>-1594.1979550207234</v>
      </c>
      <c r="BB88" s="67">
        <f>BA88*IF($BA$98 &gt; 0, (BA88&gt;0), (BA88&lt;0))</f>
        <v>-1594.1979550207234</v>
      </c>
      <c r="BC88" s="75">
        <f>BB88/$BB$98</f>
        <v>3.8657685428708663E-2</v>
      </c>
      <c r="BD88" s="76">
        <f>BC88*$BA$98</f>
        <v>-10.302273166751952</v>
      </c>
      <c r="BE88" s="77">
        <f>(IF(BD88 &gt; 0, V88, W88))</f>
        <v>180.3097713236557</v>
      </c>
      <c r="BF88" s="60">
        <f>BD88/BE88</f>
        <v>-5.7136521726597896E-2</v>
      </c>
      <c r="BG88" s="78">
        <f>AY88/AZ88</f>
        <v>2.457483063172484</v>
      </c>
      <c r="BH88" s="80">
        <v>0</v>
      </c>
      <c r="BI88" s="80">
        <v>3763</v>
      </c>
      <c r="BJ88" s="80">
        <v>0</v>
      </c>
      <c r="BK88" s="10">
        <f>SUM(BH88:BJ88)</f>
        <v>3763</v>
      </c>
      <c r="BL88" s="15">
        <f>AV88*$D$103</f>
        <v>1395.9139318948662</v>
      </c>
      <c r="BM88" s="9">
        <f>BL88-BK88</f>
        <v>-2367.0860681051336</v>
      </c>
      <c r="BN88" s="67">
        <f>BM88*IF($BM$98 &gt; 0, (BM88&gt;0), (BM88&lt;0))</f>
        <v>-2367.0860681051336</v>
      </c>
      <c r="BO88" s="7">
        <f>BN88/$BN$98</f>
        <v>4.5134381862306332E-2</v>
      </c>
      <c r="BP88" s="76">
        <f>BO88*$BM$98</f>
        <v>-16.388294054201989</v>
      </c>
      <c r="BQ88" s="62">
        <f>IF(BP88&gt;0,V88,W88)</f>
        <v>180.3097713236557</v>
      </c>
      <c r="BR88" s="60">
        <f>BP88/BQ88</f>
        <v>-9.0889661352767354E-2</v>
      </c>
      <c r="BS88" s="78">
        <f>BK88/BL88</f>
        <v>2.6957249397833301</v>
      </c>
      <c r="BT88" s="17">
        <f>AY88+BK88+BV88</f>
        <v>6451</v>
      </c>
      <c r="BU88" s="83">
        <f>AZ88+BL88+BW88</f>
        <v>2489.7320698370368</v>
      </c>
      <c r="BV88" s="84">
        <v>0</v>
      </c>
      <c r="BW88" s="15">
        <f>AW88*$D$106</f>
        <v>1.6092962893565887E-2</v>
      </c>
      <c r="BX88" s="48">
        <f>BW88-BV88</f>
        <v>1.6092962893565887E-2</v>
      </c>
      <c r="BY88" s="68">
        <f>BX88*(BX88&lt;&gt;0)</f>
        <v>1.6092962893565887E-2</v>
      </c>
      <c r="BZ88" s="31">
        <f>BY88/$BY$98</f>
        <v>1.0724352188168658E-5</v>
      </c>
      <c r="CA88" s="61">
        <f>BZ88 * $BX$98</f>
        <v>1.6092962893565887E-2</v>
      </c>
      <c r="CB88" s="62">
        <f>IF(CA88&gt;0, V88, W88)</f>
        <v>175.29103354608978</v>
      </c>
      <c r="CC88" s="79">
        <f>CA88/CB88</f>
        <v>9.180710825881757E-5</v>
      </c>
      <c r="CG88" s="33"/>
      <c r="CI88" s="16"/>
      <c r="CJ88" s="1"/>
    </row>
    <row r="89" spans="1:88" x14ac:dyDescent="0.2">
      <c r="A89" s="38" t="s">
        <v>244</v>
      </c>
      <c r="B89">
        <v>1</v>
      </c>
      <c r="C89">
        <v>1</v>
      </c>
      <c r="D89">
        <v>0.25877903835764399</v>
      </c>
      <c r="E89">
        <v>0.74122096164235496</v>
      </c>
      <c r="F89">
        <v>0.75442359249329705</v>
      </c>
      <c r="G89">
        <v>0.75442359249329705</v>
      </c>
      <c r="H89">
        <v>2.92935094773118E-2</v>
      </c>
      <c r="I89">
        <v>0.26651349798966101</v>
      </c>
      <c r="J89">
        <v>8.8357884080548704E-2</v>
      </c>
      <c r="K89">
        <v>0.25818457028481301</v>
      </c>
      <c r="L89">
        <v>0.29075816894177298</v>
      </c>
      <c r="M89">
        <v>0.80127569594402204</v>
      </c>
      <c r="N89" s="25">
        <v>0</v>
      </c>
      <c r="O89">
        <v>1.0048060287804299</v>
      </c>
      <c r="P89">
        <v>0.997311191611987</v>
      </c>
      <c r="Q89">
        <v>1.00349983765526</v>
      </c>
      <c r="R89">
        <v>0.99422655617593503</v>
      </c>
      <c r="S89">
        <v>22.569999694824201</v>
      </c>
      <c r="T89" s="34">
        <f>IF(C89,P89,R89)</f>
        <v>0.997311191611987</v>
      </c>
      <c r="U89" s="34">
        <f>IF(D89 = 0,O89,Q89)</f>
        <v>1.00349983765526</v>
      </c>
      <c r="V89" s="50">
        <f>S89*T89^(1-N89)</f>
        <v>22.509313290327306</v>
      </c>
      <c r="W89" s="49">
        <f>S89*U89^(N89+1)</f>
        <v>22.648991029635354</v>
      </c>
      <c r="X89" s="55">
        <f>0.5 * (D89-MAX($D$3:$D$97))/(MIN($D$3:$D$97)-MAX($D$3:$D$97)) + 0.75</f>
        <v>1.1196176223712793</v>
      </c>
      <c r="Y89" s="55">
        <f>AVERAGE(D89, F89, G89, H89, I89, J89, K89)</f>
        <v>0.34428224073951036</v>
      </c>
      <c r="Z89" s="26">
        <f>1.2^N89</f>
        <v>1</v>
      </c>
      <c r="AA89" s="26">
        <f>1.6^N89</f>
        <v>1</v>
      </c>
      <c r="AB89" s="26">
        <f>1.2^N89</f>
        <v>1</v>
      </c>
      <c r="AC89" s="26">
        <f>IF(C89&gt;0, 1, 0.3)</f>
        <v>1</v>
      </c>
      <c r="AD89" s="26">
        <f>IF(C89&gt;0, 1, 0.2)</f>
        <v>1</v>
      </c>
      <c r="AE89" s="26">
        <f>IF(C89 &gt; 0, 1, 0.5)</f>
        <v>1</v>
      </c>
      <c r="AF89" s="26">
        <f>PERCENTILE($L$2:$L$97, 0.05)</f>
        <v>6.4178491281671524E-2</v>
      </c>
      <c r="AG89" s="26">
        <f>PERCENTILE($L$2:$L$97, 0.95)</f>
        <v>1.0348929165578702</v>
      </c>
      <c r="AH89" s="26">
        <f>MIN(MAX(L89,AF89), AG89)</f>
        <v>0.29075816894177298</v>
      </c>
      <c r="AI89" s="26">
        <f>AH89-$AH$98+1</f>
        <v>1.2265796776601015</v>
      </c>
      <c r="AJ89" s="26">
        <f>PERCENTILE($M$2:$M$97, 0.02)</f>
        <v>-1.194881273382256</v>
      </c>
      <c r="AK89" s="26">
        <f>PERCENTILE($M$2:$M$97, 0.98)</f>
        <v>1.1175544988349586</v>
      </c>
      <c r="AL89" s="26">
        <f>MIN(MAX(M89,AJ89), AK89)</f>
        <v>0.80127569594402204</v>
      </c>
      <c r="AM89" s="26">
        <f>AL89-$AL$98 + 0.1</f>
        <v>2.096156969326278</v>
      </c>
      <c r="AN89" s="60">
        <v>0</v>
      </c>
      <c r="AO89" s="63">
        <v>0</v>
      </c>
      <c r="AP89" s="65">
        <v>0.5</v>
      </c>
      <c r="AQ89" s="64">
        <v>1</v>
      </c>
      <c r="AR89" s="20">
        <f>(AI89^4)*AB89*AE89*AN89</f>
        <v>0</v>
      </c>
      <c r="AS89" s="20">
        <f>(AI89^4) *Z89*AC89*AO89</f>
        <v>0</v>
      </c>
      <c r="AT89" s="20">
        <f>(AM89^5)*AA89*AP89*AQ89</f>
        <v>20.234338510741487</v>
      </c>
      <c r="AU89" s="14">
        <f>AR89/$AR$98</f>
        <v>0</v>
      </c>
      <c r="AV89" s="14">
        <f>AS89/$AS$98</f>
        <v>0</v>
      </c>
      <c r="AW89" s="81">
        <f>AT89/$AT$98</f>
        <v>2.9891806890084686E-2</v>
      </c>
      <c r="AX89" s="25">
        <f>N89</f>
        <v>0</v>
      </c>
      <c r="AY89" s="80">
        <v>0</v>
      </c>
      <c r="AZ89" s="15">
        <f>$D$104*AU89</f>
        <v>0</v>
      </c>
      <c r="BA89" s="23">
        <f>AZ89-AY89</f>
        <v>0</v>
      </c>
      <c r="BB89" s="67">
        <f>BA89*IF($BA$98 &gt; 0, (BA89&gt;0), (BA89&lt;0))</f>
        <v>0</v>
      </c>
      <c r="BC89" s="75">
        <f>BB89/$BB$98</f>
        <v>0</v>
      </c>
      <c r="BD89" s="76">
        <f>BC89*$BA$98</f>
        <v>0</v>
      </c>
      <c r="BE89" s="77">
        <f>(IF(BD89 &gt; 0, V89, W89))</f>
        <v>22.648991029635354</v>
      </c>
      <c r="BF89" s="60">
        <f>BD89/BE89</f>
        <v>0</v>
      </c>
      <c r="BG89" s="78" t="e">
        <f>AY89/AZ89</f>
        <v>#DIV/0!</v>
      </c>
      <c r="BH89" s="80">
        <v>0</v>
      </c>
      <c r="BI89" s="80">
        <v>0</v>
      </c>
      <c r="BJ89" s="80">
        <v>0</v>
      </c>
      <c r="BK89" s="10">
        <f>SUM(BH89:BJ89)</f>
        <v>0</v>
      </c>
      <c r="BL89" s="15">
        <f>AV89*$D$103</f>
        <v>0</v>
      </c>
      <c r="BM89" s="9">
        <f>BL89-BK89</f>
        <v>0</v>
      </c>
      <c r="BN89" s="67">
        <f>BM89*IF($BM$98 &gt; 0, (BM89&gt;0), (BM89&lt;0))</f>
        <v>0</v>
      </c>
      <c r="BO89" s="7">
        <f>BN89/$BN$98</f>
        <v>0</v>
      </c>
      <c r="BP89" s="76">
        <f>BO89*$BM$98</f>
        <v>0</v>
      </c>
      <c r="BQ89" s="62">
        <f>IF(BP89&gt;0,V89,W89)</f>
        <v>22.648991029635354</v>
      </c>
      <c r="BR89" s="60">
        <f>BP89/BQ89</f>
        <v>0</v>
      </c>
      <c r="BS89" s="78" t="e">
        <f>BK89/BL89</f>
        <v>#DIV/0!</v>
      </c>
      <c r="BT89" s="17">
        <f>AY89+BK89+BV89</f>
        <v>181</v>
      </c>
      <c r="BU89" s="83">
        <f>AZ89+BL89+BW89</f>
        <v>131.12340010404549</v>
      </c>
      <c r="BV89" s="84">
        <v>181</v>
      </c>
      <c r="BW89" s="15">
        <f>AW89*$D$106</f>
        <v>131.12340010404549</v>
      </c>
      <c r="BX89" s="48">
        <f>BW89-BV89</f>
        <v>-49.876599895954513</v>
      </c>
      <c r="BY89" s="68">
        <f>BX89*(BX89&lt;&gt;0)</f>
        <v>-49.876599895954513</v>
      </c>
      <c r="BZ89" s="31">
        <f>BY89/$BY$98</f>
        <v>-3.3237771488707525E-2</v>
      </c>
      <c r="CA89" s="61">
        <f>BZ89 * $BX$98</f>
        <v>-49.876599895954506</v>
      </c>
      <c r="CB89" s="62">
        <f>IF(CA89&gt;0, V89, W89)</f>
        <v>22.648991029635354</v>
      </c>
      <c r="CC89" s="79">
        <f>CA89/CB89</f>
        <v>-2.2021554881050927</v>
      </c>
      <c r="CG89" s="33"/>
      <c r="CI89" s="16"/>
      <c r="CJ89" s="1"/>
    </row>
    <row r="90" spans="1:88" x14ac:dyDescent="0.2">
      <c r="A90" s="38" t="s">
        <v>252</v>
      </c>
      <c r="B90">
        <v>0</v>
      </c>
      <c r="C90">
        <v>0</v>
      </c>
      <c r="D90">
        <v>0.25909636145541698</v>
      </c>
      <c r="E90">
        <v>0.74090363854458197</v>
      </c>
      <c r="F90">
        <v>0.70536779324055598</v>
      </c>
      <c r="G90">
        <v>0.70536779324055598</v>
      </c>
      <c r="H90">
        <v>0.782517774989544</v>
      </c>
      <c r="I90">
        <v>0.82810539523212001</v>
      </c>
      <c r="J90">
        <v>0.80498893864069698</v>
      </c>
      <c r="K90">
        <v>0.75353385539871098</v>
      </c>
      <c r="L90">
        <v>0.40592522031927603</v>
      </c>
      <c r="M90">
        <v>0.80411601277779299</v>
      </c>
      <c r="N90" s="25">
        <v>0</v>
      </c>
      <c r="O90">
        <v>1.0003938597923201</v>
      </c>
      <c r="P90">
        <v>0.99925249992639698</v>
      </c>
      <c r="Q90">
        <v>0.99910120649989298</v>
      </c>
      <c r="R90">
        <v>0.99953624460235801</v>
      </c>
      <c r="S90">
        <v>32.009998321533203</v>
      </c>
      <c r="T90" s="34">
        <f>IF(C90,P90,R90)</f>
        <v>0.99953624460235801</v>
      </c>
      <c r="U90" s="34">
        <f>IF(D90 = 0,O90,Q90)</f>
        <v>0.99910120649989298</v>
      </c>
      <c r="V90" s="50">
        <f>S90*T90^(1-N90)</f>
        <v>31.995153512033081</v>
      </c>
      <c r="W90" s="49">
        <f>S90*U90^(N90+1)</f>
        <v>31.981227943103374</v>
      </c>
      <c r="X90" s="55">
        <f>0.5 * (D90-MAX($D$3:$D$97))/(MIN($D$3:$D$97)-MAX($D$3:$D$97)) + 0.75</f>
        <v>1.1194488786538614</v>
      </c>
      <c r="Y90" s="55">
        <f>AVERAGE(D90, F90, G90, H90, I90, J90, K90)</f>
        <v>0.6912825588853716</v>
      </c>
      <c r="Z90" s="26">
        <f>1.2^N90</f>
        <v>1</v>
      </c>
      <c r="AA90" s="26">
        <f>1.6^N90</f>
        <v>1</v>
      </c>
      <c r="AB90" s="26">
        <f>1.2^N90</f>
        <v>1</v>
      </c>
      <c r="AC90" s="26">
        <f>IF(C90&gt;0, 1, 0.3)</f>
        <v>0.3</v>
      </c>
      <c r="AD90" s="26">
        <f>IF(C90&gt;0, 1, 0.2)</f>
        <v>0.2</v>
      </c>
      <c r="AE90" s="26">
        <f>IF(C90 &gt; 0, 1, 0.5)</f>
        <v>0.5</v>
      </c>
      <c r="AF90" s="26">
        <f>PERCENTILE($L$2:$L$97, 0.05)</f>
        <v>6.4178491281671524E-2</v>
      </c>
      <c r="AG90" s="26">
        <f>PERCENTILE($L$2:$L$97, 0.95)</f>
        <v>1.0348929165578702</v>
      </c>
      <c r="AH90" s="26">
        <f>MIN(MAX(L90,AF90), AG90)</f>
        <v>0.40592522031927603</v>
      </c>
      <c r="AI90" s="26">
        <f>AH90-$AH$98+1</f>
        <v>1.3417467290376046</v>
      </c>
      <c r="AJ90" s="26">
        <f>PERCENTILE($M$2:$M$97, 0.02)</f>
        <v>-1.194881273382256</v>
      </c>
      <c r="AK90" s="26">
        <f>PERCENTILE($M$2:$M$97, 0.98)</f>
        <v>1.1175544988349586</v>
      </c>
      <c r="AL90" s="26">
        <f>MIN(MAX(M90,AJ90), AK90)</f>
        <v>0.80411601277779299</v>
      </c>
      <c r="AM90" s="26">
        <f>AL90-$AL$98 + 0.1</f>
        <v>2.0989972861600492</v>
      </c>
      <c r="AN90" s="60">
        <v>0</v>
      </c>
      <c r="AO90" s="63">
        <v>0</v>
      </c>
      <c r="AP90" s="65">
        <v>0.5</v>
      </c>
      <c r="AQ90" s="64">
        <v>1</v>
      </c>
      <c r="AR90" s="20">
        <f>(AI90^4)*AB90*AE90*AN90</f>
        <v>0</v>
      </c>
      <c r="AS90" s="20">
        <f>(AI90^4) *Z90*AC90*AO90</f>
        <v>0</v>
      </c>
      <c r="AT90" s="20">
        <f>(AM90^5)*AA90*AP90*AQ90</f>
        <v>20.371799336868179</v>
      </c>
      <c r="AU90" s="14">
        <f>AR90/$AR$98</f>
        <v>0</v>
      </c>
      <c r="AV90" s="14">
        <f>AS90/$AS$98</f>
        <v>0</v>
      </c>
      <c r="AW90" s="81">
        <f>AT90/$AT$98</f>
        <v>3.0094875177557948E-2</v>
      </c>
      <c r="AX90" s="25">
        <f>N90</f>
        <v>0</v>
      </c>
      <c r="AY90" s="80">
        <v>0</v>
      </c>
      <c r="AZ90" s="15">
        <f>$D$104*AU90</f>
        <v>0</v>
      </c>
      <c r="BA90" s="23">
        <f>AZ90-AY90</f>
        <v>0</v>
      </c>
      <c r="BB90" s="67">
        <f>BA90*IF($BA$98 &gt; 0, (BA90&gt;0), (BA90&lt;0))</f>
        <v>0</v>
      </c>
      <c r="BC90" s="75">
        <f>BB90/$BB$98</f>
        <v>0</v>
      </c>
      <c r="BD90" s="76">
        <f>BC90*$BA$98</f>
        <v>0</v>
      </c>
      <c r="BE90" s="77">
        <f>(IF(BD90 &gt; 0, V90, W90))</f>
        <v>31.981227943103374</v>
      </c>
      <c r="BF90" s="60">
        <f>BD90/BE90</f>
        <v>0</v>
      </c>
      <c r="BG90" s="78" t="e">
        <f>AY90/AZ90</f>
        <v>#DIV/0!</v>
      </c>
      <c r="BH90" s="80">
        <v>0</v>
      </c>
      <c r="BI90" s="80">
        <v>0</v>
      </c>
      <c r="BJ90" s="80">
        <v>0</v>
      </c>
      <c r="BK90" s="10">
        <f>SUM(BH90:BJ90)</f>
        <v>0</v>
      </c>
      <c r="BL90" s="15">
        <f>AV90*$D$103</f>
        <v>0</v>
      </c>
      <c r="BM90" s="9">
        <f>BL90-BK90</f>
        <v>0</v>
      </c>
      <c r="BN90" s="67">
        <f>BM90*IF($BM$98 &gt; 0, (BM90&gt;0), (BM90&lt;0))</f>
        <v>0</v>
      </c>
      <c r="BO90" s="7">
        <f>BN90/$BN$98</f>
        <v>0</v>
      </c>
      <c r="BP90" s="76">
        <f>BO90*$BM$98</f>
        <v>0</v>
      </c>
      <c r="BQ90" s="62">
        <f>IF(BP90&gt;0,V90,W90)</f>
        <v>31.981227943103374</v>
      </c>
      <c r="BR90" s="60">
        <f>BP90/BQ90</f>
        <v>0</v>
      </c>
      <c r="BS90" s="78" t="e">
        <f>BK90/BL90</f>
        <v>#DIV/0!</v>
      </c>
      <c r="BT90" s="17">
        <f>AY90+BK90+BV90</f>
        <v>0</v>
      </c>
      <c r="BU90" s="83">
        <f>AZ90+BL90+BW90</f>
        <v>132.0141794538757</v>
      </c>
      <c r="BV90" s="84">
        <v>0</v>
      </c>
      <c r="BW90" s="15">
        <f>AW90*$D$106</f>
        <v>132.0141794538757</v>
      </c>
      <c r="BX90" s="48">
        <f>BW90-BV90</f>
        <v>132.0141794538757</v>
      </c>
      <c r="BY90" s="68">
        <f>BX90*(BX90&lt;&gt;0)</f>
        <v>132.0141794538757</v>
      </c>
      <c r="BZ90" s="31">
        <f>BY90/$BY$98</f>
        <v>8.7974263263944891E-2</v>
      </c>
      <c r="CA90" s="61">
        <f>BZ90 * $BX$98</f>
        <v>132.0141794538757</v>
      </c>
      <c r="CB90" s="62">
        <f>IF(CA90&gt;0, V90, W90)</f>
        <v>31.995153512033081</v>
      </c>
      <c r="CC90" s="79">
        <f>CA90/CB90</f>
        <v>4.1260680122764963</v>
      </c>
      <c r="CG90" s="33"/>
      <c r="CI90" s="16"/>
      <c r="CJ90" s="1"/>
    </row>
    <row r="91" spans="1:88" x14ac:dyDescent="0.2">
      <c r="A91" s="38" t="s">
        <v>158</v>
      </c>
      <c r="B91">
        <v>1</v>
      </c>
      <c r="C91">
        <v>1</v>
      </c>
      <c r="D91">
        <v>0.73551637279596904</v>
      </c>
      <c r="E91">
        <v>0.26448362720403001</v>
      </c>
      <c r="F91">
        <v>0.76155717761557096</v>
      </c>
      <c r="G91">
        <v>0.76155717761557096</v>
      </c>
      <c r="H91">
        <v>0.31533101045296102</v>
      </c>
      <c r="I91">
        <v>0.95993031358884995</v>
      </c>
      <c r="J91">
        <v>0.55017796734184099</v>
      </c>
      <c r="K91">
        <v>0.64729589833021794</v>
      </c>
      <c r="L91">
        <v>-0.26821270890808702</v>
      </c>
      <c r="M91">
        <v>-0.266928615694074</v>
      </c>
      <c r="N91" s="25">
        <v>0</v>
      </c>
      <c r="O91">
        <v>1.02165260033831</v>
      </c>
      <c r="P91">
        <v>0.97550151674835395</v>
      </c>
      <c r="Q91">
        <v>1.01798624024219</v>
      </c>
      <c r="R91">
        <v>1.0181481580407199</v>
      </c>
      <c r="S91">
        <v>4.3099999427795401</v>
      </c>
      <c r="T91" s="34">
        <f>IF(C91,P91,R91)</f>
        <v>0.97550151674835395</v>
      </c>
      <c r="U91" s="34">
        <f>IF(D91 = 0,O91,Q91)</f>
        <v>1.01798624024219</v>
      </c>
      <c r="V91" s="50">
        <f>S91*T91^(1-N91)</f>
        <v>4.2044114813667601</v>
      </c>
      <c r="W91" s="49">
        <f>S91*U91^(N91+1)</f>
        <v>4.3875206371941982</v>
      </c>
      <c r="X91" s="55">
        <f>0.5 * (D91-MAX($D$3:$D$97))/(MIN($D$3:$D$97)-MAX($D$3:$D$97)) + 0.75</f>
        <v>0.8661017875344228</v>
      </c>
      <c r="Y91" s="55">
        <f>AVERAGE(D91, F91, G91, H91, I91, J91, K91)</f>
        <v>0.67590941682014016</v>
      </c>
      <c r="Z91" s="26">
        <f>1.2^N91</f>
        <v>1</v>
      </c>
      <c r="AA91" s="26">
        <f>1.6^N91</f>
        <v>1</v>
      </c>
      <c r="AB91" s="26">
        <f>1.2^N91</f>
        <v>1</v>
      </c>
      <c r="AC91" s="26">
        <f>IF(C91&gt;0, 1, 0.3)</f>
        <v>1</v>
      </c>
      <c r="AD91" s="26">
        <f>IF(C91&gt;0, 1, 0.2)</f>
        <v>1</v>
      </c>
      <c r="AE91" s="26">
        <f>IF(C91 &gt; 0, 1, 0.5)</f>
        <v>1</v>
      </c>
      <c r="AF91" s="26">
        <f>PERCENTILE($L$2:$L$97, 0.05)</f>
        <v>6.4178491281671524E-2</v>
      </c>
      <c r="AG91" s="26">
        <f>PERCENTILE($L$2:$L$97, 0.95)</f>
        <v>1.0348929165578702</v>
      </c>
      <c r="AH91" s="26">
        <f>MIN(MAX(L91,AF91), AG91)</f>
        <v>6.4178491281671524E-2</v>
      </c>
      <c r="AI91" s="26">
        <f>AH91-$AH$98+1</f>
        <v>1</v>
      </c>
      <c r="AJ91" s="26">
        <f>PERCENTILE($M$2:$M$97, 0.02)</f>
        <v>-1.194881273382256</v>
      </c>
      <c r="AK91" s="26">
        <f>PERCENTILE($M$2:$M$97, 0.98)</f>
        <v>1.1175544988349586</v>
      </c>
      <c r="AL91" s="26">
        <f>MIN(MAX(M91,AJ91), AK91)</f>
        <v>-0.266928615694074</v>
      </c>
      <c r="AM91" s="26">
        <f>AL91-$AL$98 + 0.1</f>
        <v>1.0279526576881821</v>
      </c>
      <c r="AN91" s="60">
        <v>1</v>
      </c>
      <c r="AO91" s="60">
        <v>1</v>
      </c>
      <c r="AP91" s="65">
        <v>1</v>
      </c>
      <c r="AQ91" s="25">
        <v>1</v>
      </c>
      <c r="AR91" s="20">
        <f>(AI91^4)*AB91*AE91*AN91</f>
        <v>1</v>
      </c>
      <c r="AS91" s="20">
        <f>(AI91^4) *Z91*AC91*AO91</f>
        <v>1</v>
      </c>
      <c r="AT91" s="20">
        <f>(AM91^5)*AA91*AP91*AQ91</f>
        <v>1.1477982771625399</v>
      </c>
      <c r="AU91" s="14">
        <f>AR91/$AR$98</f>
        <v>2.9273835044255066E-3</v>
      </c>
      <c r="AV91" s="14">
        <f>AS91/$AS$98</f>
        <v>4.0546755322877241E-3</v>
      </c>
      <c r="AW91" s="81">
        <f>AT91/$AT$98</f>
        <v>1.6956207602981958E-3</v>
      </c>
      <c r="AX91" s="25">
        <f>N91</f>
        <v>0</v>
      </c>
      <c r="AY91" s="80">
        <v>366</v>
      </c>
      <c r="AZ91" s="15">
        <f>$D$104*AU91</f>
        <v>360.16916577524</v>
      </c>
      <c r="BA91" s="23">
        <f>AZ91-AY91</f>
        <v>-5.8308342247599967</v>
      </c>
      <c r="BB91" s="67">
        <f>BA91*IF($BA$98 &gt; 0, (BA91&gt;0), (BA91&lt;0))</f>
        <v>-5.8308342247599967</v>
      </c>
      <c r="BC91" s="75">
        <f>BB91/$BB$98</f>
        <v>1.4139182310316675E-4</v>
      </c>
      <c r="BD91" s="76">
        <f>BC91*$BA$98</f>
        <v>-3.7680920856997945E-2</v>
      </c>
      <c r="BE91" s="77">
        <f>(IF(BD91 &gt; 0, V91, W91))</f>
        <v>4.3875206371941982</v>
      </c>
      <c r="BF91" s="60">
        <f>BD91/BE91</f>
        <v>-8.5882036742041951E-3</v>
      </c>
      <c r="BG91" s="78">
        <f>AY91/AZ91</f>
        <v>1.0161891543719728</v>
      </c>
      <c r="BH91" s="80">
        <v>56</v>
      </c>
      <c r="BI91" s="80">
        <v>345</v>
      </c>
      <c r="BJ91" s="80">
        <v>4</v>
      </c>
      <c r="BK91" s="10">
        <f>SUM(BH91:BJ91)</f>
        <v>405</v>
      </c>
      <c r="BL91" s="15">
        <f>AV91*$D$103</f>
        <v>766.08188025182471</v>
      </c>
      <c r="BM91" s="9">
        <f>BL91-BK91</f>
        <v>361.08188025182471</v>
      </c>
      <c r="BN91" s="67">
        <f>BM91*IF($BM$98 &gt; 0, (BM91&gt;0), (BM91&lt;0))</f>
        <v>0</v>
      </c>
      <c r="BO91" s="7">
        <f>BN91/$BN$98</f>
        <v>0</v>
      </c>
      <c r="BP91" s="76">
        <f>BO91*$BM$98</f>
        <v>0</v>
      </c>
      <c r="BQ91" s="62">
        <f>IF(BP91&gt;0,V91,W91)</f>
        <v>4.3875206371941982</v>
      </c>
      <c r="BR91" s="60">
        <f>BP91/BQ91</f>
        <v>0</v>
      </c>
      <c r="BS91" s="78">
        <f>BK91/BL91</f>
        <v>0.52866411599092944</v>
      </c>
      <c r="BT91" s="17">
        <f>AY91+BK91+BV91</f>
        <v>771</v>
      </c>
      <c r="BU91" s="83">
        <f>AZ91+BL91+BW91</f>
        <v>1133.6890560541888</v>
      </c>
      <c r="BV91" s="84">
        <v>0</v>
      </c>
      <c r="BW91" s="15">
        <f>AW91*$D$106</f>
        <v>7.4380100271240668</v>
      </c>
      <c r="BX91" s="48">
        <f>BW91-BV91</f>
        <v>7.4380100271240668</v>
      </c>
      <c r="BY91" s="68">
        <f>BX91*(BX91&lt;&gt;0)</f>
        <v>7.4380100271240668</v>
      </c>
      <c r="BZ91" s="31">
        <f>BY91/$BY$98</f>
        <v>4.9566906751459866E-3</v>
      </c>
      <c r="CA91" s="61">
        <f>BZ91 * $BX$98</f>
        <v>7.4380100271240668</v>
      </c>
      <c r="CB91" s="62">
        <f>IF(CA91&gt;0, V91, W91)</f>
        <v>4.2044114813667601</v>
      </c>
      <c r="CC91" s="79">
        <f>CA91/CB91</f>
        <v>1.769096592968616</v>
      </c>
      <c r="CG91" s="33"/>
      <c r="CI91" s="16"/>
      <c r="CJ91" s="1"/>
    </row>
    <row r="92" spans="1:88" x14ac:dyDescent="0.2">
      <c r="A92" s="38" t="s">
        <v>253</v>
      </c>
      <c r="B92">
        <v>0</v>
      </c>
      <c r="C92">
        <v>1</v>
      </c>
      <c r="D92">
        <v>0.53178728508596496</v>
      </c>
      <c r="E92">
        <v>0.46821271491403399</v>
      </c>
      <c r="F92">
        <v>0.52447274174293601</v>
      </c>
      <c r="G92">
        <v>0.52405566600397602</v>
      </c>
      <c r="H92">
        <v>1.10832287745713E-2</v>
      </c>
      <c r="I92">
        <v>0.34211626934337003</v>
      </c>
      <c r="J92">
        <v>6.1577210724710701E-2</v>
      </c>
      <c r="K92">
        <v>0.17967394024566899</v>
      </c>
      <c r="L92">
        <v>0.72189254289100602</v>
      </c>
      <c r="M92">
        <v>0.83552206355965797</v>
      </c>
      <c r="N92" s="25">
        <v>0</v>
      </c>
      <c r="O92">
        <v>1.03887927827144</v>
      </c>
      <c r="P92">
        <v>0.97951885145824102</v>
      </c>
      <c r="Q92">
        <v>1.02103779144636</v>
      </c>
      <c r="R92">
        <v>0.99224138648629001</v>
      </c>
      <c r="S92">
        <v>1.2799999713897701</v>
      </c>
      <c r="T92" s="34">
        <f>IF(C92,P92,R92)</f>
        <v>0.97951885145824102</v>
      </c>
      <c r="U92" s="34">
        <f>IF(D92 = 0,O92,Q92)</f>
        <v>1.02103779144636</v>
      </c>
      <c r="V92" s="50">
        <f>S92*T92^(1-N92)</f>
        <v>1.2537841018422888</v>
      </c>
      <c r="W92" s="49">
        <f>S92*U92^(N92+1)</f>
        <v>1.3069283438392147</v>
      </c>
      <c r="X92" s="55">
        <f>0.5 * (D92-MAX($D$3:$D$97))/(MIN($D$3:$D$97)-MAX($D$3:$D$97)) + 0.75</f>
        <v>0.97443932693062574</v>
      </c>
      <c r="Y92" s="55">
        <f>AVERAGE(D92, F92, G92, H92, I92, J92, K92)</f>
        <v>0.3106809059887426</v>
      </c>
      <c r="Z92" s="26">
        <f>1.2^N92</f>
        <v>1</v>
      </c>
      <c r="AA92" s="26">
        <f>1.6^N92</f>
        <v>1</v>
      </c>
      <c r="AB92" s="26">
        <f>1.2^N92</f>
        <v>1</v>
      </c>
      <c r="AC92" s="26">
        <f>IF(C92&gt;0, 1, 0.3)</f>
        <v>1</v>
      </c>
      <c r="AD92" s="26">
        <f>IF(C92&gt;0, 1, 0.2)</f>
        <v>1</v>
      </c>
      <c r="AE92" s="26">
        <f>IF(C92 &gt; 0, 1, 0.5)</f>
        <v>1</v>
      </c>
      <c r="AF92" s="26">
        <f>PERCENTILE($L$2:$L$97, 0.05)</f>
        <v>6.4178491281671524E-2</v>
      </c>
      <c r="AG92" s="26">
        <f>PERCENTILE($L$2:$L$97, 0.95)</f>
        <v>1.0348929165578702</v>
      </c>
      <c r="AH92" s="26">
        <f>MIN(MAX(L92,AF92), AG92)</f>
        <v>0.72189254289100602</v>
      </c>
      <c r="AI92" s="26">
        <f>AH92-$AH$98+1</f>
        <v>1.6577140516093345</v>
      </c>
      <c r="AJ92" s="26">
        <f>PERCENTILE($M$2:$M$97, 0.02)</f>
        <v>-1.194881273382256</v>
      </c>
      <c r="AK92" s="26">
        <f>PERCENTILE($M$2:$M$97, 0.98)</f>
        <v>1.1175544988349586</v>
      </c>
      <c r="AL92" s="26">
        <f>MIN(MAX(M92,AJ92), AK92)</f>
        <v>0.83552206355965797</v>
      </c>
      <c r="AM92" s="26">
        <f>AL92-$AL$98 + 0.1</f>
        <v>2.1304033369419142</v>
      </c>
      <c r="AN92" s="60">
        <v>0</v>
      </c>
      <c r="AO92" s="63">
        <v>0</v>
      </c>
      <c r="AP92" s="65">
        <v>0.5</v>
      </c>
      <c r="AQ92" s="64">
        <v>1</v>
      </c>
      <c r="AR92" s="20">
        <f>(AI92^4)*AB92*AE92*AN92</f>
        <v>0</v>
      </c>
      <c r="AS92" s="20">
        <f>(AI92^4) *Z92*AC92*AO92</f>
        <v>0</v>
      </c>
      <c r="AT92" s="20">
        <f>(AM92^5)*AA92*AP92*AQ92</f>
        <v>21.942149652691132</v>
      </c>
      <c r="AU92" s="14">
        <f>AR92/$AR$98</f>
        <v>0</v>
      </c>
      <c r="AV92" s="14">
        <f>AS92/$AS$98</f>
        <v>0</v>
      </c>
      <c r="AW92" s="81">
        <f>AT92/$AT$98</f>
        <v>3.2414724099994657E-2</v>
      </c>
      <c r="AX92" s="25">
        <f>N92</f>
        <v>0</v>
      </c>
      <c r="AY92" s="80">
        <v>0</v>
      </c>
      <c r="AZ92" s="15">
        <f>$D$104*AU92</f>
        <v>0</v>
      </c>
      <c r="BA92" s="23">
        <f>AZ92-AY92</f>
        <v>0</v>
      </c>
      <c r="BB92" s="67">
        <f>BA92*IF($BA$98 &gt; 0, (BA92&gt;0), (BA92&lt;0))</f>
        <v>0</v>
      </c>
      <c r="BC92" s="75">
        <f>BB92/$BB$98</f>
        <v>0</v>
      </c>
      <c r="BD92" s="76">
        <f>BC92*$BA$98</f>
        <v>0</v>
      </c>
      <c r="BE92" s="77">
        <f>(IF(BD92 &gt; 0, V92, W92))</f>
        <v>1.3069283438392147</v>
      </c>
      <c r="BF92" s="60">
        <f>BD92/BE92</f>
        <v>0</v>
      </c>
      <c r="BG92" s="78" t="e">
        <f>AY92/AZ92</f>
        <v>#DIV/0!</v>
      </c>
      <c r="BH92" s="80">
        <v>0</v>
      </c>
      <c r="BI92" s="80">
        <v>0</v>
      </c>
      <c r="BJ92" s="80">
        <v>0</v>
      </c>
      <c r="BK92" s="10">
        <f>SUM(BH92:BJ92)</f>
        <v>0</v>
      </c>
      <c r="BL92" s="15">
        <f>AV92*$D$103</f>
        <v>0</v>
      </c>
      <c r="BM92" s="9">
        <f>BL92-BK92</f>
        <v>0</v>
      </c>
      <c r="BN92" s="67">
        <f>BM92*IF($BM$98 &gt; 0, (BM92&gt;0), (BM92&lt;0))</f>
        <v>0</v>
      </c>
      <c r="BO92" s="7">
        <f>BN92/$BN$98</f>
        <v>0</v>
      </c>
      <c r="BP92" s="76">
        <f>BO92*$BM$98</f>
        <v>0</v>
      </c>
      <c r="BQ92" s="62">
        <f>IF(BP92&gt;0,V92,W92)</f>
        <v>1.3069283438392147</v>
      </c>
      <c r="BR92" s="60">
        <f>BP92/BQ92</f>
        <v>0</v>
      </c>
      <c r="BS92" s="78" t="e">
        <f>BK92/BL92</f>
        <v>#DIV/0!</v>
      </c>
      <c r="BT92" s="17">
        <f>AY92+BK92+BV92</f>
        <v>0</v>
      </c>
      <c r="BU92" s="83">
        <f>AZ92+BL92+BW92</f>
        <v>142.19042873703657</v>
      </c>
      <c r="BV92" s="84">
        <v>0</v>
      </c>
      <c r="BW92" s="15">
        <f>AW92*$D$106</f>
        <v>142.19042873703657</v>
      </c>
      <c r="BX92" s="48">
        <f>BW92-BV92</f>
        <v>142.19042873703657</v>
      </c>
      <c r="BY92" s="68">
        <f>BX92*(BX92&lt;&gt;0)</f>
        <v>142.19042873703657</v>
      </c>
      <c r="BZ92" s="31">
        <f>BY92/$BY$98</f>
        <v>9.4755716871275875E-2</v>
      </c>
      <c r="CA92" s="61">
        <f>BZ92 * $BX$98</f>
        <v>142.19042873703657</v>
      </c>
      <c r="CB92" s="62">
        <f>IF(CA92&gt;0, V92, W92)</f>
        <v>1.2537841018422888</v>
      </c>
      <c r="CC92" s="79">
        <f>CA92/CB92</f>
        <v>113.40902195848902</v>
      </c>
      <c r="CG92" s="33"/>
      <c r="CI92" s="16"/>
      <c r="CJ92" s="1"/>
    </row>
    <row r="93" spans="1:88" x14ac:dyDescent="0.2">
      <c r="A93" s="38" t="s">
        <v>254</v>
      </c>
      <c r="B93">
        <v>0</v>
      </c>
      <c r="C93">
        <v>0</v>
      </c>
      <c r="D93">
        <v>0.41583366653338599</v>
      </c>
      <c r="E93">
        <v>0.58416633346661295</v>
      </c>
      <c r="F93">
        <v>0.37669053301511501</v>
      </c>
      <c r="G93">
        <v>0.37654075546719601</v>
      </c>
      <c r="H93">
        <v>0.46403178586365501</v>
      </c>
      <c r="I93">
        <v>0.44437473860309401</v>
      </c>
      <c r="J93">
        <v>0.45409690986251899</v>
      </c>
      <c r="K93">
        <v>0.41354564061869198</v>
      </c>
      <c r="L93">
        <v>0.61267016834041599</v>
      </c>
      <c r="M93">
        <v>0.77642513829053705</v>
      </c>
      <c r="N93" s="25">
        <v>0</v>
      </c>
      <c r="O93">
        <v>1.0233887643610999</v>
      </c>
      <c r="P93">
        <v>0.98391613854994497</v>
      </c>
      <c r="Q93">
        <v>1.0064990879412801</v>
      </c>
      <c r="R93">
        <v>0.98025016338516902</v>
      </c>
      <c r="S93">
        <v>3.13000011444091</v>
      </c>
      <c r="T93" s="34">
        <f>IF(C93,P93,R93)</f>
        <v>0.98025016338516902</v>
      </c>
      <c r="U93" s="34">
        <f>IF(D93 = 0,O93,Q93)</f>
        <v>1.0064990879412801</v>
      </c>
      <c r="V93" s="50">
        <f>S93*T93^(1-N93)</f>
        <v>3.0681831235762997</v>
      </c>
      <c r="W93" s="49">
        <f>S93*U93^(N93+1)</f>
        <v>3.150342260440878</v>
      </c>
      <c r="X93" s="55">
        <f>0.5 * (D93-MAX($D$3:$D$97))/(MIN($D$3:$D$97)-MAX($D$3:$D$97)) + 0.75</f>
        <v>1.036100280009421</v>
      </c>
      <c r="Y93" s="55">
        <f>AVERAGE(D93, F93, G93, H93, I93, J93, K93)</f>
        <v>0.42073057570909389</v>
      </c>
      <c r="Z93" s="26">
        <f>1.2^N93</f>
        <v>1</v>
      </c>
      <c r="AA93" s="26">
        <f>1.6^N93</f>
        <v>1</v>
      </c>
      <c r="AB93" s="26">
        <f>1.2^N93</f>
        <v>1</v>
      </c>
      <c r="AC93" s="26">
        <f>IF(C93&gt;0, 1, 0.3)</f>
        <v>0.3</v>
      </c>
      <c r="AD93" s="26">
        <f>IF(C93&gt;0, 1, 0.2)</f>
        <v>0.2</v>
      </c>
      <c r="AE93" s="26">
        <f>IF(C93 &gt; 0, 1, 0.5)</f>
        <v>0.5</v>
      </c>
      <c r="AF93" s="26">
        <f>PERCENTILE($L$2:$L$97, 0.05)</f>
        <v>6.4178491281671524E-2</v>
      </c>
      <c r="AG93" s="26">
        <f>PERCENTILE($L$2:$L$97, 0.95)</f>
        <v>1.0348929165578702</v>
      </c>
      <c r="AH93" s="26">
        <f>MIN(MAX(L93,AF93), AG93)</f>
        <v>0.61267016834041599</v>
      </c>
      <c r="AI93" s="26">
        <f>AH93-$AH$98+1</f>
        <v>1.5484916770587445</v>
      </c>
      <c r="AJ93" s="26">
        <f>PERCENTILE($M$2:$M$97, 0.02)</f>
        <v>-1.194881273382256</v>
      </c>
      <c r="AK93" s="26">
        <f>PERCENTILE($M$2:$M$97, 0.98)</f>
        <v>1.1175544988349586</v>
      </c>
      <c r="AL93" s="26">
        <f>MIN(MAX(M93,AJ93), AK93)</f>
        <v>0.77642513829053705</v>
      </c>
      <c r="AM93" s="26">
        <f>AL93-$AL$98 + 0.1</f>
        <v>2.0713064116727931</v>
      </c>
      <c r="AN93" s="60">
        <v>0</v>
      </c>
      <c r="AO93" s="63">
        <v>0</v>
      </c>
      <c r="AP93" s="65">
        <v>0.5</v>
      </c>
      <c r="AQ93" s="64">
        <v>1</v>
      </c>
      <c r="AR93" s="20">
        <f>(AI93^4)*AB93*AE93*AN93</f>
        <v>0</v>
      </c>
      <c r="AS93" s="20">
        <f>(AI93^4) *Z93*AC93*AO93</f>
        <v>0</v>
      </c>
      <c r="AT93" s="20">
        <f>(AM93^5)*AA93*AP93*AQ93</f>
        <v>19.063022126307271</v>
      </c>
      <c r="AU93" s="14">
        <f>AR93/$AR$98</f>
        <v>0</v>
      </c>
      <c r="AV93" s="14">
        <f>AS93/$AS$98</f>
        <v>0</v>
      </c>
      <c r="AW93" s="81">
        <f>AT93/$AT$98</f>
        <v>2.8161443273200786E-2</v>
      </c>
      <c r="AX93" s="25">
        <f>N93</f>
        <v>0</v>
      </c>
      <c r="AY93" s="80">
        <v>0</v>
      </c>
      <c r="AZ93" s="15">
        <f>$D$104*AU93</f>
        <v>0</v>
      </c>
      <c r="BA93" s="23">
        <f>AZ93-AY93</f>
        <v>0</v>
      </c>
      <c r="BB93" s="67">
        <f>BA93*IF($BA$98 &gt; 0, (BA93&gt;0), (BA93&lt;0))</f>
        <v>0</v>
      </c>
      <c r="BC93" s="75">
        <f>BB93/$BB$98</f>
        <v>0</v>
      </c>
      <c r="BD93" s="76">
        <f>BC93*$BA$98</f>
        <v>0</v>
      </c>
      <c r="BE93" s="77">
        <f>(IF(BD93 &gt; 0, V93, W93))</f>
        <v>3.150342260440878</v>
      </c>
      <c r="BF93" s="60">
        <f>BD93/BE93</f>
        <v>0</v>
      </c>
      <c r="BG93" s="78" t="e">
        <f>AY93/AZ93</f>
        <v>#DIV/0!</v>
      </c>
      <c r="BH93" s="80">
        <v>0</v>
      </c>
      <c r="BI93" s="80">
        <v>0</v>
      </c>
      <c r="BJ93" s="80">
        <v>0</v>
      </c>
      <c r="BK93" s="10">
        <f>SUM(BH93:BJ93)</f>
        <v>0</v>
      </c>
      <c r="BL93" s="15">
        <f>AV93*$D$103</f>
        <v>0</v>
      </c>
      <c r="BM93" s="9">
        <f>BL93-BK93</f>
        <v>0</v>
      </c>
      <c r="BN93" s="67">
        <f>BM93*IF($BM$98 &gt; 0, (BM93&gt;0), (BM93&lt;0))</f>
        <v>0</v>
      </c>
      <c r="BO93" s="7">
        <f>BN93/$BN$98</f>
        <v>0</v>
      </c>
      <c r="BP93" s="76">
        <f>BO93*$BM$98</f>
        <v>0</v>
      </c>
      <c r="BQ93" s="62">
        <f>IF(BP93&gt;0,V93,W93)</f>
        <v>3.150342260440878</v>
      </c>
      <c r="BR93" s="60">
        <f>BP93/BQ93</f>
        <v>0</v>
      </c>
      <c r="BS93" s="78" t="e">
        <f>BK93/BL93</f>
        <v>#DIV/0!</v>
      </c>
      <c r="BT93" s="17">
        <f>AY93+BK93+BV93</f>
        <v>0</v>
      </c>
      <c r="BU93" s="83">
        <f>AZ93+BL93+BW93</f>
        <v>123.53298706222257</v>
      </c>
      <c r="BV93" s="84">
        <v>0</v>
      </c>
      <c r="BW93" s="15">
        <f>AW93*$D$106</f>
        <v>123.53298706222257</v>
      </c>
      <c r="BX93" s="48">
        <f>BW93-BV93</f>
        <v>123.53298706222257</v>
      </c>
      <c r="BY93" s="68">
        <f>BX93*(BX93&lt;&gt;0)</f>
        <v>123.53298706222257</v>
      </c>
      <c r="BZ93" s="31">
        <f>BY93/$BY$98</f>
        <v>8.2322395749848454E-2</v>
      </c>
      <c r="CA93" s="61">
        <f>BZ93 * $BX$98</f>
        <v>123.53298706222259</v>
      </c>
      <c r="CB93" s="62">
        <f>IF(CA93&gt;0, V93, W93)</f>
        <v>3.0681831235762997</v>
      </c>
      <c r="CC93" s="79">
        <f>CA93/CB93</f>
        <v>40.262586060453756</v>
      </c>
      <c r="CG93" s="33"/>
      <c r="CI93" s="16"/>
      <c r="CJ93" s="1"/>
    </row>
    <row r="94" spans="1:88" x14ac:dyDescent="0.2">
      <c r="A94" s="38" t="s">
        <v>157</v>
      </c>
      <c r="B94">
        <v>0</v>
      </c>
      <c r="C94">
        <v>0</v>
      </c>
      <c r="D94">
        <v>2.6052104208416801E-2</v>
      </c>
      <c r="E94">
        <v>0.97394789579158303</v>
      </c>
      <c r="F94">
        <v>9.7465886939571103E-2</v>
      </c>
      <c r="G94">
        <v>9.7465886939571103E-2</v>
      </c>
      <c r="H94">
        <v>0.182519280205655</v>
      </c>
      <c r="I94">
        <v>7.7120822622107899E-2</v>
      </c>
      <c r="J94">
        <v>0.118642475673155</v>
      </c>
      <c r="K94">
        <v>0.10753415327323</v>
      </c>
      <c r="L94">
        <v>0.290587893768321</v>
      </c>
      <c r="M94">
        <v>-0.19564579167371801</v>
      </c>
      <c r="N94" s="25">
        <v>0</v>
      </c>
      <c r="O94">
        <v>1.0354225482883099</v>
      </c>
      <c r="P94">
        <v>0.97930903026496197</v>
      </c>
      <c r="Q94">
        <v>1.0117866189647899</v>
      </c>
      <c r="R94">
        <v>0.97612955109541699</v>
      </c>
      <c r="S94">
        <v>16.030000686645501</v>
      </c>
      <c r="T94" s="34">
        <f>IF(C94,P94,R94)</f>
        <v>0.97612955109541699</v>
      </c>
      <c r="U94" s="34">
        <f>IF(D94 = 0,O94,Q94)</f>
        <v>1.0117866189647899</v>
      </c>
      <c r="V94" s="50">
        <f>S94*T94^(1-N94)</f>
        <v>15.647357374314499</v>
      </c>
      <c r="W94" s="49">
        <f>S94*U94^(N94+1)</f>
        <v>16.218940196744313</v>
      </c>
      <c r="X94" s="55">
        <f>0.5 * (D94-MAX($D$3:$D$97))/(MIN($D$3:$D$97)-MAX($D$3:$D$97)) + 0.75</f>
        <v>1.2433754209279524</v>
      </c>
      <c r="Y94" s="55">
        <f>AVERAGE(D94, F94, G94, H94, I94, J94, K94)</f>
        <v>0.10097151569452956</v>
      </c>
      <c r="Z94" s="26">
        <f>1.2^N94</f>
        <v>1</v>
      </c>
      <c r="AA94" s="26">
        <f>1.6^N94</f>
        <v>1</v>
      </c>
      <c r="AB94" s="26">
        <f>1.2^N94</f>
        <v>1</v>
      </c>
      <c r="AC94" s="26">
        <f>IF(C94&gt;0, 1, 0.3)</f>
        <v>0.3</v>
      </c>
      <c r="AD94" s="26">
        <f>IF(C94&gt;0, 1, 0.2)</f>
        <v>0.2</v>
      </c>
      <c r="AE94" s="26">
        <f>IF(C94 &gt; 0, 1, 0.5)</f>
        <v>0.5</v>
      </c>
      <c r="AF94" s="26">
        <f>PERCENTILE($L$2:$L$97, 0.05)</f>
        <v>6.4178491281671524E-2</v>
      </c>
      <c r="AG94" s="26">
        <f>PERCENTILE($L$2:$L$97, 0.95)</f>
        <v>1.0348929165578702</v>
      </c>
      <c r="AH94" s="26">
        <f>MIN(MAX(L94,AF94), AG94)</f>
        <v>0.290587893768321</v>
      </c>
      <c r="AI94" s="26">
        <f>AH94-$AH$98+1</f>
        <v>1.2264094024866494</v>
      </c>
      <c r="AJ94" s="26">
        <f>PERCENTILE($M$2:$M$97, 0.02)</f>
        <v>-1.194881273382256</v>
      </c>
      <c r="AK94" s="26">
        <f>PERCENTILE($M$2:$M$97, 0.98)</f>
        <v>1.1175544988349586</v>
      </c>
      <c r="AL94" s="26">
        <f>MIN(MAX(M94,AJ94), AK94)</f>
        <v>-0.19564579167371801</v>
      </c>
      <c r="AM94" s="26">
        <f>AL94-$AL$98 + 0.1</f>
        <v>1.0992354817085381</v>
      </c>
      <c r="AN94" s="60">
        <v>1</v>
      </c>
      <c r="AO94" s="60">
        <v>1</v>
      </c>
      <c r="AP94" s="65">
        <v>1</v>
      </c>
      <c r="AQ94" s="25">
        <v>1</v>
      </c>
      <c r="AR94" s="20">
        <f>(AI94^4)*AB94*AE94*AN94</f>
        <v>1.1311283570533222</v>
      </c>
      <c r="AS94" s="20">
        <f>(AI94^4) *Z94*AC94*AO94</f>
        <v>0.67867701423199323</v>
      </c>
      <c r="AT94" s="20">
        <f>(AM94^5)*AA94*AP94*AQ94</f>
        <v>1.6049211179805054</v>
      </c>
      <c r="AU94" s="14">
        <f>AR94/$AR$98</f>
        <v>3.31124649382582E-3</v>
      </c>
      <c r="AV94" s="14">
        <f>AS94/$AS$98</f>
        <v>2.7518150839325505E-3</v>
      </c>
      <c r="AW94" s="81">
        <f>AT94/$AT$98</f>
        <v>2.3709197168479161E-3</v>
      </c>
      <c r="AX94" s="25">
        <f>N94</f>
        <v>0</v>
      </c>
      <c r="AY94" s="80">
        <v>802</v>
      </c>
      <c r="AZ94" s="15">
        <f>$D$104*AU94</f>
        <v>407.39755674461287</v>
      </c>
      <c r="BA94" s="23">
        <f>AZ94-AY94</f>
        <v>-394.60244325538713</v>
      </c>
      <c r="BB94" s="67">
        <f>BA94*IF($BA$98 &gt; 0, (BA94&gt;0), (BA94&lt;0))</f>
        <v>-394.60244325538713</v>
      </c>
      <c r="BC94" s="75">
        <f>BB94/$BB$98</f>
        <v>9.5687095023078983E-3</v>
      </c>
      <c r="BD94" s="76">
        <f>BC94*$BA$98</f>
        <v>-2.5500610823653256</v>
      </c>
      <c r="BE94" s="77">
        <f>(IF(BD94 &gt; 0, V94, W94))</f>
        <v>16.218940196744313</v>
      </c>
      <c r="BF94" s="60">
        <f>BD94/BE94</f>
        <v>-0.15722735588341391</v>
      </c>
      <c r="BG94" s="78">
        <f>AY94/AZ94</f>
        <v>1.9685930529592088</v>
      </c>
      <c r="BH94" s="80">
        <v>256</v>
      </c>
      <c r="BI94" s="80">
        <v>305</v>
      </c>
      <c r="BJ94" s="80">
        <v>128</v>
      </c>
      <c r="BK94" s="10">
        <f>SUM(BH94:BJ94)</f>
        <v>689</v>
      </c>
      <c r="BL94" s="15">
        <f>AV94*$D$103</f>
        <v>519.92216314653979</v>
      </c>
      <c r="BM94" s="9">
        <f>BL94-BK94</f>
        <v>-169.07783685346021</v>
      </c>
      <c r="BN94" s="67">
        <f>BM94*IF($BM$98 &gt; 0, (BM94&gt;0), (BM94&lt;0))</f>
        <v>-169.07783685346021</v>
      </c>
      <c r="BO94" s="7">
        <f>BN94/$BN$98</f>
        <v>3.2238893869649802E-3</v>
      </c>
      <c r="BP94" s="76">
        <f>BO94*$BM$98</f>
        <v>-1.1705942364068813</v>
      </c>
      <c r="BQ94" s="62">
        <f>IF(BP94&gt;0,V94,W94)</f>
        <v>16.218940196744313</v>
      </c>
      <c r="BR94" s="60">
        <f>BP94/BQ94</f>
        <v>-7.217452078908701E-2</v>
      </c>
      <c r="BS94" s="78">
        <f>BK94/BL94</f>
        <v>1.325198363982429</v>
      </c>
      <c r="BT94" s="17">
        <f>AY94+BK94+BV94</f>
        <v>1491</v>
      </c>
      <c r="BU94" s="83">
        <f>AZ94+BL94+BW94</f>
        <v>937.7199963210777</v>
      </c>
      <c r="BV94" s="84">
        <v>0</v>
      </c>
      <c r="BW94" s="15">
        <f>AW94*$D$106</f>
        <v>10.40027642992507</v>
      </c>
      <c r="BX94" s="48">
        <f>BW94-BV94</f>
        <v>10.40027642992507</v>
      </c>
      <c r="BY94" s="68">
        <f>BX94*(BX94&lt;&gt;0)</f>
        <v>10.40027642992507</v>
      </c>
      <c r="BZ94" s="31">
        <f>BY94/$BY$98</f>
        <v>6.9307453218213182E-3</v>
      </c>
      <c r="CA94" s="61">
        <f>BZ94 * $BX$98</f>
        <v>10.40027642992507</v>
      </c>
      <c r="CB94" s="62">
        <f>IF(CA94&gt;0, V94, W94)</f>
        <v>15.647357374314499</v>
      </c>
      <c r="CC94" s="79">
        <f>CA94/CB94</f>
        <v>0.66466663866176956</v>
      </c>
      <c r="CG94" s="33"/>
      <c r="CI94" s="16"/>
      <c r="CJ94" s="1"/>
    </row>
    <row r="95" spans="1:88" x14ac:dyDescent="0.2">
      <c r="A95" s="38" t="s">
        <v>209</v>
      </c>
      <c r="B95">
        <v>1</v>
      </c>
      <c r="C95">
        <v>1</v>
      </c>
      <c r="D95">
        <v>0.45052833813640702</v>
      </c>
      <c r="E95">
        <v>0.54947166186359198</v>
      </c>
      <c r="F95">
        <v>0.38358778625954199</v>
      </c>
      <c r="G95">
        <v>0.38358778625954199</v>
      </c>
      <c r="H95">
        <v>2.9918864097362999E-2</v>
      </c>
      <c r="I95">
        <v>0.62373225152129796</v>
      </c>
      <c r="J95">
        <v>0.136606590128031</v>
      </c>
      <c r="K95">
        <v>0.22891181598090601</v>
      </c>
      <c r="L95">
        <v>0.68696422125954504</v>
      </c>
      <c r="M95">
        <v>-0.70569272042323095</v>
      </c>
      <c r="N95" s="25">
        <v>0</v>
      </c>
      <c r="O95">
        <v>1.0004831145640101</v>
      </c>
      <c r="P95">
        <v>0.99890024317922599</v>
      </c>
      <c r="Q95">
        <v>1.00079622291224</v>
      </c>
      <c r="R95">
        <v>0.99990875153062597</v>
      </c>
      <c r="S95">
        <v>76.559997558593693</v>
      </c>
      <c r="T95" s="34">
        <f>IF(C95,P95,R95)</f>
        <v>0.99890024317922599</v>
      </c>
      <c r="U95" s="34">
        <f>IF(D95 = 0,O95,Q95)</f>
        <v>1.00079622291224</v>
      </c>
      <c r="V95" s="50">
        <f>S95*T95^(1-N95)</f>
        <v>76.475800179080181</v>
      </c>
      <c r="W95" s="49">
        <f>S95*U95^(N95+1)</f>
        <v>76.620956382810888</v>
      </c>
      <c r="X95" s="55">
        <f>0.5 * (D95-MAX($D$3:$D$97))/(MIN($D$3:$D$97)-MAX($D$3:$D$97)) + 0.75</f>
        <v>1.0176506055231691</v>
      </c>
      <c r="Y95" s="55">
        <f>AVERAGE(D95, F95, G95, H95, I95, J95, K95)</f>
        <v>0.31955334748329844</v>
      </c>
      <c r="Z95" s="26">
        <f>1.2^N95</f>
        <v>1</v>
      </c>
      <c r="AA95" s="26">
        <f>1.6^N95</f>
        <v>1</v>
      </c>
      <c r="AB95" s="26">
        <f>1.2^N95</f>
        <v>1</v>
      </c>
      <c r="AC95" s="26">
        <f>IF(C95&gt;0, 1, 0.3)</f>
        <v>1</v>
      </c>
      <c r="AD95" s="26">
        <f>IF(C95&gt;0, 1, 0.2)</f>
        <v>1</v>
      </c>
      <c r="AE95" s="26">
        <f>IF(C95 &gt; 0, 1, 0.5)</f>
        <v>1</v>
      </c>
      <c r="AF95" s="26">
        <f>PERCENTILE($L$2:$L$97, 0.05)</f>
        <v>6.4178491281671524E-2</v>
      </c>
      <c r="AG95" s="26">
        <f>PERCENTILE($L$2:$L$97, 0.95)</f>
        <v>1.0348929165578702</v>
      </c>
      <c r="AH95" s="26">
        <f>MIN(MAX(L95,AF95), AG95)</f>
        <v>0.68696422125954504</v>
      </c>
      <c r="AI95" s="26">
        <f>AH95-$AH$98+1</f>
        <v>1.6227857299778736</v>
      </c>
      <c r="AJ95" s="26">
        <f>PERCENTILE($M$2:$M$97, 0.02)</f>
        <v>-1.194881273382256</v>
      </c>
      <c r="AK95" s="26">
        <f>PERCENTILE($M$2:$M$97, 0.98)</f>
        <v>1.1175544988349586</v>
      </c>
      <c r="AL95" s="26">
        <f>MIN(MAX(M95,AJ95), AK95)</f>
        <v>-0.70569272042323095</v>
      </c>
      <c r="AM95" s="26">
        <f>AL95-$AL$98 + 0.1</f>
        <v>0.58918855295902506</v>
      </c>
      <c r="AN95" s="60">
        <v>1</v>
      </c>
      <c r="AO95" s="60">
        <v>1</v>
      </c>
      <c r="AP95" s="65">
        <v>1</v>
      </c>
      <c r="AQ95" s="25">
        <v>1</v>
      </c>
      <c r="AR95" s="20">
        <f>(AI95^4)*AB95*AE95*AN95</f>
        <v>6.9349721328050631</v>
      </c>
      <c r="AS95" s="20">
        <f>(AI95^4) *Z95*AC95*AO95</f>
        <v>6.9349721328050631</v>
      </c>
      <c r="AT95" s="20">
        <f>(AM95^5)*AA95*AP95*AQ95</f>
        <v>7.1002150515433515E-2</v>
      </c>
      <c r="AU95" s="14">
        <f>AR95/$AR$98</f>
        <v>2.0301323025224118E-2</v>
      </c>
      <c r="AV95" s="14">
        <f>AS95/$AS$98</f>
        <v>2.8119061823981904E-2</v>
      </c>
      <c r="AW95" s="81">
        <f>AT95/$AT$98</f>
        <v>1.0489013865520682E-4</v>
      </c>
      <c r="AX95" s="25">
        <f>N95</f>
        <v>0</v>
      </c>
      <c r="AY95" s="80">
        <v>1991</v>
      </c>
      <c r="AZ95" s="15">
        <f>$D$104*AU95</f>
        <v>2497.7631277469368</v>
      </c>
      <c r="BA95" s="23">
        <f>AZ95-AY95</f>
        <v>506.76312774693679</v>
      </c>
      <c r="BB95" s="67">
        <f>BA95*IF($BA$98 &gt; 0, (BA95&gt;0), (BA95&lt;0))</f>
        <v>0</v>
      </c>
      <c r="BC95" s="75">
        <f>BB95/$BB$98</f>
        <v>0</v>
      </c>
      <c r="BD95" s="76">
        <f>BC95*$BA$98</f>
        <v>0</v>
      </c>
      <c r="BE95" s="77">
        <f>(IF(BD95 &gt; 0, V95, W95))</f>
        <v>76.620956382810888</v>
      </c>
      <c r="BF95" s="60">
        <f>BD95/BE95</f>
        <v>0</v>
      </c>
      <c r="BG95" s="78">
        <f>AY95/AZ95</f>
        <v>0.79711321617432418</v>
      </c>
      <c r="BH95" s="80">
        <v>1914</v>
      </c>
      <c r="BI95" s="80">
        <v>2756</v>
      </c>
      <c r="BJ95" s="80">
        <v>0</v>
      </c>
      <c r="BK95" s="10">
        <f>SUM(BH95:BJ95)</f>
        <v>4670</v>
      </c>
      <c r="BL95" s="15">
        <f>AV95*$D$103</f>
        <v>5312.7564909933108</v>
      </c>
      <c r="BM95" s="9">
        <f>BL95-BK95</f>
        <v>642.75649099331076</v>
      </c>
      <c r="BN95" s="67">
        <f>BM95*IF($BM$98 &gt; 0, (BM95&gt;0), (BM95&lt;0))</f>
        <v>0</v>
      </c>
      <c r="BO95" s="7">
        <f>BN95/$BN$98</f>
        <v>0</v>
      </c>
      <c r="BP95" s="76">
        <f>BO95*$BM$98</f>
        <v>0</v>
      </c>
      <c r="BQ95" s="62">
        <f>IF(BP95&gt;0,V95,W95)</f>
        <v>76.620956382810888</v>
      </c>
      <c r="BR95" s="60">
        <f>BP95/BQ95</f>
        <v>0</v>
      </c>
      <c r="BS95" s="78">
        <f>BK95/BL95</f>
        <v>0.87901638404038041</v>
      </c>
      <c r="BT95" s="17">
        <f>AY95+BK95+BV95</f>
        <v>6661</v>
      </c>
      <c r="BU95" s="83">
        <f>AZ95+BL95+BW95</f>
        <v>7810.9797298224721</v>
      </c>
      <c r="BV95" s="84">
        <v>0</v>
      </c>
      <c r="BW95" s="15">
        <f>AW95*$D$106</f>
        <v>0.46011108222493025</v>
      </c>
      <c r="BX95" s="48">
        <f>BW95-BV95</f>
        <v>0.46011108222493025</v>
      </c>
      <c r="BY95" s="68">
        <f>BX95*(BX95&lt;&gt;0)</f>
        <v>0.46011108222493025</v>
      </c>
      <c r="BZ95" s="31">
        <f>BY95/$BY$98</f>
        <v>3.0661807425358541E-4</v>
      </c>
      <c r="CA95" s="61">
        <f>BZ95 * $BX$98</f>
        <v>0.46011108222493025</v>
      </c>
      <c r="CB95" s="62">
        <f>IF(CA95&gt;0, V95, W95)</f>
        <v>76.475800179080181</v>
      </c>
      <c r="CC95" s="79">
        <f>CA95/CB95</f>
        <v>6.0164271723539648E-3</v>
      </c>
      <c r="CG95" s="33"/>
      <c r="CI95" s="16"/>
      <c r="CJ95" s="1"/>
    </row>
    <row r="96" spans="1:88" x14ac:dyDescent="0.2">
      <c r="A96" s="38" t="s">
        <v>210</v>
      </c>
      <c r="B96">
        <v>0</v>
      </c>
      <c r="C96">
        <v>0</v>
      </c>
      <c r="D96">
        <v>0.19477434679334901</v>
      </c>
      <c r="E96">
        <v>0.80522565320664996</v>
      </c>
      <c r="F96">
        <v>0.30490654205607398</v>
      </c>
      <c r="G96">
        <v>0.30490654205607398</v>
      </c>
      <c r="H96">
        <v>0.387978142076502</v>
      </c>
      <c r="I96">
        <v>0.17622950819672101</v>
      </c>
      <c r="J96">
        <v>0.26148268999920299</v>
      </c>
      <c r="K96">
        <v>0.28236108587264203</v>
      </c>
      <c r="L96">
        <v>0.45767941985327998</v>
      </c>
      <c r="M96">
        <v>0.28095134783444098</v>
      </c>
      <c r="N96" s="25">
        <v>0</v>
      </c>
      <c r="O96">
        <v>1.00412309221834</v>
      </c>
      <c r="P96">
        <v>0.98062123533243795</v>
      </c>
      <c r="Q96">
        <v>1.01307522604367</v>
      </c>
      <c r="R96">
        <v>0.97551024512040996</v>
      </c>
      <c r="S96">
        <v>82.620002746582003</v>
      </c>
      <c r="T96" s="34">
        <f>IF(C96,P96,R96)</f>
        <v>0.97551024512040996</v>
      </c>
      <c r="U96" s="34">
        <f>IF(D96 = 0,O96,Q96)</f>
        <v>1.01307522604367</v>
      </c>
      <c r="V96" s="50">
        <f>S96*T96^(1-N96)</f>
        <v>80.596659131167158</v>
      </c>
      <c r="W96" s="49">
        <f>S96*U96^(N96+1)</f>
        <v>83.700277958222202</v>
      </c>
      <c r="X96" s="55">
        <f>0.5 * (D96-MAX($D$3:$D$97))/(MIN($D$3:$D$97)-MAX($D$3:$D$97)) + 0.75</f>
        <v>1.153653561332332</v>
      </c>
      <c r="Y96" s="55">
        <f>AVERAGE(D96, F96, G96, H96, I96, J96, K96)</f>
        <v>0.27323412243579503</v>
      </c>
      <c r="Z96" s="26">
        <f>1.2^N96</f>
        <v>1</v>
      </c>
      <c r="AA96" s="26">
        <f>1.6^N96</f>
        <v>1</v>
      </c>
      <c r="AB96" s="26">
        <f>1.2^N96</f>
        <v>1</v>
      </c>
      <c r="AC96" s="26">
        <f>IF(C96&gt;0, 1, 0.3)</f>
        <v>0.3</v>
      </c>
      <c r="AD96" s="26">
        <f>IF(C96&gt;0, 1, 0.2)</f>
        <v>0.2</v>
      </c>
      <c r="AE96" s="26">
        <f>IF(C96 &gt; 0, 1, 0.5)</f>
        <v>0.5</v>
      </c>
      <c r="AF96" s="26">
        <f>PERCENTILE($L$2:$L$97, 0.05)</f>
        <v>6.4178491281671524E-2</v>
      </c>
      <c r="AG96" s="26">
        <f>PERCENTILE($L$2:$L$97, 0.95)</f>
        <v>1.0348929165578702</v>
      </c>
      <c r="AH96" s="26">
        <f>MIN(MAX(L96,AF96), AG96)</f>
        <v>0.45767941985327998</v>
      </c>
      <c r="AI96" s="26">
        <f>AH96-$AH$98+1</f>
        <v>1.3935009285716085</v>
      </c>
      <c r="AJ96" s="26">
        <f>PERCENTILE($M$2:$M$97, 0.02)</f>
        <v>-1.194881273382256</v>
      </c>
      <c r="AK96" s="26">
        <f>PERCENTILE($M$2:$M$97, 0.98)</f>
        <v>1.1175544988349586</v>
      </c>
      <c r="AL96" s="26">
        <f>MIN(MAX(M96,AJ96), AK96)</f>
        <v>0.28095134783444098</v>
      </c>
      <c r="AM96" s="26">
        <f>AL96-$AL$98 + 0.1</f>
        <v>1.5758326212166971</v>
      </c>
      <c r="AN96" s="60">
        <v>1</v>
      </c>
      <c r="AO96" s="60">
        <v>0</v>
      </c>
      <c r="AP96" s="65">
        <v>1</v>
      </c>
      <c r="AQ96" s="25">
        <v>1</v>
      </c>
      <c r="AR96" s="20">
        <f>(AI96^4)*AB96*AE96*AN96</f>
        <v>1.885380687297568</v>
      </c>
      <c r="AS96" s="20">
        <f>(AI96^4) *Z96*AC96*AO96</f>
        <v>0</v>
      </c>
      <c r="AT96" s="20">
        <f>(AM96^5)*AA96*AP96*AQ96</f>
        <v>9.7174078899530709</v>
      </c>
      <c r="AU96" s="14">
        <f>AR96/$AR$98</f>
        <v>5.5192323235573248E-3</v>
      </c>
      <c r="AV96" s="14">
        <f>AS96/$AS$98</f>
        <v>0</v>
      </c>
      <c r="AW96" s="81">
        <f>AT96/$AT$98</f>
        <v>1.4355343514909804E-2</v>
      </c>
      <c r="AX96" s="25">
        <f>N96</f>
        <v>0</v>
      </c>
      <c r="AY96" s="80">
        <v>0</v>
      </c>
      <c r="AZ96" s="15">
        <f>$D$104*AU96</f>
        <v>679.05598931271368</v>
      </c>
      <c r="BA96" s="23">
        <f>AZ96-AY96</f>
        <v>679.05598931271368</v>
      </c>
      <c r="BB96" s="67">
        <f>BA96*IF($BA$98 &gt; 0, (BA96&gt;0), (BA96&lt;0))</f>
        <v>0</v>
      </c>
      <c r="BC96" s="75">
        <f>BB96/$BB$98</f>
        <v>0</v>
      </c>
      <c r="BD96" s="76">
        <f>BC96*$BA$98</f>
        <v>0</v>
      </c>
      <c r="BE96" s="77">
        <f>(IF(BD96 &gt; 0, V96, W96))</f>
        <v>83.700277958222202</v>
      </c>
      <c r="BF96" s="60">
        <f>BD96/BE96</f>
        <v>0</v>
      </c>
      <c r="BG96" s="78">
        <f>AY96/AZ96</f>
        <v>0</v>
      </c>
      <c r="BH96" s="80">
        <v>0</v>
      </c>
      <c r="BI96" s="80">
        <v>0</v>
      </c>
      <c r="BJ96" s="80">
        <v>0</v>
      </c>
      <c r="BK96" s="10">
        <f>SUM(BH96:BJ96)</f>
        <v>0</v>
      </c>
      <c r="BL96" s="15">
        <f>AV96*$D$103</f>
        <v>0</v>
      </c>
      <c r="BM96" s="9">
        <f>BL96-BK96</f>
        <v>0</v>
      </c>
      <c r="BN96" s="67">
        <f>BM96*IF($BM$98 &gt; 0, (BM96&gt;0), (BM96&lt;0))</f>
        <v>0</v>
      </c>
      <c r="BO96" s="7">
        <f>BN96/$BN$98</f>
        <v>0</v>
      </c>
      <c r="BP96" s="76">
        <f>BO96*$BM$98</f>
        <v>0</v>
      </c>
      <c r="BQ96" s="62">
        <f>IF(BP96&gt;0,V96,W96)</f>
        <v>83.700277958222202</v>
      </c>
      <c r="BR96" s="60">
        <f>BP96/BQ96</f>
        <v>0</v>
      </c>
      <c r="BS96" s="78" t="e">
        <f>BK96/BL96</f>
        <v>#DIV/0!</v>
      </c>
      <c r="BT96" s="17">
        <f>AY96+BK96+BV96</f>
        <v>0</v>
      </c>
      <c r="BU96" s="83">
        <f>AZ96+BL96+BW96</f>
        <v>742.02713917521703</v>
      </c>
      <c r="BV96" s="84">
        <v>0</v>
      </c>
      <c r="BW96" s="15">
        <f>AW96*$D$106</f>
        <v>62.971149862503353</v>
      </c>
      <c r="BX96" s="48">
        <f>BW96-BV96</f>
        <v>62.971149862503353</v>
      </c>
      <c r="BY96" s="68">
        <f>BX96*(BX96&lt;&gt;0)</f>
        <v>62.971149862503353</v>
      </c>
      <c r="BZ96" s="31">
        <f>BY96/$BY$98</f>
        <v>4.1963980982609193E-2</v>
      </c>
      <c r="CA96" s="61">
        <f>BZ96 * $BX$98</f>
        <v>62.971149862503353</v>
      </c>
      <c r="CB96" s="62">
        <f>IF(CA96&gt;0, V96, W96)</f>
        <v>80.596659131167158</v>
      </c>
      <c r="CC96" s="79">
        <f>CA96/CB96</f>
        <v>0.78131216034675655</v>
      </c>
      <c r="CG96" s="33"/>
      <c r="CI96" s="16"/>
      <c r="CJ96" s="1"/>
    </row>
    <row r="97" spans="1:88" x14ac:dyDescent="0.2">
      <c r="A97" s="38" t="s">
        <v>245</v>
      </c>
      <c r="B97">
        <v>0</v>
      </c>
      <c r="C97">
        <v>0</v>
      </c>
      <c r="D97">
        <v>0.75449820071971196</v>
      </c>
      <c r="E97">
        <v>0.24550179928028701</v>
      </c>
      <c r="F97">
        <v>0.72723658051689799</v>
      </c>
      <c r="G97">
        <v>0.72723658051689799</v>
      </c>
      <c r="H97">
        <v>0.85654537850271795</v>
      </c>
      <c r="I97">
        <v>0.67795901296528605</v>
      </c>
      <c r="J97">
        <v>0.76203848942798202</v>
      </c>
      <c r="K97">
        <v>0.74443419136540701</v>
      </c>
      <c r="L97">
        <v>0.83405404450749898</v>
      </c>
      <c r="M97">
        <v>0.72199272956101102</v>
      </c>
      <c r="N97" s="25">
        <v>0</v>
      </c>
      <c r="O97">
        <v>1.0027696223754301</v>
      </c>
      <c r="P97">
        <v>0.99134173994212704</v>
      </c>
      <c r="Q97">
        <v>1.00560089544163</v>
      </c>
      <c r="R97">
        <v>0.98998259068051597</v>
      </c>
      <c r="S97">
        <v>9.42000007629394</v>
      </c>
      <c r="T97" s="34">
        <f>IF(C97,P97,R97)</f>
        <v>0.98998259068051597</v>
      </c>
      <c r="U97" s="34">
        <f>IF(D97 = 0,O97,Q97)</f>
        <v>1.00560089544163</v>
      </c>
      <c r="V97" s="50">
        <f>S97*T97^(1-N97)</f>
        <v>9.3256360797401321</v>
      </c>
      <c r="W97" s="49">
        <f>S97*U97^(N97+1)</f>
        <v>9.4727605117814093</v>
      </c>
      <c r="X97" s="55">
        <f>0.5 * (D97-MAX($D$3:$D$97))/(MIN($D$3:$D$97)-MAX($D$3:$D$97)) + 0.75</f>
        <v>0.85600777222411195</v>
      </c>
      <c r="Y97" s="55">
        <f>AVERAGE(D97, F97, G97, H97, I97, J97, K97)</f>
        <v>0.74999263343070022</v>
      </c>
      <c r="Z97" s="26">
        <f>1.2^N97</f>
        <v>1</v>
      </c>
      <c r="AA97" s="26">
        <f>1.6^N97</f>
        <v>1</v>
      </c>
      <c r="AB97" s="26">
        <f>1.2^N97</f>
        <v>1</v>
      </c>
      <c r="AC97" s="26">
        <f>IF(C97&gt;0, 1, 0.3)</f>
        <v>0.3</v>
      </c>
      <c r="AD97" s="26">
        <f>IF(C97&gt;0, 1, 0.2)</f>
        <v>0.2</v>
      </c>
      <c r="AE97" s="26">
        <f>IF(C97 &gt; 0, 1, 0.5)</f>
        <v>0.5</v>
      </c>
      <c r="AF97" s="26">
        <f>PERCENTILE($L$2:$L$97, 0.05)</f>
        <v>6.4178491281671524E-2</v>
      </c>
      <c r="AG97" s="26">
        <f>PERCENTILE($L$2:$L$97, 0.95)</f>
        <v>1.0348929165578702</v>
      </c>
      <c r="AH97" s="26">
        <f>MIN(MAX(L97,AF97), AG97)</f>
        <v>0.83405404450749898</v>
      </c>
      <c r="AI97" s="26">
        <f>AH97-$AH$98+1</f>
        <v>1.7698755532258275</v>
      </c>
      <c r="AJ97" s="26">
        <f>PERCENTILE($M$2:$M$97, 0.02)</f>
        <v>-1.194881273382256</v>
      </c>
      <c r="AK97" s="26">
        <f>PERCENTILE($M$2:$M$97, 0.98)</f>
        <v>1.1175544988349586</v>
      </c>
      <c r="AL97" s="26">
        <f>MIN(MAX(M97,AJ97), AK97)</f>
        <v>0.72199272956101102</v>
      </c>
      <c r="AM97" s="26">
        <f>AL97-$AL$98 + 0.1</f>
        <v>2.016874002943267</v>
      </c>
      <c r="AN97" s="60">
        <v>0</v>
      </c>
      <c r="AO97" s="60">
        <v>0</v>
      </c>
      <c r="AP97" s="65">
        <v>0.5</v>
      </c>
      <c r="AQ97" s="25">
        <v>1</v>
      </c>
      <c r="AR97" s="20">
        <f>(AI97^4)*AB97*AE97*AN97</f>
        <v>0</v>
      </c>
      <c r="AS97" s="20">
        <f>(AI97^4) *Z97*AC97*AO97</f>
        <v>0</v>
      </c>
      <c r="AT97" s="20">
        <f>(AM97^5)*AA97*AP97*AQ97</f>
        <v>16.686445894153145</v>
      </c>
      <c r="AU97" s="14">
        <f>AR97/$AR$98</f>
        <v>0</v>
      </c>
      <c r="AV97" s="14">
        <f>AS97/$AS$98</f>
        <v>0</v>
      </c>
      <c r="AW97" s="81">
        <f>AT97/$AT$98</f>
        <v>2.4650572000912634E-2</v>
      </c>
      <c r="AX97" s="25">
        <f>N97</f>
        <v>0</v>
      </c>
      <c r="AY97" s="80">
        <v>0</v>
      </c>
      <c r="AZ97" s="15">
        <f>$D$104*AU97</f>
        <v>0</v>
      </c>
      <c r="BA97" s="23">
        <f>AZ97-AY97</f>
        <v>0</v>
      </c>
      <c r="BB97" s="67">
        <f>BA97*IF($BA$98 &gt; 0, (BA97&gt;0), (BA97&lt;0))</f>
        <v>0</v>
      </c>
      <c r="BC97" s="75">
        <f>BB97/$BB$98</f>
        <v>0</v>
      </c>
      <c r="BD97" s="76">
        <f>BC97*$BA$98</f>
        <v>0</v>
      </c>
      <c r="BE97" s="77">
        <f>(IF(BD97 &gt; 0, V97, W97))</f>
        <v>9.4727605117814093</v>
      </c>
      <c r="BF97" s="60">
        <f>BD97/BE97</f>
        <v>0</v>
      </c>
      <c r="BG97" s="78" t="e">
        <f>AY97/AZ97</f>
        <v>#DIV/0!</v>
      </c>
      <c r="BH97" s="80">
        <v>0</v>
      </c>
      <c r="BI97" s="80">
        <v>0</v>
      </c>
      <c r="BJ97" s="80">
        <v>0</v>
      </c>
      <c r="BK97" s="10">
        <f>SUM(BH97:BJ97)</f>
        <v>0</v>
      </c>
      <c r="BL97" s="15">
        <f>AV97*$D$103</f>
        <v>0</v>
      </c>
      <c r="BM97" s="9">
        <f>BL97-BK97</f>
        <v>0</v>
      </c>
      <c r="BN97" s="67">
        <f>BM97*IF($BM$98 &gt; 0, (BM97&gt;0), (BM97&lt;0))</f>
        <v>0</v>
      </c>
      <c r="BO97" s="7">
        <f>BN97/$BN$98</f>
        <v>0</v>
      </c>
      <c r="BP97" s="76">
        <f>BO97*$BM$98</f>
        <v>0</v>
      </c>
      <c r="BQ97" s="62">
        <f>IF(BP97&gt;0,V97,W97)</f>
        <v>9.4727605117814093</v>
      </c>
      <c r="BR97" s="60">
        <f>BP97/BQ97</f>
        <v>0</v>
      </c>
      <c r="BS97" s="78" t="e">
        <f>BK97/BL97</f>
        <v>#DIV/0!</v>
      </c>
      <c r="BT97" s="17">
        <f>AY97+BK97+BV97</f>
        <v>104</v>
      </c>
      <c r="BU97" s="83">
        <f>AZ97+BL97+BW97</f>
        <v>108.13219913920337</v>
      </c>
      <c r="BV97" s="84">
        <v>104</v>
      </c>
      <c r="BW97" s="15">
        <f>AW97*$D$106</f>
        <v>108.13219913920337</v>
      </c>
      <c r="BX97" s="48">
        <f>BW97-BV97</f>
        <v>4.1321991392033652</v>
      </c>
      <c r="BY97" s="68">
        <f>BX97*(BX97&lt;&gt;0)</f>
        <v>4.1321991392033652</v>
      </c>
      <c r="BZ97" s="31">
        <f>BY97/$BY$98</f>
        <v>2.7536979469567941E-3</v>
      </c>
      <c r="CA97" s="61">
        <f>BZ97 * $BX$98</f>
        <v>4.1321991392033652</v>
      </c>
      <c r="CB97" s="62">
        <f>IF(CA97&gt;0, V97, W97)</f>
        <v>9.3256360797401321</v>
      </c>
      <c r="CC97" s="79">
        <f>CA97/CB97</f>
        <v>0.44310105003781286</v>
      </c>
      <c r="CG97" s="33"/>
      <c r="CI97" s="16"/>
      <c r="CJ97" s="1"/>
    </row>
    <row r="98" spans="1:88" ht="17" thickBot="1" x14ac:dyDescent="0.25">
      <c r="A98" s="4" t="s">
        <v>14</v>
      </c>
      <c r="B98" s="13">
        <f>AVERAGE(B2:B97)</f>
        <v>0.27083333333333331</v>
      </c>
      <c r="C98" s="13">
        <f>AVERAGE(C2:C97)</f>
        <v>0.44791666666666669</v>
      </c>
      <c r="D98" s="6">
        <f>SUM(D2:D97)</f>
        <v>43.205461784739192</v>
      </c>
      <c r="E98" s="6">
        <f>SUM(E3:E97)</f>
        <v>52.006053609103205</v>
      </c>
      <c r="F98" s="4"/>
      <c r="G98" s="4"/>
      <c r="H98" s="4"/>
      <c r="I98" s="4"/>
      <c r="J98" s="4"/>
      <c r="K98" s="4"/>
      <c r="L98" s="4">
        <f>MIN(L2:L97)</f>
        <v>-0.70559880464603697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7">
        <f>SUM(X2:X97)</f>
        <v>97.718525452607381</v>
      </c>
      <c r="Y98" s="27"/>
      <c r="Z98" s="13"/>
      <c r="AA98" s="13"/>
      <c r="AB98" s="13"/>
      <c r="AC98" s="13"/>
      <c r="AD98" s="13"/>
      <c r="AE98" s="13"/>
      <c r="AF98" s="13"/>
      <c r="AG98" s="13"/>
      <c r="AH98" s="27">
        <f>MIN(AH2:AH97)</f>
        <v>6.4178491281671524E-2</v>
      </c>
      <c r="AI98" s="13"/>
      <c r="AJ98" s="13"/>
      <c r="AK98" s="13"/>
      <c r="AL98" s="27">
        <f>MIN(AL2:AL97)</f>
        <v>-1.194881273382256</v>
      </c>
      <c r="AM98" s="13"/>
      <c r="AN98" s="13"/>
      <c r="AO98" s="13"/>
      <c r="AP98" s="13"/>
      <c r="AQ98" s="13"/>
      <c r="AR98" s="21">
        <f>SUM(AR2:AR97)</f>
        <v>341.60197954529639</v>
      </c>
      <c r="AS98" s="21">
        <f>SUM(AS2:AS97)</f>
        <v>246.62885896464843</v>
      </c>
      <c r="AT98" s="21">
        <f>SUM(AT2:AT97)</f>
        <v>676.91921686585476</v>
      </c>
      <c r="AU98" s="4">
        <f>SUM(AU2:AU97)</f>
        <v>0.99999999999999989</v>
      </c>
      <c r="AV98" s="4">
        <f>SUM(AV2:AV97)</f>
        <v>1.0000000000000002</v>
      </c>
      <c r="AW98" s="4">
        <f>SUM(AW2:AW97)</f>
        <v>0.99999999999999956</v>
      </c>
      <c r="AX98" s="7"/>
      <c r="AY98" s="9">
        <f>SUM(AY2:AY97)</f>
        <v>123301</v>
      </c>
      <c r="AZ98" s="9">
        <f>SUM(AZ2:AZ97)</f>
        <v>123034.49999999997</v>
      </c>
      <c r="BA98" s="69">
        <f>SUM(BA2:BA97)</f>
        <v>-266.50000000002831</v>
      </c>
      <c r="BB98" s="9">
        <f>SUM(BB2:BB97)</f>
        <v>-41238.836141928237</v>
      </c>
      <c r="BC98" s="9"/>
      <c r="BD98" s="9">
        <f>SUM(BD2:BD97)</f>
        <v>-266.50000000002819</v>
      </c>
      <c r="BE98" s="9"/>
      <c r="BF98" s="9"/>
      <c r="BG98" s="9"/>
      <c r="BH98" s="9">
        <f>SUM(BH2:BH97)</f>
        <v>38566</v>
      </c>
      <c r="BI98" s="9">
        <f>SUM(BI2:BI97)</f>
        <v>148240</v>
      </c>
      <c r="BJ98" s="9">
        <f>SUM(BJ2:BJ97)</f>
        <v>2495</v>
      </c>
      <c r="BK98" s="9">
        <f>SUM(BK2:BK97)</f>
        <v>189301</v>
      </c>
      <c r="BL98" s="9">
        <f>SUM(BL2:BL97)</f>
        <v>188937.90000000011</v>
      </c>
      <c r="BM98" s="69">
        <f>SUM(BM2:BM97)</f>
        <v>-363.09999999996808</v>
      </c>
      <c r="BN98" s="9">
        <f>SUM(BN2:BN97)</f>
        <v>-52445.297142354109</v>
      </c>
      <c r="BO98" s="9">
        <f>SUM(BO2:BO97)</f>
        <v>0.99999999999999978</v>
      </c>
      <c r="BP98" s="9">
        <f>SUM(BP2:BP97)</f>
        <v>-363.09999999996796</v>
      </c>
      <c r="BQ98" s="9"/>
      <c r="BR98" s="9"/>
      <c r="BS98" s="9"/>
      <c r="BT98" s="6">
        <f t="shared" ref="BT98:CA98" si="0">SUM(BT2:BT97)</f>
        <v>315488</v>
      </c>
      <c r="BU98" s="6">
        <f t="shared" si="0"/>
        <v>316359.00000000006</v>
      </c>
      <c r="BV98" s="9">
        <f t="shared" si="0"/>
        <v>2886</v>
      </c>
      <c r="BW98" s="9">
        <f t="shared" si="0"/>
        <v>4386.6000000000022</v>
      </c>
      <c r="BX98" s="69">
        <f t="shared" si="0"/>
        <v>1500.6</v>
      </c>
      <c r="BY98" s="9">
        <f t="shared" si="0"/>
        <v>1500.6</v>
      </c>
      <c r="BZ98" s="9">
        <f t="shared" si="0"/>
        <v>0.99999999999999956</v>
      </c>
      <c r="CA98" s="9">
        <f t="shared" si="0"/>
        <v>1500.6</v>
      </c>
      <c r="CB98" s="9"/>
      <c r="CC98" s="9"/>
      <c r="CG98" s="22"/>
      <c r="CH98" s="22"/>
      <c r="CI98" s="16"/>
    </row>
    <row r="99" spans="1:88" x14ac:dyDescent="0.2">
      <c r="A99" s="11" t="s">
        <v>22</v>
      </c>
      <c r="B99" s="8"/>
      <c r="C99" s="8"/>
      <c r="D99" s="1"/>
      <c r="E99" s="1">
        <f>MEDIAN(E2:E97)</f>
        <v>0.54862627475426695</v>
      </c>
      <c r="L99">
        <f>PERCENTILE(L2:L97, 0.99)</f>
        <v>1.1070457072713233</v>
      </c>
      <c r="AN99" s="3" t="s">
        <v>167</v>
      </c>
      <c r="AO99" s="3" t="s">
        <v>168</v>
      </c>
      <c r="AP99" s="3" t="s">
        <v>170</v>
      </c>
      <c r="AY99" s="2" t="s">
        <v>126</v>
      </c>
      <c r="BV99">
        <f>BV98/BW98</f>
        <v>0.65791273423608232</v>
      </c>
      <c r="CA99" s="1"/>
    </row>
    <row r="100" spans="1:88" x14ac:dyDescent="0.2">
      <c r="A100" s="12" t="s">
        <v>21</v>
      </c>
      <c r="B100" s="8"/>
      <c r="C100" s="8"/>
      <c r="D100" s="7"/>
      <c r="E100" s="7"/>
      <c r="F100" s="7"/>
      <c r="G100" s="7"/>
      <c r="H100" s="7"/>
      <c r="I100" s="44"/>
      <c r="J100" s="7"/>
      <c r="K100" s="7"/>
      <c r="N100" t="s">
        <v>98</v>
      </c>
      <c r="T100" s="7"/>
      <c r="U100" s="7"/>
      <c r="V100" s="7"/>
      <c r="Y100" s="7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 t="s">
        <v>169</v>
      </c>
      <c r="AP100" s="8" t="s">
        <v>171</v>
      </c>
      <c r="AQ100" s="8"/>
      <c r="AR100" s="8"/>
      <c r="AS100" s="20"/>
      <c r="AT100" s="20"/>
      <c r="AU100" s="20"/>
      <c r="AV100" s="7"/>
      <c r="AW100" s="7"/>
      <c r="AX100" s="7"/>
      <c r="AY100" s="66" t="s">
        <v>127</v>
      </c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CC100">
        <v>1</v>
      </c>
    </row>
    <row r="101" spans="1:88" x14ac:dyDescent="0.2">
      <c r="A101" t="s">
        <v>29</v>
      </c>
      <c r="B101" s="3"/>
      <c r="C101" s="2" t="s">
        <v>32</v>
      </c>
      <c r="H101" s="7" t="s">
        <v>45</v>
      </c>
      <c r="I101">
        <v>0.99</v>
      </c>
      <c r="K101">
        <v>0.01</v>
      </c>
      <c r="N101" s="56">
        <v>0.9</v>
      </c>
      <c r="AP101" s="3" t="s">
        <v>172</v>
      </c>
      <c r="AY101" s="2" t="s">
        <v>128</v>
      </c>
      <c r="BK101" t="s">
        <v>66</v>
      </c>
      <c r="CC101">
        <v>2</v>
      </c>
    </row>
    <row r="102" spans="1:88" x14ac:dyDescent="0.2">
      <c r="A102" s="5" t="s">
        <v>9</v>
      </c>
      <c r="B102" s="3"/>
      <c r="C102" t="s">
        <v>11</v>
      </c>
      <c r="D102" t="s">
        <v>16</v>
      </c>
      <c r="F102" t="s">
        <v>25</v>
      </c>
      <c r="H102" t="s">
        <v>47</v>
      </c>
      <c r="I102">
        <v>0.99</v>
      </c>
      <c r="J102" t="s">
        <v>48</v>
      </c>
      <c r="K102">
        <v>0.01</v>
      </c>
      <c r="AY102" s="2" t="s">
        <v>130</v>
      </c>
      <c r="BK102" t="s">
        <v>67</v>
      </c>
      <c r="CC102">
        <v>3</v>
      </c>
    </row>
    <row r="103" spans="1:88" x14ac:dyDescent="0.2">
      <c r="A103" s="5" t="s">
        <v>1</v>
      </c>
      <c r="B103" s="3"/>
      <c r="C103" s="3">
        <v>209931</v>
      </c>
      <c r="D103" s="1">
        <f>C103*$N$101</f>
        <v>188937.9</v>
      </c>
      <c r="F103">
        <f>D103/C103</f>
        <v>0.9</v>
      </c>
      <c r="H103" t="s">
        <v>49</v>
      </c>
      <c r="I103">
        <v>0.99</v>
      </c>
      <c r="J103" t="s">
        <v>50</v>
      </c>
      <c r="K103">
        <v>0.01</v>
      </c>
      <c r="AY103" s="2" t="s">
        <v>131</v>
      </c>
      <c r="BK103" t="s">
        <v>79</v>
      </c>
      <c r="BL103" t="s">
        <v>103</v>
      </c>
      <c r="CC103">
        <v>4</v>
      </c>
    </row>
    <row r="104" spans="1:88" x14ac:dyDescent="0.2">
      <c r="A104" s="5" t="s">
        <v>10</v>
      </c>
      <c r="B104" s="3"/>
      <c r="C104" s="3">
        <v>136705</v>
      </c>
      <c r="D104" s="1">
        <f>C104*$N$101</f>
        <v>123034.5</v>
      </c>
      <c r="F104">
        <f>D104/C104</f>
        <v>0.9</v>
      </c>
      <c r="H104" t="s">
        <v>51</v>
      </c>
      <c r="I104">
        <v>0.98</v>
      </c>
      <c r="J104" t="s">
        <v>46</v>
      </c>
      <c r="K104">
        <v>0.02</v>
      </c>
      <c r="BK104" s="45" t="s">
        <v>80</v>
      </c>
      <c r="BL104" t="s">
        <v>104</v>
      </c>
      <c r="CC104">
        <v>5</v>
      </c>
    </row>
    <row r="105" spans="1:88" x14ac:dyDescent="0.2">
      <c r="A105" s="5" t="s">
        <v>76</v>
      </c>
      <c r="B105" s="3"/>
      <c r="C105">
        <v>12612</v>
      </c>
      <c r="D105" s="1">
        <f>C105*$N$101</f>
        <v>11350.800000000001</v>
      </c>
      <c r="F105">
        <f>D105/C105</f>
        <v>0.90000000000000013</v>
      </c>
      <c r="H105" t="s">
        <v>52</v>
      </c>
      <c r="I105">
        <v>0.99</v>
      </c>
      <c r="J105" t="s">
        <v>46</v>
      </c>
      <c r="K105">
        <v>0.01</v>
      </c>
      <c r="BK105" t="s">
        <v>77</v>
      </c>
      <c r="BL105" t="s">
        <v>100</v>
      </c>
      <c r="CC105">
        <v>6</v>
      </c>
    </row>
    <row r="106" spans="1:88" x14ac:dyDescent="0.2">
      <c r="A106" s="5" t="s">
        <v>113</v>
      </c>
      <c r="B106" s="3"/>
      <c r="C106">
        <v>4874</v>
      </c>
      <c r="D106" s="1">
        <f>C106*$N$101</f>
        <v>4386.6000000000004</v>
      </c>
      <c r="F106">
        <f>D106/C106</f>
        <v>0.9</v>
      </c>
      <c r="H106" t="s">
        <v>53</v>
      </c>
      <c r="I106">
        <v>0.99</v>
      </c>
      <c r="J106" t="s">
        <v>46</v>
      </c>
      <c r="K106">
        <v>0.01</v>
      </c>
      <c r="BK106">
        <v>0</v>
      </c>
      <c r="BL106" s="46"/>
      <c r="CC106">
        <v>7</v>
      </c>
    </row>
    <row r="107" spans="1:88" x14ac:dyDescent="0.2">
      <c r="A107" s="5" t="s">
        <v>11</v>
      </c>
      <c r="B107" s="3"/>
      <c r="C107">
        <f>SUM(C103:C105)</f>
        <v>359248</v>
      </c>
      <c r="D107">
        <f>SUM(D103:D105)</f>
        <v>323323.2</v>
      </c>
      <c r="F107">
        <f>D107/C107</f>
        <v>0.9</v>
      </c>
      <c r="BK107" s="46" t="s">
        <v>78</v>
      </c>
      <c r="BL107" t="s">
        <v>101</v>
      </c>
    </row>
    <row r="108" spans="1:88" x14ac:dyDescent="0.2">
      <c r="A108" s="3"/>
      <c r="B108" s="3"/>
      <c r="BK108" s="46" t="s">
        <v>82</v>
      </c>
      <c r="BL108" t="s">
        <v>105</v>
      </c>
    </row>
    <row r="109" spans="1:88" x14ac:dyDescent="0.2">
      <c r="BK109" s="46" t="s">
        <v>81</v>
      </c>
      <c r="BL109" t="s">
        <v>102</v>
      </c>
    </row>
  </sheetData>
  <sortState xmlns:xlrd2="http://schemas.microsoft.com/office/spreadsheetml/2017/richdata2" ref="A2:CC97">
    <sortCondition ref="A2:A97"/>
    <sortCondition ref="CA2:CA97"/>
    <sortCondition ref="BS2:BS97"/>
    <sortCondition ref="BG2:BG97"/>
  </sortState>
  <conditionalFormatting sqref="G2:G97">
    <cfRule type="cellIs" dxfId="22" priority="291" operator="lessThanOrEqual">
      <formula>0.01</formula>
    </cfRule>
    <cfRule type="cellIs" dxfId="21" priority="292" operator="greaterThanOrEqual">
      <formula>0.99</formula>
    </cfRule>
  </conditionalFormatting>
  <conditionalFormatting sqref="B2:C97">
    <cfRule type="expression" dxfId="20" priority="209">
      <formula>$C2 &lt;&gt; $B2</formula>
    </cfRule>
  </conditionalFormatting>
  <conditionalFormatting sqref="P100:P101 Q101:R101 O2:P97">
    <cfRule type="cellIs" dxfId="19" priority="188" operator="greaterThan">
      <formula>0</formula>
    </cfRule>
  </conditionalFormatting>
  <conditionalFormatting sqref="Q2:R97">
    <cfRule type="cellIs" dxfId="18" priority="187" operator="greaterThan">
      <formula>0</formula>
    </cfRule>
  </conditionalFormatting>
  <conditionalFormatting sqref="AQ2:AQ7 AQ10:AQ11 AQ13:AQ16 AQ19 AQ29:AQ31 AQ35 AQ37 AQ39:AQ41 AQ43 AQ45:AQ48 AQ50:AQ51 AQ54:AQ57 AQ62:AQ63 AQ69:AQ73 AQ21:AQ27 AQ94:AQ97 AQ79:AQ89 AQ59:AQ60 AQ65:AQ67 AQ75:AQ77">
    <cfRule type="cellIs" dxfId="17" priority="14" operator="greaterThan">
      <formula>1</formula>
    </cfRule>
  </conditionalFormatting>
  <conditionalFormatting sqref="AX2:AX97 CC2:CC97">
    <cfRule type="cellIs" dxfId="16" priority="173" operator="greaterThan">
      <formula>0</formula>
    </cfRule>
    <cfRule type="cellIs" dxfId="15" priority="174" operator="lessThan">
      <formula>0</formula>
    </cfRule>
  </conditionalFormatting>
  <conditionalFormatting sqref="AP2:AP97">
    <cfRule type="cellIs" dxfId="14" priority="13" operator="between">
      <formula>0.01</formula>
      <formula>0.99</formula>
    </cfRule>
  </conditionalFormatting>
  <conditionalFormatting sqref="BA2:BA97">
    <cfRule type="colorScale" priority="12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97 BF2:BF97 BR2:BR97">
    <cfRule type="cellIs" dxfId="13" priority="10" operator="lessThan">
      <formula>0</formula>
    </cfRule>
    <cfRule type="cellIs" dxfId="12" priority="11" operator="greaterThan">
      <formula>0</formula>
    </cfRule>
  </conditionalFormatting>
  <conditionalFormatting sqref="BG2:BG97">
    <cfRule type="cellIs" dxfId="11" priority="6" operator="lessThanOrEqual">
      <formula>0.3333</formula>
    </cfRule>
  </conditionalFormatting>
  <conditionalFormatting sqref="BG2:BG97 BS2:BS97">
    <cfRule type="cellIs" dxfId="10" priority="5" operator="greaterThanOrEqual">
      <formula>3</formula>
    </cfRule>
  </conditionalFormatting>
  <conditionalFormatting sqref="D2:D97">
    <cfRule type="cellIs" dxfId="9" priority="6315" operator="greaterThanOrEqual">
      <formula>$I$106</formula>
    </cfRule>
    <cfRule type="cellIs" dxfId="8" priority="6316" operator="lessThanOrEqual">
      <formula>$K$106</formula>
    </cfRule>
  </conditionalFormatting>
  <conditionalFormatting sqref="BX2:BX97">
    <cfRule type="colorScale" priority="636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97">
    <cfRule type="cellIs" dxfId="7" priority="6368" operator="lessThanOrEqual">
      <formula>$K$103</formula>
    </cfRule>
  </conditionalFormatting>
  <conditionalFormatting sqref="I2:I97">
    <cfRule type="cellIs" dxfId="6" priority="6370" operator="greaterThanOrEqual">
      <formula>$I$103</formula>
    </cfRule>
  </conditionalFormatting>
  <conditionalFormatting sqref="F2:F97">
    <cfRule type="cellIs" dxfId="5" priority="6372" operator="greaterThanOrEqual">
      <formula>$I$101</formula>
    </cfRule>
    <cfRule type="cellIs" dxfId="4" priority="6373" operator="lessThanOrEqual">
      <formula>$K$101</formula>
    </cfRule>
  </conditionalFormatting>
  <conditionalFormatting sqref="J2:J97">
    <cfRule type="cellIs" dxfId="3" priority="6376" operator="lessThanOrEqual">
      <formula>$K$104</formula>
    </cfRule>
    <cfRule type="cellIs" dxfId="2" priority="6377" operator="greaterThanOrEqual">
      <formula>$I$104</formula>
    </cfRule>
  </conditionalFormatting>
  <conditionalFormatting sqref="K2:K97">
    <cfRule type="cellIs" dxfId="1" priority="6380" operator="greaterThanOrEqual">
      <formula>$I$105</formula>
    </cfRule>
    <cfRule type="cellIs" dxfId="0" priority="6381" operator="lessThanOrEqual">
      <formula>$K$105</formula>
    </cfRule>
  </conditionalFormatting>
  <conditionalFormatting sqref="BM2:BM97">
    <cfRule type="colorScale" priority="6384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40</v>
      </c>
    </row>
    <row r="3" spans="1:1" x14ac:dyDescent="0.2">
      <c r="A3" t="s">
        <v>107</v>
      </c>
    </row>
    <row r="4" spans="1:1" x14ac:dyDescent="0.2">
      <c r="A4" t="s">
        <v>106</v>
      </c>
    </row>
    <row r="5" spans="1:1" x14ac:dyDescent="0.2">
      <c r="A5" t="s">
        <v>108</v>
      </c>
    </row>
    <row r="6" spans="1:1" x14ac:dyDescent="0.2">
      <c r="A6" t="s">
        <v>31</v>
      </c>
    </row>
    <row r="7" spans="1:1" x14ac:dyDescent="0.2">
      <c r="A7" t="s">
        <v>99</v>
      </c>
    </row>
    <row r="8" spans="1:1" x14ac:dyDescent="0.2">
      <c r="A8" t="s">
        <v>3</v>
      </c>
    </row>
    <row r="9" spans="1:1" x14ac:dyDescent="0.2">
      <c r="A9" t="s">
        <v>30</v>
      </c>
    </row>
    <row r="10" spans="1:1" x14ac:dyDescent="0.2">
      <c r="A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65</v>
      </c>
      <c r="C1" t="s">
        <v>24</v>
      </c>
      <c r="D1" t="s">
        <v>60</v>
      </c>
      <c r="E1" t="s">
        <v>61</v>
      </c>
      <c r="F1" t="s">
        <v>15</v>
      </c>
      <c r="G1" t="s">
        <v>59</v>
      </c>
      <c r="H1" t="s">
        <v>72</v>
      </c>
      <c r="J1" t="s">
        <v>0</v>
      </c>
      <c r="K1" t="s">
        <v>95</v>
      </c>
      <c r="L1" t="s">
        <v>64</v>
      </c>
      <c r="M1" s="18" t="s">
        <v>97</v>
      </c>
      <c r="N1" s="18"/>
    </row>
    <row r="2" spans="1:14" x14ac:dyDescent="0.2">
      <c r="A2" s="3" t="str">
        <f>Damian!A2</f>
        <v>AAPL</v>
      </c>
      <c r="B2" s="1">
        <f>Damian!AV2*$E$77</f>
        <v>241.87426728967611</v>
      </c>
      <c r="C2" s="2">
        <v>0</v>
      </c>
      <c r="D2" s="2">
        <v>0</v>
      </c>
      <c r="E2" s="3">
        <f>C2+D2</f>
        <v>0</v>
      </c>
      <c r="F2" s="1">
        <f t="shared" ref="F2:F65" si="0">B2-E2</f>
        <v>241.87426728967611</v>
      </c>
      <c r="G2" s="1">
        <f>Damian!N2</f>
        <v>0</v>
      </c>
      <c r="H2" s="32">
        <f>E2/B2</f>
        <v>0</v>
      </c>
      <c r="I2" s="57"/>
      <c r="J2" t="s">
        <v>27</v>
      </c>
      <c r="K2">
        <v>13</v>
      </c>
      <c r="L2" s="1" t="s">
        <v>96</v>
      </c>
      <c r="M2" s="18">
        <v>147</v>
      </c>
    </row>
    <row r="3" spans="1:14" x14ac:dyDescent="0.2">
      <c r="A3" s="3" t="str">
        <f>Damian!A3</f>
        <v>ABMD</v>
      </c>
      <c r="B3" s="1">
        <f>Damian!AV3*$E$77</f>
        <v>744.55021001846171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744.55021001846171</v>
      </c>
      <c r="G3" s="1">
        <f>Damian!N3</f>
        <v>0</v>
      </c>
      <c r="H3" s="32">
        <f t="shared" ref="H3:H66" si="2">E3/B3</f>
        <v>0</v>
      </c>
      <c r="I3" s="19"/>
      <c r="J3" t="s">
        <v>4</v>
      </c>
      <c r="K3">
        <v>1</v>
      </c>
      <c r="L3" s="1" t="s">
        <v>96</v>
      </c>
      <c r="M3" s="18">
        <v>120</v>
      </c>
    </row>
    <row r="4" spans="1:14" x14ac:dyDescent="0.2">
      <c r="A4" s="3" t="str">
        <f>Damian!A4</f>
        <v>ABNB</v>
      </c>
      <c r="B4" s="1">
        <f>Damian!AV4*$E$77</f>
        <v>101.66723830030932</v>
      </c>
      <c r="C4" s="2">
        <v>0</v>
      </c>
      <c r="D4" s="2">
        <v>0</v>
      </c>
      <c r="E4" s="3">
        <f t="shared" si="1"/>
        <v>0</v>
      </c>
      <c r="F4" s="1">
        <f t="shared" si="0"/>
        <v>101.66723830030932</v>
      </c>
      <c r="G4" s="1">
        <f>Damian!N4</f>
        <v>0</v>
      </c>
      <c r="H4" s="32">
        <f t="shared" si="2"/>
        <v>0</v>
      </c>
      <c r="I4" s="19"/>
      <c r="L4" s="1"/>
      <c r="M4" s="18"/>
    </row>
    <row r="5" spans="1:14" x14ac:dyDescent="0.2">
      <c r="A5" s="3" t="str">
        <f>Damian!A6</f>
        <v>ADYEY</v>
      </c>
      <c r="B5" s="1">
        <f>Damian!AV6*$E$77</f>
        <v>239.33482856284357</v>
      </c>
      <c r="C5" s="2">
        <v>0</v>
      </c>
      <c r="D5" s="2">
        <v>0</v>
      </c>
      <c r="E5" s="3">
        <f t="shared" si="1"/>
        <v>0</v>
      </c>
      <c r="F5" s="1">
        <f t="shared" si="0"/>
        <v>239.33482856284357</v>
      </c>
      <c r="G5" s="1">
        <f>Damian!N6</f>
        <v>0</v>
      </c>
      <c r="H5" s="32">
        <f t="shared" si="2"/>
        <v>0</v>
      </c>
      <c r="I5" s="19"/>
      <c r="L5" s="1"/>
      <c r="M5" s="18"/>
    </row>
    <row r="6" spans="1:14" x14ac:dyDescent="0.2">
      <c r="A6" s="3" t="str">
        <f>Damian!A7</f>
        <v>AMD</v>
      </c>
      <c r="B6" s="1">
        <f>Damian!AV7*$E$77</f>
        <v>223.05971114842151</v>
      </c>
      <c r="C6" s="2">
        <v>0</v>
      </c>
      <c r="D6" s="2">
        <v>0</v>
      </c>
      <c r="E6" s="3">
        <f t="shared" si="1"/>
        <v>0</v>
      </c>
      <c r="F6" s="1">
        <f t="shared" si="0"/>
        <v>223.05971114842151</v>
      </c>
      <c r="G6" s="1">
        <f>Damian!N7</f>
        <v>0</v>
      </c>
      <c r="H6" s="32">
        <f t="shared" si="2"/>
        <v>0</v>
      </c>
      <c r="I6" s="19"/>
      <c r="L6" s="1"/>
      <c r="M6" s="18"/>
    </row>
    <row r="7" spans="1:14" x14ac:dyDescent="0.2">
      <c r="A7" s="3" t="str">
        <f>Damian!A10</f>
        <v>AMZN</v>
      </c>
      <c r="B7" s="1">
        <f>Damian!AV10*$E$77</f>
        <v>267.67672017548199</v>
      </c>
      <c r="C7" s="2">
        <v>0</v>
      </c>
      <c r="D7" s="2">
        <v>0</v>
      </c>
      <c r="E7" s="3">
        <f t="shared" si="1"/>
        <v>0</v>
      </c>
      <c r="F7" s="1">
        <f t="shared" si="0"/>
        <v>267.67672017548199</v>
      </c>
      <c r="G7" s="1">
        <f>Damian!N10</f>
        <v>0</v>
      </c>
      <c r="H7" s="32">
        <f t="shared" si="2"/>
        <v>0</v>
      </c>
      <c r="I7" s="19"/>
      <c r="L7" s="1"/>
      <c r="M7" s="18"/>
    </row>
    <row r="8" spans="1:14" x14ac:dyDescent="0.2">
      <c r="A8" s="3" t="str">
        <f>Damian!A11</f>
        <v>ANET</v>
      </c>
      <c r="B8" s="1">
        <f>Damian!AV11*$E$77</f>
        <v>767.92269576704018</v>
      </c>
      <c r="C8" s="2">
        <v>0</v>
      </c>
      <c r="D8" s="2">
        <v>0</v>
      </c>
      <c r="E8" s="3">
        <f t="shared" si="1"/>
        <v>0</v>
      </c>
      <c r="F8" s="1">
        <f t="shared" si="0"/>
        <v>767.92269576704018</v>
      </c>
      <c r="G8" s="1">
        <f>Damian!N11</f>
        <v>0</v>
      </c>
      <c r="H8" s="32">
        <f t="shared" si="2"/>
        <v>0</v>
      </c>
      <c r="I8" s="19"/>
      <c r="L8" s="1"/>
      <c r="M8" s="18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2" t="e">
        <f t="shared" si="2"/>
        <v>#REF!</v>
      </c>
      <c r="I9" s="58"/>
      <c r="M9" s="18"/>
    </row>
    <row r="10" spans="1:14" x14ac:dyDescent="0.2">
      <c r="A10" s="3" t="str">
        <f>Damian!A14</f>
        <v>AXON</v>
      </c>
      <c r="B10" s="1">
        <f>Damian!AV14*$E$77</f>
        <v>837.94645340278555</v>
      </c>
      <c r="C10" s="2">
        <v>0</v>
      </c>
      <c r="D10" s="2">
        <v>175</v>
      </c>
      <c r="E10" s="3">
        <f t="shared" si="1"/>
        <v>175</v>
      </c>
      <c r="F10" s="1">
        <f t="shared" si="0"/>
        <v>662.94645340278555</v>
      </c>
      <c r="G10" s="1">
        <f>Damian!N14</f>
        <v>0</v>
      </c>
      <c r="H10" s="32">
        <f t="shared" si="2"/>
        <v>0.20884389365137715</v>
      </c>
      <c r="I10" s="19"/>
      <c r="L10" s="1"/>
      <c r="M10" s="18"/>
    </row>
    <row r="11" spans="1:14" x14ac:dyDescent="0.2">
      <c r="A11" s="3" t="str">
        <f>Damian!A15</f>
        <v>BROS</v>
      </c>
      <c r="B11" s="1">
        <f>Damian!AV15*$E$77</f>
        <v>91.845710841565122</v>
      </c>
      <c r="C11" s="2">
        <v>0</v>
      </c>
      <c r="D11" s="2">
        <v>200</v>
      </c>
      <c r="E11" s="3">
        <f t="shared" si="1"/>
        <v>200</v>
      </c>
      <c r="F11" s="1">
        <f t="shared" si="0"/>
        <v>-108.15428915843488</v>
      </c>
      <c r="G11" s="1">
        <f>Damian!N15</f>
        <v>0</v>
      </c>
      <c r="H11" s="32">
        <f t="shared" si="2"/>
        <v>2.1775649419819096</v>
      </c>
      <c r="I11" s="19"/>
      <c r="L11" s="1"/>
      <c r="M11" s="18"/>
    </row>
    <row r="12" spans="1:14" x14ac:dyDescent="0.2">
      <c r="A12" s="3" t="str">
        <f>Damian!A16</f>
        <v>BYND</v>
      </c>
      <c r="B12" s="1">
        <f>Damian!AV16*$E$77</f>
        <v>23.70379534877533</v>
      </c>
      <c r="C12" s="2">
        <v>0</v>
      </c>
      <c r="D12" s="2">
        <v>71</v>
      </c>
      <c r="E12" s="3">
        <f t="shared" si="1"/>
        <v>71</v>
      </c>
      <c r="F12" s="1">
        <f t="shared" si="0"/>
        <v>-47.29620465122467</v>
      </c>
      <c r="G12" s="1">
        <f>Damian!N16</f>
        <v>0</v>
      </c>
      <c r="H12" s="32">
        <f t="shared" si="2"/>
        <v>2.9953009193385673</v>
      </c>
      <c r="I12" s="19"/>
      <c r="L12" s="1"/>
      <c r="M12" s="18"/>
    </row>
    <row r="13" spans="1:14" x14ac:dyDescent="0.2">
      <c r="A13" s="3" t="str">
        <f>Damian!A19</f>
        <v>CHWY</v>
      </c>
      <c r="B13" s="1">
        <f>Damian!AV19*$E$77</f>
        <v>64.548829532942733</v>
      </c>
      <c r="C13" s="2">
        <v>115</v>
      </c>
      <c r="D13" s="2">
        <v>0</v>
      </c>
      <c r="E13" s="3">
        <f t="shared" si="1"/>
        <v>115</v>
      </c>
      <c r="F13" s="1">
        <f t="shared" si="0"/>
        <v>-50.451170467057267</v>
      </c>
      <c r="G13" s="1">
        <f>Damian!N19</f>
        <v>0</v>
      </c>
      <c r="H13" s="32">
        <f t="shared" si="2"/>
        <v>1.7815969837425065</v>
      </c>
      <c r="I13" s="19"/>
      <c r="L13" s="1"/>
      <c r="M13" s="18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2" t="e">
        <f t="shared" si="2"/>
        <v>#REF!</v>
      </c>
      <c r="I14" s="19"/>
      <c r="L14" s="1"/>
      <c r="M14" s="18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2" t="e">
        <f t="shared" si="2"/>
        <v>#REF!</v>
      </c>
      <c r="I15" s="59"/>
      <c r="L15" s="1"/>
      <c r="M15" s="18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2" t="e">
        <f t="shared" si="2"/>
        <v>#REF!</v>
      </c>
      <c r="I16" s="59"/>
      <c r="L16" s="1"/>
      <c r="M16" s="18"/>
    </row>
    <row r="17" spans="1:13" x14ac:dyDescent="0.2">
      <c r="A17" s="3" t="str">
        <f>Damian!A22</f>
        <v>DOCS</v>
      </c>
      <c r="B17" s="1">
        <f>Damian!AV22*$E$77</f>
        <v>23.70379534877533</v>
      </c>
      <c r="C17" s="2">
        <v>514</v>
      </c>
      <c r="D17" s="2">
        <v>86</v>
      </c>
      <c r="E17" s="3">
        <f t="shared" si="1"/>
        <v>600</v>
      </c>
      <c r="F17" s="1">
        <f t="shared" si="0"/>
        <v>-576.29620465122468</v>
      </c>
      <c r="G17" s="1">
        <f>Damian!N22</f>
        <v>0</v>
      </c>
      <c r="H17" s="32">
        <f t="shared" si="2"/>
        <v>25.312402135255496</v>
      </c>
      <c r="I17" s="19"/>
      <c r="L17" s="1"/>
      <c r="M17" s="18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2" t="e">
        <f t="shared" si="2"/>
        <v>#REF!</v>
      </c>
      <c r="I18" s="59"/>
      <c r="L18" s="1"/>
      <c r="M18" s="18"/>
    </row>
    <row r="19" spans="1:13" x14ac:dyDescent="0.2">
      <c r="A19" s="3" t="str">
        <f>Damian!A24</f>
        <v>DUOL</v>
      </c>
      <c r="B19" s="1">
        <f>Damian!AV24*$E$77</f>
        <v>83.114392186308322</v>
      </c>
      <c r="C19" s="2">
        <v>0</v>
      </c>
      <c r="D19" s="2">
        <v>0</v>
      </c>
      <c r="E19" s="3">
        <f t="shared" si="1"/>
        <v>0</v>
      </c>
      <c r="F19" s="1">
        <f t="shared" si="0"/>
        <v>83.114392186308322</v>
      </c>
      <c r="G19" s="1">
        <f>Damian!N24</f>
        <v>0</v>
      </c>
      <c r="H19" s="32">
        <f t="shared" si="2"/>
        <v>0</v>
      </c>
      <c r="I19" s="19"/>
      <c r="L19" s="1"/>
      <c r="M19" s="18"/>
    </row>
    <row r="20" spans="1:13" x14ac:dyDescent="0.2">
      <c r="A20" s="3" t="str">
        <f>Damian!A25</f>
        <v>EDIT</v>
      </c>
      <c r="B20" s="1">
        <f>Damian!AV25*$E$77</f>
        <v>66.454531251132948</v>
      </c>
      <c r="C20" s="2">
        <v>0</v>
      </c>
      <c r="D20" s="2">
        <v>363</v>
      </c>
      <c r="E20" s="3">
        <f t="shared" si="1"/>
        <v>363</v>
      </c>
      <c r="F20" s="1">
        <f t="shared" si="0"/>
        <v>-296.54546874886705</v>
      </c>
      <c r="G20" s="1">
        <f>Damian!N25</f>
        <v>0</v>
      </c>
      <c r="H20" s="32">
        <f t="shared" si="2"/>
        <v>5.4623814684391654</v>
      </c>
      <c r="I20" s="19"/>
      <c r="L20" s="1"/>
      <c r="M20" s="18"/>
    </row>
    <row r="21" spans="1:13" x14ac:dyDescent="0.2">
      <c r="A21" s="3" t="str">
        <f>Damian!A26</f>
        <v>EP</v>
      </c>
      <c r="B21" s="1">
        <f>Damian!AV26*$E$77</f>
        <v>0</v>
      </c>
      <c r="C21" s="2">
        <v>0</v>
      </c>
      <c r="D21" s="2">
        <v>189</v>
      </c>
      <c r="E21" s="3">
        <f t="shared" si="1"/>
        <v>189</v>
      </c>
      <c r="F21" s="1">
        <f t="shared" si="0"/>
        <v>-189</v>
      </c>
      <c r="G21" s="1">
        <f>Damian!N26</f>
        <v>0</v>
      </c>
      <c r="H21" s="32" t="e">
        <f t="shared" si="2"/>
        <v>#DIV/0!</v>
      </c>
      <c r="I21" s="19"/>
      <c r="M21" s="18"/>
    </row>
    <row r="22" spans="1:13" x14ac:dyDescent="0.2">
      <c r="A22" s="3" t="str">
        <f>Damian!A27</f>
        <v>ETSY</v>
      </c>
      <c r="B22" s="1">
        <f>Damian!AV27*$E$77</f>
        <v>129.3029179134553</v>
      </c>
      <c r="C22" s="2">
        <v>0</v>
      </c>
      <c r="D22" s="2">
        <v>124</v>
      </c>
      <c r="E22" s="3">
        <f t="shared" si="1"/>
        <v>124</v>
      </c>
      <c r="F22" s="1">
        <f t="shared" si="0"/>
        <v>5.3029179134553033</v>
      </c>
      <c r="G22" s="1">
        <f>Damian!N27</f>
        <v>0</v>
      </c>
      <c r="H22" s="32">
        <f t="shared" si="2"/>
        <v>0.95898841264352097</v>
      </c>
      <c r="I22" s="19"/>
      <c r="L22" s="1"/>
      <c r="M22" s="18"/>
    </row>
    <row r="23" spans="1:13" x14ac:dyDescent="0.2">
      <c r="A23" s="3" t="str">
        <f>Damian!A29</f>
        <v>FCUV</v>
      </c>
      <c r="B23" s="1">
        <f>Damian!AV29*$E$77</f>
        <v>0</v>
      </c>
      <c r="C23" s="2">
        <v>216</v>
      </c>
      <c r="D23" s="2">
        <v>216</v>
      </c>
      <c r="E23" s="3">
        <f t="shared" si="1"/>
        <v>432</v>
      </c>
      <c r="F23" s="1">
        <f t="shared" si="0"/>
        <v>-432</v>
      </c>
      <c r="G23" s="1">
        <f>Damian!N29</f>
        <v>0</v>
      </c>
      <c r="H23" s="32" t="e">
        <f t="shared" si="2"/>
        <v>#DIV/0!</v>
      </c>
      <c r="I23" s="19"/>
      <c r="L23" s="1"/>
      <c r="M23" s="18"/>
    </row>
    <row r="24" spans="1:13" x14ac:dyDescent="0.2">
      <c r="A24" s="3" t="str">
        <f>Damian!A35</f>
        <v>GMED</v>
      </c>
      <c r="B24" s="1">
        <f>Damian!AV35*$E$77</f>
        <v>409.91511730602002</v>
      </c>
      <c r="C24" s="2">
        <v>0</v>
      </c>
      <c r="D24" s="2">
        <v>0</v>
      </c>
      <c r="E24" s="3">
        <f t="shared" si="1"/>
        <v>0</v>
      </c>
      <c r="F24" s="1">
        <f t="shared" si="0"/>
        <v>409.91511730602002</v>
      </c>
      <c r="G24" s="1">
        <f>Damian!N35</f>
        <v>0</v>
      </c>
      <c r="H24" s="32">
        <f t="shared" si="2"/>
        <v>0</v>
      </c>
      <c r="I24" s="19"/>
      <c r="L24" s="1"/>
      <c r="M24" s="18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2" t="e">
        <f t="shared" si="2"/>
        <v>#REF!</v>
      </c>
      <c r="I25" s="59"/>
      <c r="M25" s="18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2" t="e">
        <f t="shared" si="2"/>
        <v>#REF!</v>
      </c>
      <c r="I26" s="59"/>
      <c r="L26" s="1"/>
      <c r="M26" s="18"/>
    </row>
    <row r="27" spans="1:13" x14ac:dyDescent="0.2">
      <c r="A27" s="3" t="str">
        <f>Damian!A37</f>
        <v>IDXX</v>
      </c>
      <c r="B27" s="1">
        <f>Damian!AV37*$E$77</f>
        <v>0</v>
      </c>
      <c r="C27" s="2">
        <v>0</v>
      </c>
      <c r="D27" s="2">
        <v>223</v>
      </c>
      <c r="E27" s="3">
        <f t="shared" si="1"/>
        <v>223</v>
      </c>
      <c r="F27" s="1">
        <f t="shared" si="0"/>
        <v>-223</v>
      </c>
      <c r="G27" s="1">
        <f>Damian!N37</f>
        <v>0</v>
      </c>
      <c r="H27" s="32" t="e">
        <f t="shared" si="2"/>
        <v>#DIV/0!</v>
      </c>
      <c r="I27" s="19"/>
      <c r="L27" s="1"/>
      <c r="M27" s="18"/>
    </row>
    <row r="28" spans="1:13" x14ac:dyDescent="0.2">
      <c r="A28" s="3" t="str">
        <f>Damian!A39</f>
        <v>INTG</v>
      </c>
      <c r="B28" s="1">
        <f>Damian!AV39*$E$77</f>
        <v>0</v>
      </c>
      <c r="C28" s="2">
        <v>0</v>
      </c>
      <c r="D28" s="2">
        <v>327</v>
      </c>
      <c r="E28" s="3">
        <f t="shared" si="1"/>
        <v>327</v>
      </c>
      <c r="F28" s="1">
        <f t="shared" si="0"/>
        <v>-327</v>
      </c>
      <c r="G28" s="1">
        <f>Damian!N39</f>
        <v>0</v>
      </c>
      <c r="H28" s="32" t="e">
        <f t="shared" si="2"/>
        <v>#DIV/0!</v>
      </c>
      <c r="I28" s="19"/>
      <c r="L28" s="1"/>
      <c r="M28" s="18"/>
    </row>
    <row r="29" spans="1:13" x14ac:dyDescent="0.2">
      <c r="A29" s="3" t="str">
        <f>Damian!A40</f>
        <v>INTZ</v>
      </c>
      <c r="B29" s="1">
        <f>Damian!AV40*$E$77</f>
        <v>0</v>
      </c>
      <c r="C29" s="2">
        <v>0</v>
      </c>
      <c r="D29" s="2">
        <v>0</v>
      </c>
      <c r="E29" s="3">
        <f t="shared" si="1"/>
        <v>0</v>
      </c>
      <c r="F29" s="1">
        <f t="shared" si="0"/>
        <v>0</v>
      </c>
      <c r="G29" s="1">
        <f>Damian!N40</f>
        <v>0</v>
      </c>
      <c r="H29" s="32" t="e">
        <f t="shared" si="2"/>
        <v>#DIV/0!</v>
      </c>
      <c r="I29" s="19"/>
      <c r="L29" s="1"/>
      <c r="M29" s="18"/>
    </row>
    <row r="30" spans="1:13" x14ac:dyDescent="0.2">
      <c r="A30" s="3" t="str">
        <f>Damian!A43</f>
        <v>LSPD</v>
      </c>
      <c r="B30" s="1">
        <f>Damian!AV43*$E$77</f>
        <v>30.007978679163369</v>
      </c>
      <c r="C30" s="2">
        <v>0</v>
      </c>
      <c r="D30" s="2">
        <v>0</v>
      </c>
      <c r="E30" s="3">
        <f t="shared" si="1"/>
        <v>0</v>
      </c>
      <c r="F30" s="1">
        <f t="shared" si="0"/>
        <v>30.007978679163369</v>
      </c>
      <c r="G30" s="1">
        <f>Damian!N43</f>
        <v>0</v>
      </c>
      <c r="H30" s="32">
        <f t="shared" si="2"/>
        <v>0</v>
      </c>
      <c r="I30" s="19"/>
      <c r="L30" s="9"/>
      <c r="M30" s="19"/>
    </row>
    <row r="31" spans="1:13" x14ac:dyDescent="0.2">
      <c r="A31" s="3" t="str">
        <f>Damian!A45</f>
        <v>MCVT</v>
      </c>
      <c r="B31" s="1">
        <f>Damian!AV45*$E$77</f>
        <v>0</v>
      </c>
      <c r="C31" s="2">
        <v>192</v>
      </c>
      <c r="D31" s="2">
        <v>0</v>
      </c>
      <c r="E31" s="3">
        <f t="shared" si="1"/>
        <v>192</v>
      </c>
      <c r="F31" s="1">
        <f t="shared" si="0"/>
        <v>-192</v>
      </c>
      <c r="G31" s="1">
        <f>Damian!N45</f>
        <v>0</v>
      </c>
      <c r="H31" s="32" t="e">
        <f t="shared" si="2"/>
        <v>#DIV/0!</v>
      </c>
      <c r="I31" s="19"/>
      <c r="L31" s="7"/>
      <c r="M31" s="7"/>
    </row>
    <row r="32" spans="1:13" x14ac:dyDescent="0.2">
      <c r="A32" s="3" t="str">
        <f>Damian!A46</f>
        <v>MDB</v>
      </c>
      <c r="B32" s="1">
        <f>Damian!AV46*$E$77</f>
        <v>325.22605115593529</v>
      </c>
      <c r="C32" s="2">
        <v>0</v>
      </c>
      <c r="D32" s="2">
        <v>326</v>
      </c>
      <c r="E32" s="3">
        <f t="shared" si="1"/>
        <v>326</v>
      </c>
      <c r="F32" s="1">
        <f t="shared" si="0"/>
        <v>-0.7739488440647051</v>
      </c>
      <c r="G32" s="1">
        <f>Damian!N46</f>
        <v>0</v>
      </c>
      <c r="H32" s="32">
        <f t="shared" si="2"/>
        <v>1.0023797258593334</v>
      </c>
      <c r="I32" s="19"/>
    </row>
    <row r="33" spans="1:9" x14ac:dyDescent="0.2">
      <c r="A33" s="3" t="str">
        <f>Damian!A47</f>
        <v>MELI</v>
      </c>
      <c r="B33" s="1">
        <f>Damian!AV47*$E$77</f>
        <v>654.90141002766893</v>
      </c>
      <c r="C33" s="2">
        <v>0</v>
      </c>
      <c r="D33" s="2">
        <v>424</v>
      </c>
      <c r="E33" s="3">
        <f t="shared" si="1"/>
        <v>424</v>
      </c>
      <c r="F33" s="1">
        <f t="shared" si="0"/>
        <v>230.90141002766893</v>
      </c>
      <c r="G33" s="1">
        <f>Damian!N47</f>
        <v>0</v>
      </c>
      <c r="H33" s="32">
        <f t="shared" si="2"/>
        <v>0.64742569416988494</v>
      </c>
      <c r="I33" s="19"/>
    </row>
    <row r="34" spans="1:9" x14ac:dyDescent="0.2">
      <c r="A34" s="3" t="str">
        <f>Damian!A48</f>
        <v>MICS</v>
      </c>
      <c r="B34" s="1">
        <f>Damian!AV48*$E$77</f>
        <v>0</v>
      </c>
      <c r="C34" s="2">
        <v>0</v>
      </c>
      <c r="D34" s="2">
        <v>834</v>
      </c>
      <c r="E34" s="3">
        <f t="shared" si="1"/>
        <v>834</v>
      </c>
      <c r="F34" s="1">
        <f t="shared" si="0"/>
        <v>-834</v>
      </c>
      <c r="G34" s="1">
        <f>Damian!N48</f>
        <v>0</v>
      </c>
      <c r="H34" s="32" t="e">
        <f t="shared" si="2"/>
        <v>#DIV/0!</v>
      </c>
      <c r="I34" s="19"/>
    </row>
    <row r="35" spans="1:9" x14ac:dyDescent="0.2">
      <c r="A35" s="3" t="str">
        <f>Damian!A50</f>
        <v>MNST</v>
      </c>
      <c r="B35" s="1">
        <f>Damian!AV50*$E$77</f>
        <v>557.44144508097884</v>
      </c>
      <c r="C35" s="2">
        <v>0</v>
      </c>
      <c r="D35" s="2">
        <v>250</v>
      </c>
      <c r="E35" s="3">
        <f t="shared" si="1"/>
        <v>250</v>
      </c>
      <c r="F35" s="1">
        <f t="shared" si="0"/>
        <v>307.44144508097884</v>
      </c>
      <c r="G35" s="1">
        <f>Damian!N50</f>
        <v>0</v>
      </c>
      <c r="H35" s="32">
        <f t="shared" si="2"/>
        <v>0.44847759743390231</v>
      </c>
      <c r="I35" s="19"/>
    </row>
    <row r="36" spans="1:9" x14ac:dyDescent="0.2">
      <c r="A36" s="3" t="str">
        <f>Damian!A51</f>
        <v>MSFT</v>
      </c>
      <c r="B36" s="1">
        <f>Damian!AV51*$E$77</f>
        <v>346.94542099228346</v>
      </c>
      <c r="C36" s="2">
        <v>0</v>
      </c>
      <c r="D36" s="2">
        <v>635</v>
      </c>
      <c r="E36" s="3">
        <f t="shared" si="1"/>
        <v>635</v>
      </c>
      <c r="F36" s="1">
        <f t="shared" si="0"/>
        <v>-288.05457900771654</v>
      </c>
      <c r="G36" s="1">
        <f>Damian!N51</f>
        <v>0</v>
      </c>
      <c r="H36" s="32">
        <f t="shared" si="2"/>
        <v>1.8302590597214519</v>
      </c>
      <c r="I36" s="19"/>
    </row>
    <row r="37" spans="1:9" x14ac:dyDescent="0.2">
      <c r="A37" s="3" t="str">
        <f>Damian!A54</f>
        <v>NVDA</v>
      </c>
      <c r="B37" s="1">
        <f>Damian!AV54*$E$77</f>
        <v>357.53015003700278</v>
      </c>
      <c r="C37" s="2">
        <v>0</v>
      </c>
      <c r="D37" s="2">
        <v>176</v>
      </c>
      <c r="E37" s="3">
        <f t="shared" si="1"/>
        <v>176</v>
      </c>
      <c r="F37" s="1">
        <f t="shared" si="0"/>
        <v>181.53015003700278</v>
      </c>
      <c r="G37" s="1">
        <f>Damian!N54</f>
        <v>0</v>
      </c>
      <c r="H37" s="32">
        <f t="shared" si="2"/>
        <v>0.49226617666170192</v>
      </c>
      <c r="I37" s="19"/>
    </row>
    <row r="38" spans="1:9" x14ac:dyDescent="0.2">
      <c r="A38" s="3" t="str">
        <f>Damian!A55</f>
        <v>OKTA</v>
      </c>
      <c r="B38" s="1">
        <f>Damian!AV55*$E$77</f>
        <v>139.29148554331616</v>
      </c>
      <c r="C38" s="2">
        <v>0</v>
      </c>
      <c r="D38" s="2">
        <v>248</v>
      </c>
      <c r="E38" s="3">
        <f t="shared" si="1"/>
        <v>248</v>
      </c>
      <c r="F38" s="1">
        <f t="shared" si="0"/>
        <v>-108.70851445668384</v>
      </c>
      <c r="G38" s="1">
        <f>Damian!N55</f>
        <v>0</v>
      </c>
      <c r="H38" s="32">
        <f t="shared" si="2"/>
        <v>1.7804390486084538</v>
      </c>
      <c r="I38" s="19"/>
    </row>
    <row r="39" spans="1:9" x14ac:dyDescent="0.2">
      <c r="A39" s="3" t="str">
        <f>Damian!A56</f>
        <v>OMQS</v>
      </c>
      <c r="B39" s="1">
        <f>Damian!AV56*$E$77</f>
        <v>0</v>
      </c>
      <c r="C39" s="2">
        <v>0</v>
      </c>
      <c r="D39" s="2">
        <v>206</v>
      </c>
      <c r="E39" s="3">
        <f t="shared" si="1"/>
        <v>206</v>
      </c>
      <c r="F39" s="1">
        <f t="shared" si="0"/>
        <v>-206</v>
      </c>
      <c r="G39" s="1">
        <f>Damian!N56</f>
        <v>0</v>
      </c>
      <c r="H39" s="32" t="e">
        <f t="shared" si="2"/>
        <v>#DIV/0!</v>
      </c>
      <c r="I39" s="19"/>
    </row>
    <row r="40" spans="1:9" x14ac:dyDescent="0.2">
      <c r="A40" s="3" t="str">
        <f>Damian!A57</f>
        <v>OPEN</v>
      </c>
      <c r="B40" s="1">
        <f>Damian!AV57*$E$77</f>
        <v>84.777090580022033</v>
      </c>
      <c r="C40" s="2">
        <v>0</v>
      </c>
      <c r="D40" s="2">
        <v>696</v>
      </c>
      <c r="E40" s="3">
        <f t="shared" si="1"/>
        <v>696</v>
      </c>
      <c r="F40" s="1">
        <f t="shared" si="0"/>
        <v>-611.22290941997801</v>
      </c>
      <c r="G40" s="1">
        <f>Damian!N57</f>
        <v>0</v>
      </c>
      <c r="H40" s="32">
        <f t="shared" si="2"/>
        <v>8.2097651056217593</v>
      </c>
      <c r="I40" s="19"/>
    </row>
    <row r="41" spans="1:9" x14ac:dyDescent="0.2">
      <c r="A41" s="3" t="str">
        <f>Damian!A59</f>
        <v>PAC</v>
      </c>
      <c r="B41" s="1">
        <f>Damian!AV59*$E$77</f>
        <v>0</v>
      </c>
      <c r="C41" s="2">
        <v>0</v>
      </c>
      <c r="D41" s="2">
        <v>0</v>
      </c>
      <c r="E41" s="3">
        <f t="shared" si="1"/>
        <v>0</v>
      </c>
      <c r="F41" s="1">
        <f t="shared" si="0"/>
        <v>0</v>
      </c>
      <c r="G41" s="1">
        <f>Damian!N59</f>
        <v>0</v>
      </c>
      <c r="H41" s="32" t="e">
        <f t="shared" si="2"/>
        <v>#DIV/0!</v>
      </c>
      <c r="I41" s="19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2" t="e">
        <f t="shared" si="2"/>
        <v>#REF!</v>
      </c>
      <c r="I42" s="59"/>
    </row>
    <row r="43" spans="1:9" x14ac:dyDescent="0.2">
      <c r="A43" s="3" t="str">
        <f>Damian!A60</f>
        <v>PANW</v>
      </c>
      <c r="B43" s="1">
        <f>Damian!AV60*$E$77</f>
        <v>648.91388812452419</v>
      </c>
      <c r="C43" s="2">
        <v>165</v>
      </c>
      <c r="D43" s="2">
        <v>248</v>
      </c>
      <c r="E43" s="3">
        <f t="shared" si="1"/>
        <v>413</v>
      </c>
      <c r="F43" s="1">
        <f t="shared" si="0"/>
        <v>235.91388812452419</v>
      </c>
      <c r="G43" s="1">
        <f>Damian!N60</f>
        <v>0</v>
      </c>
      <c r="H43" s="32">
        <f t="shared" si="2"/>
        <v>0.63644808280131437</v>
      </c>
      <c r="I43" s="19"/>
    </row>
    <row r="44" spans="1:9" x14ac:dyDescent="0.2">
      <c r="A44" s="3" t="str">
        <f>Damian!A62</f>
        <v>PINS</v>
      </c>
      <c r="B44" s="1">
        <f>Damian!AV62*$E$77</f>
        <v>234.39030151525154</v>
      </c>
      <c r="C44" s="2">
        <v>0</v>
      </c>
      <c r="D44" s="2">
        <v>82</v>
      </c>
      <c r="E44" s="3">
        <f t="shared" si="1"/>
        <v>82</v>
      </c>
      <c r="F44" s="1">
        <f t="shared" si="0"/>
        <v>152.39030151525154</v>
      </c>
      <c r="G44" s="1">
        <f>Damian!N62</f>
        <v>0</v>
      </c>
      <c r="H44" s="32">
        <f t="shared" si="2"/>
        <v>0.34984382659990026</v>
      </c>
      <c r="I44" s="19"/>
    </row>
    <row r="45" spans="1:9" x14ac:dyDescent="0.2">
      <c r="A45" s="3" t="str">
        <f>Damian!A65</f>
        <v>PYPL</v>
      </c>
      <c r="B45" s="1">
        <f>Damian!AV65*$E$77</f>
        <v>0</v>
      </c>
      <c r="C45" s="2">
        <v>0</v>
      </c>
      <c r="D45" s="2">
        <v>0</v>
      </c>
      <c r="E45" s="3">
        <f t="shared" si="1"/>
        <v>0</v>
      </c>
      <c r="F45" s="1">
        <f t="shared" si="0"/>
        <v>0</v>
      </c>
      <c r="G45" s="1">
        <f>Damian!N65</f>
        <v>0</v>
      </c>
      <c r="H45" s="32" t="e">
        <f t="shared" si="2"/>
        <v>#DIV/0!</v>
      </c>
      <c r="I45" s="19"/>
    </row>
    <row r="46" spans="1:9" x14ac:dyDescent="0.2">
      <c r="A46" s="3" t="str">
        <f>Damian!A67</f>
        <v>RBLX</v>
      </c>
      <c r="B46" s="1">
        <f>Damian!AV67*$E$77</f>
        <v>104.92649620203247</v>
      </c>
      <c r="C46" s="2">
        <v>0</v>
      </c>
      <c r="D46" s="2">
        <v>136</v>
      </c>
      <c r="E46" s="3">
        <f t="shared" si="1"/>
        <v>136</v>
      </c>
      <c r="F46" s="1">
        <f t="shared" si="0"/>
        <v>-31.073503797967533</v>
      </c>
      <c r="G46" s="1">
        <f>Damian!N67</f>
        <v>0</v>
      </c>
      <c r="H46" s="32">
        <f t="shared" si="2"/>
        <v>1.2961454439318791</v>
      </c>
      <c r="I46" s="19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2" t="e">
        <f t="shared" si="2"/>
        <v>#REF!</v>
      </c>
      <c r="I47" s="19"/>
    </row>
    <row r="48" spans="1:9" x14ac:dyDescent="0.2">
      <c r="A48" s="3" t="str">
        <f>Damian!A70</f>
        <v>RIVN</v>
      </c>
      <c r="B48" s="1">
        <f>Damian!AV70*$E$77</f>
        <v>65.843875968820356</v>
      </c>
      <c r="C48" s="2">
        <v>0</v>
      </c>
      <c r="D48" s="2">
        <v>303</v>
      </c>
      <c r="E48" s="3">
        <f t="shared" si="1"/>
        <v>303</v>
      </c>
      <c r="F48" s="1">
        <f t="shared" si="0"/>
        <v>-237.15612403117964</v>
      </c>
      <c r="G48" s="1">
        <f>Damian!N70</f>
        <v>-1</v>
      </c>
      <c r="H48" s="32">
        <f t="shared" si="2"/>
        <v>4.6017947081894501</v>
      </c>
      <c r="I48" s="19"/>
    </row>
    <row r="49" spans="1:9" x14ac:dyDescent="0.2">
      <c r="A49" s="3" t="str">
        <f>Damian!A71</f>
        <v>ROKU</v>
      </c>
      <c r="B49" s="1">
        <f>Damian!AV71*$E$77</f>
        <v>158.40196556631426</v>
      </c>
      <c r="C49" s="2">
        <v>0</v>
      </c>
      <c r="D49" s="2">
        <v>0</v>
      </c>
      <c r="E49" s="3">
        <f t="shared" si="1"/>
        <v>0</v>
      </c>
      <c r="F49" s="1">
        <f t="shared" si="0"/>
        <v>158.40196556631426</v>
      </c>
      <c r="G49" s="1">
        <f>Damian!N71</f>
        <v>0</v>
      </c>
      <c r="H49" s="32">
        <f t="shared" si="2"/>
        <v>0</v>
      </c>
      <c r="I49" s="19"/>
    </row>
    <row r="50" spans="1:9" x14ac:dyDescent="0.2">
      <c r="A50" s="3" t="str">
        <f>Damian!A72</f>
        <v>RVLV</v>
      </c>
      <c r="B50" s="1">
        <f>Damian!AV72*$E$77</f>
        <v>175.57323311744767</v>
      </c>
      <c r="C50" s="2">
        <v>101</v>
      </c>
      <c r="D50" s="2">
        <v>55</v>
      </c>
      <c r="E50" s="3">
        <f t="shared" si="1"/>
        <v>156</v>
      </c>
      <c r="F50" s="1">
        <f t="shared" si="0"/>
        <v>19.573233117447671</v>
      </c>
      <c r="G50" s="1">
        <f>Damian!N72</f>
        <v>0</v>
      </c>
      <c r="H50" s="32">
        <f t="shared" si="2"/>
        <v>0.88851812562821364</v>
      </c>
      <c r="I50" s="19"/>
    </row>
    <row r="51" spans="1:9" x14ac:dyDescent="0.2">
      <c r="A51" s="3" t="str">
        <f>Damian!A73</f>
        <v>RVP</v>
      </c>
      <c r="B51" s="1">
        <f>Damian!AV73*$E$77</f>
        <v>0</v>
      </c>
      <c r="C51" s="2">
        <v>0</v>
      </c>
      <c r="D51" s="2">
        <v>857</v>
      </c>
      <c r="E51" s="3">
        <f t="shared" si="1"/>
        <v>857</v>
      </c>
      <c r="F51" s="1">
        <f t="shared" si="0"/>
        <v>-857</v>
      </c>
      <c r="G51" s="1">
        <f>Damian!N73</f>
        <v>0</v>
      </c>
      <c r="H51" s="32" t="e">
        <f t="shared" si="2"/>
        <v>#DIV/0!</v>
      </c>
      <c r="I51" s="19"/>
    </row>
    <row r="52" spans="1:9" x14ac:dyDescent="0.2">
      <c r="A52" s="3" t="str">
        <f>Damian!A75</f>
        <v>SE</v>
      </c>
      <c r="B52" s="1">
        <f>Damian!AV75*$E$77</f>
        <v>190.47227921196068</v>
      </c>
      <c r="C52" s="2">
        <v>0</v>
      </c>
      <c r="D52" s="2">
        <v>0</v>
      </c>
      <c r="E52" s="3">
        <f t="shared" si="1"/>
        <v>0</v>
      </c>
      <c r="F52" s="1">
        <f t="shared" si="0"/>
        <v>190.47227921196068</v>
      </c>
      <c r="G52" s="1">
        <f>Damian!N75</f>
        <v>0</v>
      </c>
      <c r="H52" s="32">
        <f t="shared" si="2"/>
        <v>0</v>
      </c>
      <c r="I52" s="19"/>
    </row>
    <row r="53" spans="1:9" x14ac:dyDescent="0.2">
      <c r="A53" s="3" t="str">
        <f>Damian!A76</f>
        <v>SHOP</v>
      </c>
      <c r="B53" s="1">
        <f>Damian!AV76*$E$77</f>
        <v>1046.1181642293466</v>
      </c>
      <c r="C53" s="2">
        <v>0</v>
      </c>
      <c r="D53" s="2">
        <v>165</v>
      </c>
      <c r="E53" s="3">
        <f t="shared" si="1"/>
        <v>165</v>
      </c>
      <c r="F53" s="1">
        <f t="shared" si="0"/>
        <v>881.11816422934658</v>
      </c>
      <c r="G53" s="1">
        <f>Damian!N76</f>
        <v>0</v>
      </c>
      <c r="H53" s="32">
        <f t="shared" si="2"/>
        <v>0.15772596790875154</v>
      </c>
      <c r="I53" s="19"/>
    </row>
    <row r="54" spans="1:9" x14ac:dyDescent="0.2">
      <c r="A54" s="3" t="str">
        <f>Damian!A77</f>
        <v>SNOW</v>
      </c>
      <c r="B54" s="1">
        <f>Damian!AV77*$E$77</f>
        <v>99.832289156886091</v>
      </c>
      <c r="C54" s="2">
        <v>0</v>
      </c>
      <c r="D54" s="2">
        <v>0</v>
      </c>
      <c r="E54" s="3">
        <f t="shared" si="1"/>
        <v>0</v>
      </c>
      <c r="F54" s="1">
        <f t="shared" si="0"/>
        <v>99.832289156886091</v>
      </c>
      <c r="G54" s="1">
        <f>Damian!N77</f>
        <v>0</v>
      </c>
      <c r="H54" s="32">
        <f t="shared" si="2"/>
        <v>0</v>
      </c>
      <c r="I54" s="19"/>
    </row>
    <row r="55" spans="1:9" x14ac:dyDescent="0.2">
      <c r="A55" s="3" t="str">
        <f>Damian!A79</f>
        <v>TDOC</v>
      </c>
      <c r="B55" s="1">
        <f>Damian!AV79*$E$77</f>
        <v>288.35630921905766</v>
      </c>
      <c r="C55" s="2">
        <v>0</v>
      </c>
      <c r="D55" s="2">
        <v>1615</v>
      </c>
      <c r="E55" s="3">
        <f t="shared" si="1"/>
        <v>1615</v>
      </c>
      <c r="F55" s="1">
        <f t="shared" si="0"/>
        <v>-1326.6436907809423</v>
      </c>
      <c r="G55" s="1">
        <f>Damian!N79</f>
        <v>0</v>
      </c>
      <c r="H55" s="32">
        <f t="shared" si="2"/>
        <v>5.6007097759498707</v>
      </c>
      <c r="I55" s="19"/>
    </row>
    <row r="56" spans="1:9" x14ac:dyDescent="0.2">
      <c r="A56" s="3" t="e">
        <f>Damian!#REF!</f>
        <v>#REF!</v>
      </c>
      <c r="B56" s="1" t="e">
        <f>Damian!#REF!*$E$77</f>
        <v>#REF!</v>
      </c>
      <c r="C56" s="2">
        <v>0</v>
      </c>
      <c r="D56" s="2">
        <v>317</v>
      </c>
      <c r="E56" s="3">
        <f t="shared" si="1"/>
        <v>317</v>
      </c>
      <c r="F56" s="1" t="e">
        <f t="shared" si="0"/>
        <v>#REF!</v>
      </c>
      <c r="G56" s="1" t="e">
        <f>Damian!#REF!</f>
        <v>#REF!</v>
      </c>
      <c r="H56" s="32" t="e">
        <f t="shared" si="2"/>
        <v>#REF!</v>
      </c>
      <c r="I56" s="19"/>
    </row>
    <row r="57" spans="1:9" x14ac:dyDescent="0.2">
      <c r="A57" s="3" t="e">
        <f>Damian!#REF!</f>
        <v>#REF!</v>
      </c>
      <c r="B57" s="1" t="e">
        <f>Damian!#REF!*$E$77</f>
        <v>#REF!</v>
      </c>
      <c r="C57" s="2">
        <v>0</v>
      </c>
      <c r="D57" s="2">
        <v>0</v>
      </c>
      <c r="E57" s="3">
        <f t="shared" si="1"/>
        <v>0</v>
      </c>
      <c r="F57" s="1" t="e">
        <f t="shared" si="0"/>
        <v>#REF!</v>
      </c>
      <c r="G57" s="1" t="e">
        <f>Damian!#REF!</f>
        <v>#REF!</v>
      </c>
      <c r="H57" s="32" t="e">
        <f t="shared" si="2"/>
        <v>#REF!</v>
      </c>
      <c r="I57" s="19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2" t="e">
        <f t="shared" si="2"/>
        <v>#REF!</v>
      </c>
      <c r="I58" s="59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2" t="e">
        <f t="shared" si="2"/>
        <v>#REF!</v>
      </c>
      <c r="I59" s="59"/>
    </row>
    <row r="60" spans="1:9" x14ac:dyDescent="0.2">
      <c r="A60" s="3" t="str">
        <f>Damian!A80</f>
        <v>TEAM</v>
      </c>
      <c r="B60" s="1">
        <f>Damian!AV80*$E$77</f>
        <v>1105.0212628472207</v>
      </c>
      <c r="C60" s="2">
        <v>0</v>
      </c>
      <c r="D60" s="2">
        <v>0</v>
      </c>
      <c r="E60" s="3">
        <f t="shared" si="1"/>
        <v>0</v>
      </c>
      <c r="F60" s="1">
        <f t="shared" si="0"/>
        <v>1105.0212628472207</v>
      </c>
      <c r="G60" s="1">
        <f>Damian!N80</f>
        <v>0</v>
      </c>
      <c r="H60" s="32">
        <f t="shared" si="2"/>
        <v>0</v>
      </c>
      <c r="I60" s="19"/>
    </row>
    <row r="61" spans="1:9" x14ac:dyDescent="0.2">
      <c r="A61" s="3" t="e">
        <f>Damian!#REF!</f>
        <v>#REF!</v>
      </c>
      <c r="B61" s="1" t="e">
        <f>Damian!#REF!*$E$77</f>
        <v>#REF!</v>
      </c>
      <c r="C61" s="2">
        <v>0</v>
      </c>
      <c r="D61" s="2">
        <v>184</v>
      </c>
      <c r="E61" s="3">
        <f t="shared" si="1"/>
        <v>184</v>
      </c>
      <c r="F61" s="1" t="e">
        <f t="shared" si="0"/>
        <v>#REF!</v>
      </c>
      <c r="G61" s="1" t="e">
        <f>Damian!#REF!</f>
        <v>#REF!</v>
      </c>
      <c r="H61" s="32" t="e">
        <f t="shared" si="2"/>
        <v>#REF!</v>
      </c>
      <c r="I61" s="19"/>
    </row>
    <row r="62" spans="1:9" x14ac:dyDescent="0.2">
      <c r="A62" s="3" t="str">
        <f>Damian!A81</f>
        <v>TREX</v>
      </c>
      <c r="B62" s="1">
        <f>Damian!AV81*$E$77</f>
        <v>203.64446253757058</v>
      </c>
      <c r="C62" s="2">
        <v>0</v>
      </c>
      <c r="D62" s="2">
        <v>714</v>
      </c>
      <c r="E62" s="3">
        <f t="shared" si="1"/>
        <v>714</v>
      </c>
      <c r="F62" s="1">
        <f t="shared" si="0"/>
        <v>-510.35553746242942</v>
      </c>
      <c r="G62" s="1">
        <f>Damian!N81</f>
        <v>0</v>
      </c>
      <c r="H62" s="32">
        <f t="shared" si="2"/>
        <v>3.5061105571101567</v>
      </c>
      <c r="I62" s="19"/>
    </row>
    <row r="63" spans="1:9" x14ac:dyDescent="0.2">
      <c r="A63" s="3" t="str">
        <f>Damian!A82</f>
        <v>TTD</v>
      </c>
      <c r="B63" s="1">
        <f>Damian!AV82*$E$77</f>
        <v>1191.7671667900095</v>
      </c>
      <c r="C63" s="2">
        <v>0</v>
      </c>
      <c r="D63" s="2">
        <v>154</v>
      </c>
      <c r="E63" s="3">
        <f t="shared" si="1"/>
        <v>154</v>
      </c>
      <c r="F63" s="1">
        <f t="shared" si="0"/>
        <v>1037.7671667900095</v>
      </c>
      <c r="G63" s="1">
        <f>Damian!N82</f>
        <v>0</v>
      </c>
      <c r="H63" s="32">
        <f t="shared" si="2"/>
        <v>0.12921987137369673</v>
      </c>
      <c r="I63" s="19"/>
    </row>
    <row r="64" spans="1:9" x14ac:dyDescent="0.2">
      <c r="A64" s="3" t="str">
        <f>Damian!A83</f>
        <v>TTWO</v>
      </c>
      <c r="B64" s="1">
        <f>Damian!AV83*$E$77</f>
        <v>873.8538938283267</v>
      </c>
      <c r="C64" s="2">
        <v>0</v>
      </c>
      <c r="D64" s="2">
        <v>695</v>
      </c>
      <c r="E64" s="3">
        <f t="shared" si="1"/>
        <v>695</v>
      </c>
      <c r="F64" s="1">
        <f t="shared" si="0"/>
        <v>178.8538938283267</v>
      </c>
      <c r="G64" s="1">
        <f>Damian!N83</f>
        <v>0</v>
      </c>
      <c r="H64" s="32">
        <f t="shared" si="2"/>
        <v>0.79532746252949293</v>
      </c>
      <c r="I64" s="19"/>
    </row>
    <row r="65" spans="1:9" x14ac:dyDescent="0.2">
      <c r="A65" s="3" t="str">
        <f>Damian!A84</f>
        <v>TWLO</v>
      </c>
      <c r="B65" s="1">
        <f>Damian!AV84*$E$77</f>
        <v>378.18011773161948</v>
      </c>
      <c r="C65" s="2">
        <v>126</v>
      </c>
      <c r="D65" s="2">
        <v>377</v>
      </c>
      <c r="E65" s="3">
        <f t="shared" si="1"/>
        <v>503</v>
      </c>
      <c r="F65" s="1">
        <f t="shared" si="0"/>
        <v>-124.81988226838052</v>
      </c>
      <c r="G65" s="1">
        <f>Damian!N84</f>
        <v>0</v>
      </c>
      <c r="H65" s="32">
        <f t="shared" si="2"/>
        <v>1.3300540573551796</v>
      </c>
      <c r="I65" s="19"/>
    </row>
    <row r="66" spans="1:9" x14ac:dyDescent="0.2">
      <c r="A66" s="3" t="str">
        <f>Damian!A85</f>
        <v>TWTR</v>
      </c>
      <c r="B66" s="1">
        <f>Damian!AV85*$E$77</f>
        <v>160.84948146162037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-175.15051853837963</v>
      </c>
      <c r="G66" s="1">
        <f>Damian!N85</f>
        <v>0</v>
      </c>
      <c r="H66" s="32">
        <f t="shared" si="2"/>
        <v>2.0889094384812896</v>
      </c>
      <c r="I66" s="19"/>
    </row>
    <row r="67" spans="1:9" x14ac:dyDescent="0.2">
      <c r="A67" s="3" t="str">
        <f>Damian!A86</f>
        <v>TYL</v>
      </c>
      <c r="B67" s="1">
        <f>Damian!AV86*$E$77</f>
        <v>283.73275347322243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132.73275347322243</v>
      </c>
      <c r="G67" s="1">
        <f>Damian!N86</f>
        <v>0</v>
      </c>
      <c r="H67" s="32">
        <f t="shared" ref="H67:H73" si="5">E67/B67</f>
        <v>0.53219093725198274</v>
      </c>
      <c r="I67" s="19"/>
    </row>
    <row r="68" spans="1:9" x14ac:dyDescent="0.2">
      <c r="A68" s="3" t="str">
        <f>Damian!A88</f>
        <v>VEEV</v>
      </c>
      <c r="B68" s="1">
        <f>Damian!AV88*$E$77</f>
        <v>143.97267889634043</v>
      </c>
      <c r="C68" s="2">
        <v>0</v>
      </c>
      <c r="D68" s="2">
        <v>633</v>
      </c>
      <c r="E68" s="3">
        <f t="shared" si="4"/>
        <v>633</v>
      </c>
      <c r="F68" s="1">
        <f t="shared" si="3"/>
        <v>-489.02732110365957</v>
      </c>
      <c r="G68" s="1">
        <f>Damian!N88</f>
        <v>0</v>
      </c>
      <c r="H68" s="32">
        <f t="shared" si="5"/>
        <v>4.3966675125615788</v>
      </c>
      <c r="I68" s="19"/>
    </row>
    <row r="69" spans="1:9" x14ac:dyDescent="0.2">
      <c r="A69" s="3" t="str">
        <f>Damian!A89</f>
        <v>VIRT</v>
      </c>
      <c r="B69" s="1">
        <f>Damian!AV89*$E$77</f>
        <v>0</v>
      </c>
      <c r="C69" s="2">
        <v>0</v>
      </c>
      <c r="D69" s="2">
        <v>551</v>
      </c>
      <c r="E69" s="3">
        <f t="shared" si="4"/>
        <v>551</v>
      </c>
      <c r="F69" s="1">
        <f t="shared" si="3"/>
        <v>-551</v>
      </c>
      <c r="G69" s="1">
        <f>Damian!N89</f>
        <v>0</v>
      </c>
      <c r="H69" s="32" t="e">
        <f t="shared" si="5"/>
        <v>#DIV/0!</v>
      </c>
      <c r="I69" s="19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2" t="e">
        <f t="shared" si="5"/>
        <v>#REF!</v>
      </c>
      <c r="I70" s="59"/>
    </row>
    <row r="71" spans="1:9" x14ac:dyDescent="0.2">
      <c r="A71" s="3" t="str">
        <f>Damian!A94</f>
        <v>XPEV</v>
      </c>
      <c r="B71" s="1">
        <f>Damian!AV94*$E$77</f>
        <v>53.624070177576826</v>
      </c>
      <c r="C71" s="2">
        <v>0</v>
      </c>
      <c r="D71" s="2">
        <v>0</v>
      </c>
      <c r="E71" s="3">
        <f t="shared" si="4"/>
        <v>0</v>
      </c>
      <c r="F71" s="1">
        <f t="shared" si="3"/>
        <v>53.624070177576826</v>
      </c>
      <c r="G71" s="1">
        <f>Damian!N94</f>
        <v>0</v>
      </c>
      <c r="H71" s="32">
        <f t="shared" si="5"/>
        <v>0</v>
      </c>
      <c r="I71" s="19"/>
    </row>
    <row r="72" spans="1:9" x14ac:dyDescent="0.2">
      <c r="A72" s="3" t="str">
        <f>Damian!A97</f>
        <v>ZYXI</v>
      </c>
      <c r="B72" s="1">
        <f>Damian!AV97*$E$77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Damian!N97</f>
        <v>0</v>
      </c>
      <c r="H72" s="32" t="e">
        <f t="shared" si="5"/>
        <v>#DIV/0!</v>
      </c>
      <c r="I72" s="19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2" t="e">
        <f t="shared" si="5"/>
        <v>#REF!</v>
      </c>
      <c r="I73" s="19"/>
    </row>
    <row r="74" spans="1:9" x14ac:dyDescent="0.2">
      <c r="A74" s="40" t="str">
        <f>Damian!A98</f>
        <v>SUM</v>
      </c>
      <c r="B74" s="41" t="e">
        <f>SUM(B2:B72)</f>
        <v>#REF!</v>
      </c>
      <c r="C74" s="41">
        <f>SUM(C2:C73)</f>
        <v>1546</v>
      </c>
      <c r="D74" s="41">
        <f>SUM(D2:D73)</f>
        <v>15159</v>
      </c>
      <c r="E74" s="41">
        <f>SUM(E2:E73)</f>
        <v>16705</v>
      </c>
      <c r="F74" s="41" t="e">
        <f>SUM(F2:F72)</f>
        <v>#REF!</v>
      </c>
      <c r="G74" s="42"/>
      <c r="H74" s="42"/>
    </row>
    <row r="76" spans="1:9" x14ac:dyDescent="0.2">
      <c r="A76" s="3" t="s">
        <v>62</v>
      </c>
      <c r="B76" t="s">
        <v>63</v>
      </c>
      <c r="C76" t="s">
        <v>73</v>
      </c>
      <c r="D76" t="s">
        <v>13</v>
      </c>
      <c r="E76" t="s">
        <v>87</v>
      </c>
      <c r="F76" t="s">
        <v>88</v>
      </c>
      <c r="G76" t="s">
        <v>89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Damian!F107</f>
        <v>0.9</v>
      </c>
      <c r="E77" s="1">
        <f>D77*C77</f>
        <v>19486.8</v>
      </c>
      <c r="F77" s="1">
        <f>E74</f>
        <v>16705</v>
      </c>
      <c r="G77" s="1">
        <f>E77-F77</f>
        <v>2781.7999999999993</v>
      </c>
    </row>
    <row r="79" spans="1:9" x14ac:dyDescent="0.2">
      <c r="A79" s="28" t="s">
        <v>86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2022-09-10T00:10:56Z</dcterms:modified>
</cp:coreProperties>
</file>