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miansp/Learning/marketModeling/"/>
    </mc:Choice>
  </mc:AlternateContent>
  <xr:revisionPtr revIDLastSave="0" documentId="13_ncr:1_{05A742D4-0311-404A-9B5F-DCC92E91A8D2}" xr6:coauthVersionLast="47" xr6:coauthVersionMax="47" xr10:uidLastSave="{00000000-0000-0000-0000-000000000000}"/>
  <bookViews>
    <workbookView xWindow="45040" yWindow="-3100" windowWidth="51200" windowHeight="28300" tabRatio="500" xr2:uid="{00000000-000D-0000-FFFF-FFFF00000000}"/>
  </bookViews>
  <sheets>
    <sheet name="Damian" sheetId="11" r:id="rId1"/>
    <sheet name="Dongmei" sheetId="8" r:id="rId2"/>
  </sheets>
  <definedNames>
    <definedName name="_xlnm._FilterDatabase" localSheetId="0" hidden="1">Damian!$A$1:$CJ$72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7" i="11" l="1"/>
  <c r="AK13" i="11"/>
  <c r="AG30" i="11"/>
  <c r="AG61" i="11"/>
  <c r="AJ54" i="11"/>
  <c r="B73" i="11"/>
  <c r="D73" i="8"/>
  <c r="G56" i="8"/>
  <c r="E56" i="8"/>
  <c r="G53" i="8"/>
  <c r="E53" i="8"/>
  <c r="G19" i="8"/>
  <c r="E19" i="8"/>
  <c r="G5" i="8"/>
  <c r="E5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M56" i="11"/>
  <c r="AQ56" i="11" s="1"/>
  <c r="AB56" i="11"/>
  <c r="AA56" i="11"/>
  <c r="Z56" i="11"/>
  <c r="Y56" i="11"/>
  <c r="X56" i="11"/>
  <c r="W56" i="11"/>
  <c r="T56" i="11"/>
  <c r="V56" i="11" s="1"/>
  <c r="S56" i="11"/>
  <c r="U56" i="11" s="1"/>
  <c r="AM53" i="11"/>
  <c r="AQ53" i="11" s="1"/>
  <c r="AB53" i="11"/>
  <c r="AA53" i="11"/>
  <c r="Z53" i="11"/>
  <c r="Y53" i="11"/>
  <c r="X53" i="11"/>
  <c r="W53" i="11"/>
  <c r="T53" i="11"/>
  <c r="V53" i="11" s="1"/>
  <c r="S53" i="11"/>
  <c r="U53" i="11" s="1"/>
  <c r="AM19" i="11"/>
  <c r="AQ19" i="11" s="1"/>
  <c r="AB19" i="11"/>
  <c r="AA19" i="11"/>
  <c r="Z19" i="11"/>
  <c r="Y19" i="11"/>
  <c r="X19" i="11"/>
  <c r="W19" i="11"/>
  <c r="T19" i="11"/>
  <c r="V19" i="11" s="1"/>
  <c r="S19" i="11"/>
  <c r="U19" i="11" s="1"/>
  <c r="AM5" i="11"/>
  <c r="AQ5" i="11" s="1"/>
  <c r="AB5" i="11"/>
  <c r="AA5" i="11"/>
  <c r="Z5" i="11"/>
  <c r="Y5" i="11"/>
  <c r="X5" i="11"/>
  <c r="W5" i="11"/>
  <c r="T5" i="11"/>
  <c r="V5" i="11" s="1"/>
  <c r="S5" i="11"/>
  <c r="U5" i="11" s="1"/>
  <c r="C73" i="11"/>
  <c r="D73" i="11"/>
  <c r="E73" i="11"/>
  <c r="L73" i="11"/>
  <c r="E74" i="11"/>
  <c r="L74" i="11"/>
  <c r="W75" i="11"/>
  <c r="T10" i="11"/>
  <c r="V10" i="11" s="1"/>
  <c r="S52" i="11"/>
  <c r="U52" i="11" s="1"/>
  <c r="T72" i="11"/>
  <c r="V72" i="11" s="1"/>
  <c r="T71" i="11"/>
  <c r="V71" i="11" s="1"/>
  <c r="T70" i="11"/>
  <c r="V70" i="11" s="1"/>
  <c r="T69" i="11"/>
  <c r="V69" i="11" s="1"/>
  <c r="T68" i="11"/>
  <c r="V68" i="11" s="1"/>
  <c r="T67" i="11"/>
  <c r="V67" i="11" s="1"/>
  <c r="T66" i="11"/>
  <c r="V66" i="11" s="1"/>
  <c r="T65" i="11"/>
  <c r="V65" i="11" s="1"/>
  <c r="T64" i="11"/>
  <c r="V64" i="11" s="1"/>
  <c r="T63" i="11"/>
  <c r="V63" i="11" s="1"/>
  <c r="T62" i="11"/>
  <c r="V62" i="11" s="1"/>
  <c r="T61" i="11"/>
  <c r="V61" i="11" s="1"/>
  <c r="T60" i="11"/>
  <c r="V60" i="11" s="1"/>
  <c r="T59" i="11"/>
  <c r="V59" i="11" s="1"/>
  <c r="T58" i="11"/>
  <c r="V58" i="11" s="1"/>
  <c r="T57" i="11"/>
  <c r="V57" i="11" s="1"/>
  <c r="T55" i="11"/>
  <c r="V55" i="11" s="1"/>
  <c r="T54" i="11"/>
  <c r="V54" i="11" s="1"/>
  <c r="T52" i="11"/>
  <c r="V52" i="11" s="1"/>
  <c r="T51" i="11"/>
  <c r="V51" i="11" s="1"/>
  <c r="T50" i="11"/>
  <c r="V50" i="11" s="1"/>
  <c r="T49" i="11"/>
  <c r="V49" i="11" s="1"/>
  <c r="T48" i="11"/>
  <c r="V48" i="11" s="1"/>
  <c r="T47" i="11"/>
  <c r="V47" i="11" s="1"/>
  <c r="T46" i="11"/>
  <c r="V46" i="11" s="1"/>
  <c r="T45" i="11"/>
  <c r="V45" i="11" s="1"/>
  <c r="T44" i="11"/>
  <c r="V44" i="11" s="1"/>
  <c r="T43" i="11"/>
  <c r="V43" i="11" s="1"/>
  <c r="T42" i="11"/>
  <c r="V42" i="11" s="1"/>
  <c r="T41" i="11"/>
  <c r="V41" i="11" s="1"/>
  <c r="T40" i="11"/>
  <c r="V40" i="11" s="1"/>
  <c r="T39" i="11"/>
  <c r="V39" i="11" s="1"/>
  <c r="T38" i="11"/>
  <c r="V38" i="11" s="1"/>
  <c r="T37" i="11"/>
  <c r="V37" i="11" s="1"/>
  <c r="T36" i="11"/>
  <c r="V36" i="11" s="1"/>
  <c r="T35" i="11"/>
  <c r="V35" i="11" s="1"/>
  <c r="T34" i="11"/>
  <c r="V34" i="11" s="1"/>
  <c r="T33" i="11"/>
  <c r="V33" i="11" s="1"/>
  <c r="T32" i="11"/>
  <c r="V32" i="11" s="1"/>
  <c r="T31" i="11"/>
  <c r="V31" i="11" s="1"/>
  <c r="T30" i="11"/>
  <c r="V30" i="11" s="1"/>
  <c r="T29" i="11"/>
  <c r="V29" i="11" s="1"/>
  <c r="T28" i="11"/>
  <c r="V28" i="11" s="1"/>
  <c r="T27" i="11"/>
  <c r="V27" i="11" s="1"/>
  <c r="T26" i="11"/>
  <c r="V26" i="11" s="1"/>
  <c r="T25" i="11"/>
  <c r="V25" i="11" s="1"/>
  <c r="T24" i="11"/>
  <c r="V24" i="11" s="1"/>
  <c r="T23" i="11"/>
  <c r="V23" i="11" s="1"/>
  <c r="T22" i="11"/>
  <c r="V22" i="11" s="1"/>
  <c r="T21" i="11"/>
  <c r="V21" i="11" s="1"/>
  <c r="T20" i="11"/>
  <c r="V20" i="11" s="1"/>
  <c r="T18" i="11"/>
  <c r="V18" i="11" s="1"/>
  <c r="T17" i="11"/>
  <c r="V17" i="11" s="1"/>
  <c r="T16" i="11"/>
  <c r="V16" i="11" s="1"/>
  <c r="T15" i="11"/>
  <c r="V15" i="11" s="1"/>
  <c r="T14" i="11"/>
  <c r="V14" i="11" s="1"/>
  <c r="T13" i="11"/>
  <c r="V13" i="11" s="1"/>
  <c r="T12" i="11"/>
  <c r="V12" i="11" s="1"/>
  <c r="T11" i="11"/>
  <c r="V11" i="11" s="1"/>
  <c r="T9" i="11"/>
  <c r="V9" i="11" s="1"/>
  <c r="T8" i="11"/>
  <c r="V8" i="11" s="1"/>
  <c r="T7" i="11"/>
  <c r="V7" i="11" s="1"/>
  <c r="T6" i="11"/>
  <c r="V6" i="11" s="1"/>
  <c r="T4" i="11"/>
  <c r="V4" i="11" s="1"/>
  <c r="T3" i="11"/>
  <c r="V3" i="11" s="1"/>
  <c r="T2" i="11"/>
  <c r="V2" i="11" s="1"/>
  <c r="S72" i="11"/>
  <c r="U72" i="11" s="1"/>
  <c r="S71" i="11"/>
  <c r="U71" i="11" s="1"/>
  <c r="S70" i="11"/>
  <c r="U70" i="11" s="1"/>
  <c r="S69" i="11"/>
  <c r="U69" i="11" s="1"/>
  <c r="S68" i="11"/>
  <c r="U68" i="11" s="1"/>
  <c r="S67" i="11"/>
  <c r="U67" i="11" s="1"/>
  <c r="S66" i="11"/>
  <c r="U66" i="11" s="1"/>
  <c r="S65" i="11"/>
  <c r="U65" i="11" s="1"/>
  <c r="S64" i="11"/>
  <c r="U64" i="11" s="1"/>
  <c r="S63" i="11"/>
  <c r="U63" i="11" s="1"/>
  <c r="S62" i="11"/>
  <c r="U62" i="11" s="1"/>
  <c r="S61" i="11"/>
  <c r="U61" i="11" s="1"/>
  <c r="S60" i="11"/>
  <c r="U60" i="11" s="1"/>
  <c r="S59" i="11"/>
  <c r="U59" i="11" s="1"/>
  <c r="S58" i="11"/>
  <c r="U58" i="11" s="1"/>
  <c r="S57" i="11"/>
  <c r="U57" i="11" s="1"/>
  <c r="S55" i="11"/>
  <c r="U55" i="11" s="1"/>
  <c r="S54" i="11"/>
  <c r="U54" i="11" s="1"/>
  <c r="S51" i="11"/>
  <c r="U51" i="11" s="1"/>
  <c r="S50" i="11"/>
  <c r="U50" i="11" s="1"/>
  <c r="S49" i="11"/>
  <c r="U49" i="11" s="1"/>
  <c r="S48" i="11"/>
  <c r="U48" i="11" s="1"/>
  <c r="S47" i="11"/>
  <c r="U47" i="11" s="1"/>
  <c r="S46" i="11"/>
  <c r="U46" i="11" s="1"/>
  <c r="S45" i="11"/>
  <c r="U45" i="11" s="1"/>
  <c r="S44" i="11"/>
  <c r="U44" i="11" s="1"/>
  <c r="S43" i="11"/>
  <c r="U43" i="11" s="1"/>
  <c r="S42" i="11"/>
  <c r="U42" i="11" s="1"/>
  <c r="S41" i="11"/>
  <c r="U41" i="11" s="1"/>
  <c r="S40" i="11"/>
  <c r="U40" i="11" s="1"/>
  <c r="S39" i="11"/>
  <c r="U39" i="11" s="1"/>
  <c r="S38" i="11"/>
  <c r="U38" i="11" s="1"/>
  <c r="S37" i="11"/>
  <c r="U37" i="11" s="1"/>
  <c r="S36" i="11"/>
  <c r="U36" i="11" s="1"/>
  <c r="S35" i="11"/>
  <c r="U35" i="11" s="1"/>
  <c r="S34" i="11"/>
  <c r="U34" i="11" s="1"/>
  <c r="S33" i="11"/>
  <c r="U33" i="11" s="1"/>
  <c r="S32" i="11"/>
  <c r="U32" i="11" s="1"/>
  <c r="S31" i="11"/>
  <c r="U31" i="11" s="1"/>
  <c r="S30" i="11"/>
  <c r="U30" i="11" s="1"/>
  <c r="S29" i="11"/>
  <c r="U29" i="11" s="1"/>
  <c r="S28" i="11"/>
  <c r="U28" i="11" s="1"/>
  <c r="S27" i="11"/>
  <c r="U27" i="11" s="1"/>
  <c r="S26" i="11"/>
  <c r="U26" i="11" s="1"/>
  <c r="S25" i="11"/>
  <c r="U25" i="11" s="1"/>
  <c r="S24" i="11"/>
  <c r="U24" i="11" s="1"/>
  <c r="S23" i="11"/>
  <c r="U23" i="11" s="1"/>
  <c r="S22" i="11"/>
  <c r="U22" i="11" s="1"/>
  <c r="S21" i="11"/>
  <c r="U21" i="11" s="1"/>
  <c r="S20" i="11"/>
  <c r="U20" i="11" s="1"/>
  <c r="S18" i="11"/>
  <c r="U18" i="11" s="1"/>
  <c r="S17" i="11"/>
  <c r="U17" i="11" s="1"/>
  <c r="S16" i="11"/>
  <c r="U16" i="11" s="1"/>
  <c r="S15" i="11"/>
  <c r="U15" i="11" s="1"/>
  <c r="S14" i="11"/>
  <c r="U14" i="11" s="1"/>
  <c r="S13" i="11"/>
  <c r="U13" i="11" s="1"/>
  <c r="S12" i="11"/>
  <c r="U12" i="11" s="1"/>
  <c r="S11" i="11"/>
  <c r="U11" i="11" s="1"/>
  <c r="S10" i="11"/>
  <c r="U10" i="11" s="1"/>
  <c r="S9" i="11"/>
  <c r="U9" i="11" s="1"/>
  <c r="S8" i="11"/>
  <c r="U8" i="11" s="1"/>
  <c r="S7" i="11"/>
  <c r="U7" i="11" s="1"/>
  <c r="S6" i="11"/>
  <c r="U6" i="11" s="1"/>
  <c r="S4" i="11"/>
  <c r="U4" i="11" s="1"/>
  <c r="S3" i="11"/>
  <c r="U3" i="11" s="1"/>
  <c r="S2" i="11"/>
  <c r="U2" i="11" s="1"/>
  <c r="C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5" i="8"/>
  <c r="G54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4" i="8"/>
  <c r="G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5" i="8"/>
  <c r="E54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4" i="8"/>
  <c r="E3" i="8"/>
  <c r="AM24" i="11"/>
  <c r="AQ24" i="11" s="1"/>
  <c r="Z24" i="11"/>
  <c r="Y24" i="11"/>
  <c r="X24" i="11"/>
  <c r="W24" i="11"/>
  <c r="C81" i="11"/>
  <c r="X11" i="11"/>
  <c r="X25" i="11"/>
  <c r="X57" i="11"/>
  <c r="X32" i="11"/>
  <c r="X21" i="11"/>
  <c r="X3" i="11"/>
  <c r="X9" i="11"/>
  <c r="X63" i="11"/>
  <c r="X72" i="11"/>
  <c r="X45" i="11"/>
  <c r="X67" i="11"/>
  <c r="X64" i="11"/>
  <c r="X40" i="11"/>
  <c r="X69" i="11"/>
  <c r="X2" i="11"/>
  <c r="X10" i="11"/>
  <c r="X28" i="11"/>
  <c r="X70" i="11"/>
  <c r="X30" i="11"/>
  <c r="X8" i="11"/>
  <c r="X6" i="11"/>
  <c r="X16" i="11"/>
  <c r="X37" i="11"/>
  <c r="X12" i="11"/>
  <c r="X59" i="11"/>
  <c r="X4" i="11"/>
  <c r="X29" i="11"/>
  <c r="X35" i="11"/>
  <c r="X39" i="11"/>
  <c r="X41" i="11"/>
  <c r="X15" i="11"/>
  <c r="X47" i="11"/>
  <c r="X13" i="11"/>
  <c r="X14" i="11"/>
  <c r="X38" i="11"/>
  <c r="X71" i="11"/>
  <c r="X17" i="11"/>
  <c r="X60" i="11"/>
  <c r="X68" i="11"/>
  <c r="X26" i="11"/>
  <c r="X33" i="11"/>
  <c r="X46" i="11"/>
  <c r="X20" i="11"/>
  <c r="X61" i="11"/>
  <c r="X66" i="11"/>
  <c r="X18" i="11"/>
  <c r="X51" i="11"/>
  <c r="X36" i="11"/>
  <c r="X43" i="11"/>
  <c r="X48" i="11"/>
  <c r="X50" i="11"/>
  <c r="X44" i="11"/>
  <c r="X62" i="11"/>
  <c r="X34" i="11"/>
  <c r="X22" i="11"/>
  <c r="X42" i="11"/>
  <c r="X58" i="11"/>
  <c r="X23" i="11"/>
  <c r="X55" i="11"/>
  <c r="X7" i="11"/>
  <c r="X65" i="11"/>
  <c r="X31" i="11"/>
  <c r="X49" i="11"/>
  <c r="X27" i="11"/>
  <c r="X54" i="11"/>
  <c r="AM49" i="11"/>
  <c r="AQ49" i="11" s="1"/>
  <c r="Z49" i="11"/>
  <c r="Y49" i="11"/>
  <c r="W49" i="11"/>
  <c r="AM13" i="11"/>
  <c r="AQ13" i="11" s="1"/>
  <c r="Z13" i="11"/>
  <c r="Y13" i="11"/>
  <c r="W13" i="11"/>
  <c r="AM72" i="11"/>
  <c r="AQ72" i="11" s="1"/>
  <c r="Z2" i="11"/>
  <c r="AM70" i="11"/>
  <c r="AQ70" i="11" s="1"/>
  <c r="Z70" i="11"/>
  <c r="Y70" i="11"/>
  <c r="W70" i="11"/>
  <c r="W71" i="11"/>
  <c r="Y71" i="11"/>
  <c r="Z71" i="11"/>
  <c r="AM71" i="11"/>
  <c r="AQ71" i="11" s="1"/>
  <c r="Z54" i="11"/>
  <c r="AM59" i="11"/>
  <c r="AQ59" i="11" s="1"/>
  <c r="Z59" i="11"/>
  <c r="Y59" i="11"/>
  <c r="W59" i="11"/>
  <c r="AM14" i="11"/>
  <c r="AQ14" i="11" s="1"/>
  <c r="Z14" i="11"/>
  <c r="Y14" i="11"/>
  <c r="W14" i="11"/>
  <c r="AL73" i="11"/>
  <c r="AM6" i="11"/>
  <c r="AQ6" i="11" s="1"/>
  <c r="Z6" i="11"/>
  <c r="Y6" i="11"/>
  <c r="W6" i="11"/>
  <c r="Z10" i="11"/>
  <c r="Z61" i="11"/>
  <c r="AC5" i="11" l="1"/>
  <c r="AC19" i="11"/>
  <c r="AC53" i="11"/>
  <c r="AC56" i="11"/>
  <c r="D80" i="11"/>
  <c r="F80" i="11" s="1"/>
  <c r="AA59" i="11"/>
  <c r="AA13" i="11"/>
  <c r="AB71" i="11"/>
  <c r="AB23" i="11"/>
  <c r="AB70" i="11"/>
  <c r="AB24" i="11"/>
  <c r="AA70" i="11"/>
  <c r="AA24" i="11"/>
  <c r="AA49" i="11"/>
  <c r="AA6" i="11"/>
  <c r="AA14" i="11"/>
  <c r="AB59" i="11"/>
  <c r="AB13" i="11"/>
  <c r="AA71" i="11"/>
  <c r="AB49" i="11"/>
  <c r="AB6" i="11"/>
  <c r="AB14" i="11"/>
  <c r="Z72" i="11"/>
  <c r="Z33" i="11"/>
  <c r="Z18" i="11"/>
  <c r="Z52" i="11"/>
  <c r="Z67" i="11"/>
  <c r="Z47" i="11"/>
  <c r="Z11" i="11"/>
  <c r="Z66" i="11"/>
  <c r="Z28" i="11"/>
  <c r="Z21" i="11"/>
  <c r="Z40" i="11"/>
  <c r="Z60" i="11"/>
  <c r="Z57" i="11"/>
  <c r="Z12" i="11"/>
  <c r="Z42" i="11"/>
  <c r="Z17" i="11"/>
  <c r="Z41" i="11"/>
  <c r="Z63" i="11"/>
  <c r="Z55" i="11"/>
  <c r="Z23" i="11"/>
  <c r="Z38" i="11"/>
  <c r="Z62" i="11"/>
  <c r="Z34" i="11"/>
  <c r="Z43" i="11"/>
  <c r="Z31" i="11"/>
  <c r="Z35" i="11"/>
  <c r="Z4" i="11"/>
  <c r="Z48" i="11"/>
  <c r="Z32" i="11"/>
  <c r="Z26" i="11"/>
  <c r="Z9" i="11"/>
  <c r="Z50" i="11"/>
  <c r="Z46" i="11"/>
  <c r="Z15" i="11"/>
  <c r="Z64" i="11"/>
  <c r="Z29" i="11"/>
  <c r="Z36" i="11"/>
  <c r="Z37" i="11"/>
  <c r="Z44" i="11"/>
  <c r="Z27" i="11"/>
  <c r="Z25" i="11"/>
  <c r="Z45" i="11"/>
  <c r="Z30" i="11"/>
  <c r="Z16" i="11"/>
  <c r="Z39" i="11"/>
  <c r="Z22" i="11"/>
  <c r="Z7" i="11"/>
  <c r="Z69" i="11"/>
  <c r="Z3" i="11"/>
  <c r="Z68" i="11"/>
  <c r="Z65" i="11"/>
  <c r="Z58" i="11"/>
  <c r="Z51" i="11"/>
  <c r="Z20" i="11"/>
  <c r="Z8" i="11"/>
  <c r="Y52" i="11"/>
  <c r="Y33" i="11"/>
  <c r="Y47" i="11"/>
  <c r="Y12" i="11"/>
  <c r="Y11" i="11"/>
  <c r="Y18" i="11"/>
  <c r="Y69" i="11"/>
  <c r="Y22" i="11"/>
  <c r="Y9" i="11"/>
  <c r="Y50" i="11"/>
  <c r="Y40" i="11"/>
  <c r="Y72" i="11"/>
  <c r="Y66" i="11"/>
  <c r="Y28" i="11"/>
  <c r="Y42" i="11"/>
  <c r="Y67" i="11"/>
  <c r="Y41" i="11"/>
  <c r="Y55" i="11"/>
  <c r="Y26" i="11"/>
  <c r="Y61" i="11"/>
  <c r="Y31" i="11"/>
  <c r="Y34" i="11"/>
  <c r="Y2" i="11"/>
  <c r="Y54" i="11"/>
  <c r="Y43" i="11"/>
  <c r="Y4" i="11"/>
  <c r="Y29" i="11"/>
  <c r="Y20" i="11"/>
  <c r="Y48" i="11"/>
  <c r="Y51" i="11"/>
  <c r="Y38" i="11"/>
  <c r="Y32" i="11"/>
  <c r="Y25" i="11"/>
  <c r="Y15" i="11"/>
  <c r="Y65" i="11"/>
  <c r="Y10" i="11"/>
  <c r="Y45" i="11"/>
  <c r="Y68" i="11"/>
  <c r="Y60" i="11"/>
  <c r="Y58" i="11"/>
  <c r="Y3" i="11"/>
  <c r="Y16" i="11"/>
  <c r="Y37" i="11"/>
  <c r="Y39" i="11"/>
  <c r="Y30" i="11"/>
  <c r="Y64" i="11"/>
  <c r="Y57" i="11"/>
  <c r="Y27" i="11"/>
  <c r="Y46" i="11"/>
  <c r="Y36" i="11"/>
  <c r="Y44" i="11"/>
  <c r="Y7" i="11"/>
  <c r="Y21" i="11"/>
  <c r="Y17" i="11"/>
  <c r="Y35" i="11"/>
  <c r="Y63" i="11"/>
  <c r="Y8" i="11"/>
  <c r="Y23" i="11"/>
  <c r="Y62" i="11"/>
  <c r="AM18" i="11"/>
  <c r="AQ18" i="11" s="1"/>
  <c r="AB18" i="11"/>
  <c r="AA18" i="11"/>
  <c r="W18" i="11"/>
  <c r="C76" i="8"/>
  <c r="E2" i="8"/>
  <c r="AM26" i="11"/>
  <c r="AQ26" i="11" s="1"/>
  <c r="AB26" i="11"/>
  <c r="AA26" i="11"/>
  <c r="W26" i="11"/>
  <c r="G2" i="8"/>
  <c r="A73" i="8"/>
  <c r="A2" i="8"/>
  <c r="AB11" i="11"/>
  <c r="AB67" i="11"/>
  <c r="AB33" i="11"/>
  <c r="AB55" i="11"/>
  <c r="AB54" i="11"/>
  <c r="AB40" i="11"/>
  <c r="AB47" i="11"/>
  <c r="AB58" i="11"/>
  <c r="AB43" i="11"/>
  <c r="AB21" i="11"/>
  <c r="AB52" i="11"/>
  <c r="AB63" i="11"/>
  <c r="AB2" i="11"/>
  <c r="AB17" i="11"/>
  <c r="AB20" i="11"/>
  <c r="AB39" i="11"/>
  <c r="AB68" i="11"/>
  <c r="AB35" i="11"/>
  <c r="AB36" i="11"/>
  <c r="AB61" i="11"/>
  <c r="AB65" i="11"/>
  <c r="AB69" i="11"/>
  <c r="AB16" i="11"/>
  <c r="AB51" i="11"/>
  <c r="AB7" i="11"/>
  <c r="AB10" i="11"/>
  <c r="AB29" i="11"/>
  <c r="AB28" i="11"/>
  <c r="AB27" i="11"/>
  <c r="AB44" i="11"/>
  <c r="AB60" i="11"/>
  <c r="AB42" i="11"/>
  <c r="AB48" i="11"/>
  <c r="AB62" i="11"/>
  <c r="AB46" i="11"/>
  <c r="AB31" i="11"/>
  <c r="AB34" i="11"/>
  <c r="AB38" i="11"/>
  <c r="AB72" i="11"/>
  <c r="AB66" i="11"/>
  <c r="AB3" i="11"/>
  <c r="AB37" i="11"/>
  <c r="AB12" i="11"/>
  <c r="AB41" i="11"/>
  <c r="AB22" i="11"/>
  <c r="AB50" i="11"/>
  <c r="AB32" i="11"/>
  <c r="AB45" i="11"/>
  <c r="AB4" i="11"/>
  <c r="AB25" i="11"/>
  <c r="AB64" i="11"/>
  <c r="AB30" i="11"/>
  <c r="AB57" i="11"/>
  <c r="AB8" i="11"/>
  <c r="AB9" i="11"/>
  <c r="AB15" i="11"/>
  <c r="AA11" i="11"/>
  <c r="AA67" i="11"/>
  <c r="AA33" i="11"/>
  <c r="AA55" i="11"/>
  <c r="AA54" i="11"/>
  <c r="AA40" i="11"/>
  <c r="AA47" i="11"/>
  <c r="AA58" i="11"/>
  <c r="AA43" i="11"/>
  <c r="AA21" i="11"/>
  <c r="AA52" i="11"/>
  <c r="AA23" i="11"/>
  <c r="AA63" i="11"/>
  <c r="AA2" i="11"/>
  <c r="AA17" i="11"/>
  <c r="AA20" i="11"/>
  <c r="AA39" i="11"/>
  <c r="AA68" i="11"/>
  <c r="AA35" i="11"/>
  <c r="AA36" i="11"/>
  <c r="AA61" i="11"/>
  <c r="AA65" i="11"/>
  <c r="AA69" i="11"/>
  <c r="AA16" i="11"/>
  <c r="AA51" i="11"/>
  <c r="AA7" i="11"/>
  <c r="AA10" i="11"/>
  <c r="AA29" i="11"/>
  <c r="AA28" i="11"/>
  <c r="AA27" i="11"/>
  <c r="AA44" i="11"/>
  <c r="AA60" i="11"/>
  <c r="AA42" i="11"/>
  <c r="AA48" i="11"/>
  <c r="AA62" i="11"/>
  <c r="AA46" i="11"/>
  <c r="AA31" i="11"/>
  <c r="AA34" i="11"/>
  <c r="AA38" i="11"/>
  <c r="AA72" i="11"/>
  <c r="AA66" i="11"/>
  <c r="AA3" i="11"/>
  <c r="AA37" i="11"/>
  <c r="AA12" i="11"/>
  <c r="AA41" i="11"/>
  <c r="AA22" i="11"/>
  <c r="AA50" i="11"/>
  <c r="AA32" i="11"/>
  <c r="AA45" i="11"/>
  <c r="AA4" i="11"/>
  <c r="AA25" i="11"/>
  <c r="AA64" i="11"/>
  <c r="AA30" i="11"/>
  <c r="AA57" i="11"/>
  <c r="AA8" i="11"/>
  <c r="AA9" i="11"/>
  <c r="AA15" i="11"/>
  <c r="AM69" i="11"/>
  <c r="AQ69" i="11" s="1"/>
  <c r="W69" i="11"/>
  <c r="AM42" i="11"/>
  <c r="AQ42" i="11" s="1"/>
  <c r="W42" i="11"/>
  <c r="AC49" i="11" l="1"/>
  <c r="AC59" i="11"/>
  <c r="AC6" i="11"/>
  <c r="AC71" i="11"/>
  <c r="AC13" i="11"/>
  <c r="AC24" i="11"/>
  <c r="AC70" i="11"/>
  <c r="AC14" i="11"/>
  <c r="X52" i="11"/>
  <c r="D78" i="11"/>
  <c r="F78" i="11" s="1"/>
  <c r="D79" i="11"/>
  <c r="F79" i="11" s="1"/>
  <c r="E73" i="8"/>
  <c r="F76" i="8" s="1"/>
  <c r="AC18" i="11"/>
  <c r="AC26" i="11"/>
  <c r="AC64" i="11"/>
  <c r="AC48" i="11"/>
  <c r="AC2" i="11"/>
  <c r="AC40" i="11"/>
  <c r="AC3" i="11"/>
  <c r="AC65" i="11"/>
  <c r="AC32" i="11"/>
  <c r="AC66" i="11"/>
  <c r="AC42" i="11"/>
  <c r="AC29" i="11"/>
  <c r="AC61" i="11"/>
  <c r="AC63" i="11"/>
  <c r="AC54" i="11"/>
  <c r="AC15" i="11"/>
  <c r="AC50" i="11"/>
  <c r="AC72" i="11"/>
  <c r="AC36" i="11"/>
  <c r="AC23" i="11"/>
  <c r="AC55" i="11"/>
  <c r="AC9" i="11"/>
  <c r="AC22" i="11"/>
  <c r="AC38" i="11"/>
  <c r="AC60" i="11"/>
  <c r="AC10" i="11"/>
  <c r="AC35" i="11"/>
  <c r="AC52" i="11"/>
  <c r="AC33" i="11"/>
  <c r="AC30" i="11"/>
  <c r="AC45" i="11"/>
  <c r="AC37" i="11"/>
  <c r="AC62" i="11"/>
  <c r="AC69" i="11"/>
  <c r="AC17" i="11"/>
  <c r="AC47" i="11"/>
  <c r="AC8" i="11"/>
  <c r="AC41" i="11"/>
  <c r="AC34" i="11"/>
  <c r="AC44" i="11"/>
  <c r="AC7" i="11"/>
  <c r="AC68" i="11"/>
  <c r="AC21" i="11"/>
  <c r="AC67" i="11"/>
  <c r="AC57" i="11"/>
  <c r="AC25" i="11"/>
  <c r="AC12" i="11"/>
  <c r="AC31" i="11"/>
  <c r="AC27" i="11"/>
  <c r="AC51" i="11"/>
  <c r="AC39" i="11"/>
  <c r="AC43" i="11"/>
  <c r="AC11" i="11"/>
  <c r="AC4" i="11"/>
  <c r="AC46" i="11"/>
  <c r="AC28" i="11"/>
  <c r="AC16" i="11"/>
  <c r="AC20" i="11"/>
  <c r="AC58" i="11"/>
  <c r="AM44" i="11"/>
  <c r="AQ44" i="11" s="1"/>
  <c r="W44" i="11"/>
  <c r="AM58" i="11"/>
  <c r="AQ58" i="11" s="1"/>
  <c r="W58" i="11"/>
  <c r="AM17" i="11"/>
  <c r="AQ17" i="11" s="1"/>
  <c r="AM11" i="11"/>
  <c r="AQ11" i="11" s="1"/>
  <c r="AM51" i="11"/>
  <c r="AQ51" i="11" s="1"/>
  <c r="AM34" i="11"/>
  <c r="AQ34" i="11" s="1"/>
  <c r="W34" i="11"/>
  <c r="AJ73" i="11"/>
  <c r="AM41" i="11"/>
  <c r="AQ41" i="11" s="1"/>
  <c r="W72" i="11"/>
  <c r="W68" i="11"/>
  <c r="W67" i="11"/>
  <c r="W66" i="11"/>
  <c r="W65" i="11"/>
  <c r="W64" i="11"/>
  <c r="W63" i="11"/>
  <c r="W62" i="11"/>
  <c r="W61" i="11"/>
  <c r="W60" i="11"/>
  <c r="W57" i="11"/>
  <c r="W55" i="11"/>
  <c r="W54" i="11"/>
  <c r="W52" i="11"/>
  <c r="W51" i="11"/>
  <c r="W50" i="11"/>
  <c r="W48" i="11"/>
  <c r="W47" i="11"/>
  <c r="W46" i="11"/>
  <c r="W45" i="11"/>
  <c r="W43" i="11"/>
  <c r="W41" i="11"/>
  <c r="W40" i="11"/>
  <c r="W39" i="11"/>
  <c r="W38" i="11"/>
  <c r="W37" i="11"/>
  <c r="W35" i="11"/>
  <c r="W33" i="11"/>
  <c r="W32" i="11"/>
  <c r="W31" i="11"/>
  <c r="W30" i="11"/>
  <c r="W29" i="11"/>
  <c r="W28" i="11"/>
  <c r="W27" i="11"/>
  <c r="W25" i="11"/>
  <c r="W23" i="11"/>
  <c r="W22" i="11"/>
  <c r="W21" i="11"/>
  <c r="W20" i="11"/>
  <c r="W17" i="11"/>
  <c r="W16" i="11"/>
  <c r="W15" i="11"/>
  <c r="W12" i="11"/>
  <c r="W11" i="11"/>
  <c r="W10" i="11"/>
  <c r="W9" i="11"/>
  <c r="W8" i="11"/>
  <c r="W7" i="11"/>
  <c r="W4" i="11"/>
  <c r="W3" i="11"/>
  <c r="W2" i="11"/>
  <c r="W36" i="11"/>
  <c r="AM29" i="11"/>
  <c r="AQ29" i="11" s="1"/>
  <c r="AM38" i="11"/>
  <c r="AQ38" i="11" s="1"/>
  <c r="AM2" i="11"/>
  <c r="AQ2" i="11" s="1"/>
  <c r="AM10" i="11"/>
  <c r="AQ10" i="11" s="1"/>
  <c r="AM52" i="11"/>
  <c r="AQ52" i="11" s="1"/>
  <c r="AM20" i="11"/>
  <c r="AQ20" i="11" s="1"/>
  <c r="AM57" i="11"/>
  <c r="AQ57" i="11" s="1"/>
  <c r="AM60" i="11"/>
  <c r="AQ60" i="11" s="1"/>
  <c r="AM9" i="11"/>
  <c r="AQ9" i="11" s="1"/>
  <c r="AM7" i="11"/>
  <c r="AQ7" i="11" s="1"/>
  <c r="AM63" i="11"/>
  <c r="AQ63" i="11" s="1"/>
  <c r="AM36" i="11"/>
  <c r="AQ36" i="11" s="1"/>
  <c r="AM67" i="11"/>
  <c r="AQ67" i="11" s="1"/>
  <c r="AM21" i="11"/>
  <c r="AQ21" i="11" s="1"/>
  <c r="AM23" i="11"/>
  <c r="AQ23" i="11" s="1"/>
  <c r="AM30" i="11"/>
  <c r="AQ30" i="11" s="1"/>
  <c r="AM4" i="11"/>
  <c r="AQ4" i="11" s="1"/>
  <c r="AM25" i="11"/>
  <c r="AQ25" i="11" s="1"/>
  <c r="AM16" i="11"/>
  <c r="AQ16" i="11" s="1"/>
  <c r="AM33" i="11"/>
  <c r="AQ33" i="11" s="1"/>
  <c r="AM55" i="11"/>
  <c r="AQ55" i="11" s="1"/>
  <c r="AM32" i="11"/>
  <c r="AQ32" i="11" s="1"/>
  <c r="AM28" i="11"/>
  <c r="AQ28" i="11" s="1"/>
  <c r="AM66" i="11"/>
  <c r="AQ66" i="11" s="1"/>
  <c r="AM46" i="11"/>
  <c r="AQ46" i="11" s="1"/>
  <c r="AM65" i="11"/>
  <c r="AQ65" i="11" s="1"/>
  <c r="AM43" i="11"/>
  <c r="AQ43" i="11" s="1"/>
  <c r="AM15" i="11"/>
  <c r="AQ15" i="11" s="1"/>
  <c r="AM61" i="11"/>
  <c r="AQ61" i="11" s="1"/>
  <c r="AM45" i="11"/>
  <c r="AQ45" i="11" s="1"/>
  <c r="AM27" i="11"/>
  <c r="AQ27" i="11" s="1"/>
  <c r="AM54" i="11"/>
  <c r="AQ54" i="11" s="1"/>
  <c r="AM50" i="11"/>
  <c r="AQ50" i="11" s="1"/>
  <c r="AM35" i="11"/>
  <c r="AQ35" i="11" s="1"/>
  <c r="AM39" i="11"/>
  <c r="AQ39" i="11" s="1"/>
  <c r="AM3" i="11"/>
  <c r="AQ3" i="11" s="1"/>
  <c r="AM12" i="11"/>
  <c r="AQ12" i="11" s="1"/>
  <c r="AM68" i="11"/>
  <c r="AQ68" i="11" s="1"/>
  <c r="AM37" i="11"/>
  <c r="AQ37" i="11" s="1"/>
  <c r="AM8" i="11"/>
  <c r="AQ8" i="11" s="1"/>
  <c r="AM64" i="11"/>
  <c r="AQ64" i="11" s="1"/>
  <c r="AM40" i="11"/>
  <c r="AQ40" i="11" s="1"/>
  <c r="AM31" i="11"/>
  <c r="AQ31" i="11" s="1"/>
  <c r="AM22" i="11"/>
  <c r="AQ22" i="11" s="1"/>
  <c r="AM62" i="11"/>
  <c r="AQ62" i="11" s="1"/>
  <c r="AM47" i="11"/>
  <c r="AQ47" i="11" s="1"/>
  <c r="AM48" i="11"/>
  <c r="AQ48" i="11" s="1"/>
  <c r="W73" i="11" l="1"/>
  <c r="D81" i="11"/>
  <c r="F81" i="11" s="1"/>
  <c r="D76" i="8" s="1"/>
  <c r="AC73" i="11"/>
  <c r="AK73" i="11"/>
  <c r="AG73" i="11"/>
  <c r="AM73" i="11"/>
  <c r="AD53" i="11" l="1"/>
  <c r="BE53" i="11" s="1"/>
  <c r="AD56" i="11"/>
  <c r="AD19" i="11"/>
  <c r="BE19" i="11" s="1"/>
  <c r="AD24" i="11"/>
  <c r="BF24" i="11" s="1"/>
  <c r="AD5" i="11"/>
  <c r="AD13" i="11"/>
  <c r="BB13" i="11" s="1"/>
  <c r="AD49" i="11"/>
  <c r="AD71" i="11"/>
  <c r="AD70" i="11"/>
  <c r="AD59" i="11"/>
  <c r="AD14" i="11"/>
  <c r="AD6" i="11"/>
  <c r="AD26" i="11"/>
  <c r="AD18" i="11"/>
  <c r="AD46" i="11"/>
  <c r="AD66" i="11"/>
  <c r="AD8" i="11"/>
  <c r="AD67" i="11"/>
  <c r="AD37" i="11"/>
  <c r="BD37" i="11" s="1"/>
  <c r="AD68" i="11"/>
  <c r="AD3" i="11"/>
  <c r="AD63" i="11"/>
  <c r="AD17" i="11"/>
  <c r="AD32" i="11"/>
  <c r="AD60" i="11"/>
  <c r="AD29" i="11"/>
  <c r="AD72" i="11"/>
  <c r="AD65" i="11"/>
  <c r="AD47" i="11"/>
  <c r="AD22" i="11"/>
  <c r="AD54" i="11"/>
  <c r="AD15" i="11"/>
  <c r="AD61" i="11"/>
  <c r="AD57" i="11"/>
  <c r="AD69" i="11"/>
  <c r="AD64" i="11"/>
  <c r="AD51" i="11"/>
  <c r="AD9" i="11"/>
  <c r="AD12" i="11"/>
  <c r="AD43" i="11"/>
  <c r="AD45" i="11"/>
  <c r="AD36" i="11"/>
  <c r="AD23" i="11"/>
  <c r="AD28" i="11"/>
  <c r="AD33" i="11"/>
  <c r="AD2" i="11"/>
  <c r="AD20" i="11"/>
  <c r="AD38" i="11"/>
  <c r="AD10" i="11"/>
  <c r="AD35" i="11"/>
  <c r="AD62" i="11"/>
  <c r="AD41" i="11"/>
  <c r="AD44" i="11"/>
  <c r="AD7" i="11"/>
  <c r="AD21" i="11"/>
  <c r="AE21" i="11" s="1"/>
  <c r="AD50" i="11"/>
  <c r="AD55" i="11"/>
  <c r="AD4" i="11"/>
  <c r="AD39" i="11"/>
  <c r="AD40" i="11"/>
  <c r="AD58" i="11"/>
  <c r="AD25" i="11"/>
  <c r="AD31" i="11"/>
  <c r="AD27" i="11"/>
  <c r="AD34" i="11"/>
  <c r="AD11" i="11"/>
  <c r="AD52" i="11"/>
  <c r="AD48" i="11"/>
  <c r="AD16" i="11"/>
  <c r="AD30" i="11"/>
  <c r="AD42" i="11"/>
  <c r="AQ73" i="11"/>
  <c r="E76" i="8"/>
  <c r="BF53" i="11" l="1"/>
  <c r="BG53" i="11"/>
  <c r="BH53" i="11"/>
  <c r="BB53" i="11"/>
  <c r="BC53" i="11"/>
  <c r="BD53" i="11"/>
  <c r="BC19" i="11"/>
  <c r="BF19" i="11"/>
  <c r="BD19" i="11"/>
  <c r="AE53" i="11"/>
  <c r="BB19" i="11"/>
  <c r="BG24" i="11"/>
  <c r="BH19" i="11"/>
  <c r="BE56" i="11"/>
  <c r="BC56" i="11"/>
  <c r="BD56" i="11"/>
  <c r="BB56" i="11"/>
  <c r="BH56" i="11"/>
  <c r="AE56" i="11"/>
  <c r="BG56" i="11"/>
  <c r="BF56" i="11"/>
  <c r="BG19" i="11"/>
  <c r="AE19" i="11"/>
  <c r="BH24" i="11"/>
  <c r="BB24" i="11"/>
  <c r="AE24" i="11"/>
  <c r="BD24" i="11"/>
  <c r="BC24" i="11"/>
  <c r="BE24" i="11"/>
  <c r="BE5" i="11"/>
  <c r="BG5" i="11"/>
  <c r="BD5" i="11"/>
  <c r="BC5" i="11"/>
  <c r="BF5" i="11"/>
  <c r="BB5" i="11"/>
  <c r="BH5" i="11"/>
  <c r="AE5" i="11"/>
  <c r="G76" i="8"/>
  <c r="BE13" i="11"/>
  <c r="BH13" i="11"/>
  <c r="BF13" i="11"/>
  <c r="BG13" i="11"/>
  <c r="AE13" i="11"/>
  <c r="BC13" i="11"/>
  <c r="BD13" i="11"/>
  <c r="BC49" i="11"/>
  <c r="BB49" i="11"/>
  <c r="BH49" i="11"/>
  <c r="BG49" i="11"/>
  <c r="AE49" i="11"/>
  <c r="BF49" i="11"/>
  <c r="BE49" i="11"/>
  <c r="BD49" i="11"/>
  <c r="BD16" i="11"/>
  <c r="BC16" i="11"/>
  <c r="BB16" i="11"/>
  <c r="BG16" i="11"/>
  <c r="BF16" i="11"/>
  <c r="BE16" i="11"/>
  <c r="BH16" i="11"/>
  <c r="AE45" i="11"/>
  <c r="BH45" i="11"/>
  <c r="BG45" i="11"/>
  <c r="BF45" i="11"/>
  <c r="BE45" i="11"/>
  <c r="BD45" i="11"/>
  <c r="BB45" i="11"/>
  <c r="BC45" i="11"/>
  <c r="AE70" i="11"/>
  <c r="BF70" i="11"/>
  <c r="BE70" i="11"/>
  <c r="BG70" i="11"/>
  <c r="BH70" i="11"/>
  <c r="BD70" i="11"/>
  <c r="BB70" i="11"/>
  <c r="BC70" i="11"/>
  <c r="AE44" i="11"/>
  <c r="BG44" i="11"/>
  <c r="BF44" i="11"/>
  <c r="BE44" i="11"/>
  <c r="BH44" i="11"/>
  <c r="BD44" i="11"/>
  <c r="BB44" i="11"/>
  <c r="BC44" i="11"/>
  <c r="BH15" i="11"/>
  <c r="BB15" i="11"/>
  <c r="BG15" i="11"/>
  <c r="BF15" i="11"/>
  <c r="BC15" i="11"/>
  <c r="BE15" i="11"/>
  <c r="BD15" i="11"/>
  <c r="AE33" i="11"/>
  <c r="BC33" i="11"/>
  <c r="BB33" i="11"/>
  <c r="BH33" i="11"/>
  <c r="BG33" i="11"/>
  <c r="BD33" i="11"/>
  <c r="BF33" i="11"/>
  <c r="BE33" i="11"/>
  <c r="AE28" i="11"/>
  <c r="BF28" i="11"/>
  <c r="BD28" i="11"/>
  <c r="BH28" i="11"/>
  <c r="BG28" i="11"/>
  <c r="BE28" i="11"/>
  <c r="BB28" i="11"/>
  <c r="BC28" i="11"/>
  <c r="AE17" i="11"/>
  <c r="BC17" i="11"/>
  <c r="BB17" i="11"/>
  <c r="BE17" i="11"/>
  <c r="BD17" i="11"/>
  <c r="BF17" i="11"/>
  <c r="BH17" i="11"/>
  <c r="BG17" i="11"/>
  <c r="AE30" i="11"/>
  <c r="BH30" i="11"/>
  <c r="BE30" i="11"/>
  <c r="BC30" i="11"/>
  <c r="BF30" i="11"/>
  <c r="BD30" i="11"/>
  <c r="BB30" i="11"/>
  <c r="BG30" i="11"/>
  <c r="BC25" i="11"/>
  <c r="BB25" i="11"/>
  <c r="BE25" i="11"/>
  <c r="BD25" i="11"/>
  <c r="BH25" i="11"/>
  <c r="BG25" i="11"/>
  <c r="BF25" i="11"/>
  <c r="BF21" i="11"/>
  <c r="BD21" i="11"/>
  <c r="BC21" i="11"/>
  <c r="BH21" i="11"/>
  <c r="BB21" i="11"/>
  <c r="BG21" i="11"/>
  <c r="BE21" i="11"/>
  <c r="BF57" i="11"/>
  <c r="BE57" i="11"/>
  <c r="BG57" i="11"/>
  <c r="BH57" i="11"/>
  <c r="BC57" i="11"/>
  <c r="BD57" i="11"/>
  <c r="BB57" i="11"/>
  <c r="AE68" i="11"/>
  <c r="BC68" i="11"/>
  <c r="BB68" i="11"/>
  <c r="BH68" i="11"/>
  <c r="BG68" i="11"/>
  <c r="BD68" i="11"/>
  <c r="BF68" i="11"/>
  <c r="BE68" i="11"/>
  <c r="BD18" i="11"/>
  <c r="BG18" i="11"/>
  <c r="BF18" i="11"/>
  <c r="BE18" i="11"/>
  <c r="BH18" i="11"/>
  <c r="BC18" i="11"/>
  <c r="BB18" i="11"/>
  <c r="BG58" i="11"/>
  <c r="BF58" i="11"/>
  <c r="BE58" i="11"/>
  <c r="BH58" i="11"/>
  <c r="BB58" i="11"/>
  <c r="BD58" i="11"/>
  <c r="BC58" i="11"/>
  <c r="AE20" i="11"/>
  <c r="BE20" i="11"/>
  <c r="BH20" i="11"/>
  <c r="BD20" i="11"/>
  <c r="BG20" i="11"/>
  <c r="BF20" i="11"/>
  <c r="BC20" i="11"/>
  <c r="BB20" i="11"/>
  <c r="AE29" i="11"/>
  <c r="BG29" i="11"/>
  <c r="BD29" i="11"/>
  <c r="BC29" i="11"/>
  <c r="BH29" i="11"/>
  <c r="BF29" i="11"/>
  <c r="BE29" i="11"/>
  <c r="BB29" i="11"/>
  <c r="BD26" i="11"/>
  <c r="BF26" i="11"/>
  <c r="BE26" i="11"/>
  <c r="BG26" i="11"/>
  <c r="BB26" i="11"/>
  <c r="BH26" i="11"/>
  <c r="BC26" i="11"/>
  <c r="BH2" i="11"/>
  <c r="BB2" i="11"/>
  <c r="BG2" i="11"/>
  <c r="BD2" i="11"/>
  <c r="BF2" i="11"/>
  <c r="BE2" i="11"/>
  <c r="BC2" i="11"/>
  <c r="AE60" i="11"/>
  <c r="BH60" i="11"/>
  <c r="BG60" i="11"/>
  <c r="BD60" i="11"/>
  <c r="BF60" i="11"/>
  <c r="BB60" i="11"/>
  <c r="BE60" i="11"/>
  <c r="BC60" i="11"/>
  <c r="AE71" i="11"/>
  <c r="BH71" i="11"/>
  <c r="BG71" i="11"/>
  <c r="BF71" i="11"/>
  <c r="BE71" i="11"/>
  <c r="BC71" i="11"/>
  <c r="BD71" i="11"/>
  <c r="BB71" i="11"/>
  <c r="AE12" i="11"/>
  <c r="BF12" i="11"/>
  <c r="BC12" i="11"/>
  <c r="BD12" i="11"/>
  <c r="BH12" i="11"/>
  <c r="BE12" i="11"/>
  <c r="BG12" i="11"/>
  <c r="BB12" i="11"/>
  <c r="AE32" i="11"/>
  <c r="BH32" i="11"/>
  <c r="BG32" i="11"/>
  <c r="BC32" i="11"/>
  <c r="BD32" i="11"/>
  <c r="BB32" i="11"/>
  <c r="BF32" i="11"/>
  <c r="BE32" i="11"/>
  <c r="AE6" i="11"/>
  <c r="BF6" i="11"/>
  <c r="BC6" i="11"/>
  <c r="BE6" i="11"/>
  <c r="BB6" i="11"/>
  <c r="BG6" i="11"/>
  <c r="BH6" i="11"/>
  <c r="BD6" i="11"/>
  <c r="AE39" i="11"/>
  <c r="BH39" i="11"/>
  <c r="BC39" i="11"/>
  <c r="BB39" i="11"/>
  <c r="BG39" i="11"/>
  <c r="BE39" i="11"/>
  <c r="BF39" i="11"/>
  <c r="BD39" i="11"/>
  <c r="AE22" i="11"/>
  <c r="BG22" i="11"/>
  <c r="BC22" i="11"/>
  <c r="BE22" i="11"/>
  <c r="BD22" i="11"/>
  <c r="BB22" i="11"/>
  <c r="BH22" i="11"/>
  <c r="BF22" i="11"/>
  <c r="AE4" i="11"/>
  <c r="BE4" i="11"/>
  <c r="BD4" i="11"/>
  <c r="BF4" i="11"/>
  <c r="BB4" i="11"/>
  <c r="BC4" i="11"/>
  <c r="BH4" i="11"/>
  <c r="BG4" i="11"/>
  <c r="AE47" i="11"/>
  <c r="BH47" i="11"/>
  <c r="BG47" i="11"/>
  <c r="BF47" i="11"/>
  <c r="BE47" i="11"/>
  <c r="BD47" i="11"/>
  <c r="BB47" i="11"/>
  <c r="BC47" i="11"/>
  <c r="AE66" i="11"/>
  <c r="BH66" i="11"/>
  <c r="BG66" i="11"/>
  <c r="BF66" i="11"/>
  <c r="BE66" i="11"/>
  <c r="BD66" i="11"/>
  <c r="BC66" i="11"/>
  <c r="BB66" i="11"/>
  <c r="AE7" i="11"/>
  <c r="BG7" i="11"/>
  <c r="BF7" i="11"/>
  <c r="BE7" i="11"/>
  <c r="BC7" i="11"/>
  <c r="BH7" i="11"/>
  <c r="BB7" i="11"/>
  <c r="BD7" i="11"/>
  <c r="AE61" i="11"/>
  <c r="BH61" i="11"/>
  <c r="BG61" i="11"/>
  <c r="BF61" i="11"/>
  <c r="BD61" i="11"/>
  <c r="BE61" i="11"/>
  <c r="BC61" i="11"/>
  <c r="BB61" i="11"/>
  <c r="AE37" i="11"/>
  <c r="BH37" i="11"/>
  <c r="BG37" i="11"/>
  <c r="BF37" i="11"/>
  <c r="BC37" i="11"/>
  <c r="BB37" i="11"/>
  <c r="BE37" i="11"/>
  <c r="AE40" i="11"/>
  <c r="BC40" i="11"/>
  <c r="BB40" i="11"/>
  <c r="BH40" i="11"/>
  <c r="BG40" i="11"/>
  <c r="BF40" i="11"/>
  <c r="BE40" i="11"/>
  <c r="BD40" i="11"/>
  <c r="AE41" i="11"/>
  <c r="BD41" i="11"/>
  <c r="BE41" i="11"/>
  <c r="BC41" i="11"/>
  <c r="BF41" i="11"/>
  <c r="BB41" i="11"/>
  <c r="BH41" i="11"/>
  <c r="BG41" i="11"/>
  <c r="AE54" i="11"/>
  <c r="BH54" i="11"/>
  <c r="BD54" i="11"/>
  <c r="BB54" i="11"/>
  <c r="BG54" i="11"/>
  <c r="BF54" i="11"/>
  <c r="BE54" i="11"/>
  <c r="BC54" i="11"/>
  <c r="AE67" i="11"/>
  <c r="BH67" i="11"/>
  <c r="BD67" i="11"/>
  <c r="BB67" i="11"/>
  <c r="BG67" i="11"/>
  <c r="BE67" i="11"/>
  <c r="BF67" i="11"/>
  <c r="BC67" i="11"/>
  <c r="AE62" i="11"/>
  <c r="BC62" i="11"/>
  <c r="BB62" i="11"/>
  <c r="BD62" i="11"/>
  <c r="BE62" i="11"/>
  <c r="BH62" i="11"/>
  <c r="BG62" i="11"/>
  <c r="BF62" i="11"/>
  <c r="AE8" i="11"/>
  <c r="BH8" i="11"/>
  <c r="BG8" i="11"/>
  <c r="BB8" i="11"/>
  <c r="BF8" i="11"/>
  <c r="BE8" i="11"/>
  <c r="BD8" i="11"/>
  <c r="BC8" i="11"/>
  <c r="AE34" i="11"/>
  <c r="BD34" i="11"/>
  <c r="BE34" i="11"/>
  <c r="BB34" i="11"/>
  <c r="BF34" i="11"/>
  <c r="BC34" i="11"/>
  <c r="BH34" i="11"/>
  <c r="BG34" i="11"/>
  <c r="AE35" i="11"/>
  <c r="BE35" i="11"/>
  <c r="BG35" i="11"/>
  <c r="BF35" i="11"/>
  <c r="BH35" i="11"/>
  <c r="BD35" i="11"/>
  <c r="BC35" i="11"/>
  <c r="BB35" i="11"/>
  <c r="AE51" i="11"/>
  <c r="BG51" i="11"/>
  <c r="BF51" i="11"/>
  <c r="BE51" i="11"/>
  <c r="BH51" i="11"/>
  <c r="BD51" i="11"/>
  <c r="BB51" i="11"/>
  <c r="BC51" i="11"/>
  <c r="AE63" i="11"/>
  <c r="BF63" i="11"/>
  <c r="BE63" i="11"/>
  <c r="BG63" i="11"/>
  <c r="BC63" i="11"/>
  <c r="BH63" i="11"/>
  <c r="BD63" i="11"/>
  <c r="BB63" i="11"/>
  <c r="AE27" i="11"/>
  <c r="BE27" i="11"/>
  <c r="BH27" i="11"/>
  <c r="BG27" i="11"/>
  <c r="BF27" i="11"/>
  <c r="BD27" i="11"/>
  <c r="BC27" i="11"/>
  <c r="BB27" i="11"/>
  <c r="AE55" i="11"/>
  <c r="BC55" i="11"/>
  <c r="BB55" i="11"/>
  <c r="BH55" i="11"/>
  <c r="BG55" i="11"/>
  <c r="BF55" i="11"/>
  <c r="BD55" i="11"/>
  <c r="BE55" i="11"/>
  <c r="AE10" i="11"/>
  <c r="BC10" i="11"/>
  <c r="BB10" i="11"/>
  <c r="BF10" i="11"/>
  <c r="BE10" i="11"/>
  <c r="BD10" i="11"/>
  <c r="BG10" i="11"/>
  <c r="BH10" i="11"/>
  <c r="AE23" i="11"/>
  <c r="BH23" i="11"/>
  <c r="BF23" i="11"/>
  <c r="BE23" i="11"/>
  <c r="BC23" i="11"/>
  <c r="BG23" i="11"/>
  <c r="BB23" i="11"/>
  <c r="BD23" i="11"/>
  <c r="AE64" i="11"/>
  <c r="BG64" i="11"/>
  <c r="BF64" i="11"/>
  <c r="BE64" i="11"/>
  <c r="BH64" i="11"/>
  <c r="BC64" i="11"/>
  <c r="BD64" i="11"/>
  <c r="BB64" i="11"/>
  <c r="AE65" i="11"/>
  <c r="BH65" i="11"/>
  <c r="BG65" i="11"/>
  <c r="BF65" i="11"/>
  <c r="BB65" i="11"/>
  <c r="BD65" i="11"/>
  <c r="BC65" i="11"/>
  <c r="BE65" i="11"/>
  <c r="AE48" i="11"/>
  <c r="BD48" i="11"/>
  <c r="BE48" i="11"/>
  <c r="BH48" i="11"/>
  <c r="BC48" i="11"/>
  <c r="BG48" i="11"/>
  <c r="BF48" i="11"/>
  <c r="BB48" i="11"/>
  <c r="AE43" i="11"/>
  <c r="BF43" i="11"/>
  <c r="BE43" i="11"/>
  <c r="BG43" i="11"/>
  <c r="BH43" i="11"/>
  <c r="BC43" i="11"/>
  <c r="BB43" i="11"/>
  <c r="BD43" i="11"/>
  <c r="AE52" i="11"/>
  <c r="BH52" i="11"/>
  <c r="BG52" i="11"/>
  <c r="BF52" i="11"/>
  <c r="BD52" i="11"/>
  <c r="BE52" i="11"/>
  <c r="BB52" i="11"/>
  <c r="BC52" i="11"/>
  <c r="AE11" i="11"/>
  <c r="BE11" i="11"/>
  <c r="BD11" i="11"/>
  <c r="BH11" i="11"/>
  <c r="BC11" i="11"/>
  <c r="BB11" i="11"/>
  <c r="BG11" i="11"/>
  <c r="BF11" i="11"/>
  <c r="BH9" i="11"/>
  <c r="BG9" i="11"/>
  <c r="BF9" i="11"/>
  <c r="BC9" i="11"/>
  <c r="BB9" i="11"/>
  <c r="BE9" i="11"/>
  <c r="BD9" i="11"/>
  <c r="AE14" i="11"/>
  <c r="BH14" i="11"/>
  <c r="BG14" i="11"/>
  <c r="BF14" i="11"/>
  <c r="BE14" i="11"/>
  <c r="BC14" i="11"/>
  <c r="BD14" i="11"/>
  <c r="BB14" i="11"/>
  <c r="BE42" i="11"/>
  <c r="BF42" i="11"/>
  <c r="BB42" i="11"/>
  <c r="BH42" i="11"/>
  <c r="BC42" i="11"/>
  <c r="BG42" i="11"/>
  <c r="BD42" i="11"/>
  <c r="AE31" i="11"/>
  <c r="BG31" i="11"/>
  <c r="BF31" i="11"/>
  <c r="BC31" i="11"/>
  <c r="BE31" i="11"/>
  <c r="BH31" i="11"/>
  <c r="BD31" i="11"/>
  <c r="BB31" i="11"/>
  <c r="AE50" i="11"/>
  <c r="BF50" i="11"/>
  <c r="BE50" i="11"/>
  <c r="BG50" i="11"/>
  <c r="BB50" i="11"/>
  <c r="BC50" i="11"/>
  <c r="BD50" i="11"/>
  <c r="BH50" i="11"/>
  <c r="AE38" i="11"/>
  <c r="BH38" i="11"/>
  <c r="BG38" i="11"/>
  <c r="BF38" i="11"/>
  <c r="BC38" i="11"/>
  <c r="BE38" i="11"/>
  <c r="BD38" i="11"/>
  <c r="BB38" i="11"/>
  <c r="AE36" i="11"/>
  <c r="BG36" i="11"/>
  <c r="BF36" i="11"/>
  <c r="BE36" i="11"/>
  <c r="BH36" i="11"/>
  <c r="BD36" i="11"/>
  <c r="BB36" i="11"/>
  <c r="BC36" i="11"/>
  <c r="BE69" i="11"/>
  <c r="BF69" i="11"/>
  <c r="BD69" i="11"/>
  <c r="BH69" i="11"/>
  <c r="BC69" i="11"/>
  <c r="BB69" i="11"/>
  <c r="BG69" i="11"/>
  <c r="AE72" i="11"/>
  <c r="BH72" i="11"/>
  <c r="BG72" i="11"/>
  <c r="BF72" i="11"/>
  <c r="BC72" i="11"/>
  <c r="BE72" i="11"/>
  <c r="BB72" i="11"/>
  <c r="BD72" i="11"/>
  <c r="AE3" i="11"/>
  <c r="BD3" i="11"/>
  <c r="BH3" i="11"/>
  <c r="BB3" i="11"/>
  <c r="BG3" i="11"/>
  <c r="BF3" i="11"/>
  <c r="BC3" i="11"/>
  <c r="BE3" i="11"/>
  <c r="AE46" i="11"/>
  <c r="BH46" i="11"/>
  <c r="BG46" i="11"/>
  <c r="BD46" i="11"/>
  <c r="BC46" i="11"/>
  <c r="BB46" i="11"/>
  <c r="BF46" i="11"/>
  <c r="BE46" i="11"/>
  <c r="AE59" i="11"/>
  <c r="BH59" i="11"/>
  <c r="BG59" i="11"/>
  <c r="BF59" i="11"/>
  <c r="BE59" i="11"/>
  <c r="BB59" i="11"/>
  <c r="BD59" i="11"/>
  <c r="BC59" i="11"/>
  <c r="BH73" i="11" l="1"/>
  <c r="BD73" i="11"/>
  <c r="BE73" i="11"/>
  <c r="BC73" i="11"/>
  <c r="BF73" i="11"/>
  <c r="AE2" i="11"/>
  <c r="AE73" i="11" s="1"/>
  <c r="AF4" i="11" s="1"/>
  <c r="BG73" i="11"/>
  <c r="BB73" i="11"/>
  <c r="BI56" i="11" l="1"/>
  <c r="BQ56" i="11" s="1"/>
  <c r="BR56" i="11" s="1"/>
  <c r="BN56" i="11"/>
  <c r="CF56" i="11" s="1"/>
  <c r="CG56" i="11" s="1"/>
  <c r="AF56" i="11"/>
  <c r="AN56" i="11" s="1"/>
  <c r="AO56" i="11" s="1"/>
  <c r="BM56" i="11"/>
  <c r="CC56" i="11" s="1"/>
  <c r="CD56" i="11" s="1"/>
  <c r="BJ56" i="11"/>
  <c r="BT56" i="11" s="1"/>
  <c r="BU56" i="11" s="1"/>
  <c r="BL56" i="11"/>
  <c r="BZ56" i="11" s="1"/>
  <c r="CA56" i="11" s="1"/>
  <c r="BK56" i="11"/>
  <c r="BW56" i="11" s="1"/>
  <c r="BX56" i="11" s="1"/>
  <c r="BO56" i="11"/>
  <c r="CI56" i="11" s="1"/>
  <c r="CJ56" i="11" s="1"/>
  <c r="BI19" i="11"/>
  <c r="BQ19" i="11" s="1"/>
  <c r="BR19" i="11" s="1"/>
  <c r="BI53" i="11"/>
  <c r="BQ53" i="11" s="1"/>
  <c r="BR53" i="11" s="1"/>
  <c r="AF19" i="11"/>
  <c r="AF53" i="11"/>
  <c r="BN19" i="11"/>
  <c r="CF19" i="11" s="1"/>
  <c r="CG19" i="11" s="1"/>
  <c r="BN53" i="11"/>
  <c r="BM19" i="11"/>
  <c r="CC19" i="11" s="1"/>
  <c r="CD19" i="11" s="1"/>
  <c r="BM53" i="11"/>
  <c r="CC53" i="11" s="1"/>
  <c r="CD53" i="11" s="1"/>
  <c r="BJ19" i="11"/>
  <c r="BT19" i="11" s="1"/>
  <c r="BU19" i="11" s="1"/>
  <c r="BJ53" i="11"/>
  <c r="BT53" i="11" s="1"/>
  <c r="BU53" i="11" s="1"/>
  <c r="BL19" i="11"/>
  <c r="BZ19" i="11" s="1"/>
  <c r="CA19" i="11" s="1"/>
  <c r="BL53" i="11"/>
  <c r="BZ53" i="11" s="1"/>
  <c r="CA53" i="11" s="1"/>
  <c r="BK19" i="11"/>
  <c r="BW19" i="11" s="1"/>
  <c r="BX19" i="11" s="1"/>
  <c r="BK53" i="11"/>
  <c r="BW53" i="11" s="1"/>
  <c r="BX53" i="11" s="1"/>
  <c r="BO19" i="11"/>
  <c r="CI19" i="11" s="1"/>
  <c r="CJ19" i="11" s="1"/>
  <c r="BO53" i="11"/>
  <c r="CI53" i="11" s="1"/>
  <c r="CJ53" i="11" s="1"/>
  <c r="BM5" i="11"/>
  <c r="CC5" i="11" s="1"/>
  <c r="CD5" i="11" s="1"/>
  <c r="BO5" i="11"/>
  <c r="CI5" i="11" s="1"/>
  <c r="CJ5" i="11" s="1"/>
  <c r="BI5" i="11"/>
  <c r="BQ5" i="11" s="1"/>
  <c r="BR5" i="11" s="1"/>
  <c r="BL5" i="11"/>
  <c r="BZ5" i="11" s="1"/>
  <c r="CA5" i="11" s="1"/>
  <c r="AF5" i="11"/>
  <c r="BJ5" i="11"/>
  <c r="BT5" i="11" s="1"/>
  <c r="BU5" i="11" s="1"/>
  <c r="BN5" i="11"/>
  <c r="CF5" i="11" s="1"/>
  <c r="CG5" i="11" s="1"/>
  <c r="BK5" i="11"/>
  <c r="BW5" i="11" s="1"/>
  <c r="BX5" i="11" s="1"/>
  <c r="BI24" i="11"/>
  <c r="BQ24" i="11" s="1"/>
  <c r="BR24" i="11" s="1"/>
  <c r="BN13" i="11"/>
  <c r="AZ13" i="11" s="1"/>
  <c r="BA13" i="11" s="1"/>
  <c r="BN24" i="11"/>
  <c r="AF41" i="11"/>
  <c r="AF24" i="11"/>
  <c r="BM49" i="11"/>
  <c r="CC49" i="11" s="1"/>
  <c r="CD49" i="11" s="1"/>
  <c r="BM24" i="11"/>
  <c r="CC24" i="11" s="1"/>
  <c r="CD24" i="11" s="1"/>
  <c r="BJ49" i="11"/>
  <c r="BT49" i="11" s="1"/>
  <c r="BU49" i="11" s="1"/>
  <c r="BJ24" i="11"/>
  <c r="BT24" i="11" s="1"/>
  <c r="BU24" i="11" s="1"/>
  <c r="BL49" i="11"/>
  <c r="BZ49" i="11" s="1"/>
  <c r="CA49" i="11" s="1"/>
  <c r="BL24" i="11"/>
  <c r="BZ24" i="11" s="1"/>
  <c r="CA24" i="11" s="1"/>
  <c r="BK13" i="11"/>
  <c r="BW13" i="11" s="1"/>
  <c r="BX13" i="11" s="1"/>
  <c r="BK24" i="11"/>
  <c r="BW24" i="11" s="1"/>
  <c r="BX24" i="11" s="1"/>
  <c r="BO49" i="11"/>
  <c r="CI49" i="11" s="1"/>
  <c r="CJ49" i="11" s="1"/>
  <c r="BO24" i="11"/>
  <c r="CI24" i="11" s="1"/>
  <c r="CJ24" i="11" s="1"/>
  <c r="AF13" i="11"/>
  <c r="AF9" i="11"/>
  <c r="BI49" i="11"/>
  <c r="BQ49" i="11" s="1"/>
  <c r="BR49" i="11" s="1"/>
  <c r="AF49" i="11"/>
  <c r="BK49" i="11"/>
  <c r="BW49" i="11" s="1"/>
  <c r="BX49" i="11" s="1"/>
  <c r="BN49" i="11"/>
  <c r="BJ9" i="11"/>
  <c r="BT9" i="11" s="1"/>
  <c r="BU9" i="11" s="1"/>
  <c r="BJ13" i="11"/>
  <c r="BT13" i="11" s="1"/>
  <c r="BU13" i="11" s="1"/>
  <c r="BL35" i="11"/>
  <c r="BZ35" i="11" s="1"/>
  <c r="CA35" i="11" s="1"/>
  <c r="BL13" i="11"/>
  <c r="BZ13" i="11" s="1"/>
  <c r="CA13" i="11" s="1"/>
  <c r="BI20" i="11"/>
  <c r="BQ20" i="11" s="1"/>
  <c r="BR20" i="11" s="1"/>
  <c r="BI13" i="11"/>
  <c r="BQ13" i="11" s="1"/>
  <c r="BR13" i="11" s="1"/>
  <c r="BM48" i="11"/>
  <c r="CC48" i="11" s="1"/>
  <c r="CD48" i="11" s="1"/>
  <c r="BM13" i="11"/>
  <c r="CC13" i="11" s="1"/>
  <c r="CD13" i="11" s="1"/>
  <c r="BO40" i="11"/>
  <c r="CI40" i="11" s="1"/>
  <c r="CJ40" i="11" s="1"/>
  <c r="BO13" i="11"/>
  <c r="CI13" i="11" s="1"/>
  <c r="CJ13" i="11" s="1"/>
  <c r="BO31" i="11"/>
  <c r="CI31" i="11" s="1"/>
  <c r="CJ31" i="11" s="1"/>
  <c r="BO72" i="11"/>
  <c r="CI72" i="11" s="1"/>
  <c r="CJ72" i="11" s="1"/>
  <c r="BO18" i="11"/>
  <c r="CI18" i="11" s="1"/>
  <c r="CJ18" i="11" s="1"/>
  <c r="BO55" i="11"/>
  <c r="CI55" i="11" s="1"/>
  <c r="CJ55" i="11" s="1"/>
  <c r="BO34" i="11"/>
  <c r="CI34" i="11" s="1"/>
  <c r="CJ34" i="11" s="1"/>
  <c r="BO60" i="11"/>
  <c r="CI60" i="11" s="1"/>
  <c r="CJ60" i="11" s="1"/>
  <c r="BO8" i="11"/>
  <c r="CI8" i="11" s="1"/>
  <c r="CJ8" i="11" s="1"/>
  <c r="BO3" i="11"/>
  <c r="CI3" i="11" s="1"/>
  <c r="CJ3" i="11" s="1"/>
  <c r="AF57" i="11"/>
  <c r="AF25" i="11"/>
  <c r="AF18" i="11"/>
  <c r="AF69" i="11"/>
  <c r="AF58" i="11"/>
  <c r="AF16" i="11"/>
  <c r="AF15" i="11"/>
  <c r="AF42" i="11"/>
  <c r="AF26" i="11"/>
  <c r="AF21" i="11"/>
  <c r="BO4" i="11"/>
  <c r="CI4" i="11" s="1"/>
  <c r="CJ4" i="11" s="1"/>
  <c r="BO16" i="11"/>
  <c r="CI16" i="11" s="1"/>
  <c r="CJ16" i="11" s="1"/>
  <c r="BM25" i="11"/>
  <c r="CC25" i="11" s="1"/>
  <c r="CD25" i="11" s="1"/>
  <c r="BM38" i="11"/>
  <c r="CC38" i="11" s="1"/>
  <c r="CD38" i="11" s="1"/>
  <c r="BM66" i="11"/>
  <c r="CC66" i="11" s="1"/>
  <c r="CD66" i="11" s="1"/>
  <c r="BM12" i="11"/>
  <c r="CC12" i="11" s="1"/>
  <c r="CD12" i="11" s="1"/>
  <c r="BJ22" i="11"/>
  <c r="BT22" i="11" s="1"/>
  <c r="BU22" i="11" s="1"/>
  <c r="BJ18" i="11"/>
  <c r="BM35" i="11"/>
  <c r="CC35" i="11" s="1"/>
  <c r="CD35" i="11" s="1"/>
  <c r="BL33" i="11"/>
  <c r="BZ33" i="11" s="1"/>
  <c r="CA33" i="11" s="1"/>
  <c r="BL25" i="11"/>
  <c r="BZ25" i="11" s="1"/>
  <c r="CA25" i="11" s="1"/>
  <c r="BM17" i="11"/>
  <c r="CC17" i="11" s="1"/>
  <c r="CD17" i="11" s="1"/>
  <c r="BL27" i="11"/>
  <c r="BZ27" i="11" s="1"/>
  <c r="CA27" i="11" s="1"/>
  <c r="BM64" i="11"/>
  <c r="CC64" i="11" s="1"/>
  <c r="CD64" i="11" s="1"/>
  <c r="BM63" i="11"/>
  <c r="CC63" i="11" s="1"/>
  <c r="CD63" i="11" s="1"/>
  <c r="BO71" i="11"/>
  <c r="CI71" i="11" s="1"/>
  <c r="CJ71" i="11" s="1"/>
  <c r="BL8" i="11"/>
  <c r="BZ8" i="11" s="1"/>
  <c r="CA8" i="11" s="1"/>
  <c r="BM8" i="11"/>
  <c r="CC8" i="11" s="1"/>
  <c r="CD8" i="11" s="1"/>
  <c r="BM21" i="11"/>
  <c r="CC21" i="11" s="1"/>
  <c r="CD21" i="11" s="1"/>
  <c r="BM27" i="11"/>
  <c r="CC27" i="11" s="1"/>
  <c r="CD27" i="11" s="1"/>
  <c r="BJ14" i="11"/>
  <c r="BT14" i="11" s="1"/>
  <c r="BU14" i="11" s="1"/>
  <c r="BJ27" i="11"/>
  <c r="BT27" i="11" s="1"/>
  <c r="BU27" i="11" s="1"/>
  <c r="BM72" i="11"/>
  <c r="CC72" i="11" s="1"/>
  <c r="CD72" i="11" s="1"/>
  <c r="BM10" i="11"/>
  <c r="CC10" i="11" s="1"/>
  <c r="CD10" i="11" s="1"/>
  <c r="BM60" i="11"/>
  <c r="CC60" i="11" s="1"/>
  <c r="CD60" i="11" s="1"/>
  <c r="BJ47" i="11"/>
  <c r="BT47" i="11" s="1"/>
  <c r="BU47" i="11" s="1"/>
  <c r="BM68" i="11"/>
  <c r="CC68" i="11" s="1"/>
  <c r="CD68" i="11" s="1"/>
  <c r="BM65" i="11"/>
  <c r="CC65" i="11" s="1"/>
  <c r="CD65" i="11" s="1"/>
  <c r="BM46" i="11"/>
  <c r="CC46" i="11" s="1"/>
  <c r="CD46" i="11" s="1"/>
  <c r="BM54" i="11"/>
  <c r="CC54" i="11" s="1"/>
  <c r="CD54" i="11" s="1"/>
  <c r="BL62" i="11"/>
  <c r="BZ62" i="11" s="1"/>
  <c r="CA62" i="11" s="1"/>
  <c r="BL48" i="11"/>
  <c r="BZ48" i="11" s="1"/>
  <c r="CA48" i="11" s="1"/>
  <c r="BN71" i="11"/>
  <c r="BN58" i="11"/>
  <c r="BL47" i="11"/>
  <c r="BZ47" i="11" s="1"/>
  <c r="CA47" i="11" s="1"/>
  <c r="BN40" i="11"/>
  <c r="BL60" i="11"/>
  <c r="BZ60" i="11" s="1"/>
  <c r="CA60" i="11" s="1"/>
  <c r="BN22" i="11"/>
  <c r="BL11" i="11"/>
  <c r="BZ11" i="11" s="1"/>
  <c r="CA11" i="11" s="1"/>
  <c r="BL64" i="11"/>
  <c r="BZ64" i="11" s="1"/>
  <c r="CA64" i="11" s="1"/>
  <c r="BL14" i="11"/>
  <c r="BZ14" i="11" s="1"/>
  <c r="CA14" i="11" s="1"/>
  <c r="BL29" i="11"/>
  <c r="BZ29" i="11" s="1"/>
  <c r="CA29" i="11" s="1"/>
  <c r="BL16" i="11"/>
  <c r="BZ16" i="11" s="1"/>
  <c r="CA16" i="11" s="1"/>
  <c r="BL68" i="11"/>
  <c r="BZ68" i="11" s="1"/>
  <c r="CA68" i="11" s="1"/>
  <c r="BL22" i="11"/>
  <c r="BZ22" i="11" s="1"/>
  <c r="CA22" i="11" s="1"/>
  <c r="BL34" i="11"/>
  <c r="BZ34" i="11" s="1"/>
  <c r="CA34" i="11" s="1"/>
  <c r="BL37" i="11"/>
  <c r="BZ37" i="11" s="1"/>
  <c r="CA37" i="11" s="1"/>
  <c r="BN61" i="11"/>
  <c r="BL17" i="11"/>
  <c r="BZ17" i="11" s="1"/>
  <c r="CA17" i="11" s="1"/>
  <c r="BN21" i="11"/>
  <c r="BN54" i="11"/>
  <c r="BL55" i="11"/>
  <c r="BZ55" i="11" s="1"/>
  <c r="CA55" i="11" s="1"/>
  <c r="BL31" i="11"/>
  <c r="BZ31" i="11" s="1"/>
  <c r="CA31" i="11" s="1"/>
  <c r="BL12" i="11"/>
  <c r="BZ12" i="11" s="1"/>
  <c r="CA12" i="11" s="1"/>
  <c r="BL7" i="11"/>
  <c r="BZ7" i="11" s="1"/>
  <c r="CA7" i="11" s="1"/>
  <c r="BL61" i="11"/>
  <c r="BZ61" i="11" s="1"/>
  <c r="CA61" i="11" s="1"/>
  <c r="BL59" i="11"/>
  <c r="BZ59" i="11" s="1"/>
  <c r="CA59" i="11" s="1"/>
  <c r="BL70" i="11"/>
  <c r="BZ70" i="11" s="1"/>
  <c r="CA70" i="11" s="1"/>
  <c r="BN29" i="11"/>
  <c r="BN51" i="11"/>
  <c r="BL21" i="11"/>
  <c r="BZ21" i="11" s="1"/>
  <c r="CA21" i="11" s="1"/>
  <c r="BL72" i="11"/>
  <c r="BZ72" i="11" s="1"/>
  <c r="CA72" i="11" s="1"/>
  <c r="BL23" i="11"/>
  <c r="BZ23" i="11" s="1"/>
  <c r="CA23" i="11" s="1"/>
  <c r="BN64" i="11"/>
  <c r="BL45" i="11"/>
  <c r="BZ45" i="11" s="1"/>
  <c r="CA45" i="11" s="1"/>
  <c r="BL39" i="11"/>
  <c r="BZ39" i="11" s="1"/>
  <c r="CA39" i="11" s="1"/>
  <c r="BL57" i="11"/>
  <c r="BZ57" i="11" s="1"/>
  <c r="CA57" i="11" s="1"/>
  <c r="BL67" i="11"/>
  <c r="BZ67" i="11" s="1"/>
  <c r="CA67" i="11" s="1"/>
  <c r="BL6" i="11"/>
  <c r="BZ6" i="11" s="1"/>
  <c r="CA6" i="11" s="1"/>
  <c r="BL51" i="11"/>
  <c r="BZ51" i="11" s="1"/>
  <c r="CA51" i="11" s="1"/>
  <c r="BN44" i="11"/>
  <c r="BN45" i="11"/>
  <c r="BO11" i="11"/>
  <c r="CI11" i="11" s="1"/>
  <c r="CJ11" i="11" s="1"/>
  <c r="BI21" i="11"/>
  <c r="BI29" i="11"/>
  <c r="BQ29" i="11" s="1"/>
  <c r="BR29" i="11" s="1"/>
  <c r="BO54" i="11"/>
  <c r="CI54" i="11" s="1"/>
  <c r="CJ54" i="11" s="1"/>
  <c r="BN37" i="11"/>
  <c r="BO57" i="11"/>
  <c r="CI57" i="11" s="1"/>
  <c r="CJ57" i="11" s="1"/>
  <c r="BO22" i="11"/>
  <c r="CI22" i="11" s="1"/>
  <c r="CJ22" i="11" s="1"/>
  <c r="BN15" i="11"/>
  <c r="BO12" i="11"/>
  <c r="CI12" i="11" s="1"/>
  <c r="CJ12" i="11" s="1"/>
  <c r="BO27" i="11"/>
  <c r="CI27" i="11" s="1"/>
  <c r="CJ27" i="11" s="1"/>
  <c r="BO9" i="11"/>
  <c r="CI9" i="11" s="1"/>
  <c r="CJ9" i="11" s="1"/>
  <c r="BI34" i="11"/>
  <c r="BQ34" i="11" s="1"/>
  <c r="BR34" i="11" s="1"/>
  <c r="BN7" i="11"/>
  <c r="BN72" i="11"/>
  <c r="BN48" i="11"/>
  <c r="BO70" i="11"/>
  <c r="CI70" i="11" s="1"/>
  <c r="CJ70" i="11" s="1"/>
  <c r="BO26" i="11"/>
  <c r="CI26" i="11" s="1"/>
  <c r="CJ26" i="11" s="1"/>
  <c r="BN8" i="11"/>
  <c r="BI62" i="11"/>
  <c r="BQ62" i="11" s="1"/>
  <c r="BR62" i="11" s="1"/>
  <c r="BI9" i="11"/>
  <c r="BI48" i="11"/>
  <c r="BQ48" i="11" s="1"/>
  <c r="BR48" i="11" s="1"/>
  <c r="BO45" i="11"/>
  <c r="CI45" i="11" s="1"/>
  <c r="CJ45" i="11" s="1"/>
  <c r="BO69" i="11"/>
  <c r="CI69" i="11" s="1"/>
  <c r="CJ69" i="11" s="1"/>
  <c r="BO50" i="11"/>
  <c r="CI50" i="11" s="1"/>
  <c r="CJ50" i="11" s="1"/>
  <c r="BN32" i="11"/>
  <c r="BN55" i="11"/>
  <c r="BN11" i="11"/>
  <c r="BO28" i="11"/>
  <c r="CI28" i="11" s="1"/>
  <c r="CJ28" i="11" s="1"/>
  <c r="BO7" i="11"/>
  <c r="CI7" i="11" s="1"/>
  <c r="CJ7" i="11" s="1"/>
  <c r="BN43" i="11"/>
  <c r="BO43" i="11"/>
  <c r="CI43" i="11" s="1"/>
  <c r="CJ43" i="11" s="1"/>
  <c r="BN60" i="11"/>
  <c r="BL58" i="11"/>
  <c r="BZ58" i="11" s="1"/>
  <c r="CA58" i="11" s="1"/>
  <c r="BO68" i="11"/>
  <c r="CI68" i="11" s="1"/>
  <c r="CJ68" i="11" s="1"/>
  <c r="BN38" i="11"/>
  <c r="BL42" i="11"/>
  <c r="BZ42" i="11" s="1"/>
  <c r="CA42" i="11" s="1"/>
  <c r="BL9" i="11"/>
  <c r="BZ9" i="11" s="1"/>
  <c r="CA9" i="11" s="1"/>
  <c r="BI37" i="11"/>
  <c r="BQ37" i="11" s="1"/>
  <c r="BR37" i="11" s="1"/>
  <c r="BI55" i="11"/>
  <c r="BQ55" i="11" s="1"/>
  <c r="BR55" i="11" s="1"/>
  <c r="BO25" i="11"/>
  <c r="CI25" i="11" s="1"/>
  <c r="CJ25" i="11" s="1"/>
  <c r="BO33" i="11"/>
  <c r="CI33" i="11" s="1"/>
  <c r="CJ33" i="11" s="1"/>
  <c r="BO48" i="11"/>
  <c r="CI48" i="11" s="1"/>
  <c r="CJ48" i="11" s="1"/>
  <c r="BO61" i="11"/>
  <c r="CI61" i="11" s="1"/>
  <c r="CJ61" i="11" s="1"/>
  <c r="BN9" i="11"/>
  <c r="BN57" i="11"/>
  <c r="BN31" i="11"/>
  <c r="BO17" i="11"/>
  <c r="CI17" i="11" s="1"/>
  <c r="CJ17" i="11" s="1"/>
  <c r="BJ32" i="11"/>
  <c r="BT32" i="11" s="1"/>
  <c r="BU32" i="11" s="1"/>
  <c r="BN27" i="11"/>
  <c r="BO29" i="11"/>
  <c r="CI29" i="11" s="1"/>
  <c r="CJ29" i="11" s="1"/>
  <c r="BN16" i="11"/>
  <c r="BO64" i="11"/>
  <c r="CI64" i="11" s="1"/>
  <c r="CJ64" i="11" s="1"/>
  <c r="BI7" i="11"/>
  <c r="BQ7" i="11" s="1"/>
  <c r="BR7" i="11" s="1"/>
  <c r="BI28" i="11"/>
  <c r="BQ28" i="11" s="1"/>
  <c r="BR28" i="11" s="1"/>
  <c r="BO32" i="11"/>
  <c r="CI32" i="11" s="1"/>
  <c r="CJ32" i="11" s="1"/>
  <c r="BO37" i="11"/>
  <c r="CI37" i="11" s="1"/>
  <c r="CJ37" i="11" s="1"/>
  <c r="BO44" i="11"/>
  <c r="CI44" i="11" s="1"/>
  <c r="CJ44" i="11" s="1"/>
  <c r="BO39" i="11"/>
  <c r="CI39" i="11" s="1"/>
  <c r="CJ39" i="11" s="1"/>
  <c r="BN6" i="11"/>
  <c r="BO14" i="11"/>
  <c r="CI14" i="11" s="1"/>
  <c r="CJ14" i="11" s="1"/>
  <c r="BO20" i="11"/>
  <c r="CI20" i="11" s="1"/>
  <c r="CJ20" i="11" s="1"/>
  <c r="BO21" i="11"/>
  <c r="CI21" i="11" s="1"/>
  <c r="CJ21" i="11" s="1"/>
  <c r="BO67" i="11"/>
  <c r="CI67" i="11" s="1"/>
  <c r="CJ67" i="11" s="1"/>
  <c r="BN23" i="11"/>
  <c r="BO6" i="11"/>
  <c r="CI6" i="11" s="1"/>
  <c r="CJ6" i="11" s="1"/>
  <c r="BO36" i="11"/>
  <c r="CI36" i="11" s="1"/>
  <c r="CJ36" i="11" s="1"/>
  <c r="BN17" i="11"/>
  <c r="BN66" i="11"/>
  <c r="BM51" i="11"/>
  <c r="CC51" i="11" s="1"/>
  <c r="CD51" i="11" s="1"/>
  <c r="BN36" i="11"/>
  <c r="BM59" i="11"/>
  <c r="CC59" i="11" s="1"/>
  <c r="CD59" i="11" s="1"/>
  <c r="BN10" i="11"/>
  <c r="BI39" i="11"/>
  <c r="BQ39" i="11" s="1"/>
  <c r="BR39" i="11" s="1"/>
  <c r="BO23" i="11"/>
  <c r="CI23" i="11" s="1"/>
  <c r="CJ23" i="11" s="1"/>
  <c r="BL36" i="11"/>
  <c r="BZ36" i="11" s="1"/>
  <c r="CA36" i="11" s="1"/>
  <c r="BN39" i="11"/>
  <c r="BL10" i="11"/>
  <c r="BZ10" i="11" s="1"/>
  <c r="CA10" i="11" s="1"/>
  <c r="BL71" i="11"/>
  <c r="BZ71" i="11" s="1"/>
  <c r="CA71" i="11" s="1"/>
  <c r="BL50" i="11"/>
  <c r="BZ50" i="11" s="1"/>
  <c r="CA50" i="11" s="1"/>
  <c r="BO62" i="11"/>
  <c r="CI62" i="11" s="1"/>
  <c r="CJ62" i="11" s="1"/>
  <c r="BL66" i="11"/>
  <c r="BZ66" i="11" s="1"/>
  <c r="CA66" i="11" s="1"/>
  <c r="BN30" i="11"/>
  <c r="BL30" i="11"/>
  <c r="BZ30" i="11" s="1"/>
  <c r="CA30" i="11" s="1"/>
  <c r="BM2" i="11"/>
  <c r="CC2" i="11" s="1"/>
  <c r="CD2" i="11" s="1"/>
  <c r="BO41" i="11"/>
  <c r="CI41" i="11" s="1"/>
  <c r="CJ41" i="11" s="1"/>
  <c r="BO47" i="11"/>
  <c r="CI47" i="11" s="1"/>
  <c r="CJ47" i="11" s="1"/>
  <c r="BL52" i="11"/>
  <c r="BZ52" i="11" s="1"/>
  <c r="CA52" i="11" s="1"/>
  <c r="BK73" i="11"/>
  <c r="BK48" i="11"/>
  <c r="BW48" i="11" s="1"/>
  <c r="BX48" i="11" s="1"/>
  <c r="BK23" i="11"/>
  <c r="BW23" i="11" s="1"/>
  <c r="BX23" i="11" s="1"/>
  <c r="BK29" i="11"/>
  <c r="BW29" i="11" s="1"/>
  <c r="BX29" i="11" s="1"/>
  <c r="BK57" i="11"/>
  <c r="BW57" i="11" s="1"/>
  <c r="BX57" i="11" s="1"/>
  <c r="BK20" i="11"/>
  <c r="BW20" i="11" s="1"/>
  <c r="BX20" i="11" s="1"/>
  <c r="BK28" i="11"/>
  <c r="BW28" i="11" s="1"/>
  <c r="BX28" i="11" s="1"/>
  <c r="BK45" i="11"/>
  <c r="BW45" i="11" s="1"/>
  <c r="BX45" i="11" s="1"/>
  <c r="BK36" i="11"/>
  <c r="BW36" i="11" s="1"/>
  <c r="BX36" i="11" s="1"/>
  <c r="BK37" i="11"/>
  <c r="BW37" i="11" s="1"/>
  <c r="BX37" i="11" s="1"/>
  <c r="BK70" i="11"/>
  <c r="BW70" i="11" s="1"/>
  <c r="BX70" i="11" s="1"/>
  <c r="BK38" i="11"/>
  <c r="BW38" i="11" s="1"/>
  <c r="BX38" i="11" s="1"/>
  <c r="BK22" i="11"/>
  <c r="BW22" i="11" s="1"/>
  <c r="BX22" i="11" s="1"/>
  <c r="BK46" i="11"/>
  <c r="BW46" i="11" s="1"/>
  <c r="BX46" i="11" s="1"/>
  <c r="BK11" i="11"/>
  <c r="BW11" i="11" s="1"/>
  <c r="BX11" i="11" s="1"/>
  <c r="BK27" i="11"/>
  <c r="BW27" i="11" s="1"/>
  <c r="BX27" i="11" s="1"/>
  <c r="BK2" i="11"/>
  <c r="BW2" i="11" s="1"/>
  <c r="BX2" i="11" s="1"/>
  <c r="BK25" i="11"/>
  <c r="BK60" i="11"/>
  <c r="BW60" i="11" s="1"/>
  <c r="BX60" i="11" s="1"/>
  <c r="BK15" i="11"/>
  <c r="BK62" i="11"/>
  <c r="BW62" i="11" s="1"/>
  <c r="BX62" i="11" s="1"/>
  <c r="BK58" i="11"/>
  <c r="BW58" i="11" s="1"/>
  <c r="BX58" i="11" s="1"/>
  <c r="BK33" i="11"/>
  <c r="BW33" i="11" s="1"/>
  <c r="BX33" i="11" s="1"/>
  <c r="BK42" i="11"/>
  <c r="BW42" i="11" s="1"/>
  <c r="BX42" i="11" s="1"/>
  <c r="BK55" i="11"/>
  <c r="BW55" i="11" s="1"/>
  <c r="BX55" i="11" s="1"/>
  <c r="BK54" i="11"/>
  <c r="BW54" i="11" s="1"/>
  <c r="BX54" i="11" s="1"/>
  <c r="BK72" i="11"/>
  <c r="BW72" i="11" s="1"/>
  <c r="BX72" i="11" s="1"/>
  <c r="BK7" i="11"/>
  <c r="BW7" i="11" s="1"/>
  <c r="BX7" i="11" s="1"/>
  <c r="BK67" i="11"/>
  <c r="BW67" i="11" s="1"/>
  <c r="BX67" i="11" s="1"/>
  <c r="BK52" i="11"/>
  <c r="BW52" i="11" s="1"/>
  <c r="BX52" i="11" s="1"/>
  <c r="BK69" i="11"/>
  <c r="BW69" i="11" s="1"/>
  <c r="BX69" i="11" s="1"/>
  <c r="BK9" i="11"/>
  <c r="BK51" i="11"/>
  <c r="BW51" i="11" s="1"/>
  <c r="BX51" i="11" s="1"/>
  <c r="BK21" i="11"/>
  <c r="BK47" i="11"/>
  <c r="BW47" i="11" s="1"/>
  <c r="BX47" i="11" s="1"/>
  <c r="BK65" i="11"/>
  <c r="BW65" i="11" s="1"/>
  <c r="BX65" i="11" s="1"/>
  <c r="BK66" i="11"/>
  <c r="BW66" i="11" s="1"/>
  <c r="BX66" i="11" s="1"/>
  <c r="BK68" i="11"/>
  <c r="BW68" i="11" s="1"/>
  <c r="BX68" i="11" s="1"/>
  <c r="BJ2" i="11"/>
  <c r="BT2" i="11" s="1"/>
  <c r="BU2" i="11" s="1"/>
  <c r="BJ52" i="11"/>
  <c r="BT52" i="11" s="1"/>
  <c r="BU52" i="11" s="1"/>
  <c r="BK3" i="11"/>
  <c r="BW3" i="11" s="1"/>
  <c r="BX3" i="11" s="1"/>
  <c r="BK8" i="11"/>
  <c r="BW8" i="11" s="1"/>
  <c r="BX8" i="11" s="1"/>
  <c r="BK6" i="11"/>
  <c r="BW6" i="11" s="1"/>
  <c r="BX6" i="11" s="1"/>
  <c r="BJ15" i="11"/>
  <c r="BJ66" i="11"/>
  <c r="BT66" i="11" s="1"/>
  <c r="BU66" i="11" s="1"/>
  <c r="BK12" i="11"/>
  <c r="BW12" i="11" s="1"/>
  <c r="BX12" i="11" s="1"/>
  <c r="BI10" i="11"/>
  <c r="BQ10" i="11" s="1"/>
  <c r="BR10" i="11" s="1"/>
  <c r="BK39" i="11"/>
  <c r="BW39" i="11" s="1"/>
  <c r="BX39" i="11" s="1"/>
  <c r="BI25" i="11"/>
  <c r="BK34" i="11"/>
  <c r="BW34" i="11" s="1"/>
  <c r="BX34" i="11" s="1"/>
  <c r="BJ43" i="11"/>
  <c r="BT43" i="11" s="1"/>
  <c r="BU43" i="11" s="1"/>
  <c r="BI44" i="11"/>
  <c r="BQ44" i="11" s="1"/>
  <c r="BR44" i="11" s="1"/>
  <c r="BI61" i="11"/>
  <c r="BQ61" i="11" s="1"/>
  <c r="BR61" i="11" s="1"/>
  <c r="BK10" i="11"/>
  <c r="BW10" i="11" s="1"/>
  <c r="BX10" i="11" s="1"/>
  <c r="BJ33" i="11"/>
  <c r="BT33" i="11" s="1"/>
  <c r="BU33" i="11" s="1"/>
  <c r="BK18" i="11"/>
  <c r="BI33" i="11"/>
  <c r="BQ33" i="11" s="1"/>
  <c r="BR33" i="11" s="1"/>
  <c r="BI8" i="11"/>
  <c r="BQ8" i="11" s="1"/>
  <c r="BR8" i="11" s="1"/>
  <c r="BK59" i="11"/>
  <c r="BW59" i="11" s="1"/>
  <c r="BX59" i="11" s="1"/>
  <c r="BK4" i="11"/>
  <c r="BW4" i="11" s="1"/>
  <c r="BX4" i="11" s="1"/>
  <c r="BK40" i="11"/>
  <c r="BW40" i="11" s="1"/>
  <c r="BX40" i="11" s="1"/>
  <c r="BJ73" i="11"/>
  <c r="BJ23" i="11"/>
  <c r="BT23" i="11" s="1"/>
  <c r="BU23" i="11" s="1"/>
  <c r="BJ41" i="11"/>
  <c r="BT41" i="11" s="1"/>
  <c r="BU41" i="11" s="1"/>
  <c r="BJ21" i="11"/>
  <c r="BJ34" i="11"/>
  <c r="BT34" i="11" s="1"/>
  <c r="BU34" i="11" s="1"/>
  <c r="BJ70" i="11"/>
  <c r="BT70" i="11" s="1"/>
  <c r="BU70" i="11" s="1"/>
  <c r="BJ16" i="11"/>
  <c r="BJ17" i="11"/>
  <c r="BT17" i="11" s="1"/>
  <c r="BU17" i="11" s="1"/>
  <c r="BJ64" i="11"/>
  <c r="BT64" i="11" s="1"/>
  <c r="BU64" i="11" s="1"/>
  <c r="BJ35" i="11"/>
  <c r="BT35" i="11" s="1"/>
  <c r="BU35" i="11" s="1"/>
  <c r="BJ46" i="11"/>
  <c r="BT46" i="11" s="1"/>
  <c r="BU46" i="11" s="1"/>
  <c r="BJ7" i="11"/>
  <c r="BT7" i="11" s="1"/>
  <c r="BU7" i="11" s="1"/>
  <c r="BJ69" i="11"/>
  <c r="BJ50" i="11"/>
  <c r="BT50" i="11" s="1"/>
  <c r="BU50" i="11" s="1"/>
  <c r="BJ62" i="11"/>
  <c r="BT62" i="11" s="1"/>
  <c r="BU62" i="11" s="1"/>
  <c r="BJ38" i="11"/>
  <c r="BT38" i="11" s="1"/>
  <c r="BU38" i="11" s="1"/>
  <c r="BJ51" i="11"/>
  <c r="BT51" i="11" s="1"/>
  <c r="BU51" i="11" s="1"/>
  <c r="BJ58" i="11"/>
  <c r="BJ65" i="11"/>
  <c r="BT65" i="11" s="1"/>
  <c r="BU65" i="11" s="1"/>
  <c r="BJ12" i="11"/>
  <c r="BT12" i="11" s="1"/>
  <c r="BU12" i="11" s="1"/>
  <c r="BJ67" i="11"/>
  <c r="BT67" i="11" s="1"/>
  <c r="BU67" i="11" s="1"/>
  <c r="BJ72" i="11"/>
  <c r="BT72" i="11" s="1"/>
  <c r="BU72" i="11" s="1"/>
  <c r="BJ63" i="11"/>
  <c r="BT63" i="11" s="1"/>
  <c r="BU63" i="11" s="1"/>
  <c r="BJ26" i="11"/>
  <c r="BJ60" i="11"/>
  <c r="BT60" i="11" s="1"/>
  <c r="BU60" i="11" s="1"/>
  <c r="BJ71" i="11"/>
  <c r="BT71" i="11" s="1"/>
  <c r="BU71" i="11" s="1"/>
  <c r="BJ57" i="11"/>
  <c r="BJ28" i="11"/>
  <c r="BT28" i="11" s="1"/>
  <c r="BU28" i="11" s="1"/>
  <c r="BJ30" i="11"/>
  <c r="BT30" i="11" s="1"/>
  <c r="BU30" i="11" s="1"/>
  <c r="BJ6" i="11"/>
  <c r="BT6" i="11" s="1"/>
  <c r="BU6" i="11" s="1"/>
  <c r="BJ55" i="11"/>
  <c r="BT55" i="11" s="1"/>
  <c r="BU55" i="11" s="1"/>
  <c r="BJ3" i="11"/>
  <c r="BT3" i="11" s="1"/>
  <c r="BU3" i="11" s="1"/>
  <c r="BJ25" i="11"/>
  <c r="BJ48" i="11"/>
  <c r="BT48" i="11" s="1"/>
  <c r="BU48" i="11" s="1"/>
  <c r="BJ36" i="11"/>
  <c r="BT36" i="11" s="1"/>
  <c r="BU36" i="11" s="1"/>
  <c r="BJ10" i="11"/>
  <c r="BT10" i="11" s="1"/>
  <c r="BU10" i="11" s="1"/>
  <c r="BJ54" i="11"/>
  <c r="BT54" i="11" s="1"/>
  <c r="BU54" i="11" s="1"/>
  <c r="BK43" i="11"/>
  <c r="BW43" i="11" s="1"/>
  <c r="BX43" i="11" s="1"/>
  <c r="BJ8" i="11"/>
  <c r="BT8" i="11" s="1"/>
  <c r="BU8" i="11" s="1"/>
  <c r="BK35" i="11"/>
  <c r="BW35" i="11" s="1"/>
  <c r="BX35" i="11" s="1"/>
  <c r="BJ59" i="11"/>
  <c r="BT59" i="11" s="1"/>
  <c r="BU59" i="11" s="1"/>
  <c r="BI41" i="11"/>
  <c r="BQ41" i="11" s="1"/>
  <c r="BR41" i="11" s="1"/>
  <c r="BJ68" i="11"/>
  <c r="BT68" i="11" s="1"/>
  <c r="BU68" i="11" s="1"/>
  <c r="BJ4" i="11"/>
  <c r="BT4" i="11" s="1"/>
  <c r="BU4" i="11" s="1"/>
  <c r="BI11" i="11"/>
  <c r="BQ11" i="11" s="1"/>
  <c r="BR11" i="11" s="1"/>
  <c r="BJ45" i="11"/>
  <c r="BT45" i="11" s="1"/>
  <c r="BU45" i="11" s="1"/>
  <c r="BI6" i="11"/>
  <c r="BQ6" i="11" s="1"/>
  <c r="BR6" i="11" s="1"/>
  <c r="BM9" i="11"/>
  <c r="CC9" i="11" s="1"/>
  <c r="CD9" i="11" s="1"/>
  <c r="BK14" i="11"/>
  <c r="BW14" i="11" s="1"/>
  <c r="BX14" i="11" s="1"/>
  <c r="BK63" i="11"/>
  <c r="BW63" i="11" s="1"/>
  <c r="BX63" i="11" s="1"/>
  <c r="BK17" i="11"/>
  <c r="BW17" i="11" s="1"/>
  <c r="BX17" i="11" s="1"/>
  <c r="BK26" i="11"/>
  <c r="BK44" i="11"/>
  <c r="BW44" i="11" s="1"/>
  <c r="BX44" i="11" s="1"/>
  <c r="BK32" i="11"/>
  <c r="BW32" i="11" s="1"/>
  <c r="BX32" i="11" s="1"/>
  <c r="BK31" i="11"/>
  <c r="BW31" i="11" s="1"/>
  <c r="BX31" i="11" s="1"/>
  <c r="BJ44" i="11"/>
  <c r="BT44" i="11" s="1"/>
  <c r="BU44" i="11" s="1"/>
  <c r="BK16" i="11"/>
  <c r="BK71" i="11"/>
  <c r="BW71" i="11" s="1"/>
  <c r="BX71" i="11" s="1"/>
  <c r="BK41" i="11"/>
  <c r="BW41" i="11" s="1"/>
  <c r="BX41" i="11" s="1"/>
  <c r="BJ61" i="11"/>
  <c r="BT61" i="11" s="1"/>
  <c r="BU61" i="11" s="1"/>
  <c r="BJ42" i="11"/>
  <c r="BJ37" i="11"/>
  <c r="BT37" i="11" s="1"/>
  <c r="BU37" i="11" s="1"/>
  <c r="BK30" i="11"/>
  <c r="BW30" i="11" s="1"/>
  <c r="BX30" i="11" s="1"/>
  <c r="BJ31" i="11"/>
  <c r="BT31" i="11" s="1"/>
  <c r="BU31" i="11" s="1"/>
  <c r="BJ29" i="11"/>
  <c r="BT29" i="11" s="1"/>
  <c r="BU29" i="11" s="1"/>
  <c r="BI73" i="11"/>
  <c r="BI50" i="11"/>
  <c r="BQ50" i="11" s="1"/>
  <c r="BR50" i="11" s="1"/>
  <c r="BI52" i="11"/>
  <c r="BQ52" i="11" s="1"/>
  <c r="BR52" i="11" s="1"/>
  <c r="BI66" i="11"/>
  <c r="BQ66" i="11" s="1"/>
  <c r="BR66" i="11" s="1"/>
  <c r="BI17" i="11"/>
  <c r="BQ17" i="11" s="1"/>
  <c r="BR17" i="11" s="1"/>
  <c r="BI69" i="11"/>
  <c r="BI4" i="11"/>
  <c r="BQ4" i="11" s="1"/>
  <c r="BR4" i="11" s="1"/>
  <c r="BI51" i="11"/>
  <c r="BQ51" i="11" s="1"/>
  <c r="BR51" i="11" s="1"/>
  <c r="BI14" i="11"/>
  <c r="BQ14" i="11" s="1"/>
  <c r="BR14" i="11" s="1"/>
  <c r="BI64" i="11"/>
  <c r="BQ64" i="11" s="1"/>
  <c r="BR64" i="11" s="1"/>
  <c r="BI43" i="11"/>
  <c r="BQ43" i="11" s="1"/>
  <c r="BR43" i="11" s="1"/>
  <c r="BI23" i="11"/>
  <c r="BQ23" i="11" s="1"/>
  <c r="BR23" i="11" s="1"/>
  <c r="BI58" i="11"/>
  <c r="BI42" i="11"/>
  <c r="BI32" i="11"/>
  <c r="BQ32" i="11" s="1"/>
  <c r="BR32" i="11" s="1"/>
  <c r="BI12" i="11"/>
  <c r="BQ12" i="11" s="1"/>
  <c r="BR12" i="11" s="1"/>
  <c r="BI71" i="11"/>
  <c r="BQ71" i="11" s="1"/>
  <c r="BR71" i="11" s="1"/>
  <c r="BI57" i="11"/>
  <c r="BI63" i="11"/>
  <c r="BQ63" i="11" s="1"/>
  <c r="BR63" i="11" s="1"/>
  <c r="BI72" i="11"/>
  <c r="BQ72" i="11" s="1"/>
  <c r="BR72" i="11" s="1"/>
  <c r="BI16" i="11"/>
  <c r="BI45" i="11"/>
  <c r="BQ45" i="11" s="1"/>
  <c r="BR45" i="11" s="1"/>
  <c r="BI59" i="11"/>
  <c r="BQ59" i="11" s="1"/>
  <c r="BR59" i="11" s="1"/>
  <c r="BI35" i="11"/>
  <c r="BQ35" i="11" s="1"/>
  <c r="BR35" i="11" s="1"/>
  <c r="BI54" i="11"/>
  <c r="BQ54" i="11" s="1"/>
  <c r="BR54" i="11" s="1"/>
  <c r="BI36" i="11"/>
  <c r="BQ36" i="11" s="1"/>
  <c r="BR36" i="11" s="1"/>
  <c r="BI67" i="11"/>
  <c r="BQ67" i="11" s="1"/>
  <c r="BR67" i="11" s="1"/>
  <c r="BI31" i="11"/>
  <c r="BQ31" i="11" s="1"/>
  <c r="BR31" i="11" s="1"/>
  <c r="BI3" i="11"/>
  <c r="BQ3" i="11" s="1"/>
  <c r="BR3" i="11" s="1"/>
  <c r="BI38" i="11"/>
  <c r="BQ38" i="11" s="1"/>
  <c r="BR38" i="11" s="1"/>
  <c r="BI47" i="11"/>
  <c r="BQ47" i="11" s="1"/>
  <c r="BR47" i="11" s="1"/>
  <c r="BI70" i="11"/>
  <c r="BQ70" i="11" s="1"/>
  <c r="BR70" i="11" s="1"/>
  <c r="BI18" i="11"/>
  <c r="BI65" i="11"/>
  <c r="BQ65" i="11" s="1"/>
  <c r="BR65" i="11" s="1"/>
  <c r="BI46" i="11"/>
  <c r="BQ46" i="11" s="1"/>
  <c r="BR46" i="11" s="1"/>
  <c r="BI2" i="11"/>
  <c r="BQ2" i="11" s="1"/>
  <c r="BR2" i="11" s="1"/>
  <c r="BI27" i="11"/>
  <c r="BQ27" i="11" s="1"/>
  <c r="BR27" i="11" s="1"/>
  <c r="BI40" i="11"/>
  <c r="BQ40" i="11" s="1"/>
  <c r="BR40" i="11" s="1"/>
  <c r="BI15" i="11"/>
  <c r="BI26" i="11"/>
  <c r="BJ39" i="11"/>
  <c r="BT39" i="11" s="1"/>
  <c r="BU39" i="11" s="1"/>
  <c r="BJ40" i="11"/>
  <c r="BT40" i="11" s="1"/>
  <c r="BU40" i="11" s="1"/>
  <c r="BJ11" i="11"/>
  <c r="BT11" i="11" s="1"/>
  <c r="BU11" i="11" s="1"/>
  <c r="BI60" i="11"/>
  <c r="BQ60" i="11" s="1"/>
  <c r="BR60" i="11" s="1"/>
  <c r="BI30" i="11"/>
  <c r="BQ30" i="11" s="1"/>
  <c r="BR30" i="11" s="1"/>
  <c r="BK64" i="11"/>
  <c r="BW64" i="11" s="1"/>
  <c r="BX64" i="11" s="1"/>
  <c r="BK50" i="11"/>
  <c r="BW50" i="11" s="1"/>
  <c r="BX50" i="11" s="1"/>
  <c r="BI22" i="11"/>
  <c r="BM73" i="11"/>
  <c r="BM28" i="11"/>
  <c r="CC28" i="11" s="1"/>
  <c r="CD28" i="11" s="1"/>
  <c r="BM39" i="11"/>
  <c r="CC39" i="11" s="1"/>
  <c r="CD39" i="11" s="1"/>
  <c r="BM44" i="11"/>
  <c r="CC44" i="11" s="1"/>
  <c r="CD44" i="11" s="1"/>
  <c r="BM50" i="11"/>
  <c r="CC50" i="11" s="1"/>
  <c r="CD50" i="11" s="1"/>
  <c r="BM52" i="11"/>
  <c r="CC52" i="11" s="1"/>
  <c r="CD52" i="11" s="1"/>
  <c r="BM36" i="11"/>
  <c r="CC36" i="11" s="1"/>
  <c r="CD36" i="11" s="1"/>
  <c r="BM62" i="11"/>
  <c r="CC62" i="11" s="1"/>
  <c r="CD62" i="11" s="1"/>
  <c r="BM4" i="11"/>
  <c r="CC4" i="11" s="1"/>
  <c r="CD4" i="11" s="1"/>
  <c r="BM70" i="11"/>
  <c r="CC70" i="11" s="1"/>
  <c r="CD70" i="11" s="1"/>
  <c r="BM23" i="11"/>
  <c r="CC23" i="11" s="1"/>
  <c r="CD23" i="11" s="1"/>
  <c r="BM67" i="11"/>
  <c r="CC67" i="11" s="1"/>
  <c r="CD67" i="11" s="1"/>
  <c r="BM34" i="11"/>
  <c r="CC34" i="11" s="1"/>
  <c r="CD34" i="11" s="1"/>
  <c r="BM71" i="11"/>
  <c r="CC71" i="11" s="1"/>
  <c r="CD71" i="11" s="1"/>
  <c r="BM16" i="11"/>
  <c r="CC16" i="11" s="1"/>
  <c r="CD16" i="11" s="1"/>
  <c r="BM30" i="11"/>
  <c r="CC30" i="11" s="1"/>
  <c r="CD30" i="11" s="1"/>
  <c r="BM69" i="11"/>
  <c r="CC69" i="11" s="1"/>
  <c r="CD69" i="11" s="1"/>
  <c r="BM58" i="11"/>
  <c r="CC58" i="11" s="1"/>
  <c r="CD58" i="11" s="1"/>
  <c r="BM55" i="11"/>
  <c r="CC55" i="11" s="1"/>
  <c r="CD55" i="11" s="1"/>
  <c r="BM45" i="11"/>
  <c r="CC45" i="11" s="1"/>
  <c r="CD45" i="11" s="1"/>
  <c r="BM20" i="11"/>
  <c r="CC20" i="11" s="1"/>
  <c r="CD20" i="11" s="1"/>
  <c r="BM57" i="11"/>
  <c r="CC57" i="11" s="1"/>
  <c r="CD57" i="11" s="1"/>
  <c r="BM61" i="11"/>
  <c r="CC61" i="11" s="1"/>
  <c r="CD61" i="11" s="1"/>
  <c r="BM29" i="11"/>
  <c r="CC29" i="11" s="1"/>
  <c r="CD29" i="11" s="1"/>
  <c r="BM26" i="11"/>
  <c r="CC26" i="11" s="1"/>
  <c r="CD26" i="11" s="1"/>
  <c r="BM37" i="11"/>
  <c r="CC37" i="11" s="1"/>
  <c r="CD37" i="11" s="1"/>
  <c r="BM40" i="11"/>
  <c r="CC40" i="11" s="1"/>
  <c r="CD40" i="11" s="1"/>
  <c r="BM33" i="11"/>
  <c r="CC33" i="11" s="1"/>
  <c r="CD33" i="11" s="1"/>
  <c r="BM14" i="11"/>
  <c r="CC14" i="11" s="1"/>
  <c r="CD14" i="11" s="1"/>
  <c r="BM43" i="11"/>
  <c r="CC43" i="11" s="1"/>
  <c r="CD43" i="11" s="1"/>
  <c r="BM11" i="11"/>
  <c r="CC11" i="11" s="1"/>
  <c r="CD11" i="11" s="1"/>
  <c r="BM3" i="11"/>
  <c r="CC3" i="11" s="1"/>
  <c r="CD3" i="11" s="1"/>
  <c r="BM22" i="11"/>
  <c r="CC22" i="11" s="1"/>
  <c r="CD22" i="11" s="1"/>
  <c r="BM18" i="11"/>
  <c r="CC18" i="11" s="1"/>
  <c r="CD18" i="11" s="1"/>
  <c r="BM42" i="11"/>
  <c r="CC42" i="11" s="1"/>
  <c r="CD42" i="11" s="1"/>
  <c r="BM32" i="11"/>
  <c r="CC32" i="11" s="1"/>
  <c r="CD32" i="11" s="1"/>
  <c r="BM15" i="11"/>
  <c r="CC15" i="11" s="1"/>
  <c r="CD15" i="11" s="1"/>
  <c r="BM31" i="11"/>
  <c r="CC31" i="11" s="1"/>
  <c r="CD31" i="11" s="1"/>
  <c r="BM6" i="11"/>
  <c r="CC6" i="11" s="1"/>
  <c r="CD6" i="11" s="1"/>
  <c r="BM41" i="11"/>
  <c r="CC41" i="11" s="1"/>
  <c r="CD41" i="11" s="1"/>
  <c r="BM47" i="11"/>
  <c r="CC47" i="11" s="1"/>
  <c r="CD47" i="11" s="1"/>
  <c r="BM7" i="11"/>
  <c r="CC7" i="11" s="1"/>
  <c r="CD7" i="11" s="1"/>
  <c r="BI68" i="11"/>
  <c r="BQ68" i="11" s="1"/>
  <c r="BR68" i="11" s="1"/>
  <c r="BJ20" i="11"/>
  <c r="BT20" i="11" s="1"/>
  <c r="BU20" i="11" s="1"/>
  <c r="BK61" i="11"/>
  <c r="BW61" i="11" s="1"/>
  <c r="BX61" i="11" s="1"/>
  <c r="BN73" i="11"/>
  <c r="BL28" i="11"/>
  <c r="BZ28" i="11" s="1"/>
  <c r="CA28" i="11" s="1"/>
  <c r="BL26" i="11"/>
  <c r="BZ26" i="11" s="1"/>
  <c r="CA26" i="11" s="1"/>
  <c r="BN67" i="11"/>
  <c r="BO35" i="11"/>
  <c r="CI35" i="11" s="1"/>
  <c r="CJ35" i="11" s="1"/>
  <c r="BO10" i="11"/>
  <c r="CI10" i="11" s="1"/>
  <c r="CJ10" i="11" s="1"/>
  <c r="BL46" i="11"/>
  <c r="BZ46" i="11" s="1"/>
  <c r="CA46" i="11" s="1"/>
  <c r="BN12" i="11"/>
  <c r="BN34" i="11"/>
  <c r="BN14" i="11"/>
  <c r="BN2" i="11"/>
  <c r="BN42" i="11"/>
  <c r="BN28" i="11"/>
  <c r="BO73" i="11"/>
  <c r="BN68" i="11"/>
  <c r="BN26" i="11"/>
  <c r="BL32" i="11"/>
  <c r="BZ32" i="11" s="1"/>
  <c r="CA32" i="11" s="1"/>
  <c r="BN47" i="11"/>
  <c r="BN62" i="11"/>
  <c r="BO65" i="11"/>
  <c r="CI65" i="11" s="1"/>
  <c r="CJ65" i="11" s="1"/>
  <c r="BN3" i="11"/>
  <c r="BL69" i="11"/>
  <c r="BZ69" i="11" s="1"/>
  <c r="CA69" i="11" s="1"/>
  <c r="BO38" i="11"/>
  <c r="CI38" i="11" s="1"/>
  <c r="CJ38" i="11" s="1"/>
  <c r="BN33" i="11"/>
  <c r="BN35" i="11"/>
  <c r="BN50" i="11"/>
  <c r="BL73" i="11"/>
  <c r="BN18" i="11"/>
  <c r="BO58" i="11"/>
  <c r="CI58" i="11" s="1"/>
  <c r="CJ58" i="11" s="1"/>
  <c r="BL41" i="11"/>
  <c r="BZ41" i="11" s="1"/>
  <c r="CA41" i="11" s="1"/>
  <c r="BO15" i="11"/>
  <c r="CI15" i="11" s="1"/>
  <c r="CJ15" i="11" s="1"/>
  <c r="BN25" i="11"/>
  <c r="BL18" i="11"/>
  <c r="BZ18" i="11" s="1"/>
  <c r="CA18" i="11" s="1"/>
  <c r="BO2" i="11"/>
  <c r="CI2" i="11" s="1"/>
  <c r="CJ2" i="11" s="1"/>
  <c r="BO66" i="11"/>
  <c r="CI66" i="11" s="1"/>
  <c r="CJ66" i="11" s="1"/>
  <c r="BL40" i="11"/>
  <c r="BZ40" i="11" s="1"/>
  <c r="CA40" i="11" s="1"/>
  <c r="BO52" i="11"/>
  <c r="CI52" i="11" s="1"/>
  <c r="CJ52" i="11" s="1"/>
  <c r="BN65" i="11"/>
  <c r="BN20" i="11"/>
  <c r="BL65" i="11"/>
  <c r="BZ65" i="11" s="1"/>
  <c r="CA65" i="11" s="1"/>
  <c r="BN52" i="11"/>
  <c r="BN59" i="11"/>
  <c r="BL3" i="11"/>
  <c r="BZ3" i="11" s="1"/>
  <c r="CA3" i="11" s="1"/>
  <c r="BO63" i="11"/>
  <c r="CI63" i="11" s="1"/>
  <c r="CJ63" i="11" s="1"/>
  <c r="BN41" i="11"/>
  <c r="BO46" i="11"/>
  <c r="CI46" i="11" s="1"/>
  <c r="CJ46" i="11" s="1"/>
  <c r="BN70" i="11"/>
  <c r="BO51" i="11"/>
  <c r="CI51" i="11" s="1"/>
  <c r="CJ51" i="11" s="1"/>
  <c r="BL43" i="11"/>
  <c r="BZ43" i="11" s="1"/>
  <c r="CA43" i="11" s="1"/>
  <c r="BO42" i="11"/>
  <c r="CI42" i="11" s="1"/>
  <c r="CJ42" i="11" s="1"/>
  <c r="BL63" i="11"/>
  <c r="BZ63" i="11" s="1"/>
  <c r="CA63" i="11" s="1"/>
  <c r="BN63" i="11"/>
  <c r="BN69" i="11"/>
  <c r="BL54" i="11"/>
  <c r="BZ54" i="11" s="1"/>
  <c r="CA54" i="11" s="1"/>
  <c r="BL38" i="11"/>
  <c r="BZ38" i="11" s="1"/>
  <c r="CA38" i="11" s="1"/>
  <c r="BL44" i="11"/>
  <c r="BZ44" i="11" s="1"/>
  <c r="CA44" i="11" s="1"/>
  <c r="BO30" i="11"/>
  <c r="CI30" i="11" s="1"/>
  <c r="CJ30" i="11" s="1"/>
  <c r="BL15" i="11"/>
  <c r="BZ15" i="11" s="1"/>
  <c r="CA15" i="11" s="1"/>
  <c r="BN4" i="11"/>
  <c r="BL20" i="11"/>
  <c r="BZ20" i="11" s="1"/>
  <c r="CA20" i="11" s="1"/>
  <c r="BL4" i="11"/>
  <c r="BZ4" i="11" s="1"/>
  <c r="CA4" i="11" s="1"/>
  <c r="BL2" i="11"/>
  <c r="BZ2" i="11" s="1"/>
  <c r="CA2" i="11" s="1"/>
  <c r="BO59" i="11"/>
  <c r="CI59" i="11" s="1"/>
  <c r="CJ59" i="11" s="1"/>
  <c r="BN46" i="11"/>
  <c r="AF71" i="11"/>
  <c r="AF70" i="11"/>
  <c r="AF14" i="11"/>
  <c r="AF59" i="11"/>
  <c r="AF6" i="11"/>
  <c r="AF47" i="11"/>
  <c r="AF67" i="11"/>
  <c r="AF37" i="11"/>
  <c r="AF2" i="11"/>
  <c r="AF43" i="11"/>
  <c r="AF7" i="11"/>
  <c r="AF54" i="11"/>
  <c r="AF38" i="11"/>
  <c r="AF36" i="11"/>
  <c r="AF62" i="11"/>
  <c r="AF27" i="11"/>
  <c r="AF52" i="11"/>
  <c r="AF66" i="11"/>
  <c r="AF45" i="11"/>
  <c r="AF17" i="11"/>
  <c r="AF55" i="11"/>
  <c r="AF31" i="11"/>
  <c r="AF46" i="11"/>
  <c r="AF3" i="11"/>
  <c r="AF61" i="11"/>
  <c r="AF63" i="11"/>
  <c r="AF20" i="11"/>
  <c r="AF10" i="11"/>
  <c r="AF29" i="11"/>
  <c r="AF44" i="11"/>
  <c r="AF60" i="11"/>
  <c r="AF23" i="11"/>
  <c r="AF72" i="11"/>
  <c r="AF30" i="11"/>
  <c r="AF39" i="11"/>
  <c r="AF50" i="11"/>
  <c r="AF51" i="11"/>
  <c r="AF68" i="11"/>
  <c r="AF28" i="11"/>
  <c r="AF64" i="11"/>
  <c r="AF40" i="11"/>
  <c r="AF48" i="11"/>
  <c r="AF8" i="11"/>
  <c r="AF34" i="11"/>
  <c r="AF35" i="11"/>
  <c r="AF12" i="11"/>
  <c r="AF33" i="11"/>
  <c r="AF22" i="11"/>
  <c r="AF11" i="11"/>
  <c r="AF65" i="11"/>
  <c r="AF32" i="11"/>
  <c r="AZ56" i="11" l="1"/>
  <c r="BA56" i="11" s="1"/>
  <c r="B30" i="8"/>
  <c r="H30" i="8" s="1"/>
  <c r="AH56" i="11"/>
  <c r="AR56" i="11" s="1"/>
  <c r="AX56" i="11" s="1"/>
  <c r="B70" i="8"/>
  <c r="H70" i="8" s="1"/>
  <c r="B56" i="8"/>
  <c r="F56" i="8" s="1"/>
  <c r="B5" i="8"/>
  <c r="H5" i="8" s="1"/>
  <c r="B42" i="8"/>
  <c r="H42" i="8" s="1"/>
  <c r="B46" i="8"/>
  <c r="H46" i="8" s="1"/>
  <c r="B13" i="8"/>
  <c r="F13" i="8" s="1"/>
  <c r="B44" i="8"/>
  <c r="H44" i="8" s="1"/>
  <c r="B10" i="8"/>
  <c r="H10" i="8" s="1"/>
  <c r="B9" i="8"/>
  <c r="H9" i="8" s="1"/>
  <c r="B51" i="8"/>
  <c r="F51" i="8" s="1"/>
  <c r="B25" i="8"/>
  <c r="H25" i="8" s="1"/>
  <c r="B43" i="8"/>
  <c r="H43" i="8" s="1"/>
  <c r="B53" i="8"/>
  <c r="H53" i="8" s="1"/>
  <c r="B72" i="8"/>
  <c r="H72" i="8" s="1"/>
  <c r="B22" i="8"/>
  <c r="H22" i="8" s="1"/>
  <c r="B41" i="8"/>
  <c r="H41" i="8" s="1"/>
  <c r="B48" i="8"/>
  <c r="F48" i="8" s="1"/>
  <c r="B18" i="8"/>
  <c r="F18" i="8" s="1"/>
  <c r="B21" i="8"/>
  <c r="F21" i="8" s="1"/>
  <c r="B4" i="8"/>
  <c r="H4" i="8" s="1"/>
  <c r="B67" i="8"/>
  <c r="F67" i="8" s="1"/>
  <c r="B66" i="8"/>
  <c r="H66" i="8" s="1"/>
  <c r="B31" i="8"/>
  <c r="F31" i="8" s="1"/>
  <c r="B11" i="8"/>
  <c r="H11" i="8" s="1"/>
  <c r="B15" i="8"/>
  <c r="H15" i="8" s="1"/>
  <c r="B45" i="8"/>
  <c r="F45" i="8" s="1"/>
  <c r="B14" i="8"/>
  <c r="F14" i="8" s="1"/>
  <c r="B16" i="8"/>
  <c r="F16" i="8" s="1"/>
  <c r="B64" i="8"/>
  <c r="F64" i="8" s="1"/>
  <c r="B12" i="8"/>
  <c r="H12" i="8" s="1"/>
  <c r="B23" i="8"/>
  <c r="H23" i="8" s="1"/>
  <c r="B19" i="8"/>
  <c r="H19" i="8" s="1"/>
  <c r="B68" i="8"/>
  <c r="H68" i="8" s="1"/>
  <c r="B3" i="8"/>
  <c r="F3" i="8" s="1"/>
  <c r="B35" i="8"/>
  <c r="F35" i="8" s="1"/>
  <c r="B52" i="8"/>
  <c r="H52" i="8" s="1"/>
  <c r="B49" i="8"/>
  <c r="H49" i="8" s="1"/>
  <c r="B40" i="8"/>
  <c r="F40" i="8" s="1"/>
  <c r="B17" i="8"/>
  <c r="H17" i="8" s="1"/>
  <c r="B27" i="8"/>
  <c r="H27" i="8" s="1"/>
  <c r="B60" i="8"/>
  <c r="H60" i="8" s="1"/>
  <c r="B62" i="8"/>
  <c r="F62" i="8" s="1"/>
  <c r="B38" i="8"/>
  <c r="F38" i="8" s="1"/>
  <c r="B33" i="8"/>
  <c r="H33" i="8" s="1"/>
  <c r="B28" i="8"/>
  <c r="F28" i="8" s="1"/>
  <c r="B55" i="8"/>
  <c r="F55" i="8" s="1"/>
  <c r="B39" i="8"/>
  <c r="F39" i="8" s="1"/>
  <c r="B65" i="8"/>
  <c r="H65" i="8" s="1"/>
  <c r="B37" i="8"/>
  <c r="H37" i="8" s="1"/>
  <c r="B71" i="8"/>
  <c r="H71" i="8" s="1"/>
  <c r="B32" i="8"/>
  <c r="H32" i="8" s="1"/>
  <c r="B29" i="8"/>
  <c r="H29" i="8" s="1"/>
  <c r="B6" i="8"/>
  <c r="H6" i="8" s="1"/>
  <c r="B34" i="8"/>
  <c r="H34" i="8" s="1"/>
  <c r="B8" i="8"/>
  <c r="H8" i="8" s="1"/>
  <c r="B47" i="8"/>
  <c r="H47" i="8" s="1"/>
  <c r="B50" i="8"/>
  <c r="F50" i="8" s="1"/>
  <c r="B36" i="8"/>
  <c r="H36" i="8" s="1"/>
  <c r="B59" i="8"/>
  <c r="F59" i="8" s="1"/>
  <c r="B7" i="8"/>
  <c r="F7" i="8" s="1"/>
  <c r="B26" i="8"/>
  <c r="F26" i="8" s="1"/>
  <c r="B61" i="8"/>
  <c r="H61" i="8" s="1"/>
  <c r="B20" i="8"/>
  <c r="H20" i="8" s="1"/>
  <c r="B24" i="8"/>
  <c r="H24" i="8" s="1"/>
  <c r="B54" i="8"/>
  <c r="H54" i="8" s="1"/>
  <c r="B63" i="8"/>
  <c r="H63" i="8" s="1"/>
  <c r="B57" i="8"/>
  <c r="H57" i="8" s="1"/>
  <c r="AH19" i="11"/>
  <c r="AI19" i="11" s="1"/>
  <c r="B58" i="8"/>
  <c r="H58" i="8" s="1"/>
  <c r="AN19" i="11"/>
  <c r="AO19" i="11" s="1"/>
  <c r="AH5" i="11"/>
  <c r="AI5" i="11" s="1"/>
  <c r="B69" i="8"/>
  <c r="F69" i="8" s="1"/>
  <c r="CF53" i="11"/>
  <c r="CG53" i="11" s="1"/>
  <c r="AZ53" i="11"/>
  <c r="BA53" i="11" s="1"/>
  <c r="AN53" i="11"/>
  <c r="AO53" i="11" s="1"/>
  <c r="AH53" i="11"/>
  <c r="AZ19" i="11"/>
  <c r="BA19" i="11" s="1"/>
  <c r="AN5" i="11"/>
  <c r="AO5" i="11" s="1"/>
  <c r="AZ5" i="11"/>
  <c r="BA5" i="11" s="1"/>
  <c r="CF13" i="11"/>
  <c r="CG13" i="11" s="1"/>
  <c r="AN24" i="11"/>
  <c r="AO24" i="11" s="1"/>
  <c r="AH24" i="11"/>
  <c r="CF24" i="11"/>
  <c r="CG24" i="11" s="1"/>
  <c r="AZ24" i="11"/>
  <c r="BA24" i="11" s="1"/>
  <c r="CF46" i="11"/>
  <c r="CG46" i="11" s="1"/>
  <c r="AZ46" i="11"/>
  <c r="BA46" i="11" s="1"/>
  <c r="CF52" i="11"/>
  <c r="CG52" i="11" s="1"/>
  <c r="AZ52" i="11"/>
  <c r="BA52" i="11" s="1"/>
  <c r="CF2" i="11"/>
  <c r="CG2" i="11" s="1"/>
  <c r="AZ2" i="11"/>
  <c r="BA2" i="11" s="1"/>
  <c r="CF70" i="11"/>
  <c r="CG70" i="11" s="1"/>
  <c r="AZ70" i="11"/>
  <c r="BA70" i="11" s="1"/>
  <c r="CF35" i="11"/>
  <c r="CG35" i="11" s="1"/>
  <c r="AZ35" i="11"/>
  <c r="BA35" i="11" s="1"/>
  <c r="CF14" i="11"/>
  <c r="CG14" i="11" s="1"/>
  <c r="AZ14" i="11"/>
  <c r="BA14" i="11" s="1"/>
  <c r="CF28" i="11"/>
  <c r="CG28" i="11" s="1"/>
  <c r="AZ28" i="11"/>
  <c r="BA28" i="11" s="1"/>
  <c r="CF10" i="11"/>
  <c r="CG10" i="11" s="1"/>
  <c r="AZ10" i="11"/>
  <c r="BA10" i="11" s="1"/>
  <c r="CF23" i="11"/>
  <c r="CG23" i="11" s="1"/>
  <c r="AZ23" i="11"/>
  <c r="BA23" i="11" s="1"/>
  <c r="CF57" i="11"/>
  <c r="CG57" i="11" s="1"/>
  <c r="AZ57" i="11"/>
  <c r="BA57" i="11" s="1"/>
  <c r="CF43" i="11"/>
  <c r="CG43" i="11" s="1"/>
  <c r="AZ43" i="11"/>
  <c r="BA43" i="11" s="1"/>
  <c r="CF72" i="11"/>
  <c r="CG72" i="11" s="1"/>
  <c r="AZ72" i="11"/>
  <c r="BA72" i="11" s="1"/>
  <c r="CF44" i="11"/>
  <c r="CG44" i="11" s="1"/>
  <c r="AZ44" i="11"/>
  <c r="BA44" i="11" s="1"/>
  <c r="CF64" i="11"/>
  <c r="CG64" i="11" s="1"/>
  <c r="AZ64" i="11"/>
  <c r="BA64" i="11" s="1"/>
  <c r="CF21" i="11"/>
  <c r="CG21" i="11" s="1"/>
  <c r="AZ21" i="11"/>
  <c r="BA21" i="11" s="1"/>
  <c r="CF58" i="11"/>
  <c r="CG58" i="11" s="1"/>
  <c r="AZ58" i="11"/>
  <c r="BA58" i="11" s="1"/>
  <c r="CF49" i="11"/>
  <c r="CG49" i="11" s="1"/>
  <c r="AZ49" i="11"/>
  <c r="BA49" i="11" s="1"/>
  <c r="CF59" i="11"/>
  <c r="CG59" i="11" s="1"/>
  <c r="AZ59" i="11"/>
  <c r="BA59" i="11" s="1"/>
  <c r="CF62" i="11"/>
  <c r="CG62" i="11" s="1"/>
  <c r="AZ62" i="11"/>
  <c r="BA62" i="11" s="1"/>
  <c r="CF42" i="11"/>
  <c r="CG42" i="11" s="1"/>
  <c r="AZ42" i="11"/>
  <c r="BA42" i="11" s="1"/>
  <c r="CF9" i="11"/>
  <c r="CG9" i="11" s="1"/>
  <c r="AZ9" i="11"/>
  <c r="BA9" i="11" s="1"/>
  <c r="CF7" i="11"/>
  <c r="CG7" i="11" s="1"/>
  <c r="AZ7" i="11"/>
  <c r="BA7" i="11" s="1"/>
  <c r="CF37" i="11"/>
  <c r="CG37" i="11" s="1"/>
  <c r="AZ37" i="11"/>
  <c r="BA37" i="11" s="1"/>
  <c r="CF71" i="11"/>
  <c r="CG71" i="11" s="1"/>
  <c r="AZ71" i="11"/>
  <c r="BA71" i="11" s="1"/>
  <c r="CF47" i="11"/>
  <c r="CG47" i="11" s="1"/>
  <c r="AZ47" i="11"/>
  <c r="BA47" i="11" s="1"/>
  <c r="CF36" i="11"/>
  <c r="CG36" i="11" s="1"/>
  <c r="AZ36" i="11"/>
  <c r="BA36" i="11" s="1"/>
  <c r="CF67" i="11"/>
  <c r="CG67" i="11" s="1"/>
  <c r="AZ67" i="11"/>
  <c r="BA67" i="11" s="1"/>
  <c r="CF55" i="11"/>
  <c r="CG55" i="11" s="1"/>
  <c r="AZ55" i="11"/>
  <c r="BA55" i="11" s="1"/>
  <c r="CF69" i="11"/>
  <c r="CG69" i="11" s="1"/>
  <c r="AZ69" i="11"/>
  <c r="BA69" i="11" s="1"/>
  <c r="CF41" i="11"/>
  <c r="CG41" i="11" s="1"/>
  <c r="AZ41" i="11"/>
  <c r="BA41" i="11" s="1"/>
  <c r="CF65" i="11"/>
  <c r="CG65" i="11" s="1"/>
  <c r="AZ65" i="11"/>
  <c r="BA65" i="11" s="1"/>
  <c r="CF68" i="11"/>
  <c r="CG68" i="11" s="1"/>
  <c r="AZ68" i="11"/>
  <c r="BA68" i="11" s="1"/>
  <c r="CF34" i="11"/>
  <c r="CG34" i="11" s="1"/>
  <c r="AZ34" i="11"/>
  <c r="BA34" i="11" s="1"/>
  <c r="CF17" i="11"/>
  <c r="CG17" i="11" s="1"/>
  <c r="AZ17" i="11"/>
  <c r="BA17" i="11" s="1"/>
  <c r="CF6" i="11"/>
  <c r="CG6" i="11" s="1"/>
  <c r="AZ6" i="11"/>
  <c r="BA6" i="11" s="1"/>
  <c r="CF32" i="11"/>
  <c r="CG32" i="11" s="1"/>
  <c r="AZ32" i="11"/>
  <c r="BA32" i="11" s="1"/>
  <c r="CF51" i="11"/>
  <c r="CG51" i="11" s="1"/>
  <c r="AZ51" i="11"/>
  <c r="BA51" i="11" s="1"/>
  <c r="CF50" i="11"/>
  <c r="CG50" i="11" s="1"/>
  <c r="AZ50" i="11"/>
  <c r="BA50" i="11" s="1"/>
  <c r="CF27" i="11"/>
  <c r="CG27" i="11" s="1"/>
  <c r="AZ27" i="11"/>
  <c r="BA27" i="11" s="1"/>
  <c r="CF25" i="11"/>
  <c r="CG25" i="11" s="1"/>
  <c r="AZ25" i="11"/>
  <c r="BA25" i="11" s="1"/>
  <c r="CF38" i="11"/>
  <c r="CG38" i="11" s="1"/>
  <c r="AZ38" i="11"/>
  <c r="BA38" i="11" s="1"/>
  <c r="CF11" i="11"/>
  <c r="CG11" i="11" s="1"/>
  <c r="AZ11" i="11"/>
  <c r="BA11" i="11" s="1"/>
  <c r="CF33" i="11"/>
  <c r="CG33" i="11" s="1"/>
  <c r="AZ33" i="11"/>
  <c r="BA33" i="11" s="1"/>
  <c r="CF66" i="11"/>
  <c r="CG66" i="11" s="1"/>
  <c r="AZ66" i="11"/>
  <c r="BA66" i="11" s="1"/>
  <c r="CF63" i="11"/>
  <c r="CG63" i="11" s="1"/>
  <c r="AZ63" i="11"/>
  <c r="BA63" i="11" s="1"/>
  <c r="CF12" i="11"/>
  <c r="CG12" i="11" s="1"/>
  <c r="AZ12" i="11"/>
  <c r="BA12" i="11" s="1"/>
  <c r="CF30" i="11"/>
  <c r="CG30" i="11" s="1"/>
  <c r="AZ30" i="11"/>
  <c r="BA30" i="11" s="1"/>
  <c r="CF16" i="11"/>
  <c r="CG16" i="11" s="1"/>
  <c r="AZ16" i="11"/>
  <c r="BA16" i="11" s="1"/>
  <c r="CF31" i="11"/>
  <c r="CG31" i="11" s="1"/>
  <c r="AZ31" i="11"/>
  <c r="BA31" i="11" s="1"/>
  <c r="CF60" i="11"/>
  <c r="CG60" i="11" s="1"/>
  <c r="AZ60" i="11"/>
  <c r="BA60" i="11" s="1"/>
  <c r="CF15" i="11"/>
  <c r="CG15" i="11" s="1"/>
  <c r="AZ15" i="11"/>
  <c r="BA15" i="11" s="1"/>
  <c r="CF45" i="11"/>
  <c r="CG45" i="11" s="1"/>
  <c r="AZ45" i="11"/>
  <c r="BA45" i="11" s="1"/>
  <c r="CF40" i="11"/>
  <c r="CG40" i="11" s="1"/>
  <c r="AZ40" i="11"/>
  <c r="BA40" i="11" s="1"/>
  <c r="CF61" i="11"/>
  <c r="CG61" i="11" s="1"/>
  <c r="AZ61" i="11"/>
  <c r="BA61" i="11" s="1"/>
  <c r="CF20" i="11"/>
  <c r="CG20" i="11" s="1"/>
  <c r="AZ20" i="11"/>
  <c r="BA20" i="11" s="1"/>
  <c r="CF26" i="11"/>
  <c r="CG26" i="11" s="1"/>
  <c r="AZ26" i="11"/>
  <c r="BA26" i="11" s="1"/>
  <c r="CF39" i="11"/>
  <c r="CG39" i="11" s="1"/>
  <c r="AZ39" i="11"/>
  <c r="BA39" i="11" s="1"/>
  <c r="CF8" i="11"/>
  <c r="CG8" i="11" s="1"/>
  <c r="AZ8" i="11"/>
  <c r="BA8" i="11" s="1"/>
  <c r="CF22" i="11"/>
  <c r="CG22" i="11" s="1"/>
  <c r="AZ22" i="11"/>
  <c r="BA22" i="11" s="1"/>
  <c r="CF4" i="11"/>
  <c r="CG4" i="11" s="1"/>
  <c r="AZ4" i="11"/>
  <c r="BA4" i="11" s="1"/>
  <c r="CF18" i="11"/>
  <c r="CG18" i="11" s="1"/>
  <c r="AZ18" i="11"/>
  <c r="BA18" i="11" s="1"/>
  <c r="CF3" i="11"/>
  <c r="CG3" i="11" s="1"/>
  <c r="AZ3" i="11"/>
  <c r="BA3" i="11" s="1"/>
  <c r="CF48" i="11"/>
  <c r="CG48" i="11" s="1"/>
  <c r="AZ48" i="11"/>
  <c r="BA48" i="11" s="1"/>
  <c r="CF29" i="11"/>
  <c r="CG29" i="11" s="1"/>
  <c r="AZ29" i="11"/>
  <c r="BA29" i="11" s="1"/>
  <c r="CF54" i="11"/>
  <c r="CG54" i="11" s="1"/>
  <c r="AZ54" i="11"/>
  <c r="BA54" i="11" s="1"/>
  <c r="AH13" i="11"/>
  <c r="AI13" i="11" s="1"/>
  <c r="AH49" i="11"/>
  <c r="AN13" i="11"/>
  <c r="AO13" i="11" s="1"/>
  <c r="AN2" i="11"/>
  <c r="AN49" i="11"/>
  <c r="AO49" i="11" s="1"/>
  <c r="BT42" i="11"/>
  <c r="BU42" i="11" s="1"/>
  <c r="BT25" i="11"/>
  <c r="BU25" i="11" s="1"/>
  <c r="BT21" i="11"/>
  <c r="BU21" i="11" s="1"/>
  <c r="BT18" i="11"/>
  <c r="BU18" i="11" s="1"/>
  <c r="BQ69" i="11"/>
  <c r="BR69" i="11" s="1"/>
  <c r="BW25" i="11"/>
  <c r="BX25" i="11" s="1"/>
  <c r="BQ18" i="11"/>
  <c r="BR18" i="11" s="1"/>
  <c r="BT58" i="11"/>
  <c r="BU58" i="11" s="1"/>
  <c r="BQ9" i="11"/>
  <c r="BR9" i="11" s="1"/>
  <c r="BQ15" i="11"/>
  <c r="BR15" i="11" s="1"/>
  <c r="BQ42" i="11"/>
  <c r="BR42" i="11" s="1"/>
  <c r="BQ58" i="11"/>
  <c r="BR58" i="11" s="1"/>
  <c r="BT57" i="11"/>
  <c r="BU57" i="11" s="1"/>
  <c r="BW9" i="11"/>
  <c r="BX9" i="11" s="1"/>
  <c r="BQ57" i="11"/>
  <c r="BR57" i="11" s="1"/>
  <c r="BT26" i="11"/>
  <c r="BU26" i="11" s="1"/>
  <c r="BQ25" i="11"/>
  <c r="BR25" i="11" s="1"/>
  <c r="BW18" i="11"/>
  <c r="BX18" i="11" s="1"/>
  <c r="BW21" i="11"/>
  <c r="BX21" i="11" s="1"/>
  <c r="BW15" i="11"/>
  <c r="BX15" i="11" s="1"/>
  <c r="BW16" i="11"/>
  <c r="BX16" i="11" s="1"/>
  <c r="BW26" i="11"/>
  <c r="BX26" i="11" s="1"/>
  <c r="BT16" i="11"/>
  <c r="BU16" i="11" s="1"/>
  <c r="BQ16" i="11"/>
  <c r="BR16" i="11" s="1"/>
  <c r="BT69" i="11"/>
  <c r="BU69" i="11" s="1"/>
  <c r="BQ21" i="11"/>
  <c r="BR21" i="11" s="1"/>
  <c r="BQ22" i="11"/>
  <c r="BR22" i="11" s="1"/>
  <c r="BQ26" i="11"/>
  <c r="BR26" i="11" s="1"/>
  <c r="BT15" i="11"/>
  <c r="BU15" i="11" s="1"/>
  <c r="AH71" i="11"/>
  <c r="AI71" i="11" s="1"/>
  <c r="AN14" i="11"/>
  <c r="AO14" i="11" s="1"/>
  <c r="AN71" i="11"/>
  <c r="AO71" i="11" s="1"/>
  <c r="AN70" i="11"/>
  <c r="AO70" i="11" s="1"/>
  <c r="AH70" i="11"/>
  <c r="AH14" i="11"/>
  <c r="AI14" i="11" s="1"/>
  <c r="AN59" i="11"/>
  <c r="AO59" i="11" s="1"/>
  <c r="AH59" i="11"/>
  <c r="AH40" i="11"/>
  <c r="AN44" i="11"/>
  <c r="AN7" i="11"/>
  <c r="AH32" i="11"/>
  <c r="AH28" i="11"/>
  <c r="AN20" i="11"/>
  <c r="AN11" i="11"/>
  <c r="AN22" i="11"/>
  <c r="AN8" i="11"/>
  <c r="AN72" i="11"/>
  <c r="AH17" i="11"/>
  <c r="AN33" i="11"/>
  <c r="AN4" i="11"/>
  <c r="AN68" i="11"/>
  <c r="AH23" i="11"/>
  <c r="AN63" i="11"/>
  <c r="AN45" i="11"/>
  <c r="AN37" i="11"/>
  <c r="AN16" i="11"/>
  <c r="AH57" i="11"/>
  <c r="AN51" i="11"/>
  <c r="AH60" i="11"/>
  <c r="AN61" i="11"/>
  <c r="AN66" i="11"/>
  <c r="AH36" i="11"/>
  <c r="AH9" i="11"/>
  <c r="AH15" i="11"/>
  <c r="AN25" i="11"/>
  <c r="AH50" i="11"/>
  <c r="AN3" i="11"/>
  <c r="AH52" i="11"/>
  <c r="AH38" i="11"/>
  <c r="AN67" i="11"/>
  <c r="AN65" i="11"/>
  <c r="AN12" i="11"/>
  <c r="AN48" i="11"/>
  <c r="AN39" i="11"/>
  <c r="AN46" i="11"/>
  <c r="AH54" i="11"/>
  <c r="AH47" i="11"/>
  <c r="AN35" i="11"/>
  <c r="AH21" i="11"/>
  <c r="AH27" i="11"/>
  <c r="AH69" i="11"/>
  <c r="AH34" i="11"/>
  <c r="AH26" i="11"/>
  <c r="AI26" i="11" s="1"/>
  <c r="AH29" i="11"/>
  <c r="AH31" i="11"/>
  <c r="AN62" i="11"/>
  <c r="AN43" i="11"/>
  <c r="AN41" i="11"/>
  <c r="AN42" i="11"/>
  <c r="AH64" i="11"/>
  <c r="AH30" i="11"/>
  <c r="AH10" i="11"/>
  <c r="AH55" i="11"/>
  <c r="AH58" i="11"/>
  <c r="AH18" i="11"/>
  <c r="AN18" i="11"/>
  <c r="AO18" i="11" s="1"/>
  <c r="AN6" i="11"/>
  <c r="AH6" i="11"/>
  <c r="AI6" i="11" s="1"/>
  <c r="AH67" i="11"/>
  <c r="AN47" i="11"/>
  <c r="AN9" i="11"/>
  <c r="AN27" i="11"/>
  <c r="AH37" i="11"/>
  <c r="AN58" i="11"/>
  <c r="AH2" i="11"/>
  <c r="AN36" i="11"/>
  <c r="AN54" i="11"/>
  <c r="AH43" i="11"/>
  <c r="AN38" i="11"/>
  <c r="AH7" i="11"/>
  <c r="AH62" i="11"/>
  <c r="AN52" i="11"/>
  <c r="AN50" i="11"/>
  <c r="AH48" i="11"/>
  <c r="AH3" i="11"/>
  <c r="AH66" i="11"/>
  <c r="AN60" i="11"/>
  <c r="AH39" i="11"/>
  <c r="AH12" i="11"/>
  <c r="AN17" i="11"/>
  <c r="AH46" i="11"/>
  <c r="AH11" i="11"/>
  <c r="AH35" i="11"/>
  <c r="AN21" i="11"/>
  <c r="AN40" i="11"/>
  <c r="AH44" i="11"/>
  <c r="AH25" i="11"/>
  <c r="AH45" i="11"/>
  <c r="AN34" i="11"/>
  <c r="AN55" i="11"/>
  <c r="AN69" i="11"/>
  <c r="AN31" i="11"/>
  <c r="AN26" i="11"/>
  <c r="AO26" i="11" s="1"/>
  <c r="AN28" i="11"/>
  <c r="AN10" i="11"/>
  <c r="AH20" i="11"/>
  <c r="AH61" i="11"/>
  <c r="AH72" i="11"/>
  <c r="AH4" i="11"/>
  <c r="AN23" i="11"/>
  <c r="AH63" i="11"/>
  <c r="AH8" i="11"/>
  <c r="AN64" i="11"/>
  <c r="AN30" i="11"/>
  <c r="AH41" i="11"/>
  <c r="AH68" i="11"/>
  <c r="AH42" i="11"/>
  <c r="AN29" i="11"/>
  <c r="AN57" i="11"/>
  <c r="AH51" i="11"/>
  <c r="AH33" i="11"/>
  <c r="AH22" i="11"/>
  <c r="AH65" i="11"/>
  <c r="AN32" i="11"/>
  <c r="AH16" i="11"/>
  <c r="AN15" i="11"/>
  <c r="AF73" i="11"/>
  <c r="B2" i="8"/>
  <c r="AI56" i="11" l="1"/>
  <c r="AP56" i="11" s="1"/>
  <c r="AS56" i="11" s="1"/>
  <c r="H56" i="8"/>
  <c r="F5" i="8"/>
  <c r="F53" i="8"/>
  <c r="F19" i="8"/>
  <c r="AR19" i="11"/>
  <c r="AX19" i="11" s="1"/>
  <c r="AP19" i="11"/>
  <c r="AS19" i="11" s="1"/>
  <c r="AI53" i="11"/>
  <c r="AP53" i="11" s="1"/>
  <c r="AS53" i="11" s="1"/>
  <c r="AR53" i="11"/>
  <c r="AX53" i="11" s="1"/>
  <c r="AR5" i="11"/>
  <c r="AX5" i="11" s="1"/>
  <c r="AP5" i="11"/>
  <c r="AS5" i="11" s="1"/>
  <c r="AR50" i="11"/>
  <c r="AR49" i="11"/>
  <c r="F41" i="8"/>
  <c r="H21" i="8"/>
  <c r="H26" i="8"/>
  <c r="H31" i="8"/>
  <c r="F27" i="8"/>
  <c r="F44" i="8"/>
  <c r="F37" i="8"/>
  <c r="F25" i="8"/>
  <c r="H16" i="8"/>
  <c r="H35" i="8"/>
  <c r="F60" i="8"/>
  <c r="F47" i="8"/>
  <c r="F36" i="8"/>
  <c r="H13" i="8"/>
  <c r="F9" i="8"/>
  <c r="F15" i="8"/>
  <c r="F42" i="8"/>
  <c r="F6" i="8"/>
  <c r="H14" i="8"/>
  <c r="H38" i="8"/>
  <c r="F70" i="8"/>
  <c r="H3" i="8"/>
  <c r="F57" i="8"/>
  <c r="H50" i="8"/>
  <c r="F11" i="8"/>
  <c r="H62" i="8"/>
  <c r="F29" i="8"/>
  <c r="H45" i="8"/>
  <c r="F10" i="8"/>
  <c r="F8" i="8"/>
  <c r="H69" i="8"/>
  <c r="F20" i="8"/>
  <c r="H18" i="8"/>
  <c r="F54" i="8"/>
  <c r="F65" i="8"/>
  <c r="F23" i="8"/>
  <c r="H59" i="8"/>
  <c r="F17" i="8"/>
  <c r="F24" i="8"/>
  <c r="H7" i="8"/>
  <c r="F58" i="8"/>
  <c r="F34" i="8"/>
  <c r="H40" i="8"/>
  <c r="F22" i="8"/>
  <c r="H48" i="8"/>
  <c r="F71" i="8"/>
  <c r="H28" i="8"/>
  <c r="F52" i="8"/>
  <c r="F66" i="8"/>
  <c r="H64" i="8"/>
  <c r="H51" i="8"/>
  <c r="F32" i="8"/>
  <c r="F61" i="8"/>
  <c r="F63" i="8"/>
  <c r="F43" i="8"/>
  <c r="F72" i="8"/>
  <c r="F49" i="8"/>
  <c r="F33" i="8"/>
  <c r="F30" i="8"/>
  <c r="F46" i="8"/>
  <c r="F12" i="8"/>
  <c r="F4" i="8"/>
  <c r="H39" i="8"/>
  <c r="H67" i="8"/>
  <c r="H55" i="8"/>
  <c r="B73" i="8"/>
  <c r="F68" i="8"/>
  <c r="AI24" i="11"/>
  <c r="AP24" i="11" s="1"/>
  <c r="AS24" i="11" s="1"/>
  <c r="AR24" i="11"/>
  <c r="AX24" i="11" s="1"/>
  <c r="AZ73" i="11"/>
  <c r="AR13" i="11"/>
  <c r="AX13" i="11" s="1"/>
  <c r="AP13" i="11"/>
  <c r="AS13" i="11" s="1"/>
  <c r="AI49" i="11"/>
  <c r="AP49" i="11" s="1"/>
  <c r="AS49" i="11" s="1"/>
  <c r="AR15" i="11"/>
  <c r="AR42" i="11"/>
  <c r="H2" i="8"/>
  <c r="AR16" i="11"/>
  <c r="AI18" i="11"/>
  <c r="AP18" i="11" s="1"/>
  <c r="AS18" i="11" s="1"/>
  <c r="AR18" i="11"/>
  <c r="AR21" i="11"/>
  <c r="AR57" i="11"/>
  <c r="AP14" i="11"/>
  <c r="AS14" i="11" s="1"/>
  <c r="AR71" i="11"/>
  <c r="AP71" i="11"/>
  <c r="AS71" i="11" s="1"/>
  <c r="AR59" i="11"/>
  <c r="AR70" i="11"/>
  <c r="AI70" i="11"/>
  <c r="AP70" i="11" s="1"/>
  <c r="AS70" i="11" s="1"/>
  <c r="AR14" i="11"/>
  <c r="AI59" i="11"/>
  <c r="AP59" i="11" s="1"/>
  <c r="AS59" i="11" s="1"/>
  <c r="AR6" i="11"/>
  <c r="AO6" i="11"/>
  <c r="AP6" i="11" s="1"/>
  <c r="AS6" i="11" s="1"/>
  <c r="AR26" i="11"/>
  <c r="AP26" i="11"/>
  <c r="AS26" i="11" s="1"/>
  <c r="F2" i="8"/>
  <c r="F73" i="8" l="1"/>
  <c r="AX49" i="11"/>
  <c r="AX59" i="11"/>
  <c r="AX14" i="11"/>
  <c r="AX70" i="11"/>
  <c r="AX6" i="11"/>
  <c r="AX71" i="11"/>
  <c r="AO69" i="11"/>
  <c r="AO42" i="11"/>
  <c r="AO61" i="11"/>
  <c r="AO52" i="11"/>
  <c r="AI69" i="11" l="1"/>
  <c r="AP69" i="11" s="1"/>
  <c r="AS69" i="11" s="1"/>
  <c r="AR69" i="11"/>
  <c r="AI52" i="11"/>
  <c r="AP52" i="11" s="1"/>
  <c r="AS52" i="11" s="1"/>
  <c r="AI42" i="11"/>
  <c r="AP42" i="11" s="1"/>
  <c r="AS42" i="11" s="1"/>
  <c r="AI61" i="11"/>
  <c r="AP61" i="11" s="1"/>
  <c r="AS61" i="11" s="1"/>
  <c r="AO43" i="11"/>
  <c r="AO38" i="11"/>
  <c r="AO29" i="11"/>
  <c r="AO45" i="11"/>
  <c r="AO32" i="11"/>
  <c r="AO46" i="11"/>
  <c r="AO54" i="11"/>
  <c r="AO36" i="11"/>
  <c r="AO57" i="11"/>
  <c r="AO67" i="11"/>
  <c r="AO12" i="11"/>
  <c r="AO20" i="11"/>
  <c r="AO37" i="11"/>
  <c r="AO33" i="11"/>
  <c r="AO31" i="11"/>
  <c r="AO9" i="11"/>
  <c r="AO51" i="11"/>
  <c r="AO15" i="11"/>
  <c r="AO35" i="11"/>
  <c r="AO72" i="11"/>
  <c r="AO21" i="11"/>
  <c r="AO4" i="11"/>
  <c r="AO58" i="11"/>
  <c r="AO50" i="11"/>
  <c r="AO7" i="11"/>
  <c r="AO30" i="11"/>
  <c r="AO64" i="11"/>
  <c r="AO3" i="11"/>
  <c r="AO17" i="11"/>
  <c r="AO55" i="11"/>
  <c r="AO41" i="11"/>
  <c r="AO65" i="11"/>
  <c r="AO25" i="11"/>
  <c r="AO11" i="11"/>
  <c r="AO62" i="11"/>
  <c r="AO34" i="11"/>
  <c r="AO22" i="11"/>
  <c r="AO16" i="11"/>
  <c r="AO44" i="11"/>
  <c r="AO48" i="11"/>
  <c r="AO39" i="11"/>
  <c r="AO28" i="11"/>
  <c r="AO47" i="11"/>
  <c r="AO27" i="11"/>
  <c r="AO8" i="11"/>
  <c r="AO10" i="11"/>
  <c r="AO40" i="11"/>
  <c r="AO66" i="11"/>
  <c r="AO60" i="11"/>
  <c r="AO23" i="11"/>
  <c r="AO63" i="11"/>
  <c r="AO68" i="11"/>
  <c r="AR52" i="11" l="1"/>
  <c r="AR61" i="11"/>
  <c r="AR27" i="11"/>
  <c r="AI27" i="11"/>
  <c r="AP27" i="11" s="1"/>
  <c r="AS27" i="11" s="1"/>
  <c r="AI17" i="11"/>
  <c r="AP17" i="11" s="1"/>
  <c r="AS17" i="11" s="1"/>
  <c r="AR17" i="11"/>
  <c r="AH73" i="11"/>
  <c r="AI2" i="11"/>
  <c r="AR2" i="11"/>
  <c r="AR9" i="11"/>
  <c r="AI9" i="11"/>
  <c r="AP9" i="11" s="1"/>
  <c r="AS9" i="11" s="1"/>
  <c r="AR32" i="11"/>
  <c r="AI32" i="11"/>
  <c r="AP32" i="11" s="1"/>
  <c r="AS32" i="11" s="1"/>
  <c r="AI60" i="11"/>
  <c r="AP60" i="11" s="1"/>
  <c r="AS60" i="11" s="1"/>
  <c r="AR60" i="11"/>
  <c r="AI4" i="11"/>
  <c r="AP4" i="11" s="1"/>
  <c r="AS4" i="11" s="1"/>
  <c r="AR4" i="11"/>
  <c r="AI15" i="11"/>
  <c r="AP15" i="11" s="1"/>
  <c r="AS15" i="11" s="1"/>
  <c r="AI31" i="11"/>
  <c r="AP31" i="11" s="1"/>
  <c r="AS31" i="11" s="1"/>
  <c r="AR31" i="11"/>
  <c r="AR46" i="11"/>
  <c r="AI46" i="11"/>
  <c r="AP46" i="11" s="1"/>
  <c r="AS46" i="11" s="1"/>
  <c r="AR44" i="11"/>
  <c r="AI44" i="11"/>
  <c r="AP44" i="11" s="1"/>
  <c r="AS44" i="11" s="1"/>
  <c r="AR72" i="11"/>
  <c r="AI72" i="11"/>
  <c r="AP72" i="11" s="1"/>
  <c r="AS72" i="11" s="1"/>
  <c r="AI57" i="11"/>
  <c r="AP57" i="11" s="1"/>
  <c r="AS57" i="11" s="1"/>
  <c r="AR25" i="11"/>
  <c r="AI25" i="11"/>
  <c r="AP25" i="11" s="1"/>
  <c r="AS25" i="11" s="1"/>
  <c r="AR7" i="11"/>
  <c r="AI7" i="11"/>
  <c r="AP7" i="11" s="1"/>
  <c r="AS7" i="11" s="1"/>
  <c r="AR35" i="11"/>
  <c r="AI35" i="11"/>
  <c r="AP35" i="11" s="1"/>
  <c r="AS35" i="11" s="1"/>
  <c r="AI12" i="11"/>
  <c r="AP12" i="11" s="1"/>
  <c r="AS12" i="11" s="1"/>
  <c r="AR12" i="11"/>
  <c r="AI36" i="11"/>
  <c r="AP36" i="11" s="1"/>
  <c r="AS36" i="11" s="1"/>
  <c r="AR36" i="11"/>
  <c r="AI16" i="11"/>
  <c r="AP16" i="11" s="1"/>
  <c r="AS16" i="11" s="1"/>
  <c r="AI64" i="11"/>
  <c r="AP64" i="11" s="1"/>
  <c r="AS64" i="11" s="1"/>
  <c r="AR64" i="11"/>
  <c r="AR29" i="11"/>
  <c r="AI29" i="11"/>
  <c r="AP29" i="11" s="1"/>
  <c r="AS29" i="11" s="1"/>
  <c r="AR23" i="11"/>
  <c r="AI23" i="11"/>
  <c r="AP23" i="11" s="1"/>
  <c r="AS23" i="11" s="1"/>
  <c r="AI40" i="11"/>
  <c r="AP40" i="11" s="1"/>
  <c r="AS40" i="11" s="1"/>
  <c r="AR40" i="11"/>
  <c r="AR34" i="11"/>
  <c r="AI34" i="11"/>
  <c r="AP34" i="11" s="1"/>
  <c r="AS34" i="11" s="1"/>
  <c r="AR55" i="11"/>
  <c r="AI55" i="11"/>
  <c r="AP55" i="11" s="1"/>
  <c r="AS55" i="11" s="1"/>
  <c r="AN73" i="11"/>
  <c r="AO2" i="11"/>
  <c r="AI20" i="11"/>
  <c r="AP20" i="11" s="1"/>
  <c r="AS20" i="11" s="1"/>
  <c r="AR20" i="11"/>
  <c r="AI38" i="11"/>
  <c r="AP38" i="11" s="1"/>
  <c r="AS38" i="11" s="1"/>
  <c r="AR38" i="11"/>
  <c r="AI28" i="11"/>
  <c r="AP28" i="11" s="1"/>
  <c r="AS28" i="11" s="1"/>
  <c r="AR28" i="11"/>
  <c r="AR65" i="11"/>
  <c r="AI65" i="11"/>
  <c r="AP65" i="11" s="1"/>
  <c r="AS65" i="11" s="1"/>
  <c r="AI45" i="11"/>
  <c r="AP45" i="11" s="1"/>
  <c r="AS45" i="11" s="1"/>
  <c r="AR45" i="11"/>
  <c r="AI3" i="11"/>
  <c r="AP3" i="11" s="1"/>
  <c r="AS3" i="11" s="1"/>
  <c r="AR3" i="11"/>
  <c r="AR68" i="11"/>
  <c r="AI68" i="11"/>
  <c r="AP68" i="11" s="1"/>
  <c r="AS68" i="11" s="1"/>
  <c r="AR47" i="11"/>
  <c r="AI47" i="11"/>
  <c r="AP47" i="11" s="1"/>
  <c r="AS47" i="11" s="1"/>
  <c r="AR62" i="11"/>
  <c r="AI62" i="11"/>
  <c r="AP62" i="11" s="1"/>
  <c r="AS62" i="11" s="1"/>
  <c r="AR10" i="11"/>
  <c r="AI10" i="11"/>
  <c r="AP10" i="11" s="1"/>
  <c r="AS10" i="11" s="1"/>
  <c r="AI39" i="11"/>
  <c r="AP39" i="11" s="1"/>
  <c r="AS39" i="11" s="1"/>
  <c r="AR39" i="11"/>
  <c r="AI22" i="11"/>
  <c r="AP22" i="11" s="1"/>
  <c r="AS22" i="11" s="1"/>
  <c r="AR22" i="11"/>
  <c r="AR41" i="11"/>
  <c r="AI41" i="11"/>
  <c r="AP41" i="11" s="1"/>
  <c r="AS41" i="11" s="1"/>
  <c r="AI66" i="11"/>
  <c r="AP66" i="11" s="1"/>
  <c r="AS66" i="11" s="1"/>
  <c r="AR66" i="11"/>
  <c r="AR8" i="11"/>
  <c r="AI8" i="11"/>
  <c r="AP8" i="11" s="1"/>
  <c r="AS8" i="11" s="1"/>
  <c r="AI11" i="11"/>
  <c r="AP11" i="11" s="1"/>
  <c r="AS11" i="11" s="1"/>
  <c r="AR11" i="11"/>
  <c r="AI50" i="11"/>
  <c r="AP50" i="11" s="1"/>
  <c r="AS50" i="11" s="1"/>
  <c r="AI21" i="11"/>
  <c r="AP21" i="11" s="1"/>
  <c r="AS21" i="11" s="1"/>
  <c r="AX21" i="11"/>
  <c r="AI51" i="11"/>
  <c r="AP51" i="11" s="1"/>
  <c r="AS51" i="11" s="1"/>
  <c r="AR51" i="11"/>
  <c r="AR33" i="11"/>
  <c r="AI33" i="11"/>
  <c r="AP33" i="11" s="1"/>
  <c r="AS33" i="11" s="1"/>
  <c r="AR67" i="11"/>
  <c r="AI67" i="11"/>
  <c r="AP67" i="11" s="1"/>
  <c r="AS67" i="11" s="1"/>
  <c r="AR54" i="11"/>
  <c r="AI54" i="11"/>
  <c r="AP54" i="11" s="1"/>
  <c r="AS54" i="11" s="1"/>
  <c r="AI43" i="11"/>
  <c r="AP43" i="11" s="1"/>
  <c r="AS43" i="11" s="1"/>
  <c r="AR43" i="11"/>
  <c r="AR63" i="11"/>
  <c r="AI63" i="11"/>
  <c r="AP63" i="11" s="1"/>
  <c r="AS63" i="11" s="1"/>
  <c r="AI48" i="11"/>
  <c r="AP48" i="11" s="1"/>
  <c r="AS48" i="11" s="1"/>
  <c r="AR48" i="11"/>
  <c r="AI30" i="11"/>
  <c r="AP30" i="11" s="1"/>
  <c r="AS30" i="11" s="1"/>
  <c r="AR30" i="11"/>
  <c r="AR58" i="11"/>
  <c r="AI58" i="11"/>
  <c r="AP58" i="11" s="1"/>
  <c r="AS58" i="11" s="1"/>
  <c r="AI37" i="11"/>
  <c r="AP37" i="11" s="1"/>
  <c r="AS37" i="11" s="1"/>
  <c r="AR37" i="11"/>
  <c r="AX48" i="11" l="1"/>
  <c r="AX27" i="11"/>
  <c r="AX72" i="11"/>
  <c r="AX22" i="11"/>
  <c r="AX45" i="11"/>
  <c r="AX44" i="11"/>
  <c r="AX51" i="11"/>
  <c r="AX39" i="11"/>
  <c r="AX36" i="11"/>
  <c r="AX60" i="11"/>
  <c r="AX47" i="11"/>
  <c r="AX65" i="11"/>
  <c r="AX23" i="11"/>
  <c r="AX46" i="11"/>
  <c r="AX17" i="11"/>
  <c r="AX61" i="11"/>
  <c r="AX66" i="11"/>
  <c r="AX28" i="11"/>
  <c r="AX12" i="11"/>
  <c r="AX31" i="11"/>
  <c r="AX52" i="11"/>
  <c r="AX54" i="11"/>
  <c r="AX68" i="11"/>
  <c r="AX55" i="11"/>
  <c r="AX29" i="11"/>
  <c r="AX32" i="11"/>
  <c r="AX38" i="11"/>
  <c r="AX35" i="11"/>
  <c r="AX20" i="11"/>
  <c r="AX2" i="11"/>
  <c r="AX63" i="11"/>
  <c r="AX3" i="11"/>
  <c r="AX64" i="11"/>
  <c r="AX41" i="11"/>
  <c r="AX37" i="11"/>
  <c r="AX11" i="11"/>
  <c r="AX40" i="11"/>
  <c r="AX62" i="11"/>
  <c r="AX8" i="11"/>
  <c r="AX50" i="11"/>
  <c r="AX67" i="11"/>
  <c r="AX10" i="11"/>
  <c r="AX34" i="11"/>
  <c r="AX4" i="11"/>
  <c r="AX33" i="11"/>
  <c r="AX7" i="11"/>
  <c r="AX43" i="11"/>
  <c r="AX30" i="11"/>
  <c r="AR73" i="11"/>
  <c r="AI73" i="11"/>
  <c r="AO73" i="11"/>
  <c r="AP2" i="11"/>
  <c r="AS2" i="11" s="1"/>
  <c r="AP73" i="11" l="1"/>
  <c r="AS73" i="11" l="1"/>
  <c r="AT53" i="11" l="1"/>
  <c r="AU53" i="11" s="1"/>
  <c r="AV53" i="11" s="1"/>
  <c r="AW53" i="11" s="1"/>
  <c r="AT56" i="11"/>
  <c r="AU56" i="11" s="1"/>
  <c r="AT19" i="11"/>
  <c r="AU19" i="11" s="1"/>
  <c r="AV19" i="11" s="1"/>
  <c r="AW19" i="11" s="1"/>
  <c r="AT5" i="11"/>
  <c r="AU5" i="11" s="1"/>
  <c r="AV5" i="11" s="1"/>
  <c r="AW5" i="11" s="1"/>
  <c r="AT10" i="11"/>
  <c r="AU10" i="11" s="1"/>
  <c r="AV10" i="11" s="1"/>
  <c r="AW10" i="11" s="1"/>
  <c r="AT2" i="11"/>
  <c r="AU2" i="11" s="1"/>
  <c r="AV2" i="11" s="1"/>
  <c r="AT13" i="11"/>
  <c r="AU13" i="11" s="1"/>
  <c r="AT71" i="11"/>
  <c r="AU71" i="11" s="1"/>
  <c r="AV71" i="11" s="1"/>
  <c r="AT30" i="11"/>
  <c r="AU30" i="11" s="1"/>
  <c r="AT68" i="11"/>
  <c r="AU68" i="11" s="1"/>
  <c r="AT37" i="11"/>
  <c r="AU37" i="11" s="1"/>
  <c r="AT47" i="11"/>
  <c r="AU47" i="11" s="1"/>
  <c r="AT51" i="11"/>
  <c r="AU51" i="11" s="1"/>
  <c r="AT46" i="11"/>
  <c r="AU46" i="11" s="1"/>
  <c r="AT62" i="11"/>
  <c r="AU62" i="11" s="1"/>
  <c r="AT48" i="11"/>
  <c r="AU48" i="11" s="1"/>
  <c r="AT25" i="11"/>
  <c r="AU25" i="11" s="1"/>
  <c r="AT18" i="11"/>
  <c r="AU18" i="11" s="1"/>
  <c r="AT27" i="11"/>
  <c r="AU27" i="11" s="1"/>
  <c r="AT11" i="11"/>
  <c r="AU11" i="11" s="1"/>
  <c r="AT22" i="11"/>
  <c r="AU22" i="11" s="1"/>
  <c r="AT59" i="11"/>
  <c r="AU59" i="11" s="1"/>
  <c r="AT33" i="11"/>
  <c r="AU33" i="11" s="1"/>
  <c r="AT44" i="11"/>
  <c r="AU44" i="11" s="1"/>
  <c r="AT9" i="11"/>
  <c r="AU9" i="11" s="1"/>
  <c r="AT41" i="11"/>
  <c r="AU41" i="11" s="1"/>
  <c r="AT12" i="11"/>
  <c r="AU12" i="11" s="1"/>
  <c r="AT54" i="11"/>
  <c r="AU54" i="11" s="1"/>
  <c r="AT55" i="11"/>
  <c r="AU55" i="11" s="1"/>
  <c r="AT8" i="11"/>
  <c r="AU8" i="11" s="1"/>
  <c r="AT58" i="11"/>
  <c r="AU58" i="11" s="1"/>
  <c r="AT4" i="11"/>
  <c r="AU4" i="11" s="1"/>
  <c r="AT16" i="11"/>
  <c r="AU16" i="11" s="1"/>
  <c r="AT39" i="11"/>
  <c r="AU39" i="11" s="1"/>
  <c r="AT29" i="11"/>
  <c r="AU29" i="11" s="1"/>
  <c r="AT57" i="11"/>
  <c r="AU57" i="11" s="1"/>
  <c r="AT17" i="11"/>
  <c r="AU17" i="11" s="1"/>
  <c r="AT72" i="11"/>
  <c r="AU72" i="11" s="1"/>
  <c r="AT28" i="11"/>
  <c r="AU28" i="11" s="1"/>
  <c r="AT21" i="11"/>
  <c r="AU21" i="11" s="1"/>
  <c r="AT69" i="11"/>
  <c r="AU69" i="11" s="1"/>
  <c r="AT24" i="11"/>
  <c r="AU24" i="11" s="1"/>
  <c r="AT32" i="11"/>
  <c r="AU32" i="11" s="1"/>
  <c r="AT52" i="11"/>
  <c r="AU52" i="11" s="1"/>
  <c r="AT70" i="11"/>
  <c r="AU70" i="11" s="1"/>
  <c r="AT6" i="11"/>
  <c r="AU6" i="11" s="1"/>
  <c r="AT61" i="11"/>
  <c r="AU61" i="11" s="1"/>
  <c r="AT38" i="11"/>
  <c r="AU38" i="11" s="1"/>
  <c r="AT65" i="11"/>
  <c r="AU65" i="11" s="1"/>
  <c r="AT49" i="11"/>
  <c r="AU49" i="11" s="1"/>
  <c r="AT42" i="11"/>
  <c r="AU42" i="11" s="1"/>
  <c r="AT14" i="11"/>
  <c r="AU14" i="11" s="1"/>
  <c r="AT45" i="11"/>
  <c r="AU45" i="11" s="1"/>
  <c r="AT26" i="11"/>
  <c r="AU26" i="11" s="1"/>
  <c r="AT35" i="11"/>
  <c r="AU35" i="11" s="1"/>
  <c r="AT64" i="11"/>
  <c r="AU64" i="11" s="1"/>
  <c r="AT34" i="11"/>
  <c r="AU34" i="11" s="1"/>
  <c r="AT7" i="11"/>
  <c r="AU7" i="11" s="1"/>
  <c r="AT66" i="11"/>
  <c r="AU66" i="11" s="1"/>
  <c r="AT31" i="11"/>
  <c r="AU31" i="11" s="1"/>
  <c r="AT3" i="11"/>
  <c r="AU3" i="11" s="1"/>
  <c r="AT63" i="11"/>
  <c r="AU63" i="11" s="1"/>
  <c r="AT40" i="11"/>
  <c r="AU40" i="11" s="1"/>
  <c r="AT67" i="11"/>
  <c r="AU67" i="11" s="1"/>
  <c r="AT60" i="11"/>
  <c r="AU60" i="11" s="1"/>
  <c r="AT20" i="11"/>
  <c r="AU20" i="11" s="1"/>
  <c r="AT50" i="11"/>
  <c r="AU50" i="11" s="1"/>
  <c r="AT36" i="11"/>
  <c r="AU36" i="11" s="1"/>
  <c r="AT43" i="11"/>
  <c r="AU43" i="11" s="1"/>
  <c r="AT23" i="11"/>
  <c r="AU23" i="11" s="1"/>
  <c r="AT15" i="11"/>
  <c r="AU15" i="11" s="1"/>
  <c r="AV56" i="11" l="1"/>
  <c r="AW56" i="11" s="1"/>
  <c r="AV32" i="11"/>
  <c r="AW32" i="11" s="1"/>
  <c r="AV27" i="11"/>
  <c r="AW27" i="11" s="1"/>
  <c r="AV7" i="11"/>
  <c r="AW7" i="11" s="1"/>
  <c r="AV41" i="11"/>
  <c r="AW41" i="11" s="1"/>
  <c r="AV60" i="11"/>
  <c r="AW60" i="11" s="1"/>
  <c r="AV16" i="11"/>
  <c r="AW16" i="11" s="1"/>
  <c r="AV67" i="11"/>
  <c r="AW67" i="11" s="1"/>
  <c r="AV4" i="11"/>
  <c r="AW4" i="11" s="1"/>
  <c r="AV35" i="11"/>
  <c r="AW35" i="11" s="1"/>
  <c r="AV58" i="11"/>
  <c r="AW58" i="11" s="1"/>
  <c r="AV33" i="11"/>
  <c r="AW33" i="11" s="1"/>
  <c r="AV62" i="11"/>
  <c r="AW62" i="11" s="1"/>
  <c r="AV13" i="11"/>
  <c r="AW13" i="11" s="1"/>
  <c r="AV42" i="11"/>
  <c r="AW42" i="11" s="1"/>
  <c r="AV37" i="11"/>
  <c r="AW37" i="11" s="1"/>
  <c r="AV24" i="11"/>
  <c r="AW24" i="11" s="1"/>
  <c r="AV39" i="11"/>
  <c r="AW39" i="11" s="1"/>
  <c r="AV34" i="11"/>
  <c r="AW34" i="11" s="1"/>
  <c r="AV9" i="11"/>
  <c r="AW9" i="11" s="1"/>
  <c r="AV64" i="11"/>
  <c r="AW64" i="11" s="1"/>
  <c r="AV44" i="11"/>
  <c r="AW44" i="11" s="1"/>
  <c r="AV15" i="11"/>
  <c r="AW15" i="11" s="1"/>
  <c r="AV23" i="11"/>
  <c r="AW23" i="11" s="1"/>
  <c r="AV6" i="11"/>
  <c r="AW6" i="11" s="1"/>
  <c r="AV59" i="11"/>
  <c r="AW59" i="11" s="1"/>
  <c r="AV46" i="11"/>
  <c r="AW46" i="11" s="1"/>
  <c r="AW2" i="11"/>
  <c r="AV66" i="11"/>
  <c r="AW66" i="11" s="1"/>
  <c r="AV12" i="11"/>
  <c r="AW12" i="11" s="1"/>
  <c r="AV49" i="11"/>
  <c r="AW49" i="11" s="1"/>
  <c r="AV68" i="11"/>
  <c r="AW68" i="11" s="1"/>
  <c r="AV65" i="11"/>
  <c r="AW65" i="11" s="1"/>
  <c r="AV25" i="11"/>
  <c r="AW25" i="11" s="1"/>
  <c r="AV38" i="11"/>
  <c r="AW38" i="11" s="1"/>
  <c r="AV48" i="11"/>
  <c r="AW48" i="11" s="1"/>
  <c r="AV40" i="11"/>
  <c r="AW40" i="11" s="1"/>
  <c r="AV28" i="11"/>
  <c r="AW28" i="11" s="1"/>
  <c r="AV26" i="11"/>
  <c r="AW26" i="11" s="1"/>
  <c r="AV8" i="11"/>
  <c r="AW8" i="11" s="1"/>
  <c r="AV45" i="11"/>
  <c r="AW45" i="11" s="1"/>
  <c r="AV22" i="11"/>
  <c r="AW22" i="11" s="1"/>
  <c r="AV50" i="11"/>
  <c r="AW50" i="11" s="1"/>
  <c r="AV29" i="11"/>
  <c r="AW29" i="11" s="1"/>
  <c r="AV20" i="11"/>
  <c r="AW20" i="11" s="1"/>
  <c r="AV18" i="11"/>
  <c r="AW18" i="11" s="1"/>
  <c r="AV69" i="11"/>
  <c r="AW69" i="11" s="1"/>
  <c r="AV30" i="11"/>
  <c r="AW30" i="11" s="1"/>
  <c r="AV21" i="11"/>
  <c r="AW21" i="11" s="1"/>
  <c r="AW71" i="11"/>
  <c r="AV61" i="11"/>
  <c r="AW61" i="11" s="1"/>
  <c r="AV63" i="11"/>
  <c r="AW63" i="11" s="1"/>
  <c r="AV72" i="11"/>
  <c r="AW72" i="11" s="1"/>
  <c r="AV43" i="11"/>
  <c r="AW43" i="11" s="1"/>
  <c r="AV3" i="11"/>
  <c r="AW3" i="11" s="1"/>
  <c r="AV70" i="11"/>
  <c r="AW70" i="11" s="1"/>
  <c r="AV17" i="11"/>
  <c r="AW17" i="11" s="1"/>
  <c r="AV55" i="11"/>
  <c r="AW55" i="11" s="1"/>
  <c r="AV51" i="11"/>
  <c r="AW51" i="11" s="1"/>
  <c r="AV36" i="11"/>
  <c r="AW36" i="11" s="1"/>
  <c r="AV31" i="11"/>
  <c r="AW31" i="11" s="1"/>
  <c r="AV14" i="11"/>
  <c r="AW14" i="11" s="1"/>
  <c r="AV52" i="11"/>
  <c r="AW52" i="11" s="1"/>
  <c r="AV57" i="11"/>
  <c r="AW57" i="11" s="1"/>
  <c r="AV54" i="11"/>
  <c r="AW54" i="11" s="1"/>
  <c r="AV11" i="11"/>
  <c r="AW11" i="11" s="1"/>
  <c r="AV47" i="11"/>
  <c r="AW47" i="11" s="1"/>
  <c r="AU73" i="11"/>
  <c r="AT73" i="11"/>
</calcChain>
</file>

<file path=xl/sharedStrings.xml><?xml version="1.0" encoding="utf-8"?>
<sst xmlns="http://schemas.openxmlformats.org/spreadsheetml/2006/main" count="229" uniqueCount="220">
  <si>
    <t>stock</t>
  </si>
  <si>
    <t>Fid</t>
  </si>
  <si>
    <t>mtch</t>
  </si>
  <si>
    <t>okta</t>
  </si>
  <si>
    <t>RSI</t>
  </si>
  <si>
    <t>ttd</t>
  </si>
  <si>
    <t>gh</t>
  </si>
  <si>
    <t>ttwo</t>
  </si>
  <si>
    <t>trex</t>
  </si>
  <si>
    <t>anet</t>
  </si>
  <si>
    <t>fid (ALL)</t>
  </si>
  <si>
    <t>team</t>
  </si>
  <si>
    <t>mdb</t>
  </si>
  <si>
    <t>roku</t>
  </si>
  <si>
    <t>nvcr</t>
  </si>
  <si>
    <t>ddog</t>
  </si>
  <si>
    <t>etsy</t>
  </si>
  <si>
    <t>pins</t>
  </si>
  <si>
    <t>fidRoll</t>
  </si>
  <si>
    <t>fidRoth</t>
  </si>
  <si>
    <t>fidSI</t>
  </si>
  <si>
    <t>meli</t>
  </si>
  <si>
    <t>Acct</t>
  </si>
  <si>
    <t>Etrade</t>
  </si>
  <si>
    <t>Total</t>
  </si>
  <si>
    <t>FidDiff</t>
  </si>
  <si>
    <t>PercentIn(3p)</t>
  </si>
  <si>
    <t>SUM</t>
  </si>
  <si>
    <t>Diff</t>
  </si>
  <si>
    <t>docu</t>
  </si>
  <si>
    <t>pton</t>
  </si>
  <si>
    <t>TotalDiff</t>
  </si>
  <si>
    <t>Invest</t>
  </si>
  <si>
    <t>ET$</t>
  </si>
  <si>
    <t>ETTarget</t>
  </si>
  <si>
    <t>ETDiff</t>
  </si>
  <si>
    <t>FidTarget</t>
  </si>
  <si>
    <t>Upward</t>
  </si>
  <si>
    <t>Downward</t>
  </si>
  <si>
    <t>RSIRev</t>
  </si>
  <si>
    <t>jd</t>
  </si>
  <si>
    <t>se</t>
  </si>
  <si>
    <t>bynd</t>
  </si>
  <si>
    <t>Roth</t>
  </si>
  <si>
    <t>PctInvested</t>
  </si>
  <si>
    <t>Rollover</t>
  </si>
  <si>
    <t>TotalIn</t>
  </si>
  <si>
    <t>qdel</t>
  </si>
  <si>
    <t>tdoc</t>
  </si>
  <si>
    <t>gmed</t>
  </si>
  <si>
    <t>mnst</t>
  </si>
  <si>
    <t>rdfn</t>
  </si>
  <si>
    <t>znga</t>
  </si>
  <si>
    <t>LoHiAdj</t>
  </si>
  <si>
    <t>axon</t>
  </si>
  <si>
    <t>abmd</t>
  </si>
  <si>
    <t>rgen</t>
  </si>
  <si>
    <t>DIRECTION</t>
  </si>
  <si>
    <t>zen</t>
  </si>
  <si>
    <t>veev</t>
  </si>
  <si>
    <t>shop</t>
  </si>
  <si>
    <t>edit</t>
  </si>
  <si>
    <t>isrg</t>
  </si>
  <si>
    <t>panw</t>
  </si>
  <si>
    <t>lulu</t>
  </si>
  <si>
    <t>twlo</t>
  </si>
  <si>
    <t>twtr</t>
  </si>
  <si>
    <t>cour</t>
  </si>
  <si>
    <t>down</t>
  </si>
  <si>
    <t>fuv</t>
  </si>
  <si>
    <t>abnb</t>
  </si>
  <si>
    <t>intg</t>
  </si>
  <si>
    <t>upst</t>
  </si>
  <si>
    <t>duol</t>
  </si>
  <si>
    <t>amzn</t>
  </si>
  <si>
    <t>apph</t>
  </si>
  <si>
    <t>direction</t>
  </si>
  <si>
    <t>dev_quantile</t>
  </si>
  <si>
    <t>fair_value_mult</t>
  </si>
  <si>
    <t>drop</t>
  </si>
  <si>
    <t>climb</t>
  </si>
  <si>
    <t>geomean</t>
  </si>
  <si>
    <t>score</t>
  </si>
  <si>
    <t>splk</t>
  </si>
  <si>
    <t>aapl</t>
  </si>
  <si>
    <t>bros</t>
  </si>
  <si>
    <t>goog</t>
  </si>
  <si>
    <t>msft</t>
  </si>
  <si>
    <t>statusAdj</t>
  </si>
  <si>
    <t>nvda</t>
  </si>
  <si>
    <t>sharpe</t>
  </si>
  <si>
    <t>portion</t>
  </si>
  <si>
    <t>portionNorm</t>
  </si>
  <si>
    <t>dirMult</t>
  </si>
  <si>
    <t>TotalTarget</t>
  </si>
  <si>
    <t>fair val &gt;</t>
  </si>
  <si>
    <t>&lt;</t>
  </si>
  <si>
    <t>q &gt;</t>
  </si>
  <si>
    <t xml:space="preserve">&lt; </t>
  </si>
  <si>
    <t>climb &gt;</t>
  </si>
  <si>
    <t>drop &lt;</t>
  </si>
  <si>
    <t>geomean &gt;</t>
  </si>
  <si>
    <t>score &gt;</t>
  </si>
  <si>
    <t>rsi &gt;</t>
  </si>
  <si>
    <t>nUpDown</t>
  </si>
  <si>
    <t>lspd</t>
  </si>
  <si>
    <t>sq</t>
  </si>
  <si>
    <t>open</t>
  </si>
  <si>
    <t>crwd</t>
  </si>
  <si>
    <t>nyt</t>
  </si>
  <si>
    <t>wk</t>
  </si>
  <si>
    <t>adjSharpe</t>
  </si>
  <si>
    <t>sharpeMin</t>
  </si>
  <si>
    <t>sharpeMax</t>
  </si>
  <si>
    <t>sharpeFinal</t>
  </si>
  <si>
    <t>status</t>
  </si>
  <si>
    <t>fvrr</t>
  </si>
  <si>
    <t>Personal</t>
  </si>
  <si>
    <t>CurrentTotal</t>
  </si>
  <si>
    <t>RothTotal</t>
  </si>
  <si>
    <t>PersonalTotal</t>
  </si>
  <si>
    <t>dkng</t>
  </si>
  <si>
    <t>type</t>
  </si>
  <si>
    <t>TargetAmt</t>
  </si>
  <si>
    <t>Buy Greens first, then as needed (No buying Red)</t>
  </si>
  <si>
    <t>Sell Reds first, then as needed (No selling Green)</t>
  </si>
  <si>
    <t>amd</t>
  </si>
  <si>
    <t>PctTarget</t>
  </si>
  <si>
    <t>buy_pt_up</t>
  </si>
  <si>
    <t>sell_pt_up</t>
  </si>
  <si>
    <t>buy_pt_down</t>
  </si>
  <si>
    <t>sell_pt_down</t>
  </si>
  <si>
    <t>coin</t>
  </si>
  <si>
    <t>task</t>
  </si>
  <si>
    <t>pctTarget</t>
  </si>
  <si>
    <t>xpev</t>
  </si>
  <si>
    <t>sharpExp</t>
  </si>
  <si>
    <t>statusBase</t>
  </si>
  <si>
    <t>downFrac</t>
  </si>
  <si>
    <t>s1p</t>
  </si>
  <si>
    <t>s2p</t>
  </si>
  <si>
    <t>s3p</t>
  </si>
  <si>
    <t>s4p</t>
  </si>
  <si>
    <t>s5p</t>
  </si>
  <si>
    <t>s6p</t>
  </si>
  <si>
    <t>s7p</t>
  </si>
  <si>
    <t>s1n</t>
  </si>
  <si>
    <t>s2n</t>
  </si>
  <si>
    <t>s3n</t>
  </si>
  <si>
    <t>s4n</t>
  </si>
  <si>
    <t>s5n</t>
  </si>
  <si>
    <t>s6n</t>
  </si>
  <si>
    <t>s7n</t>
  </si>
  <si>
    <t>in1</t>
  </si>
  <si>
    <t>ideal1</t>
  </si>
  <si>
    <t>d1</t>
  </si>
  <si>
    <t>in2</t>
  </si>
  <si>
    <t>ideal2</t>
  </si>
  <si>
    <t>d2</t>
  </si>
  <si>
    <t>in3</t>
  </si>
  <si>
    <t>ideal3</t>
  </si>
  <si>
    <t>d3</t>
  </si>
  <si>
    <t>in4</t>
  </si>
  <si>
    <t>ideal4</t>
  </si>
  <si>
    <t>d4</t>
  </si>
  <si>
    <t>in5</t>
  </si>
  <si>
    <t>ideal5</t>
  </si>
  <si>
    <t>d5</t>
  </si>
  <si>
    <t>in6</t>
  </si>
  <si>
    <t>ideal6</t>
  </si>
  <si>
    <t>d6</t>
  </si>
  <si>
    <t>in7</t>
  </si>
  <si>
    <t>ideal7</t>
  </si>
  <si>
    <t>d7</t>
  </si>
  <si>
    <t>GrandTotal</t>
  </si>
  <si>
    <t>yestDir</t>
  </si>
  <si>
    <t>chwy</t>
  </si>
  <si>
    <t>rblx</t>
  </si>
  <si>
    <t>meanScore</t>
  </si>
  <si>
    <t>401k</t>
  </si>
  <si>
    <t>1, 2</t>
  </si>
  <si>
    <t>-1, -2</t>
  </si>
  <si>
    <t>5, 6</t>
  </si>
  <si>
    <t>3,  4</t>
  </si>
  <si>
    <t>-5, -6</t>
  </si>
  <si>
    <t>-3, -4</t>
  </si>
  <si>
    <t>TD</t>
  </si>
  <si>
    <t>TDTarget</t>
  </si>
  <si>
    <t>TDDiff</t>
  </si>
  <si>
    <t>https://drive.google.com/drive/folders/11wGnpuH3ZcG_6yy3OCOXjwJdiobPGCqX</t>
  </si>
  <si>
    <t>TargetInvested</t>
  </si>
  <si>
    <t>ActualInvested</t>
  </si>
  <si>
    <t>Put In</t>
  </si>
  <si>
    <t>flgt</t>
  </si>
  <si>
    <t>dolAmt</t>
  </si>
  <si>
    <t>buySellDir</t>
  </si>
  <si>
    <t>fracBuySell</t>
  </si>
  <si>
    <t>price</t>
  </si>
  <si>
    <t>sellPt</t>
  </si>
  <si>
    <t>buyBase</t>
  </si>
  <si>
    <t>sellBase</t>
  </si>
  <si>
    <t>buyPt</t>
  </si>
  <si>
    <t>buySellPt</t>
  </si>
  <si>
    <t>nShares</t>
  </si>
  <si>
    <t>Weights</t>
  </si>
  <si>
    <t>shares</t>
  </si>
  <si>
    <t>market</t>
  </si>
  <si>
    <t>appx $ amt</t>
  </si>
  <si>
    <t>Amt In</t>
  </si>
  <si>
    <t>adyey</t>
  </si>
  <si>
    <t>docs</t>
  </si>
  <si>
    <t>rvlv</t>
  </si>
  <si>
    <t>snow</t>
  </si>
  <si>
    <t>Buy Daily</t>
  </si>
  <si>
    <t>Sell Daily</t>
  </si>
  <si>
    <t>Sell Full</t>
  </si>
  <si>
    <t xml:space="preserve">Buy Full </t>
  </si>
  <si>
    <t>Buy Half+</t>
  </si>
  <si>
    <t>Sell Half+</t>
  </si>
  <si>
    <t>229+1273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</si>
</sst>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00000000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57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81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9" borderId="0" xfId="0" applyFill="1"/>
    <xf numFmtId="1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1" fontId="0" fillId="0" borderId="0" xfId="0" applyNumberFormat="1" applyBorder="1"/>
    <xf numFmtId="1" fontId="3" fillId="4" borderId="0" xfId="0" applyNumberFormat="1" applyFont="1" applyFill="1" applyBorder="1"/>
    <xf numFmtId="0" fontId="0" fillId="10" borderId="0" xfId="0" applyFill="1" applyBorder="1"/>
    <xf numFmtId="0" fontId="0" fillId="3" borderId="0" xfId="0" applyFill="1" applyBorder="1"/>
    <xf numFmtId="0" fontId="0" fillId="0" borderId="1" xfId="0" applyFill="1" applyBorder="1"/>
    <xf numFmtId="1" fontId="3" fillId="4" borderId="1" xfId="0" applyNumberFormat="1" applyFont="1" applyFill="1" applyBorder="1"/>
    <xf numFmtId="0" fontId="0" fillId="11" borderId="0" xfId="0" applyFill="1" applyBorder="1"/>
    <xf numFmtId="1" fontId="0" fillId="11" borderId="0" xfId="0" applyNumberFormat="1" applyFill="1" applyBorder="1"/>
    <xf numFmtId="1" fontId="0" fillId="0" borderId="0" xfId="0" applyNumberFormat="1" applyFill="1"/>
    <xf numFmtId="1" fontId="4" fillId="12" borderId="0" xfId="0" applyNumberFormat="1" applyFont="1" applyFill="1" applyBorder="1"/>
    <xf numFmtId="0" fontId="5" fillId="0" borderId="0" xfId="0" applyFont="1" applyFill="1"/>
    <xf numFmtId="0" fontId="5" fillId="0" borderId="0" xfId="0" applyFont="1" applyFill="1" applyBorder="1"/>
    <xf numFmtId="164" fontId="0" fillId="0" borderId="0" xfId="0" applyNumberFormat="1" applyFill="1" applyBorder="1"/>
    <xf numFmtId="164" fontId="0" fillId="0" borderId="1" xfId="0" applyNumberFormat="1" applyBorder="1"/>
    <xf numFmtId="1" fontId="0" fillId="13" borderId="0" xfId="0" applyNumberFormat="1" applyFill="1" applyBorder="1"/>
    <xf numFmtId="1" fontId="0" fillId="13" borderId="0" xfId="0" applyNumberFormat="1" applyFill="1"/>
    <xf numFmtId="166" fontId="0" fillId="0" borderId="0" xfId="0" applyNumberFormat="1"/>
    <xf numFmtId="1" fontId="0" fillId="0" borderId="3" xfId="0" applyNumberFormat="1" applyBorder="1"/>
    <xf numFmtId="1" fontId="0" fillId="0" borderId="4" xfId="0" applyNumberFormat="1" applyBorder="1"/>
    <xf numFmtId="2" fontId="0" fillId="0" borderId="0" xfId="0" applyNumberFormat="1"/>
    <xf numFmtId="1" fontId="5" fillId="0" borderId="0" xfId="0" applyNumberFormat="1" applyFont="1" applyFill="1"/>
    <xf numFmtId="1" fontId="5" fillId="11" borderId="0" xfId="0" applyNumberFormat="1" applyFont="1" applyFill="1" applyBorder="1"/>
    <xf numFmtId="1" fontId="0" fillId="2" borderId="0" xfId="0" applyNumberFormat="1" applyFill="1" applyBorder="1"/>
    <xf numFmtId="165" fontId="0" fillId="0" borderId="0" xfId="0" applyNumberFormat="1" applyFill="1" applyBorder="1"/>
    <xf numFmtId="165" fontId="0" fillId="0" borderId="1" xfId="0" applyNumberFormat="1" applyFill="1" applyBorder="1"/>
    <xf numFmtId="0" fontId="1" fillId="0" borderId="0" xfId="4575"/>
    <xf numFmtId="0" fontId="5" fillId="8" borderId="0" xfId="0" applyFont="1" applyFill="1" applyBorder="1"/>
    <xf numFmtId="0" fontId="5" fillId="5" borderId="0" xfId="0" applyFont="1" applyFill="1" applyBorder="1"/>
    <xf numFmtId="1" fontId="5" fillId="0" borderId="0" xfId="0" applyNumberFormat="1" applyFont="1" applyBorder="1"/>
    <xf numFmtId="165" fontId="5" fillId="0" borderId="0" xfId="0" applyNumberFormat="1" applyFont="1" applyFill="1" applyBorder="1"/>
    <xf numFmtId="165" fontId="0" fillId="0" borderId="0" xfId="0" applyNumberFormat="1"/>
    <xf numFmtId="166" fontId="0" fillId="0" borderId="0" xfId="0" applyNumberFormat="1" applyFill="1"/>
    <xf numFmtId="1" fontId="3" fillId="0" borderId="0" xfId="0" applyNumberFormat="1" applyFont="1" applyFill="1"/>
    <xf numFmtId="165" fontId="0" fillId="0" borderId="0" xfId="0" applyNumberFormat="1" applyFill="1"/>
    <xf numFmtId="0" fontId="6" fillId="0" borderId="0" xfId="0" applyFont="1"/>
    <xf numFmtId="0" fontId="7" fillId="6" borderId="0" xfId="0" applyFont="1" applyFill="1" applyBorder="1"/>
    <xf numFmtId="0" fontId="7" fillId="2" borderId="0" xfId="0" applyFont="1" applyFill="1" applyBorder="1"/>
    <xf numFmtId="0" fontId="7" fillId="7" borderId="0" xfId="0" applyFont="1" applyFill="1" applyBorder="1"/>
    <xf numFmtId="0" fontId="7" fillId="8" borderId="0" xfId="0" applyFont="1" applyFill="1" applyBorder="1"/>
    <xf numFmtId="0" fontId="7" fillId="9" borderId="0" xfId="0" applyFont="1" applyFill="1" applyBorder="1"/>
    <xf numFmtId="0" fontId="5" fillId="2" borderId="0" xfId="0" applyFont="1" applyFill="1" applyBorder="1"/>
    <xf numFmtId="0" fontId="5" fillId="7" borderId="0" xfId="0" applyFont="1" applyFill="1" applyBorder="1"/>
    <xf numFmtId="0" fontId="5" fillId="3" borderId="0" xfId="0" applyFont="1" applyFill="1" applyBorder="1"/>
    <xf numFmtId="0" fontId="5" fillId="9" borderId="0" xfId="0" applyFont="1" applyFill="1" applyBorder="1"/>
    <xf numFmtId="0" fontId="5" fillId="6" borderId="0" xfId="0" applyFont="1" applyFill="1" applyBorder="1"/>
    <xf numFmtId="0" fontId="8" fillId="5" borderId="0" xfId="0" applyFont="1" applyFill="1" applyBorder="1"/>
    <xf numFmtId="0" fontId="0" fillId="0" borderId="5" xfId="0" applyFill="1" applyBorder="1"/>
    <xf numFmtId="1" fontId="0" fillId="0" borderId="5" xfId="0" applyNumberFormat="1" applyBorder="1"/>
    <xf numFmtId="0" fontId="0" fillId="0" borderId="5" xfId="0" applyBorder="1"/>
    <xf numFmtId="0" fontId="5" fillId="5" borderId="1" xfId="0" applyFont="1" applyFill="1" applyBorder="1"/>
    <xf numFmtId="2" fontId="0" fillId="0" borderId="0" xfId="0" applyNumberFormat="1" applyBorder="1"/>
    <xf numFmtId="16" fontId="0" fillId="0" borderId="0" xfId="0" applyNumberFormat="1"/>
    <xf numFmtId="0" fontId="0" fillId="0" borderId="0" xfId="0" quotePrefix="1"/>
    <xf numFmtId="0" fontId="6" fillId="0" borderId="0" xfId="0" applyFont="1" applyFill="1"/>
    <xf numFmtId="1" fontId="5" fillId="0" borderId="0" xfId="0" applyNumberFormat="1" applyFont="1" applyFill="1" applyBorder="1"/>
    <xf numFmtId="167" fontId="0" fillId="0" borderId="1" xfId="0" applyNumberFormat="1" applyFill="1" applyBorder="1"/>
    <xf numFmtId="166" fontId="0" fillId="0" borderId="1" xfId="0" applyNumberFormat="1" applyFill="1" applyBorder="1"/>
    <xf numFmtId="1" fontId="0" fillId="8" borderId="0" xfId="0" applyNumberFormat="1" applyFill="1"/>
    <xf numFmtId="0" fontId="6" fillId="5" borderId="0" xfId="0" applyFont="1" applyFill="1"/>
    <xf numFmtId="0" fontId="6" fillId="3" borderId="0" xfId="0" applyFont="1" applyFill="1"/>
    <xf numFmtId="2" fontId="0" fillId="14" borderId="0" xfId="0" applyNumberFormat="1" applyFill="1"/>
    <xf numFmtId="0" fontId="3" fillId="12" borderId="0" xfId="0" applyFont="1" applyFill="1"/>
    <xf numFmtId="0" fontId="3" fillId="12" borderId="0" xfId="0" applyFont="1" applyFill="1" applyBorder="1"/>
    <xf numFmtId="0" fontId="3" fillId="12" borderId="2" xfId="0" applyFont="1" applyFill="1" applyBorder="1"/>
    <xf numFmtId="2" fontId="3" fillId="12" borderId="0" xfId="0" applyNumberFormat="1" applyFont="1" applyFill="1"/>
    <xf numFmtId="0" fontId="3" fillId="12" borderId="3" xfId="0" applyFont="1" applyFill="1" applyBorder="1"/>
    <xf numFmtId="0" fontId="0" fillId="2" borderId="0" xfId="0" applyFill="1" applyBorder="1"/>
    <xf numFmtId="165" fontId="0" fillId="0" borderId="0" xfId="0" applyNumberFormat="1" applyFont="1" applyFill="1" applyBorder="1"/>
    <xf numFmtId="1" fontId="0" fillId="2" borderId="0" xfId="0" applyNumberFormat="1" applyFill="1"/>
    <xf numFmtId="166" fontId="0" fillId="2" borderId="0" xfId="0" applyNumberFormat="1" applyFill="1" applyBorder="1"/>
    <xf numFmtId="1" fontId="9" fillId="2" borderId="6" xfId="0" applyNumberFormat="1" applyFont="1" applyFill="1" applyBorder="1"/>
    <xf numFmtId="0" fontId="6" fillId="2" borderId="0" xfId="0" applyFont="1" applyFill="1"/>
  </cellXfs>
  <cellStyles count="457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/>
    <cellStyle name="Normal" xfId="0" builtinId="0"/>
  </cellStyles>
  <dxfs count="38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EBE8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1wGnpuH3ZcG_6yy3OCOXjwJdiobPGCq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D8E2-A9AB-0943-913C-D39F11171E7E}">
  <dimension ref="A1:CT93"/>
  <sheetViews>
    <sheetView tabSelected="1" zoomScale="93" zoomScaleNormal="93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P14" sqref="P14"/>
    </sheetView>
  </sheetViews>
  <sheetFormatPr baseColWidth="10" defaultRowHeight="16" x14ac:dyDescent="0.2"/>
  <cols>
    <col min="2" max="2" width="8.6640625" customWidth="1"/>
    <col min="3" max="3" width="8.5" customWidth="1"/>
    <col min="4" max="4" width="8.1640625" customWidth="1"/>
    <col min="5" max="5" width="8.83203125" hidden="1" customWidth="1"/>
    <col min="6" max="6" width="8.83203125" customWidth="1"/>
    <col min="7" max="8" width="9.5" customWidth="1"/>
    <col min="9" max="9" width="9.5" style="28" customWidth="1"/>
    <col min="10" max="16" width="9.5" customWidth="1"/>
    <col min="17" max="17" width="10.5" customWidth="1"/>
    <col min="18" max="18" width="8.5" customWidth="1"/>
    <col min="19" max="24" width="0.1640625" hidden="1" customWidth="1"/>
    <col min="25" max="29" width="0.1640625" style="3" hidden="1" customWidth="1"/>
    <col min="30" max="30" width="10.1640625" style="3" hidden="1" customWidth="1"/>
    <col min="31" max="31" width="10.1640625" customWidth="1"/>
    <col min="32" max="33" width="9.83203125" customWidth="1"/>
    <col min="40" max="50" width="11.33203125" customWidth="1"/>
    <col min="51" max="51" width="11.1640625" customWidth="1"/>
    <col min="52" max="52" width="10.83203125" customWidth="1"/>
    <col min="53" max="53" width="6.33203125" bestFit="1" customWidth="1"/>
    <col min="54" max="55" width="11.6640625" customWidth="1"/>
    <col min="56" max="56" width="11.1640625" customWidth="1"/>
    <col min="57" max="57" width="0.1640625" hidden="1" customWidth="1"/>
    <col min="58" max="58" width="7.1640625" hidden="1" customWidth="1"/>
    <col min="59" max="67" width="0.1640625" hidden="1" customWidth="1"/>
    <col min="68" max="68" width="10.33203125" customWidth="1"/>
    <col min="69" max="69" width="2.5" hidden="1" customWidth="1"/>
    <col min="71" max="71" width="10" customWidth="1"/>
    <col min="72" max="72" width="10.83203125" hidden="1" customWidth="1"/>
    <col min="74" max="74" width="9.83203125" customWidth="1"/>
    <col min="75" max="75" width="10.83203125" hidden="1" customWidth="1"/>
    <col min="77" max="77" width="9.6640625" customWidth="1"/>
    <col min="78" max="78" width="10.83203125" hidden="1" customWidth="1"/>
    <col min="80" max="80" width="10.1640625" customWidth="1"/>
    <col min="81" max="81" width="10.83203125" hidden="1" customWidth="1"/>
    <col min="83" max="83" width="9.33203125" customWidth="1"/>
    <col min="84" max="84" width="10.1640625" hidden="1" customWidth="1"/>
    <col min="85" max="85" width="10.1640625" customWidth="1"/>
    <col min="86" max="86" width="9.83203125" customWidth="1"/>
    <col min="87" max="87" width="10.83203125" hidden="1" customWidth="1"/>
  </cols>
  <sheetData>
    <row r="1" spans="1:98" x14ac:dyDescent="0.2">
      <c r="A1" s="70" t="s">
        <v>0</v>
      </c>
      <c r="B1" s="71" t="s">
        <v>175</v>
      </c>
      <c r="C1" s="71" t="s">
        <v>76</v>
      </c>
      <c r="D1" s="70" t="s">
        <v>4</v>
      </c>
      <c r="E1" s="72" t="s">
        <v>39</v>
      </c>
      <c r="F1" s="70" t="s">
        <v>78</v>
      </c>
      <c r="G1" s="72" t="s">
        <v>77</v>
      </c>
      <c r="H1" s="72" t="s">
        <v>79</v>
      </c>
      <c r="I1" s="73" t="s">
        <v>80</v>
      </c>
      <c r="J1" s="72" t="s">
        <v>81</v>
      </c>
      <c r="K1" s="72" t="s">
        <v>82</v>
      </c>
      <c r="L1" s="72" t="s">
        <v>90</v>
      </c>
      <c r="M1" s="71" t="s">
        <v>104</v>
      </c>
      <c r="N1" s="70" t="s">
        <v>128</v>
      </c>
      <c r="O1" s="70" t="s">
        <v>129</v>
      </c>
      <c r="P1" s="70" t="s">
        <v>130</v>
      </c>
      <c r="Q1" s="70" t="s">
        <v>131</v>
      </c>
      <c r="R1" s="70" t="s">
        <v>197</v>
      </c>
      <c r="S1" s="70" t="s">
        <v>199</v>
      </c>
      <c r="T1" s="70" t="s">
        <v>200</v>
      </c>
      <c r="U1" s="70" t="s">
        <v>201</v>
      </c>
      <c r="V1" s="70" t="s">
        <v>198</v>
      </c>
      <c r="W1" s="71" t="s">
        <v>53</v>
      </c>
      <c r="X1" s="71" t="s">
        <v>178</v>
      </c>
      <c r="Y1" s="71" t="s">
        <v>88</v>
      </c>
      <c r="Z1" s="71" t="s">
        <v>93</v>
      </c>
      <c r="AA1" s="71" t="s">
        <v>112</v>
      </c>
      <c r="AB1" s="71" t="s">
        <v>113</v>
      </c>
      <c r="AC1" s="71" t="s">
        <v>111</v>
      </c>
      <c r="AD1" s="71" t="s">
        <v>114</v>
      </c>
      <c r="AE1" s="70" t="s">
        <v>91</v>
      </c>
      <c r="AF1" s="70" t="s">
        <v>92</v>
      </c>
      <c r="AG1" s="70" t="s">
        <v>33</v>
      </c>
      <c r="AH1" s="72" t="s">
        <v>34</v>
      </c>
      <c r="AI1" s="74" t="s">
        <v>35</v>
      </c>
      <c r="AJ1" s="71" t="s">
        <v>18</v>
      </c>
      <c r="AK1" s="70" t="s">
        <v>19</v>
      </c>
      <c r="AL1" s="70" t="s">
        <v>20</v>
      </c>
      <c r="AM1" s="70" t="s">
        <v>10</v>
      </c>
      <c r="AN1" s="72" t="s">
        <v>36</v>
      </c>
      <c r="AO1" s="70" t="s">
        <v>25</v>
      </c>
      <c r="AP1" s="70" t="s">
        <v>31</v>
      </c>
      <c r="AQ1" s="70" t="s">
        <v>46</v>
      </c>
      <c r="AR1" s="70" t="s">
        <v>94</v>
      </c>
      <c r="AS1" s="70" t="s">
        <v>195</v>
      </c>
      <c r="AT1" s="70" t="s">
        <v>196</v>
      </c>
      <c r="AU1" s="70" t="s">
        <v>194</v>
      </c>
      <c r="AV1" s="70" t="s">
        <v>202</v>
      </c>
      <c r="AW1" s="70" t="s">
        <v>203</v>
      </c>
      <c r="AX1" s="70" t="s">
        <v>127</v>
      </c>
      <c r="AY1" s="70" t="s">
        <v>186</v>
      </c>
      <c r="AZ1" s="72" t="s">
        <v>187</v>
      </c>
      <c r="BA1" s="71" t="s">
        <v>188</v>
      </c>
      <c r="BB1" s="70" t="s">
        <v>139</v>
      </c>
      <c r="BC1" s="70" t="s">
        <v>140</v>
      </c>
      <c r="BD1" s="70" t="s">
        <v>141</v>
      </c>
      <c r="BE1" s="70" t="s">
        <v>142</v>
      </c>
      <c r="BF1" s="70" t="s">
        <v>143</v>
      </c>
      <c r="BG1" s="70" t="s">
        <v>144</v>
      </c>
      <c r="BH1" s="70" t="s">
        <v>145</v>
      </c>
      <c r="BI1" s="70" t="s">
        <v>146</v>
      </c>
      <c r="BJ1" s="70" t="s">
        <v>147</v>
      </c>
      <c r="BK1" s="70" t="s">
        <v>148</v>
      </c>
      <c r="BL1" s="70" t="s">
        <v>149</v>
      </c>
      <c r="BM1" s="70" t="s">
        <v>150</v>
      </c>
      <c r="BN1" s="70" t="s">
        <v>151</v>
      </c>
      <c r="BO1" s="70" t="s">
        <v>152</v>
      </c>
      <c r="BP1" s="70" t="s">
        <v>153</v>
      </c>
      <c r="BQ1" s="70" t="s">
        <v>154</v>
      </c>
      <c r="BR1" s="70" t="s">
        <v>155</v>
      </c>
      <c r="BS1" s="70" t="s">
        <v>156</v>
      </c>
      <c r="BT1" s="70" t="s">
        <v>157</v>
      </c>
      <c r="BU1" s="70" t="s">
        <v>158</v>
      </c>
      <c r="BV1" s="70" t="s">
        <v>159</v>
      </c>
      <c r="BW1" s="70" t="s">
        <v>160</v>
      </c>
      <c r="BX1" s="70" t="s">
        <v>161</v>
      </c>
      <c r="BY1" s="70" t="s">
        <v>162</v>
      </c>
      <c r="BZ1" s="70" t="s">
        <v>163</v>
      </c>
      <c r="CA1" s="70" t="s">
        <v>164</v>
      </c>
      <c r="CB1" s="70" t="s">
        <v>165</v>
      </c>
      <c r="CC1" s="70" t="s">
        <v>166</v>
      </c>
      <c r="CD1" s="70" t="s">
        <v>167</v>
      </c>
      <c r="CE1" s="70" t="s">
        <v>168</v>
      </c>
      <c r="CF1" s="70" t="s">
        <v>169</v>
      </c>
      <c r="CG1" s="70" t="s">
        <v>170</v>
      </c>
      <c r="CH1" s="70" t="s">
        <v>171</v>
      </c>
      <c r="CI1" s="70" t="s">
        <v>172</v>
      </c>
      <c r="CJ1" s="70" t="s">
        <v>173</v>
      </c>
      <c r="CK1" s="8"/>
      <c r="CO1" s="43"/>
      <c r="CP1" s="43"/>
      <c r="CQ1" s="62"/>
      <c r="CR1" s="43"/>
      <c r="CS1" s="43"/>
      <c r="CT1" s="43"/>
    </row>
    <row r="2" spans="1:98" x14ac:dyDescent="0.2">
      <c r="A2" s="58" t="s">
        <v>84</v>
      </c>
      <c r="B2">
        <v>0</v>
      </c>
      <c r="C2">
        <v>0</v>
      </c>
      <c r="D2">
        <v>0.15650080256821799</v>
      </c>
      <c r="E2">
        <v>0.84349919743178103</v>
      </c>
      <c r="F2">
        <v>0.31984126984126898</v>
      </c>
      <c r="G2">
        <v>0.31984126984126898</v>
      </c>
      <c r="H2">
        <v>0.176056338028169</v>
      </c>
      <c r="I2">
        <v>4.22535211267605E-2</v>
      </c>
      <c r="J2">
        <v>8.6249638830393494E-2</v>
      </c>
      <c r="K2">
        <v>0.16609092090437599</v>
      </c>
      <c r="L2">
        <v>1.0928230886867001</v>
      </c>
      <c r="M2" s="31">
        <v>0</v>
      </c>
      <c r="N2">
        <v>1.0061048465453399</v>
      </c>
      <c r="O2">
        <v>0.99568743229684298</v>
      </c>
      <c r="P2">
        <v>1.00952902990603</v>
      </c>
      <c r="Q2">
        <v>0.99286386205490895</v>
      </c>
      <c r="R2">
        <v>157.27999877929599</v>
      </c>
      <c r="S2" s="43">
        <f t="shared" ref="S2:S33" si="0">IF(C2,O2,Q2)</f>
        <v>0.99286386205490895</v>
      </c>
      <c r="T2" s="43">
        <f t="shared" ref="T2:T33" si="1">IF(D2 = 0,N2,P2)</f>
        <v>1.00952902990603</v>
      </c>
      <c r="U2" s="68">
        <f t="shared" ref="U2:U33" si="2">R2*S2^(1-M2)</f>
        <v>156.15762701200319</v>
      </c>
      <c r="V2" s="67">
        <f t="shared" ref="V2:V33" si="3">R2*T2^(M2+1)</f>
        <v>158.77872459128426</v>
      </c>
      <c r="W2" s="76">
        <f t="shared" ref="W2:W33" si="4">0.5 * (D2-MAX($D$3:$D$72))/(MIN($D$3:$D$72)-MAX($D$3:$D$72)) + 0.75</f>
        <v>1.1451378262462555</v>
      </c>
      <c r="X2" s="76">
        <f t="shared" ref="X2:X33" si="5">AVERAGE(D2, F2, G2, H2, I2, J2, K2)</f>
        <v>0.18097625159149358</v>
      </c>
      <c r="Y2" s="32">
        <f t="shared" ref="Y2:Y33" si="6">1.2^M2</f>
        <v>1</v>
      </c>
      <c r="Z2" s="32">
        <f t="shared" ref="Z2:Z33" si="7">IF(C2&gt;0, 1, 0.3)</f>
        <v>0.3</v>
      </c>
      <c r="AA2" s="32">
        <f t="shared" ref="AA2:AA33" si="8">PERCENTILE($L$2:$L$72, 0.05)</f>
        <v>-0.34720588656297802</v>
      </c>
      <c r="AB2" s="32">
        <f t="shared" ref="AB2:AB33" si="9">PERCENTILE($L$2:$L$72, 0.95)</f>
        <v>1.0864446403110151</v>
      </c>
      <c r="AC2" s="32">
        <f t="shared" ref="AC2:AC33" si="10">MIN(MAX(L2,AA2), AB2)</f>
        <v>1.0864446403110151</v>
      </c>
      <c r="AD2" s="32">
        <f t="shared" ref="AD2:AD33" si="11">AC2-$AC$73+1</f>
        <v>2.433650526873993</v>
      </c>
      <c r="AE2" s="21">
        <f t="shared" ref="AE2:AE8" si="12">(AD2^4) *Y2*Z2</f>
        <v>10.523352272988257</v>
      </c>
      <c r="AF2" s="15">
        <f t="shared" ref="AF2:AF33" si="13">AE2/$AE$73</f>
        <v>1.6121115128006392E-2</v>
      </c>
      <c r="AG2" s="80">
        <v>315</v>
      </c>
      <c r="AH2" s="16">
        <f t="shared" ref="AH2:AH33" si="14">$D$79*AF2</f>
        <v>911.82639275516954</v>
      </c>
      <c r="AI2" s="26">
        <f t="shared" ref="AI2:AI33" si="15">AH2-AG2</f>
        <v>596.82639275516954</v>
      </c>
      <c r="AJ2" s="80">
        <v>2516</v>
      </c>
      <c r="AK2" s="80">
        <v>0</v>
      </c>
      <c r="AL2" s="80">
        <v>0</v>
      </c>
      <c r="AM2" s="14">
        <f t="shared" ref="AM2:AM33" si="16">SUM(AJ2:AL2)</f>
        <v>2516</v>
      </c>
      <c r="AN2" s="16">
        <f t="shared" ref="AN2:AN33" si="17">AF2*$D$78</f>
        <v>1631.0941258638668</v>
      </c>
      <c r="AO2" s="6">
        <f t="shared" ref="AO2:AO33" si="18">AN2-AM2</f>
        <v>-884.90587413613321</v>
      </c>
      <c r="AP2" s="6">
        <f t="shared" ref="AP2:AP33" si="19">AO2+AI2</f>
        <v>-288.07948138096367</v>
      </c>
      <c r="AQ2" s="18">
        <f t="shared" ref="AQ2:AQ33" si="20">AG2+AM2</f>
        <v>2831</v>
      </c>
      <c r="AR2" s="30">
        <f t="shared" ref="AR2:AR33" si="21">AH2+AN2</f>
        <v>2542.9205186190366</v>
      </c>
      <c r="AS2" s="77">
        <f t="shared" ref="AS2:AS33" si="22">AP2*(AP2&lt;0)</f>
        <v>-288.07948138096367</v>
      </c>
      <c r="AT2">
        <f t="shared" ref="AT2:AT33" si="23">AS2/$AS$73</f>
        <v>8.1275647019017905E-3</v>
      </c>
      <c r="AU2" s="66">
        <f t="shared" ref="AU2:AU33" si="24">AT2*$AP$73</f>
        <v>-72.428792840997943</v>
      </c>
      <c r="AV2" s="69">
        <f t="shared" ref="AV2:AV33" si="25">IF(AU2&gt;0,U2,V2)</f>
        <v>158.77872459128426</v>
      </c>
      <c r="AW2" s="17">
        <f t="shared" ref="AW2:AW33" si="26">AU2/AV2</f>
        <v>-0.45616182537955546</v>
      </c>
      <c r="AX2" s="38">
        <f t="shared" ref="AX2:AX8" si="27">AQ2/AR2</f>
        <v>1.1132868602347856</v>
      </c>
      <c r="AY2" s="23">
        <v>0</v>
      </c>
      <c r="AZ2" s="16">
        <f t="shared" ref="AZ2:AZ33" si="28">BN2*$D$80</f>
        <v>15.793012154526389</v>
      </c>
      <c r="BA2" s="63">
        <f t="shared" ref="BA2:BA33" si="29">AZ2-AY2</f>
        <v>15.793012154526389</v>
      </c>
      <c r="BB2" s="42">
        <f t="shared" ref="BB2:BB33" si="30">($AD2^$BB$75)*($BC$75^$M2)*(IF($C2&gt;0,1,$BD$75))</f>
        <v>1.2298636979596942</v>
      </c>
      <c r="BC2" s="42">
        <f t="shared" ref="BC2:BC33" si="31">($AD2^$BB$76)*($BC$76^$M2)*(IF($C2&gt;0,1,$BD$76))</f>
        <v>2.6288829484125062</v>
      </c>
      <c r="BD2" s="42">
        <f t="shared" ref="BD2:BD33" si="32">($AD2^$BB$77)*($BC$77^$M2)*(IF($C2&gt;0,1,$BD$77))</f>
        <v>0.15114844655205972</v>
      </c>
      <c r="BE2" s="42">
        <f t="shared" ref="BE2:BE33" si="33">($AD2^$BB$78)*($BC$78^$M2)*(IF($C2&gt;0,1,$BD$78))</f>
        <v>4.8676219598778081</v>
      </c>
      <c r="BF2" s="42">
        <f t="shared" ref="BF2:BF33" si="34">($AD2^$BB$79)*($BC$79^$M2)*(IF($C2&gt;0,1,$BD$79))</f>
        <v>0.70787199226236386</v>
      </c>
      <c r="BG2" s="42">
        <f t="shared" ref="BG2:BG33" si="35">($AD2^$BB$80)*($BC$80^$M2)*(IF($C2&gt;0,1,$BD$80))</f>
        <v>5.4614061092154298</v>
      </c>
      <c r="BH2" s="42">
        <f t="shared" ref="BH2:BH33" si="36">($AD2^$BB$81)*($BC$81^$M2)*(IF($C2&gt;0,1,$BD$81))</f>
        <v>0.20466798649260284</v>
      </c>
      <c r="BI2" s="40">
        <f t="shared" ref="BI2:BI33" si="37">BB2/BB$73</f>
        <v>1.9671895684902012E-2</v>
      </c>
      <c r="BJ2" s="40">
        <f t="shared" ref="BJ2:BJ33" si="38">BC2/BC$73</f>
        <v>2.1311758474015955E-2</v>
      </c>
      <c r="BK2" s="40">
        <f t="shared" ref="BK2:BK33" si="39">BD2/BD$73</f>
        <v>3.6161013226833951E-4</v>
      </c>
      <c r="BL2" s="40">
        <f t="shared" ref="BL2:BL33" si="40">BE2/BE$73</f>
        <v>3.6919988065544737E-2</v>
      </c>
      <c r="BM2" s="40">
        <f t="shared" ref="BM2:BM33" si="41">BF2/BF$73</f>
        <v>6.5197149352735264E-3</v>
      </c>
      <c r="BN2" s="40">
        <f t="shared" ref="BN2:BN33" si="42">BG2/BG$73</f>
        <v>6.1727622257285088E-3</v>
      </c>
      <c r="BO2" s="40">
        <f t="shared" ref="BO2:BO33" si="43">BH2/BH$73</f>
        <v>4.1520743316470488E-3</v>
      </c>
      <c r="BP2" s="2">
        <v>1580</v>
      </c>
      <c r="BQ2" s="17">
        <f t="shared" ref="BQ2:BQ33" si="44">BP$73*BI2</f>
        <v>1435.615603292779</v>
      </c>
      <c r="BR2" s="1">
        <f t="shared" ref="BR2:BR33" si="45">BQ2-BP2</f>
        <v>-144.38439670722096</v>
      </c>
      <c r="BS2" s="2">
        <v>797</v>
      </c>
      <c r="BT2" s="17">
        <f t="shared" ref="BT2:BT33" si="46">BS$73*BJ2</f>
        <v>1469.2113174401859</v>
      </c>
      <c r="BU2" s="1">
        <f t="shared" ref="BU2:BU33" si="47">BT2-BS2</f>
        <v>672.21131744018589</v>
      </c>
      <c r="BV2" s="2">
        <v>0</v>
      </c>
      <c r="BW2" s="17">
        <f t="shared" ref="BW2:BW33" si="48">BV$73*BK2</f>
        <v>27.495026407023193</v>
      </c>
      <c r="BX2" s="1">
        <f t="shared" ref="BX2:BX33" si="49">BW2-BV2</f>
        <v>27.495026407023193</v>
      </c>
      <c r="BY2" s="2">
        <v>1881</v>
      </c>
      <c r="BZ2" s="17">
        <f t="shared" ref="BZ2:BZ33" si="50">BY$73*BL2</f>
        <v>2514.8419070726454</v>
      </c>
      <c r="CA2" s="1">
        <f t="shared" ref="CA2:CA33" si="51">BZ2-BY2</f>
        <v>633.84190707264543</v>
      </c>
      <c r="CB2" s="2">
        <v>786</v>
      </c>
      <c r="CC2" s="17">
        <f t="shared" ref="CC2:CC33" si="52">CB$73*BM2</f>
        <v>445.80506784413319</v>
      </c>
      <c r="CD2" s="1">
        <f t="shared" ref="CD2:CD33" si="53">CC2-CB2</f>
        <v>-340.19493215586681</v>
      </c>
      <c r="CE2" s="2">
        <v>472</v>
      </c>
      <c r="CF2" s="17">
        <f t="shared" ref="CF2:CF33" si="54">CE$73*BN2</f>
        <v>457.8708108556379</v>
      </c>
      <c r="CG2" s="1">
        <f t="shared" ref="CG2:CG33" si="55">CF2-CE2</f>
        <v>-14.129189144362101</v>
      </c>
      <c r="CH2" s="80">
        <v>0</v>
      </c>
      <c r="CI2" s="17">
        <f t="shared" ref="CI2:CI33" si="56">CH$73*BO2</f>
        <v>287.74290325747211</v>
      </c>
      <c r="CJ2" s="1">
        <f t="shared" ref="CJ2:CJ33" si="57">CI2-CH2</f>
        <v>287.74290325747211</v>
      </c>
      <c r="CK2" s="9"/>
      <c r="CO2" s="40"/>
      <c r="CQ2" s="17"/>
      <c r="CR2" s="1"/>
    </row>
    <row r="3" spans="1:98" x14ac:dyDescent="0.2">
      <c r="A3" s="36" t="s">
        <v>55</v>
      </c>
      <c r="B3">
        <v>0</v>
      </c>
      <c r="C3">
        <v>0</v>
      </c>
      <c r="D3">
        <v>6.4205457463884397E-2</v>
      </c>
      <c r="E3">
        <v>0.93579454253611505</v>
      </c>
      <c r="F3">
        <v>1.6666666666666601E-2</v>
      </c>
      <c r="G3">
        <v>1.6666666666666601E-2</v>
      </c>
      <c r="H3">
        <v>0.161971830985915</v>
      </c>
      <c r="I3">
        <v>1.80457746478873E-2</v>
      </c>
      <c r="J3">
        <v>5.4063917368957999E-2</v>
      </c>
      <c r="K3">
        <v>3.00177495739209E-2</v>
      </c>
      <c r="L3">
        <v>0.53554670415315297</v>
      </c>
      <c r="M3" s="31">
        <v>0</v>
      </c>
      <c r="N3">
        <v>1.0040020704632699</v>
      </c>
      <c r="O3">
        <v>0.99739159166637004</v>
      </c>
      <c r="P3">
        <v>1.0046531062938999</v>
      </c>
      <c r="Q3">
        <v>0.99683425154662897</v>
      </c>
      <c r="R3">
        <v>257.54000854492102</v>
      </c>
      <c r="S3" s="43">
        <f t="shared" si="0"/>
        <v>0.99683425154662897</v>
      </c>
      <c r="T3" s="43">
        <f t="shared" si="1"/>
        <v>1.0046531062938999</v>
      </c>
      <c r="U3" s="68">
        <f t="shared" si="2"/>
        <v>256.72470166118876</v>
      </c>
      <c r="V3" s="67">
        <f t="shared" si="3"/>
        <v>258.73836957961242</v>
      </c>
      <c r="W3" s="76">
        <f t="shared" si="4"/>
        <v>1.2089592448113105</v>
      </c>
      <c r="X3" s="76">
        <f t="shared" si="5"/>
        <v>5.1662580481985541E-2</v>
      </c>
      <c r="Y3" s="32">
        <f t="shared" si="6"/>
        <v>1</v>
      </c>
      <c r="Z3" s="32">
        <f t="shared" si="7"/>
        <v>0.3</v>
      </c>
      <c r="AA3" s="32">
        <f t="shared" si="8"/>
        <v>-0.34720588656297802</v>
      </c>
      <c r="AB3" s="32">
        <f t="shared" si="9"/>
        <v>1.0864446403110151</v>
      </c>
      <c r="AC3" s="32">
        <f t="shared" si="10"/>
        <v>0.53554670415315297</v>
      </c>
      <c r="AD3" s="32">
        <f t="shared" si="11"/>
        <v>1.8827525907161311</v>
      </c>
      <c r="AE3" s="21">
        <f t="shared" si="12"/>
        <v>3.7695913327317294</v>
      </c>
      <c r="AF3" s="15">
        <f t="shared" si="13"/>
        <v>5.7747773032829153E-3</v>
      </c>
      <c r="AG3" s="80">
        <v>515</v>
      </c>
      <c r="AH3" s="16">
        <f t="shared" si="14"/>
        <v>326.62717905098498</v>
      </c>
      <c r="AI3" s="26">
        <f t="shared" si="15"/>
        <v>-188.37282094901502</v>
      </c>
      <c r="AJ3" s="80">
        <v>258</v>
      </c>
      <c r="AK3" s="80">
        <v>258</v>
      </c>
      <c r="AL3" s="80">
        <v>0</v>
      </c>
      <c r="AM3" s="14">
        <f t="shared" si="16"/>
        <v>516</v>
      </c>
      <c r="AN3" s="16">
        <f t="shared" si="17"/>
        <v>584.27753060290718</v>
      </c>
      <c r="AO3" s="9">
        <f t="shared" si="18"/>
        <v>68.277530602907177</v>
      </c>
      <c r="AP3" s="9">
        <f t="shared" si="19"/>
        <v>-120.09529034610784</v>
      </c>
      <c r="AQ3" s="18">
        <f t="shared" si="20"/>
        <v>1031</v>
      </c>
      <c r="AR3" s="30">
        <f t="shared" si="21"/>
        <v>910.90470965389216</v>
      </c>
      <c r="AS3" s="77">
        <f t="shared" si="22"/>
        <v>-120.09529034610784</v>
      </c>
      <c r="AT3">
        <f t="shared" si="23"/>
        <v>3.3882393775587125E-3</v>
      </c>
      <c r="AU3" s="66">
        <f t="shared" si="24"/>
        <v>-30.194295213114522</v>
      </c>
      <c r="AV3" s="69">
        <f t="shared" si="25"/>
        <v>258.73836957961242</v>
      </c>
      <c r="AW3" s="17">
        <f t="shared" si="26"/>
        <v>-0.11669817376592805</v>
      </c>
      <c r="AX3" s="38">
        <f t="shared" si="27"/>
        <v>1.131841771233941</v>
      </c>
      <c r="AY3" s="23">
        <v>0</v>
      </c>
      <c r="AZ3" s="16">
        <f t="shared" si="28"/>
        <v>6.2914626733086028</v>
      </c>
      <c r="BA3" s="63">
        <f t="shared" si="29"/>
        <v>6.2914626733086028</v>
      </c>
      <c r="BB3" s="42">
        <f t="shared" si="30"/>
        <v>0.92830649018473599</v>
      </c>
      <c r="BC3" s="42">
        <f t="shared" si="31"/>
        <v>1.5202150426383092</v>
      </c>
      <c r="BD3" s="42">
        <f t="shared" si="32"/>
        <v>4.338599773593789E-2</v>
      </c>
      <c r="BE3" s="42">
        <f t="shared" si="33"/>
        <v>2.8097673597065542</v>
      </c>
      <c r="BF3" s="42">
        <f t="shared" si="34"/>
        <v>0.69188568930682603</v>
      </c>
      <c r="BG3" s="42">
        <f t="shared" si="35"/>
        <v>2.1756604974219917</v>
      </c>
      <c r="BH3" s="42">
        <f t="shared" si="36"/>
        <v>0.12684671723208213</v>
      </c>
      <c r="BI3" s="40">
        <f t="shared" si="37"/>
        <v>1.484843277253161E-2</v>
      </c>
      <c r="BJ3" s="40">
        <f t="shared" si="38"/>
        <v>1.2324038937084607E-2</v>
      </c>
      <c r="BK3" s="40">
        <f t="shared" si="39"/>
        <v>1.0379740406053538E-4</v>
      </c>
      <c r="BL3" s="40">
        <f t="shared" si="40"/>
        <v>2.1311551768479414E-2</v>
      </c>
      <c r="BM3" s="40">
        <f t="shared" si="41"/>
        <v>6.3724762547235029E-3</v>
      </c>
      <c r="BN3" s="40">
        <f t="shared" si="42"/>
        <v>2.4590434525341423E-3</v>
      </c>
      <c r="BO3" s="40">
        <f t="shared" si="43"/>
        <v>2.5733237899032875E-3</v>
      </c>
      <c r="BP3" s="2">
        <v>571</v>
      </c>
      <c r="BQ3" s="17">
        <f t="shared" si="44"/>
        <v>1083.6089268738119</v>
      </c>
      <c r="BR3" s="1">
        <f t="shared" si="45"/>
        <v>512.60892687381192</v>
      </c>
      <c r="BS3" s="2">
        <v>1143</v>
      </c>
      <c r="BT3" s="17">
        <f t="shared" si="46"/>
        <v>849.60692028367566</v>
      </c>
      <c r="BU3" s="1">
        <f t="shared" si="47"/>
        <v>-293.39307971632434</v>
      </c>
      <c r="BV3" s="2">
        <v>0</v>
      </c>
      <c r="BW3" s="17">
        <f t="shared" si="48"/>
        <v>7.8922356177428075</v>
      </c>
      <c r="BX3" s="1">
        <f t="shared" si="49"/>
        <v>7.8922356177428075</v>
      </c>
      <c r="BY3" s="2">
        <v>817</v>
      </c>
      <c r="BZ3" s="17">
        <f t="shared" si="50"/>
        <v>1451.6576602617438</v>
      </c>
      <c r="CA3" s="1">
        <f t="shared" si="51"/>
        <v>634.65766026174379</v>
      </c>
      <c r="CB3" s="2">
        <v>515</v>
      </c>
      <c r="CC3" s="17">
        <f t="shared" si="52"/>
        <v>435.73718134548369</v>
      </c>
      <c r="CD3" s="1">
        <f t="shared" si="53"/>
        <v>-79.262818654516309</v>
      </c>
      <c r="CE3" s="2">
        <v>773</v>
      </c>
      <c r="CF3" s="17">
        <f t="shared" si="54"/>
        <v>182.40200713517254</v>
      </c>
      <c r="CG3" s="1">
        <f t="shared" si="55"/>
        <v>-590.59799286482746</v>
      </c>
      <c r="CH3" s="80">
        <v>1545</v>
      </c>
      <c r="CI3" s="17">
        <f t="shared" si="56"/>
        <v>178.33391196408772</v>
      </c>
      <c r="CJ3" s="1">
        <f t="shared" si="57"/>
        <v>-1366.6660880359123</v>
      </c>
      <c r="CK3" s="9"/>
      <c r="CO3" s="40"/>
      <c r="CQ3" s="17"/>
      <c r="CR3" s="1"/>
    </row>
    <row r="4" spans="1:98" x14ac:dyDescent="0.2">
      <c r="A4" s="36" t="s">
        <v>70</v>
      </c>
      <c r="B4">
        <v>0</v>
      </c>
      <c r="C4">
        <v>0</v>
      </c>
      <c r="D4">
        <v>7.9411764705882307E-2</v>
      </c>
      <c r="E4">
        <v>0.92058823529411704</v>
      </c>
      <c r="F4">
        <v>2.8248587570621399E-2</v>
      </c>
      <c r="G4">
        <v>2.8248587570621399E-2</v>
      </c>
      <c r="H4">
        <v>5.2173913043478203E-2</v>
      </c>
      <c r="I4">
        <v>4.3478260869565202E-2</v>
      </c>
      <c r="J4">
        <v>4.7628048478710001E-2</v>
      </c>
      <c r="K4">
        <v>3.6680036781179003E-2</v>
      </c>
      <c r="L4">
        <v>0.24976175421654401</v>
      </c>
      <c r="M4" s="31">
        <v>0</v>
      </c>
      <c r="N4">
        <v>1.0059998863683</v>
      </c>
      <c r="O4">
        <v>0.99458104469585096</v>
      </c>
      <c r="P4">
        <v>1.0112808435551199</v>
      </c>
      <c r="Q4">
        <v>0.98482537648421398</v>
      </c>
      <c r="R4">
        <v>135.83999633789</v>
      </c>
      <c r="S4" s="43">
        <f t="shared" si="0"/>
        <v>0.98482537648421398</v>
      </c>
      <c r="T4" s="43">
        <f t="shared" si="1"/>
        <v>1.0112808435551199</v>
      </c>
      <c r="U4" s="68">
        <f t="shared" si="2"/>
        <v>133.77867553507676</v>
      </c>
      <c r="V4" s="67">
        <f t="shared" si="3"/>
        <v>137.3723860851058</v>
      </c>
      <c r="W4" s="76">
        <f t="shared" si="4"/>
        <v>1.198444217230848</v>
      </c>
      <c r="X4" s="76">
        <f t="shared" si="5"/>
        <v>4.5124171288579644E-2</v>
      </c>
      <c r="Y4" s="32">
        <f t="shared" si="6"/>
        <v>1</v>
      </c>
      <c r="Z4" s="32">
        <f t="shared" si="7"/>
        <v>0.3</v>
      </c>
      <c r="AA4" s="32">
        <f t="shared" si="8"/>
        <v>-0.34720588656297802</v>
      </c>
      <c r="AB4" s="32">
        <f t="shared" si="9"/>
        <v>1.0864446403110151</v>
      </c>
      <c r="AC4" s="32">
        <f t="shared" si="10"/>
        <v>0.24976175421654401</v>
      </c>
      <c r="AD4" s="32">
        <f t="shared" si="11"/>
        <v>1.5969676407795221</v>
      </c>
      <c r="AE4" s="21">
        <f t="shared" si="12"/>
        <v>1.9512176659420639</v>
      </c>
      <c r="AF4" s="15">
        <f t="shared" si="13"/>
        <v>2.9891429856618878E-3</v>
      </c>
      <c r="AG4" s="80">
        <v>1087</v>
      </c>
      <c r="AH4" s="16">
        <f t="shared" si="14"/>
        <v>169.06891641202205</v>
      </c>
      <c r="AI4" s="26">
        <f t="shared" si="15"/>
        <v>-917.93108358797792</v>
      </c>
      <c r="AJ4" s="80">
        <v>408</v>
      </c>
      <c r="AK4" s="80">
        <v>136</v>
      </c>
      <c r="AL4" s="80">
        <v>0</v>
      </c>
      <c r="AM4" s="14">
        <f t="shared" si="16"/>
        <v>544</v>
      </c>
      <c r="AN4" s="16">
        <f t="shared" si="17"/>
        <v>302.43401443180568</v>
      </c>
      <c r="AO4" s="9">
        <f t="shared" si="18"/>
        <v>-241.56598556819432</v>
      </c>
      <c r="AP4" s="9">
        <f t="shared" si="19"/>
        <v>-1159.4970691561723</v>
      </c>
      <c r="AQ4" s="18">
        <f t="shared" si="20"/>
        <v>1631</v>
      </c>
      <c r="AR4" s="30">
        <f t="shared" si="21"/>
        <v>471.5029308438277</v>
      </c>
      <c r="AS4" s="77">
        <f t="shared" si="22"/>
        <v>-1159.4970691561723</v>
      </c>
      <c r="AT4">
        <f t="shared" si="23"/>
        <v>3.2712803445969468E-2</v>
      </c>
      <c r="AU4" s="66">
        <f t="shared" si="24"/>
        <v>-291.52014790875745</v>
      </c>
      <c r="AV4" s="69">
        <f t="shared" si="25"/>
        <v>137.3723860851058</v>
      </c>
      <c r="AW4" s="17">
        <f t="shared" si="26"/>
        <v>-2.1221160687137886</v>
      </c>
      <c r="AX4" s="38">
        <f t="shared" si="27"/>
        <v>3.4591513505145604</v>
      </c>
      <c r="AY4" s="23">
        <v>0</v>
      </c>
      <c r="AZ4" s="16">
        <f t="shared" si="28"/>
        <v>3.4862850090736788</v>
      </c>
      <c r="BA4" s="63">
        <f t="shared" si="29"/>
        <v>3.4862850090736788</v>
      </c>
      <c r="BB4" s="42">
        <f t="shared" si="30"/>
        <v>0.77505143351343231</v>
      </c>
      <c r="BC4" s="42">
        <f t="shared" si="31"/>
        <v>1.0698678419347174</v>
      </c>
      <c r="BD4" s="42">
        <f t="shared" si="32"/>
        <v>1.9483142569625644E-2</v>
      </c>
      <c r="BE4" s="42">
        <f t="shared" si="33"/>
        <v>1.9751268426895454</v>
      </c>
      <c r="BF4" s="42">
        <f t="shared" si="34"/>
        <v>0.68182214504220817</v>
      </c>
      <c r="BG4" s="42">
        <f t="shared" si="35"/>
        <v>1.2055976441178231</v>
      </c>
      <c r="BH4" s="42">
        <f t="shared" si="36"/>
        <v>9.3327271174300078E-2</v>
      </c>
      <c r="BI4" s="40">
        <f t="shared" si="37"/>
        <v>1.239708999932583E-2</v>
      </c>
      <c r="BJ4" s="40">
        <f t="shared" si="38"/>
        <v>8.6731762097654406E-3</v>
      </c>
      <c r="BK4" s="40">
        <f t="shared" si="39"/>
        <v>4.661180397364288E-5</v>
      </c>
      <c r="BL4" s="40">
        <f t="shared" si="40"/>
        <v>1.49809619689253E-2</v>
      </c>
      <c r="BM4" s="40">
        <f t="shared" si="41"/>
        <v>6.2797879713036141E-3</v>
      </c>
      <c r="BN4" s="40">
        <f t="shared" si="42"/>
        <v>1.3626284968042521E-3</v>
      </c>
      <c r="BO4" s="40">
        <f t="shared" si="43"/>
        <v>1.8933189001665389E-3</v>
      </c>
      <c r="BP4" s="2">
        <v>611</v>
      </c>
      <c r="BQ4" s="17">
        <f t="shared" si="44"/>
        <v>904.71483397080044</v>
      </c>
      <c r="BR4" s="1">
        <f t="shared" si="45"/>
        <v>293.71483397080044</v>
      </c>
      <c r="BS4" s="2">
        <v>290</v>
      </c>
      <c r="BT4" s="17">
        <f t="shared" si="46"/>
        <v>597.92009472501968</v>
      </c>
      <c r="BU4" s="1">
        <f t="shared" si="47"/>
        <v>307.92009472501968</v>
      </c>
      <c r="BV4" s="2">
        <v>0</v>
      </c>
      <c r="BW4" s="17">
        <f t="shared" si="48"/>
        <v>3.5441285151359363</v>
      </c>
      <c r="BX4" s="1">
        <f t="shared" si="49"/>
        <v>3.5441285151359363</v>
      </c>
      <c r="BY4" s="2">
        <v>572</v>
      </c>
      <c r="BZ4" s="17">
        <f t="shared" si="50"/>
        <v>1020.4432054753157</v>
      </c>
      <c r="CA4" s="1">
        <f t="shared" si="51"/>
        <v>448.44320547531572</v>
      </c>
      <c r="CB4" s="2">
        <v>815</v>
      </c>
      <c r="CC4" s="17">
        <f t="shared" si="52"/>
        <v>429.39934190179855</v>
      </c>
      <c r="CD4" s="1">
        <f t="shared" si="53"/>
        <v>-385.60065809820145</v>
      </c>
      <c r="CE4" s="2">
        <v>679</v>
      </c>
      <c r="CF4" s="17">
        <f t="shared" si="54"/>
        <v>101.07433137895221</v>
      </c>
      <c r="CG4" s="1">
        <f t="shared" si="55"/>
        <v>-577.92566862104775</v>
      </c>
      <c r="CH4" s="80">
        <v>1358</v>
      </c>
      <c r="CI4" s="17">
        <f t="shared" si="56"/>
        <v>131.20889310044132</v>
      </c>
      <c r="CJ4" s="1">
        <f t="shared" si="57"/>
        <v>-1226.7911068995586</v>
      </c>
      <c r="CK4" s="9"/>
      <c r="CO4" s="40"/>
      <c r="CQ4" s="17"/>
      <c r="CR4" s="1"/>
    </row>
    <row r="5" spans="1:98" x14ac:dyDescent="0.2">
      <c r="A5" s="36" t="s">
        <v>209</v>
      </c>
      <c r="B5">
        <v>0</v>
      </c>
      <c r="C5">
        <v>0</v>
      </c>
      <c r="D5">
        <v>4.8437500000000001E-2</v>
      </c>
      <c r="E5">
        <v>0.95156249999999998</v>
      </c>
      <c r="F5">
        <v>1.98776758409785E-2</v>
      </c>
      <c r="G5">
        <v>1.98776758409785E-2</v>
      </c>
      <c r="H5">
        <v>1.88679245283018E-3</v>
      </c>
      <c r="I5">
        <v>1.13207547169811E-2</v>
      </c>
      <c r="J5">
        <v>4.6216787599682599E-3</v>
      </c>
      <c r="K5">
        <v>9.5847917156182804E-3</v>
      </c>
      <c r="L5">
        <v>0.93573567333393803</v>
      </c>
      <c r="M5" s="31">
        <v>3</v>
      </c>
      <c r="N5">
        <v>1.0234620257618801</v>
      </c>
      <c r="O5">
        <v>0.98191001087844298</v>
      </c>
      <c r="P5">
        <v>1.02877016808291</v>
      </c>
      <c r="Q5">
        <v>0.96730768041222004</v>
      </c>
      <c r="R5">
        <v>15.050000190734799</v>
      </c>
      <c r="S5" s="43">
        <f t="shared" si="0"/>
        <v>0.96730768041222004</v>
      </c>
      <c r="T5" s="43">
        <f t="shared" si="1"/>
        <v>1.02877016808291</v>
      </c>
      <c r="U5" s="68">
        <f t="shared" si="2"/>
        <v>16.084487712550096</v>
      </c>
      <c r="V5" s="67">
        <f t="shared" si="3"/>
        <v>16.858151577369664</v>
      </c>
      <c r="W5" s="76">
        <f t="shared" si="4"/>
        <v>1.2198626485754003</v>
      </c>
      <c r="X5" s="76">
        <f t="shared" si="5"/>
        <v>1.6515267046764974E-2</v>
      </c>
      <c r="Y5" s="32">
        <f t="shared" si="6"/>
        <v>1.728</v>
      </c>
      <c r="Z5" s="32">
        <f t="shared" si="7"/>
        <v>0.3</v>
      </c>
      <c r="AA5" s="32">
        <f t="shared" si="8"/>
        <v>-0.34720588656297802</v>
      </c>
      <c r="AB5" s="32">
        <f t="shared" si="9"/>
        <v>1.0864446403110151</v>
      </c>
      <c r="AC5" s="32">
        <f t="shared" si="10"/>
        <v>0.93573567333393803</v>
      </c>
      <c r="AD5" s="32">
        <f t="shared" si="11"/>
        <v>2.2829415598969161</v>
      </c>
      <c r="AE5" s="21">
        <f t="shared" si="12"/>
        <v>14.081346005824932</v>
      </c>
      <c r="AF5" s="15">
        <f t="shared" si="13"/>
        <v>2.1571738190299585E-2</v>
      </c>
      <c r="AG5" s="80">
        <v>0</v>
      </c>
      <c r="AH5" s="16">
        <f t="shared" si="14"/>
        <v>1220.1190837815348</v>
      </c>
      <c r="AI5" s="26">
        <f t="shared" si="15"/>
        <v>1220.1190837815348</v>
      </c>
      <c r="AJ5" s="80">
        <v>0</v>
      </c>
      <c r="AK5" s="80">
        <v>1595</v>
      </c>
      <c r="AL5" s="80">
        <v>0</v>
      </c>
      <c r="AM5" s="14">
        <f t="shared" si="16"/>
        <v>1595</v>
      </c>
      <c r="AN5" s="16">
        <f t="shared" si="17"/>
        <v>2182.5745407490363</v>
      </c>
      <c r="AO5" s="9">
        <f t="shared" si="18"/>
        <v>587.57454074903626</v>
      </c>
      <c r="AP5" s="9">
        <f t="shared" si="19"/>
        <v>1807.693624530571</v>
      </c>
      <c r="AQ5" s="18">
        <f t="shared" si="20"/>
        <v>1595</v>
      </c>
      <c r="AR5" s="30">
        <f t="shared" si="21"/>
        <v>3402.693624530571</v>
      </c>
      <c r="AS5" s="77">
        <f t="shared" si="22"/>
        <v>0</v>
      </c>
      <c r="AT5">
        <f t="shared" si="23"/>
        <v>0</v>
      </c>
      <c r="AU5" s="66">
        <f t="shared" si="24"/>
        <v>0</v>
      </c>
      <c r="AV5" s="69">
        <f t="shared" si="25"/>
        <v>16.858151577369664</v>
      </c>
      <c r="AW5" s="17">
        <f t="shared" si="26"/>
        <v>0</v>
      </c>
      <c r="AX5" s="38">
        <f t="shared" si="27"/>
        <v>0.46874628632486509</v>
      </c>
      <c r="AY5" s="23">
        <v>0</v>
      </c>
      <c r="AZ5" s="16">
        <f t="shared" si="28"/>
        <v>47.034844816122245</v>
      </c>
      <c r="BA5" s="63">
        <f t="shared" si="29"/>
        <v>47.034844816122245</v>
      </c>
      <c r="BB5" s="42">
        <f t="shared" si="30"/>
        <v>0.44789932297454443</v>
      </c>
      <c r="BC5" s="42">
        <f t="shared" si="31"/>
        <v>1.1265620635851872</v>
      </c>
      <c r="BD5" s="42">
        <f t="shared" si="32"/>
        <v>1.2326092129633714E-2</v>
      </c>
      <c r="BE5" s="42">
        <f t="shared" si="33"/>
        <v>0.18514131821747742</v>
      </c>
      <c r="BF5" s="42">
        <f t="shared" si="34"/>
        <v>1.7471885625911365</v>
      </c>
      <c r="BG5" s="42">
        <f t="shared" si="35"/>
        <v>16.26519287843055</v>
      </c>
      <c r="BH5" s="42">
        <f t="shared" si="36"/>
        <v>1.464704932403736E-2</v>
      </c>
      <c r="BI5" s="40">
        <f t="shared" si="37"/>
        <v>7.1642319173341714E-3</v>
      </c>
      <c r="BJ5" s="40">
        <f t="shared" si="38"/>
        <v>9.13278342027923E-3</v>
      </c>
      <c r="BK5" s="40">
        <f t="shared" si="39"/>
        <v>2.9489153921362921E-5</v>
      </c>
      <c r="BL5" s="40">
        <f t="shared" si="40"/>
        <v>1.4042617350670504E-3</v>
      </c>
      <c r="BM5" s="40">
        <f t="shared" si="41"/>
        <v>1.6092134581929502E-2</v>
      </c>
      <c r="BN5" s="40">
        <f t="shared" si="42"/>
        <v>1.8383757989494723E-2</v>
      </c>
      <c r="BO5" s="40">
        <f t="shared" si="43"/>
        <v>2.971428926179512E-4</v>
      </c>
      <c r="BP5" s="2">
        <v>0</v>
      </c>
      <c r="BQ5" s="17">
        <f t="shared" si="44"/>
        <v>522.83131686321315</v>
      </c>
      <c r="BR5" s="1">
        <f t="shared" si="45"/>
        <v>522.83131686321315</v>
      </c>
      <c r="BS5" s="2">
        <v>149</v>
      </c>
      <c r="BT5" s="17">
        <f t="shared" si="46"/>
        <v>629.60495621062989</v>
      </c>
      <c r="BU5" s="1">
        <f t="shared" si="47"/>
        <v>480.60495621062989</v>
      </c>
      <c r="BV5" s="2">
        <v>0</v>
      </c>
      <c r="BW5" s="17">
        <f t="shared" si="48"/>
        <v>2.2422078184108298</v>
      </c>
      <c r="BX5" s="1">
        <f t="shared" si="49"/>
        <v>2.2422078184108298</v>
      </c>
      <c r="BY5" s="2">
        <v>2002</v>
      </c>
      <c r="BZ5" s="17">
        <f t="shared" si="50"/>
        <v>95.652692345827205</v>
      </c>
      <c r="CA5" s="1">
        <f t="shared" si="51"/>
        <v>-1906.3473076541727</v>
      </c>
      <c r="CB5" s="2">
        <v>0</v>
      </c>
      <c r="CC5" s="17">
        <f t="shared" si="52"/>
        <v>1100.3479784431754</v>
      </c>
      <c r="CD5" s="1">
        <f t="shared" si="53"/>
        <v>1100.3479784431754</v>
      </c>
      <c r="CE5" s="2">
        <v>0</v>
      </c>
      <c r="CF5" s="17">
        <f t="shared" si="54"/>
        <v>1363.6336326287606</v>
      </c>
      <c r="CG5" s="1">
        <f t="shared" si="55"/>
        <v>1363.6336326287606</v>
      </c>
      <c r="CH5" s="80">
        <v>0</v>
      </c>
      <c r="CI5" s="17">
        <f t="shared" si="56"/>
        <v>20.592299601316636</v>
      </c>
      <c r="CJ5" s="1">
        <f t="shared" si="57"/>
        <v>20.592299601316636</v>
      </c>
      <c r="CK5" s="9"/>
      <c r="CO5" s="40"/>
      <c r="CQ5" s="17"/>
      <c r="CR5" s="1"/>
    </row>
    <row r="6" spans="1:98" x14ac:dyDescent="0.2">
      <c r="A6" s="36" t="s">
        <v>126</v>
      </c>
      <c r="B6">
        <v>1</v>
      </c>
      <c r="C6">
        <v>1</v>
      </c>
      <c r="D6">
        <v>0.33788121990369102</v>
      </c>
      <c r="E6">
        <v>0.66211878009630798</v>
      </c>
      <c r="F6">
        <v>0.435714285714285</v>
      </c>
      <c r="G6">
        <v>0.435714285714285</v>
      </c>
      <c r="H6">
        <v>3.1690140845070401E-2</v>
      </c>
      <c r="I6">
        <v>0.16725352112676001</v>
      </c>
      <c r="J6">
        <v>7.2803074394842696E-2</v>
      </c>
      <c r="K6">
        <v>0.17810485551425201</v>
      </c>
      <c r="L6">
        <v>1.08006619193533</v>
      </c>
      <c r="M6" s="31">
        <v>0</v>
      </c>
      <c r="N6">
        <v>1.0115593407115999</v>
      </c>
      <c r="O6">
        <v>0.99259103206868304</v>
      </c>
      <c r="P6">
        <v>1.0111019567708901</v>
      </c>
      <c r="Q6">
        <v>0.99110377768302604</v>
      </c>
      <c r="R6">
        <v>95.339996337890597</v>
      </c>
      <c r="S6" s="43">
        <f t="shared" si="0"/>
        <v>0.99259103206868304</v>
      </c>
      <c r="T6" s="43">
        <f t="shared" si="1"/>
        <v>1.0111019567708901</v>
      </c>
      <c r="U6" s="68">
        <f t="shared" si="2"/>
        <v>94.633625362451284</v>
      </c>
      <c r="V6" s="67">
        <f t="shared" si="3"/>
        <v>96.398456855770675</v>
      </c>
      <c r="W6" s="76">
        <f t="shared" si="4"/>
        <v>1.0197148645444949</v>
      </c>
      <c r="X6" s="76">
        <f t="shared" si="5"/>
        <v>0.23702305474474089</v>
      </c>
      <c r="Y6" s="32">
        <f t="shared" si="6"/>
        <v>1</v>
      </c>
      <c r="Z6" s="32">
        <f t="shared" si="7"/>
        <v>1</v>
      </c>
      <c r="AA6" s="32">
        <f t="shared" si="8"/>
        <v>-0.34720588656297802</v>
      </c>
      <c r="AB6" s="32">
        <f t="shared" si="9"/>
        <v>1.0864446403110151</v>
      </c>
      <c r="AC6" s="32">
        <f t="shared" si="10"/>
        <v>1.08006619193533</v>
      </c>
      <c r="AD6" s="32">
        <f t="shared" si="11"/>
        <v>2.4272720784983082</v>
      </c>
      <c r="AE6" s="21">
        <f t="shared" si="12"/>
        <v>34.711536694869473</v>
      </c>
      <c r="AF6" s="15">
        <f t="shared" si="13"/>
        <v>5.317589536220154E-2</v>
      </c>
      <c r="AG6" s="80">
        <v>572</v>
      </c>
      <c r="AH6" s="16">
        <f t="shared" si="14"/>
        <v>3007.6818175814815</v>
      </c>
      <c r="AI6" s="26">
        <f t="shared" si="15"/>
        <v>2435.6818175814815</v>
      </c>
      <c r="AJ6" s="80">
        <v>953</v>
      </c>
      <c r="AK6" s="80">
        <v>1430</v>
      </c>
      <c r="AL6" s="80">
        <v>95</v>
      </c>
      <c r="AM6" s="10">
        <f t="shared" si="16"/>
        <v>2478</v>
      </c>
      <c r="AN6" s="16">
        <f t="shared" si="17"/>
        <v>5380.2041530091465</v>
      </c>
      <c r="AO6" s="9">
        <f t="shared" si="18"/>
        <v>2902.2041530091465</v>
      </c>
      <c r="AP6" s="9">
        <f t="shared" si="19"/>
        <v>5337.8859705906279</v>
      </c>
      <c r="AQ6" s="18">
        <f t="shared" si="20"/>
        <v>3050</v>
      </c>
      <c r="AR6" s="30">
        <f t="shared" si="21"/>
        <v>8387.8859705906289</v>
      </c>
      <c r="AS6" s="77">
        <f t="shared" si="22"/>
        <v>0</v>
      </c>
      <c r="AT6">
        <f t="shared" si="23"/>
        <v>0</v>
      </c>
      <c r="AU6" s="66">
        <f t="shared" si="24"/>
        <v>0</v>
      </c>
      <c r="AV6" s="69">
        <f t="shared" si="25"/>
        <v>96.398456855770675</v>
      </c>
      <c r="AW6" s="17">
        <f t="shared" si="26"/>
        <v>0</v>
      </c>
      <c r="AX6" s="38">
        <f t="shared" si="27"/>
        <v>0.3636196308216188</v>
      </c>
      <c r="AY6" s="23">
        <v>0</v>
      </c>
      <c r="AZ6" s="16">
        <f t="shared" si="28"/>
        <v>69.533693005719172</v>
      </c>
      <c r="BA6" s="63">
        <f t="shared" si="29"/>
        <v>69.533693005719172</v>
      </c>
      <c r="BB6" s="42">
        <f t="shared" si="30"/>
        <v>2.642955386883453</v>
      </c>
      <c r="BC6" s="42">
        <f t="shared" si="31"/>
        <v>6.6350285189762559</v>
      </c>
      <c r="BD6" s="42">
        <f t="shared" si="32"/>
        <v>74.615846717892239</v>
      </c>
      <c r="BE6" s="42">
        <f t="shared" si="33"/>
        <v>6.676342730709024</v>
      </c>
      <c r="BF6" s="42">
        <f t="shared" si="34"/>
        <v>1.0821202967702228</v>
      </c>
      <c r="BG6" s="42">
        <f t="shared" si="35"/>
        <v>24.045554582119749</v>
      </c>
      <c r="BH6" s="42">
        <f t="shared" si="36"/>
        <v>5.2222878911772561</v>
      </c>
      <c r="BI6" s="40">
        <f t="shared" si="37"/>
        <v>4.2274556730859003E-2</v>
      </c>
      <c r="BJ6" s="40">
        <f t="shared" si="38"/>
        <v>5.3788672998932467E-2</v>
      </c>
      <c r="BK6" s="40">
        <f t="shared" si="39"/>
        <v>0.17851222964225347</v>
      </c>
      <c r="BL6" s="40">
        <f t="shared" si="40"/>
        <v>5.0638791584679925E-2</v>
      </c>
      <c r="BM6" s="40">
        <f t="shared" si="41"/>
        <v>9.9666549005099671E-3</v>
      </c>
      <c r="BN6" s="40">
        <f t="shared" si="42"/>
        <v>2.7177523160335813E-2</v>
      </c>
      <c r="BO6" s="40">
        <f t="shared" si="43"/>
        <v>0.10594391373568315</v>
      </c>
      <c r="BP6" s="2">
        <v>629</v>
      </c>
      <c r="BQ6" s="17">
        <f t="shared" si="44"/>
        <v>3085.1126011046285</v>
      </c>
      <c r="BR6" s="1">
        <f t="shared" si="45"/>
        <v>2456.1126011046285</v>
      </c>
      <c r="BS6" s="2">
        <v>456</v>
      </c>
      <c r="BT6" s="17">
        <f t="shared" si="46"/>
        <v>3708.1373278734054</v>
      </c>
      <c r="BU6" s="1">
        <f t="shared" si="47"/>
        <v>3252.1373278734054</v>
      </c>
      <c r="BV6" s="2">
        <v>0</v>
      </c>
      <c r="BW6" s="17">
        <f t="shared" si="48"/>
        <v>13573.177380848743</v>
      </c>
      <c r="BX6" s="1">
        <f t="shared" si="49"/>
        <v>13573.177380848743</v>
      </c>
      <c r="BY6" s="2">
        <v>188</v>
      </c>
      <c r="BZ6" s="17">
        <f t="shared" si="50"/>
        <v>3449.3119275820577</v>
      </c>
      <c r="CA6" s="1">
        <f t="shared" si="51"/>
        <v>3261.3119275820577</v>
      </c>
      <c r="CB6" s="2">
        <v>667</v>
      </c>
      <c r="CC6" s="17">
        <f t="shared" si="52"/>
        <v>681.49992878707053</v>
      </c>
      <c r="CD6" s="1">
        <f t="shared" si="53"/>
        <v>14.49992878707053</v>
      </c>
      <c r="CE6" s="2">
        <v>1716</v>
      </c>
      <c r="CF6" s="17">
        <f t="shared" si="54"/>
        <v>2015.9199579410692</v>
      </c>
      <c r="CG6" s="1">
        <f t="shared" si="55"/>
        <v>299.91995794106924</v>
      </c>
      <c r="CH6" s="80">
        <v>0</v>
      </c>
      <c r="CI6" s="17">
        <f t="shared" si="56"/>
        <v>7342.0191657965779</v>
      </c>
      <c r="CJ6" s="1">
        <f t="shared" si="57"/>
        <v>7342.0191657965779</v>
      </c>
      <c r="CK6" s="9"/>
      <c r="CO6" s="40"/>
      <c r="CQ6" s="17"/>
      <c r="CR6" s="1"/>
    </row>
    <row r="7" spans="1:98" x14ac:dyDescent="0.2">
      <c r="A7" s="36" t="s">
        <v>74</v>
      </c>
      <c r="B7">
        <v>0</v>
      </c>
      <c r="C7">
        <v>0</v>
      </c>
      <c r="D7">
        <v>6.4205457463884404E-3</v>
      </c>
      <c r="E7">
        <v>0.99357945425361105</v>
      </c>
      <c r="F7">
        <v>2.3809523809523799E-3</v>
      </c>
      <c r="G7">
        <v>2.3809523809523799E-3</v>
      </c>
      <c r="H7">
        <v>8.8028169014084498E-4</v>
      </c>
      <c r="I7">
        <v>1.0563380281690101E-2</v>
      </c>
      <c r="J7">
        <v>3.0493852245930902E-3</v>
      </c>
      <c r="K7">
        <v>2.6945205530735702E-3</v>
      </c>
      <c r="L7">
        <v>0.70644436699956004</v>
      </c>
      <c r="M7" s="31">
        <v>6</v>
      </c>
      <c r="N7">
        <v>1.00525198609699</v>
      </c>
      <c r="O7">
        <v>0.99650721033385403</v>
      </c>
      <c r="P7">
        <v>1.00850474806913</v>
      </c>
      <c r="Q7">
        <v>0.99397445394039197</v>
      </c>
      <c r="R7">
        <v>2295.44995117187</v>
      </c>
      <c r="S7" s="43">
        <f t="shared" si="0"/>
        <v>0.99397445394039197</v>
      </c>
      <c r="T7" s="43">
        <f t="shared" si="1"/>
        <v>1.00850474806913</v>
      </c>
      <c r="U7" s="68">
        <f t="shared" si="2"/>
        <v>2365.8745591413467</v>
      </c>
      <c r="V7" s="67">
        <f t="shared" si="3"/>
        <v>2435.6420238670039</v>
      </c>
      <c r="W7" s="76">
        <f t="shared" si="4"/>
        <v>1.2489170025216061</v>
      </c>
      <c r="X7" s="76">
        <f t="shared" si="5"/>
        <v>4.052859751112972E-3</v>
      </c>
      <c r="Y7" s="32">
        <f t="shared" si="6"/>
        <v>2.9859839999999997</v>
      </c>
      <c r="Z7" s="32">
        <f t="shared" si="7"/>
        <v>0.3</v>
      </c>
      <c r="AA7" s="32">
        <f t="shared" si="8"/>
        <v>-0.34720588656297802</v>
      </c>
      <c r="AB7" s="32">
        <f t="shared" si="9"/>
        <v>1.0864446403110151</v>
      </c>
      <c r="AC7" s="32">
        <f t="shared" si="10"/>
        <v>0.70644436699956004</v>
      </c>
      <c r="AD7" s="32">
        <f t="shared" si="11"/>
        <v>2.0536502535625383</v>
      </c>
      <c r="AE7" s="21">
        <f t="shared" si="12"/>
        <v>15.933627633453252</v>
      </c>
      <c r="AF7" s="15">
        <f t="shared" si="13"/>
        <v>2.4409317375511809E-2</v>
      </c>
      <c r="AG7" s="80">
        <v>2295</v>
      </c>
      <c r="AH7" s="16">
        <f t="shared" si="14"/>
        <v>1380.6154000763233</v>
      </c>
      <c r="AI7" s="26">
        <f t="shared" si="15"/>
        <v>-914.38459992367666</v>
      </c>
      <c r="AJ7" s="80">
        <v>0</v>
      </c>
      <c r="AK7" s="80">
        <v>2295</v>
      </c>
      <c r="AL7" s="80">
        <v>0</v>
      </c>
      <c r="AM7" s="14">
        <f t="shared" si="16"/>
        <v>2295</v>
      </c>
      <c r="AN7" s="16">
        <f t="shared" si="17"/>
        <v>2469.6737087608462</v>
      </c>
      <c r="AO7" s="9">
        <f t="shared" si="18"/>
        <v>174.67370876084624</v>
      </c>
      <c r="AP7" s="9">
        <f t="shared" si="19"/>
        <v>-739.71089116283042</v>
      </c>
      <c r="AQ7" s="18">
        <f t="shared" si="20"/>
        <v>4590</v>
      </c>
      <c r="AR7" s="30">
        <f t="shared" si="21"/>
        <v>3850.2891088371698</v>
      </c>
      <c r="AS7" s="77">
        <f t="shared" si="22"/>
        <v>-739.71089116283042</v>
      </c>
      <c r="AT7">
        <f t="shared" si="23"/>
        <v>2.0869407636418407E-2</v>
      </c>
      <c r="AU7" s="66">
        <f t="shared" si="24"/>
        <v>-185.97772615194299</v>
      </c>
      <c r="AV7" s="69">
        <f t="shared" si="25"/>
        <v>2435.6420238670039</v>
      </c>
      <c r="AW7" s="17">
        <f t="shared" si="26"/>
        <v>-7.6356756998580244E-2</v>
      </c>
      <c r="AX7" s="38">
        <f t="shared" si="27"/>
        <v>1.1921182722266357</v>
      </c>
      <c r="AY7" s="23">
        <v>0</v>
      </c>
      <c r="AZ7" s="16">
        <f t="shared" si="28"/>
        <v>120.52904592566311</v>
      </c>
      <c r="BA7" s="63">
        <f t="shared" si="29"/>
        <v>120.52904592566311</v>
      </c>
      <c r="BB7" s="42">
        <f t="shared" si="30"/>
        <v>0.15579419367105946</v>
      </c>
      <c r="BC7" s="42">
        <f t="shared" si="31"/>
        <v>0.44145837069892474</v>
      </c>
      <c r="BD7" s="42">
        <f t="shared" si="32"/>
        <v>8.1981666332502773E-4</v>
      </c>
      <c r="BE7" s="42">
        <f t="shared" si="33"/>
        <v>6.4374399050887441E-3</v>
      </c>
      <c r="BF7" s="42">
        <f t="shared" si="34"/>
        <v>4.2963988475497841</v>
      </c>
      <c r="BG7" s="42">
        <f t="shared" si="35"/>
        <v>41.680336931018076</v>
      </c>
      <c r="BH7" s="42">
        <f t="shared" si="36"/>
        <v>9.6942999375261216E-4</v>
      </c>
      <c r="BI7" s="40">
        <f t="shared" si="37"/>
        <v>2.4919567357706849E-3</v>
      </c>
      <c r="BJ7" s="40">
        <f t="shared" si="38"/>
        <v>3.5788029962876109E-3</v>
      </c>
      <c r="BK7" s="40">
        <f t="shared" si="39"/>
        <v>1.9613434264350513E-6</v>
      </c>
      <c r="BL7" s="40">
        <f t="shared" si="40"/>
        <v>4.8826759026804974E-5</v>
      </c>
      <c r="BM7" s="40">
        <f t="shared" si="41"/>
        <v>3.957113156114285E-2</v>
      </c>
      <c r="BN7" s="40">
        <f t="shared" si="42"/>
        <v>4.7109261647708858E-2</v>
      </c>
      <c r="BO7" s="40">
        <f t="shared" si="43"/>
        <v>1.9666707345725793E-5</v>
      </c>
      <c r="BP7" s="2">
        <v>0</v>
      </c>
      <c r="BQ7" s="17">
        <f t="shared" si="44"/>
        <v>181.85801866307304</v>
      </c>
      <c r="BR7" s="1">
        <f t="shared" si="45"/>
        <v>181.85801866307304</v>
      </c>
      <c r="BS7" s="2">
        <v>0</v>
      </c>
      <c r="BT7" s="17">
        <f t="shared" si="46"/>
        <v>246.71909976107162</v>
      </c>
      <c r="BU7" s="1">
        <f t="shared" si="47"/>
        <v>246.71909976107162</v>
      </c>
      <c r="BV7" s="2">
        <v>0</v>
      </c>
      <c r="BW7" s="17">
        <f t="shared" si="48"/>
        <v>0.14913074742898913</v>
      </c>
      <c r="BX7" s="1">
        <f t="shared" si="49"/>
        <v>0.14913074742898913</v>
      </c>
      <c r="BY7" s="2">
        <v>0</v>
      </c>
      <c r="BZ7" s="17">
        <f t="shared" si="50"/>
        <v>3.3258835178698476</v>
      </c>
      <c r="CA7" s="1">
        <f t="shared" si="51"/>
        <v>3.3258835178698476</v>
      </c>
      <c r="CB7" s="2">
        <v>0</v>
      </c>
      <c r="CC7" s="17">
        <f t="shared" si="52"/>
        <v>2705.7948338878259</v>
      </c>
      <c r="CD7" s="1">
        <f t="shared" si="53"/>
        <v>2705.7948338878259</v>
      </c>
      <c r="CE7" s="2">
        <v>0</v>
      </c>
      <c r="CF7" s="17">
        <f t="shared" si="54"/>
        <v>3494.3765919804523</v>
      </c>
      <c r="CG7" s="1">
        <f t="shared" si="55"/>
        <v>3494.3765919804523</v>
      </c>
      <c r="CH7" s="80">
        <v>0</v>
      </c>
      <c r="CI7" s="17">
        <f t="shared" si="56"/>
        <v>1.3629224857661433</v>
      </c>
      <c r="CJ7" s="1">
        <f t="shared" si="57"/>
        <v>1.3629224857661433</v>
      </c>
      <c r="CK7" s="9"/>
      <c r="CO7" s="40"/>
      <c r="CQ7" s="17"/>
      <c r="CR7" s="1"/>
    </row>
    <row r="8" spans="1:98" x14ac:dyDescent="0.2">
      <c r="A8" s="36" t="s">
        <v>9</v>
      </c>
      <c r="B8">
        <v>0</v>
      </c>
      <c r="C8">
        <v>0</v>
      </c>
      <c r="D8">
        <v>9.8314606741572996E-2</v>
      </c>
      <c r="E8">
        <v>0.901685393258427</v>
      </c>
      <c r="F8">
        <v>6.5873015873015806E-2</v>
      </c>
      <c r="G8">
        <v>6.5873015873015806E-2</v>
      </c>
      <c r="H8">
        <v>0.17825704225352099</v>
      </c>
      <c r="I8">
        <v>8.8028169014084494E-3</v>
      </c>
      <c r="J8">
        <v>3.9612676056338003E-2</v>
      </c>
      <c r="K8">
        <v>5.1082349580180701E-2</v>
      </c>
      <c r="L8">
        <v>0.73555643196576304</v>
      </c>
      <c r="M8" s="31">
        <v>0</v>
      </c>
      <c r="N8">
        <v>1.0064193670141</v>
      </c>
      <c r="O8">
        <v>0.994822689557599</v>
      </c>
      <c r="P8">
        <v>1.00811600426404</v>
      </c>
      <c r="Q8">
        <v>0.99374849327464998</v>
      </c>
      <c r="R8">
        <v>110.980003356933</v>
      </c>
      <c r="S8" s="43">
        <f t="shared" si="0"/>
        <v>0.99374849327464998</v>
      </c>
      <c r="T8" s="43">
        <f t="shared" si="1"/>
        <v>1.00811600426404</v>
      </c>
      <c r="U8" s="68">
        <f t="shared" si="2"/>
        <v>110.28621111956777</v>
      </c>
      <c r="V8" s="67">
        <f t="shared" si="3"/>
        <v>111.88071753740104</v>
      </c>
      <c r="W8" s="76">
        <f t="shared" si="4"/>
        <v>1.1853730683850945</v>
      </c>
      <c r="X8" s="76">
        <f t="shared" si="5"/>
        <v>7.2545074754150396E-2</v>
      </c>
      <c r="Y8" s="32">
        <f t="shared" si="6"/>
        <v>1</v>
      </c>
      <c r="Z8" s="32">
        <f t="shared" si="7"/>
        <v>0.3</v>
      </c>
      <c r="AA8" s="32">
        <f t="shared" si="8"/>
        <v>-0.34720588656297802</v>
      </c>
      <c r="AB8" s="32">
        <f t="shared" si="9"/>
        <v>1.0864446403110151</v>
      </c>
      <c r="AC8" s="32">
        <f t="shared" si="10"/>
        <v>0.73555643196576304</v>
      </c>
      <c r="AD8" s="32">
        <f t="shared" si="11"/>
        <v>2.0827623185287409</v>
      </c>
      <c r="AE8" s="21">
        <f t="shared" si="12"/>
        <v>5.6452099961755664</v>
      </c>
      <c r="AF8" s="15">
        <f t="shared" si="13"/>
        <v>8.6481073624912561E-3</v>
      </c>
      <c r="AG8" s="80">
        <v>0</v>
      </c>
      <c r="AH8" s="16">
        <f t="shared" si="14"/>
        <v>489.14560052986792</v>
      </c>
      <c r="AI8" s="26">
        <f t="shared" si="15"/>
        <v>489.14560052986792</v>
      </c>
      <c r="AJ8" s="80">
        <v>0</v>
      </c>
      <c r="AK8" s="80">
        <v>1110</v>
      </c>
      <c r="AL8" s="80">
        <v>0</v>
      </c>
      <c r="AM8" s="10">
        <f t="shared" si="16"/>
        <v>1110</v>
      </c>
      <c r="AN8" s="16">
        <f t="shared" si="17"/>
        <v>874.99388266845904</v>
      </c>
      <c r="AO8" s="9">
        <f t="shared" si="18"/>
        <v>-235.00611733154096</v>
      </c>
      <c r="AP8" s="37">
        <f t="shared" si="19"/>
        <v>254.13948319832696</v>
      </c>
      <c r="AQ8" s="18">
        <f t="shared" si="20"/>
        <v>1110</v>
      </c>
      <c r="AR8" s="30">
        <f t="shared" si="21"/>
        <v>1364.1394831983271</v>
      </c>
      <c r="AS8" s="77">
        <f t="shared" si="22"/>
        <v>0</v>
      </c>
      <c r="AT8">
        <f t="shared" si="23"/>
        <v>0</v>
      </c>
      <c r="AU8" s="66">
        <f t="shared" si="24"/>
        <v>0</v>
      </c>
      <c r="AV8" s="69">
        <f t="shared" si="25"/>
        <v>111.88071753740104</v>
      </c>
      <c r="AW8" s="17">
        <f t="shared" si="26"/>
        <v>0</v>
      </c>
      <c r="AX8" s="38">
        <f t="shared" si="27"/>
        <v>0.8136997819295736</v>
      </c>
      <c r="AY8" s="23">
        <v>0</v>
      </c>
      <c r="AZ8" s="16">
        <f t="shared" si="28"/>
        <v>9.0361830993169878</v>
      </c>
      <c r="BA8" s="63">
        <f t="shared" si="29"/>
        <v>9.0361830993169878</v>
      </c>
      <c r="BB8" s="42">
        <f t="shared" si="30"/>
        <v>1.0369244254068066</v>
      </c>
      <c r="BC8" s="42">
        <f t="shared" si="31"/>
        <v>1.8857033247369497</v>
      </c>
      <c r="BD8" s="42">
        <f t="shared" si="32"/>
        <v>7.0888357555417433E-2</v>
      </c>
      <c r="BE8" s="42">
        <f t="shared" si="33"/>
        <v>3.4877522657272593</v>
      </c>
      <c r="BF8" s="42">
        <f t="shared" si="34"/>
        <v>0.69813061372933183</v>
      </c>
      <c r="BG8" s="42">
        <f t="shared" si="35"/>
        <v>3.1248165390954172</v>
      </c>
      <c r="BH8" s="42">
        <f t="shared" si="36"/>
        <v>0.15311192962197506</v>
      </c>
      <c r="BI8" s="40">
        <f t="shared" si="37"/>
        <v>1.6585796591581454E-2</v>
      </c>
      <c r="BJ8" s="40">
        <f t="shared" si="38"/>
        <v>1.5286969636556362E-2</v>
      </c>
      <c r="BK8" s="40">
        <f t="shared" si="39"/>
        <v>1.6959452072880417E-4</v>
      </c>
      <c r="BL8" s="40">
        <f t="shared" si="40"/>
        <v>2.6453938511991491E-2</v>
      </c>
      <c r="BM8" s="40">
        <f t="shared" si="41"/>
        <v>6.429993895585291E-3</v>
      </c>
      <c r="BN8" s="40">
        <f t="shared" si="42"/>
        <v>3.5318284539054084E-3</v>
      </c>
      <c r="BO8" s="40">
        <f t="shared" si="43"/>
        <v>3.1061629312277854E-3</v>
      </c>
      <c r="BP8" s="2">
        <v>710</v>
      </c>
      <c r="BQ8" s="17">
        <f t="shared" si="44"/>
        <v>1210.3982636604314</v>
      </c>
      <c r="BR8" s="1">
        <f t="shared" si="45"/>
        <v>500.39826366043144</v>
      </c>
      <c r="BS8" s="2">
        <v>456</v>
      </c>
      <c r="BT8" s="17">
        <f t="shared" si="46"/>
        <v>1053.8683997745591</v>
      </c>
      <c r="BU8" s="1">
        <f t="shared" si="47"/>
        <v>597.86839977455907</v>
      </c>
      <c r="BV8" s="2">
        <v>0</v>
      </c>
      <c r="BW8" s="17">
        <f t="shared" si="48"/>
        <v>12.895119383614626</v>
      </c>
      <c r="BX8" s="1">
        <f t="shared" si="49"/>
        <v>12.895119383614626</v>
      </c>
      <c r="BY8" s="2">
        <v>888</v>
      </c>
      <c r="BZ8" s="17">
        <f t="shared" si="50"/>
        <v>1801.9364756828124</v>
      </c>
      <c r="CA8" s="1">
        <f t="shared" si="51"/>
        <v>913.93647568281244</v>
      </c>
      <c r="CB8" s="2">
        <v>666</v>
      </c>
      <c r="CC8" s="17">
        <f t="shared" si="52"/>
        <v>439.67012259233104</v>
      </c>
      <c r="CD8" s="1">
        <f t="shared" si="53"/>
        <v>-226.32987740766896</v>
      </c>
      <c r="CE8" s="2">
        <v>222</v>
      </c>
      <c r="CF8" s="17">
        <f t="shared" si="54"/>
        <v>261.97690739688755</v>
      </c>
      <c r="CG8" s="1">
        <f t="shared" si="55"/>
        <v>39.976907396887555</v>
      </c>
      <c r="CH8" s="80">
        <v>1332</v>
      </c>
      <c r="CI8" s="17">
        <f t="shared" si="56"/>
        <v>215.26019729701676</v>
      </c>
      <c r="CJ8" s="1">
        <f t="shared" si="57"/>
        <v>-1116.7398027029833</v>
      </c>
      <c r="CK8" s="9"/>
      <c r="CO8" s="40"/>
      <c r="CQ8" s="17"/>
      <c r="CR8" s="1"/>
    </row>
    <row r="9" spans="1:98" x14ac:dyDescent="0.2">
      <c r="A9" s="54" t="s">
        <v>75</v>
      </c>
      <c r="B9">
        <v>0</v>
      </c>
      <c r="C9">
        <v>0</v>
      </c>
      <c r="D9">
        <v>3.0042918454935601E-2</v>
      </c>
      <c r="E9">
        <v>0.96995708154506399</v>
      </c>
      <c r="F9">
        <v>1.04166666666666E-2</v>
      </c>
      <c r="G9">
        <v>1.04166666666666E-2</v>
      </c>
      <c r="H9">
        <v>0.56460674157303303</v>
      </c>
      <c r="I9">
        <v>0.126404494382022</v>
      </c>
      <c r="J9">
        <v>0.267149451980011</v>
      </c>
      <c r="K9">
        <v>5.2752315508027198E-2</v>
      </c>
      <c r="L9">
        <v>-0.245022683539044</v>
      </c>
      <c r="M9" s="31">
        <v>0</v>
      </c>
      <c r="N9">
        <v>1.00508134084154</v>
      </c>
      <c r="O9">
        <v>0.99485340588895499</v>
      </c>
      <c r="P9">
        <v>1.0131978838306599</v>
      </c>
      <c r="Q9">
        <v>0.99595959965713898</v>
      </c>
      <c r="R9">
        <v>2.92000007629394</v>
      </c>
      <c r="S9" s="43">
        <f t="shared" si="0"/>
        <v>0.99595959965713898</v>
      </c>
      <c r="T9" s="43">
        <f t="shared" si="1"/>
        <v>1.0131978838306599</v>
      </c>
      <c r="U9" s="68">
        <f t="shared" si="2"/>
        <v>2.9082021069845276</v>
      </c>
      <c r="V9" s="67">
        <f t="shared" si="3"/>
        <v>2.9585378980863855</v>
      </c>
      <c r="W9" s="76">
        <f t="shared" si="4"/>
        <v>1.2325823397666462</v>
      </c>
      <c r="X9" s="76">
        <f t="shared" si="5"/>
        <v>0.15168417931876602</v>
      </c>
      <c r="Y9" s="32">
        <f t="shared" si="6"/>
        <v>1</v>
      </c>
      <c r="Z9" s="32">
        <f t="shared" si="7"/>
        <v>0.3</v>
      </c>
      <c r="AA9" s="32">
        <f t="shared" si="8"/>
        <v>-0.34720588656297802</v>
      </c>
      <c r="AB9" s="32">
        <f t="shared" si="9"/>
        <v>1.0864446403110151</v>
      </c>
      <c r="AC9" s="32">
        <f t="shared" si="10"/>
        <v>-0.245022683539044</v>
      </c>
      <c r="AD9" s="32">
        <f t="shared" si="11"/>
        <v>1.102183203023934</v>
      </c>
      <c r="AE9" s="21">
        <v>0</v>
      </c>
      <c r="AF9" s="15">
        <f t="shared" si="13"/>
        <v>0</v>
      </c>
      <c r="AG9" s="80">
        <v>0</v>
      </c>
      <c r="AH9" s="16">
        <f t="shared" si="14"/>
        <v>0</v>
      </c>
      <c r="AI9" s="26">
        <f t="shared" si="15"/>
        <v>0</v>
      </c>
      <c r="AJ9" s="80">
        <v>0</v>
      </c>
      <c r="AK9" s="80">
        <v>0</v>
      </c>
      <c r="AL9" s="80">
        <v>0</v>
      </c>
      <c r="AM9" s="14">
        <f t="shared" si="16"/>
        <v>0</v>
      </c>
      <c r="AN9" s="16">
        <f t="shared" si="17"/>
        <v>0</v>
      </c>
      <c r="AO9" s="9">
        <f t="shared" si="18"/>
        <v>0</v>
      </c>
      <c r="AP9" s="9">
        <f t="shared" si="19"/>
        <v>0</v>
      </c>
      <c r="AQ9" s="18">
        <f t="shared" si="20"/>
        <v>0</v>
      </c>
      <c r="AR9" s="30">
        <f t="shared" si="21"/>
        <v>0</v>
      </c>
      <c r="AS9" s="77">
        <f t="shared" si="22"/>
        <v>0</v>
      </c>
      <c r="AT9">
        <f t="shared" si="23"/>
        <v>0</v>
      </c>
      <c r="AU9" s="66">
        <f t="shared" si="24"/>
        <v>0</v>
      </c>
      <c r="AV9" s="69">
        <f t="shared" si="25"/>
        <v>2.9585378980863855</v>
      </c>
      <c r="AW9" s="17">
        <f t="shared" si="26"/>
        <v>0</v>
      </c>
      <c r="AX9" s="38">
        <v>1</v>
      </c>
      <c r="AY9" s="23">
        <v>0</v>
      </c>
      <c r="AZ9" s="16">
        <f t="shared" si="28"/>
        <v>0.92228490462629675</v>
      </c>
      <c r="BA9" s="63">
        <f t="shared" si="29"/>
        <v>0.92228490462629675</v>
      </c>
      <c r="BB9" s="42">
        <f t="shared" si="30"/>
        <v>0.51621204324502667</v>
      </c>
      <c r="BC9" s="42">
        <f t="shared" si="31"/>
        <v>0.48491520923952136</v>
      </c>
      <c r="BD9" s="42">
        <f t="shared" si="32"/>
        <v>3.2100379568870924E-3</v>
      </c>
      <c r="BE9" s="42">
        <f t="shared" si="33"/>
        <v>0.89290111878372902</v>
      </c>
      <c r="BF9" s="42">
        <f t="shared" si="34"/>
        <v>0.65968762225881006</v>
      </c>
      <c r="BG9" s="42">
        <f t="shared" si="35"/>
        <v>0.31893677806862164</v>
      </c>
      <c r="BH9" s="42">
        <f t="shared" si="36"/>
        <v>4.6754742367459891E-2</v>
      </c>
      <c r="BI9" s="40">
        <f t="shared" si="37"/>
        <v>8.2569064221123898E-3</v>
      </c>
      <c r="BJ9" s="40">
        <f t="shared" si="38"/>
        <v>3.9310977409360058E-3</v>
      </c>
      <c r="BK9" s="40">
        <f t="shared" si="39"/>
        <v>7.6797497867536877E-6</v>
      </c>
      <c r="BL9" s="40">
        <f t="shared" si="40"/>
        <v>6.7724853986060917E-3</v>
      </c>
      <c r="BM9" s="40">
        <f t="shared" si="41"/>
        <v>6.075922328428191E-3</v>
      </c>
      <c r="BN9" s="40">
        <f t="shared" si="42"/>
        <v>3.6047875889243572E-4</v>
      </c>
      <c r="BO9" s="40">
        <f t="shared" si="43"/>
        <v>9.4850772215769672E-4</v>
      </c>
      <c r="BP9" s="2">
        <v>490</v>
      </c>
      <c r="BQ9" s="17">
        <f t="shared" si="44"/>
        <v>602.57251687291796</v>
      </c>
      <c r="BR9" s="1">
        <f t="shared" si="45"/>
        <v>112.57251687291796</v>
      </c>
      <c r="BS9" s="2">
        <v>186</v>
      </c>
      <c r="BT9" s="17">
        <f t="shared" si="46"/>
        <v>271.00594716238732</v>
      </c>
      <c r="BU9" s="1">
        <f t="shared" si="47"/>
        <v>85.005947162387315</v>
      </c>
      <c r="BV9" s="2">
        <v>0</v>
      </c>
      <c r="BW9" s="17">
        <f t="shared" si="48"/>
        <v>0.58392977503581667</v>
      </c>
      <c r="BX9" s="1">
        <f t="shared" si="49"/>
        <v>0.58392977503581667</v>
      </c>
      <c r="BY9" s="2">
        <v>259</v>
      </c>
      <c r="BZ9" s="17">
        <f t="shared" si="50"/>
        <v>461.31461541145256</v>
      </c>
      <c r="CA9" s="1">
        <f t="shared" si="51"/>
        <v>202.31461541145256</v>
      </c>
      <c r="CB9" s="2">
        <v>531</v>
      </c>
      <c r="CC9" s="17">
        <f t="shared" si="52"/>
        <v>415.45941697326282</v>
      </c>
      <c r="CD9" s="1">
        <f t="shared" si="53"/>
        <v>-115.54058302673718</v>
      </c>
      <c r="CE9" s="2">
        <v>0</v>
      </c>
      <c r="CF9" s="17">
        <f t="shared" si="54"/>
        <v>26.738872419605311</v>
      </c>
      <c r="CG9" s="1">
        <f t="shared" si="55"/>
        <v>26.738872419605311</v>
      </c>
      <c r="CH9" s="80">
        <v>0</v>
      </c>
      <c r="CI9" s="17">
        <f t="shared" si="56"/>
        <v>65.732533653250542</v>
      </c>
      <c r="CJ9" s="1">
        <f t="shared" si="57"/>
        <v>65.732533653250542</v>
      </c>
      <c r="CK9" s="9"/>
      <c r="CO9" s="40"/>
      <c r="CQ9" s="17"/>
      <c r="CR9" s="1"/>
    </row>
    <row r="10" spans="1:98" x14ac:dyDescent="0.2">
      <c r="A10" s="36" t="s">
        <v>54</v>
      </c>
      <c r="B10">
        <v>0</v>
      </c>
      <c r="C10">
        <v>0</v>
      </c>
      <c r="D10">
        <v>8.0256821829855496E-3</v>
      </c>
      <c r="E10">
        <v>0.99197431781701395</v>
      </c>
      <c r="F10">
        <v>3.9682539682539602E-3</v>
      </c>
      <c r="G10">
        <v>3.9682539682539602E-3</v>
      </c>
      <c r="H10">
        <v>8.8028169014084498E-4</v>
      </c>
      <c r="I10">
        <v>1.5845070422535201E-2</v>
      </c>
      <c r="J10">
        <v>3.7347189147176798E-3</v>
      </c>
      <c r="K10">
        <v>3.8497159835033999E-3</v>
      </c>
      <c r="L10">
        <v>0.77390884063794596</v>
      </c>
      <c r="M10" s="31">
        <v>6</v>
      </c>
      <c r="N10">
        <v>1.00724861904892</v>
      </c>
      <c r="O10">
        <v>0.995763241120173</v>
      </c>
      <c r="P10">
        <v>1.0068036562709399</v>
      </c>
      <c r="Q10">
        <v>0.99619450186934999</v>
      </c>
      <c r="R10">
        <v>95.989997863769503</v>
      </c>
      <c r="S10" s="43">
        <f t="shared" si="0"/>
        <v>0.99619450186934999</v>
      </c>
      <c r="T10" s="43">
        <f t="shared" si="1"/>
        <v>1.0068036562709399</v>
      </c>
      <c r="U10" s="68">
        <f t="shared" si="2"/>
        <v>97.837484864236941</v>
      </c>
      <c r="V10" s="67">
        <f t="shared" si="3"/>
        <v>100.65595422504471</v>
      </c>
      <c r="W10" s="76">
        <f t="shared" si="4"/>
        <v>1.2478070648074313</v>
      </c>
      <c r="X10" s="76">
        <f t="shared" si="5"/>
        <v>5.7531395900558002E-3</v>
      </c>
      <c r="Y10" s="32">
        <f t="shared" si="6"/>
        <v>2.9859839999999997</v>
      </c>
      <c r="Z10" s="32">
        <f t="shared" si="7"/>
        <v>0.3</v>
      </c>
      <c r="AA10" s="32">
        <f t="shared" si="8"/>
        <v>-0.34720588656297802</v>
      </c>
      <c r="AB10" s="32">
        <f t="shared" si="9"/>
        <v>1.0864446403110151</v>
      </c>
      <c r="AC10" s="32">
        <f t="shared" si="10"/>
        <v>0.77390884063794596</v>
      </c>
      <c r="AD10" s="32">
        <f t="shared" si="11"/>
        <v>2.1211147272009239</v>
      </c>
      <c r="AE10" s="21">
        <f>(AD10^4) *Y10*Z10</f>
        <v>18.132820748978226</v>
      </c>
      <c r="AF10" s="15">
        <f t="shared" si="13"/>
        <v>2.7778343184435873E-2</v>
      </c>
      <c r="AG10" s="80">
        <v>2112</v>
      </c>
      <c r="AH10" s="16">
        <f t="shared" si="14"/>
        <v>1571.1708688548774</v>
      </c>
      <c r="AI10" s="26">
        <f t="shared" si="15"/>
        <v>-540.82913114512257</v>
      </c>
      <c r="AJ10" s="80">
        <v>1152</v>
      </c>
      <c r="AK10" s="80">
        <v>96</v>
      </c>
      <c r="AL10" s="80">
        <v>96</v>
      </c>
      <c r="AM10" s="10">
        <f t="shared" si="16"/>
        <v>1344</v>
      </c>
      <c r="AN10" s="16">
        <f t="shared" si="17"/>
        <v>2810.5433175432604</v>
      </c>
      <c r="AO10" s="9">
        <f t="shared" si="18"/>
        <v>1466.5433175432604</v>
      </c>
      <c r="AP10" s="9">
        <f t="shared" si="19"/>
        <v>925.71418639813783</v>
      </c>
      <c r="AQ10" s="18">
        <f t="shared" si="20"/>
        <v>3456</v>
      </c>
      <c r="AR10" s="30">
        <f t="shared" si="21"/>
        <v>4381.7141863981378</v>
      </c>
      <c r="AS10" s="77">
        <f t="shared" si="22"/>
        <v>0</v>
      </c>
      <c r="AT10">
        <f t="shared" si="23"/>
        <v>0</v>
      </c>
      <c r="AU10" s="66">
        <f t="shared" si="24"/>
        <v>0</v>
      </c>
      <c r="AV10" s="69">
        <f t="shared" si="25"/>
        <v>100.65595422504471</v>
      </c>
      <c r="AW10" s="17">
        <f t="shared" si="26"/>
        <v>0</v>
      </c>
      <c r="AX10" s="38">
        <f>AQ10/AR10</f>
        <v>0.78873241224364421</v>
      </c>
      <c r="AY10" s="23">
        <v>0</v>
      </c>
      <c r="AZ10" s="16">
        <f t="shared" si="28"/>
        <v>135.34145020266291</v>
      </c>
      <c r="BA10" s="63">
        <f t="shared" si="29"/>
        <v>135.34145020266291</v>
      </c>
      <c r="BB10" s="42">
        <f t="shared" si="30"/>
        <v>0.16141227585123955</v>
      </c>
      <c r="BC10" s="42">
        <f t="shared" si="31"/>
        <v>0.4729836812824455</v>
      </c>
      <c r="BD10" s="42">
        <f t="shared" si="32"/>
        <v>9.5936078189990542E-4</v>
      </c>
      <c r="BE10" s="42">
        <f t="shared" si="33"/>
        <v>6.8987094223051416E-3</v>
      </c>
      <c r="BF10" s="42">
        <f t="shared" si="34"/>
        <v>4.3087762734167665</v>
      </c>
      <c r="BG10" s="42">
        <f t="shared" si="35"/>
        <v>46.802637504147818</v>
      </c>
      <c r="BH10" s="42">
        <f t="shared" si="36"/>
        <v>1.0296335395106088E-3</v>
      </c>
      <c r="BI10" s="40">
        <f t="shared" si="37"/>
        <v>2.5818189918735816E-3</v>
      </c>
      <c r="BJ10" s="40">
        <f t="shared" si="38"/>
        <v>3.8343715469452378E-3</v>
      </c>
      <c r="BK10" s="40">
        <f t="shared" si="39"/>
        <v>2.2951911657020926E-6</v>
      </c>
      <c r="BL10" s="40">
        <f t="shared" si="40"/>
        <v>5.2325400706664699E-5</v>
      </c>
      <c r="BM10" s="40">
        <f t="shared" si="41"/>
        <v>3.96851313932697E-2</v>
      </c>
      <c r="BN10" s="40">
        <f t="shared" si="42"/>
        <v>5.2898749346360338E-2</v>
      </c>
      <c r="BO10" s="40">
        <f t="shared" si="43"/>
        <v>2.0888049292259043E-5</v>
      </c>
      <c r="BP10" s="2">
        <v>930</v>
      </c>
      <c r="BQ10" s="17">
        <f t="shared" si="44"/>
        <v>188.41598638895024</v>
      </c>
      <c r="BR10" s="1">
        <f t="shared" si="45"/>
        <v>-741.58401361104973</v>
      </c>
      <c r="BS10" s="2">
        <v>1493</v>
      </c>
      <c r="BT10" s="17">
        <f t="shared" si="46"/>
        <v>264.33774007485778</v>
      </c>
      <c r="BU10" s="1">
        <f t="shared" si="47"/>
        <v>-1228.6622599251423</v>
      </c>
      <c r="BV10" s="2">
        <v>1040</v>
      </c>
      <c r="BW10" s="17">
        <f t="shared" si="48"/>
        <v>0.17451486028415861</v>
      </c>
      <c r="BX10" s="1">
        <f t="shared" si="49"/>
        <v>-1039.8254851397157</v>
      </c>
      <c r="BY10" s="2">
        <v>1095</v>
      </c>
      <c r="BZ10" s="17">
        <f t="shared" si="50"/>
        <v>3.5641969945351728</v>
      </c>
      <c r="CA10" s="1">
        <f t="shared" si="51"/>
        <v>-1091.4358030054648</v>
      </c>
      <c r="CB10" s="2">
        <v>864</v>
      </c>
      <c r="CC10" s="17">
        <f t="shared" si="52"/>
        <v>2713.5899144089954</v>
      </c>
      <c r="CD10" s="1">
        <f t="shared" si="53"/>
        <v>1849.5899144089954</v>
      </c>
      <c r="CE10" s="2">
        <v>288</v>
      </c>
      <c r="CF10" s="17">
        <f t="shared" si="54"/>
        <v>3923.8176315156243</v>
      </c>
      <c r="CG10" s="1">
        <f t="shared" si="55"/>
        <v>3635.8176315156243</v>
      </c>
      <c r="CH10" s="80">
        <v>1248</v>
      </c>
      <c r="CI10" s="17">
        <f t="shared" si="56"/>
        <v>1.447562704002844</v>
      </c>
      <c r="CJ10" s="1">
        <f t="shared" si="57"/>
        <v>-1246.5524372959972</v>
      </c>
      <c r="CK10" s="9"/>
      <c r="CO10" s="40"/>
      <c r="CQ10" s="17"/>
      <c r="CR10" s="1"/>
    </row>
    <row r="11" spans="1:98" x14ac:dyDescent="0.2">
      <c r="A11" s="36" t="s">
        <v>85</v>
      </c>
      <c r="B11">
        <v>0</v>
      </c>
      <c r="C11">
        <v>0</v>
      </c>
      <c r="D11">
        <v>9.3959731543624095E-2</v>
      </c>
      <c r="E11">
        <v>0.90604026845637498</v>
      </c>
      <c r="F11">
        <v>0.13496932515337401</v>
      </c>
      <c r="G11">
        <v>0.13496932515337401</v>
      </c>
      <c r="H11">
        <v>0.40963855421686701</v>
      </c>
      <c r="I11">
        <v>0.132530120481927</v>
      </c>
      <c r="J11">
        <v>0.23300095910618901</v>
      </c>
      <c r="K11">
        <v>0.17733578942405001</v>
      </c>
      <c r="L11">
        <v>0.31891752697510001</v>
      </c>
      <c r="M11" s="31">
        <v>0</v>
      </c>
      <c r="N11">
        <v>1.0040222407208601</v>
      </c>
      <c r="O11">
        <v>0.99953179019993699</v>
      </c>
      <c r="P11">
        <v>1.00813009874265</v>
      </c>
      <c r="Q11">
        <v>0.996236954903437</v>
      </c>
      <c r="R11">
        <v>45.560001373291001</v>
      </c>
      <c r="S11" s="43">
        <f t="shared" si="0"/>
        <v>0.996236954903437</v>
      </c>
      <c r="T11" s="43">
        <f t="shared" si="1"/>
        <v>1.00813009874265</v>
      </c>
      <c r="U11" s="68">
        <f t="shared" si="2"/>
        <v>45.388557033523838</v>
      </c>
      <c r="V11" s="67">
        <f t="shared" si="3"/>
        <v>45.93040868317113</v>
      </c>
      <c r="W11" s="76">
        <f t="shared" si="4"/>
        <v>1.1883844262438541</v>
      </c>
      <c r="X11" s="76">
        <f t="shared" si="5"/>
        <v>0.18805768643991502</v>
      </c>
      <c r="Y11" s="32">
        <f t="shared" si="6"/>
        <v>1</v>
      </c>
      <c r="Z11" s="32">
        <f t="shared" si="7"/>
        <v>0.3</v>
      </c>
      <c r="AA11" s="32">
        <f t="shared" si="8"/>
        <v>-0.34720588656297802</v>
      </c>
      <c r="AB11" s="32">
        <f t="shared" si="9"/>
        <v>1.0864446403110151</v>
      </c>
      <c r="AC11" s="32">
        <f t="shared" si="10"/>
        <v>0.31891752697510001</v>
      </c>
      <c r="AD11" s="32">
        <f t="shared" si="11"/>
        <v>1.666123413538078</v>
      </c>
      <c r="AE11" s="21">
        <f>(AD11^4) *Y11*Z11</f>
        <v>2.3117982171773921</v>
      </c>
      <c r="AF11" s="15">
        <f t="shared" si="13"/>
        <v>3.5415297563970711E-3</v>
      </c>
      <c r="AG11" s="80">
        <v>0</v>
      </c>
      <c r="AH11" s="16">
        <f t="shared" si="14"/>
        <v>200.31246455157475</v>
      </c>
      <c r="AI11" s="26">
        <f t="shared" si="15"/>
        <v>200.31246455157475</v>
      </c>
      <c r="AJ11" s="80">
        <v>638</v>
      </c>
      <c r="AK11" s="80">
        <v>0</v>
      </c>
      <c r="AL11" s="80">
        <v>0</v>
      </c>
      <c r="AM11" s="10">
        <f t="shared" si="16"/>
        <v>638</v>
      </c>
      <c r="AN11" s="16">
        <f t="shared" si="17"/>
        <v>358.32312692786468</v>
      </c>
      <c r="AO11" s="9">
        <f t="shared" si="18"/>
        <v>-279.67687307213532</v>
      </c>
      <c r="AP11" s="9">
        <f t="shared" si="19"/>
        <v>-79.364408520560573</v>
      </c>
      <c r="AQ11" s="18">
        <f t="shared" si="20"/>
        <v>638</v>
      </c>
      <c r="AR11" s="30">
        <f t="shared" si="21"/>
        <v>558.63559147943943</v>
      </c>
      <c r="AS11" s="77">
        <f t="shared" si="22"/>
        <v>-79.364408520560573</v>
      </c>
      <c r="AT11">
        <f t="shared" si="23"/>
        <v>2.2391020776172713E-3</v>
      </c>
      <c r="AU11" s="66">
        <f t="shared" si="24"/>
        <v>-19.953758164686349</v>
      </c>
      <c r="AV11" s="69">
        <f t="shared" si="25"/>
        <v>45.93040868317113</v>
      </c>
      <c r="AW11" s="17">
        <f t="shared" si="26"/>
        <v>-0.43443458782019051</v>
      </c>
      <c r="AX11" s="38">
        <f>AQ11/AR11</f>
        <v>1.1420682994980307</v>
      </c>
      <c r="AY11" s="23">
        <v>0</v>
      </c>
      <c r="AZ11" s="16">
        <f t="shared" si="28"/>
        <v>4.0586809993319592</v>
      </c>
      <c r="BA11" s="63">
        <f t="shared" si="29"/>
        <v>4.0586809993319592</v>
      </c>
      <c r="BB11" s="42">
        <f t="shared" si="30"/>
        <v>0.81191214166014292</v>
      </c>
      <c r="BC11" s="42">
        <f t="shared" si="31"/>
        <v>1.1711683224128098</v>
      </c>
      <c r="BD11" s="42">
        <f t="shared" si="32"/>
        <v>2.3943737958657198E-2</v>
      </c>
      <c r="BE11" s="42">
        <f t="shared" si="33"/>
        <v>2.1627835219085192</v>
      </c>
      <c r="BF11" s="42">
        <f t="shared" si="34"/>
        <v>0.68439950415809669</v>
      </c>
      <c r="BG11" s="42">
        <f t="shared" si="35"/>
        <v>1.403538792234462</v>
      </c>
      <c r="BH11" s="42">
        <f t="shared" si="36"/>
        <v>0.10100125429120256</v>
      </c>
      <c r="BI11" s="40">
        <f t="shared" si="37"/>
        <v>1.2986683794749388E-2</v>
      </c>
      <c r="BJ11" s="40">
        <f t="shared" si="38"/>
        <v>9.4943962547866748E-3</v>
      </c>
      <c r="BK11" s="40">
        <f t="shared" si="39"/>
        <v>5.7283408779502957E-5</v>
      </c>
      <c r="BL11" s="40">
        <f t="shared" si="40"/>
        <v>1.6404302239449962E-2</v>
      </c>
      <c r="BM11" s="40">
        <f t="shared" si="41"/>
        <v>6.3035262275209806E-3</v>
      </c>
      <c r="BN11" s="40">
        <f t="shared" si="42"/>
        <v>1.586351768353316E-3</v>
      </c>
      <c r="BO11" s="40">
        <f t="shared" si="43"/>
        <v>2.0490000541526568E-3</v>
      </c>
      <c r="BP11" s="2">
        <v>1084</v>
      </c>
      <c r="BQ11" s="17">
        <f t="shared" si="44"/>
        <v>947.74220997322084</v>
      </c>
      <c r="BR11" s="1">
        <f t="shared" si="45"/>
        <v>-136.25779002677916</v>
      </c>
      <c r="BS11" s="2">
        <v>1137</v>
      </c>
      <c r="BT11" s="17">
        <f t="shared" si="46"/>
        <v>654.53418340873861</v>
      </c>
      <c r="BU11" s="1">
        <f t="shared" si="47"/>
        <v>-482.46581659126139</v>
      </c>
      <c r="BV11" s="2">
        <v>0</v>
      </c>
      <c r="BW11" s="17">
        <f t="shared" si="48"/>
        <v>4.3555439865495069</v>
      </c>
      <c r="BX11" s="1">
        <f t="shared" si="49"/>
        <v>4.3555439865495069</v>
      </c>
      <c r="BY11" s="2">
        <v>732</v>
      </c>
      <c r="BZ11" s="17">
        <f t="shared" si="50"/>
        <v>1117.3954513423737</v>
      </c>
      <c r="CA11" s="1">
        <f t="shared" si="51"/>
        <v>385.39545134237369</v>
      </c>
      <c r="CB11" s="2">
        <v>866</v>
      </c>
      <c r="CC11" s="17">
        <f t="shared" si="52"/>
        <v>431.02251638542964</v>
      </c>
      <c r="CD11" s="1">
        <f t="shared" si="53"/>
        <v>-434.97748361457036</v>
      </c>
      <c r="CE11" s="2">
        <v>1048</v>
      </c>
      <c r="CF11" s="17">
        <f t="shared" si="54"/>
        <v>117.66922876937556</v>
      </c>
      <c r="CG11" s="1">
        <f t="shared" si="55"/>
        <v>-930.33077123062446</v>
      </c>
      <c r="CH11" s="80">
        <v>46</v>
      </c>
      <c r="CI11" s="17">
        <f t="shared" si="56"/>
        <v>141.99775275283326</v>
      </c>
      <c r="CJ11" s="1">
        <f t="shared" si="57"/>
        <v>95.997752752833264</v>
      </c>
      <c r="CK11" s="9"/>
      <c r="CO11" s="40"/>
      <c r="CQ11" s="17"/>
      <c r="CR11" s="1"/>
    </row>
    <row r="12" spans="1:98" x14ac:dyDescent="0.2">
      <c r="A12" s="53" t="s">
        <v>42</v>
      </c>
      <c r="B12">
        <v>1</v>
      </c>
      <c r="C12">
        <v>0</v>
      </c>
      <c r="D12">
        <v>0.31057563587684001</v>
      </c>
      <c r="E12">
        <v>0.68942436412315899</v>
      </c>
      <c r="F12">
        <v>0.13797634691195701</v>
      </c>
      <c r="G12">
        <v>0.13797634691195701</v>
      </c>
      <c r="H12">
        <v>8.7912087912087905E-2</v>
      </c>
      <c r="I12">
        <v>9.4191522762951299E-2</v>
      </c>
      <c r="J12">
        <v>9.0997656177013705E-2</v>
      </c>
      <c r="K12">
        <v>0.11205143540738199</v>
      </c>
      <c r="L12">
        <v>0.13614679186606901</v>
      </c>
      <c r="M12" s="31">
        <v>0</v>
      </c>
      <c r="N12">
        <v>1.0176890900706701</v>
      </c>
      <c r="O12">
        <v>0.98657206566672795</v>
      </c>
      <c r="P12">
        <v>1.0128125216858399</v>
      </c>
      <c r="Q12">
        <v>0.98462257469259595</v>
      </c>
      <c r="R12">
        <v>35.830001831054602</v>
      </c>
      <c r="S12" s="43">
        <f t="shared" si="0"/>
        <v>0.98462257469259595</v>
      </c>
      <c r="T12" s="43">
        <f t="shared" si="1"/>
        <v>1.0128125216858399</v>
      </c>
      <c r="U12" s="68">
        <f t="shared" si="2"/>
        <v>35.279028654133413</v>
      </c>
      <c r="V12" s="67">
        <f t="shared" si="3"/>
        <v>36.289074506518674</v>
      </c>
      <c r="W12" s="76">
        <f t="shared" si="4"/>
        <v>1.0385964354988151</v>
      </c>
      <c r="X12" s="76">
        <f t="shared" si="5"/>
        <v>0.13881157599431271</v>
      </c>
      <c r="Y12" s="32">
        <f t="shared" si="6"/>
        <v>1</v>
      </c>
      <c r="Z12" s="32">
        <f t="shared" si="7"/>
        <v>0.3</v>
      </c>
      <c r="AA12" s="32">
        <f t="shared" si="8"/>
        <v>-0.34720588656297802</v>
      </c>
      <c r="AB12" s="32">
        <f t="shared" si="9"/>
        <v>1.0864446403110151</v>
      </c>
      <c r="AC12" s="32">
        <f t="shared" si="10"/>
        <v>0.13614679186606901</v>
      </c>
      <c r="AD12" s="32">
        <f t="shared" si="11"/>
        <v>1.4833526784290472</v>
      </c>
      <c r="AE12" s="21">
        <f>(AD12^4) *Y12*Z12</f>
        <v>1.4524424562568667</v>
      </c>
      <c r="AF12" s="15">
        <f t="shared" si="13"/>
        <v>2.2250506727047271E-3</v>
      </c>
      <c r="AG12" s="80">
        <v>0</v>
      </c>
      <c r="AH12" s="16">
        <f t="shared" si="14"/>
        <v>125.85109109885207</v>
      </c>
      <c r="AI12" s="26">
        <f t="shared" si="15"/>
        <v>125.85109109885207</v>
      </c>
      <c r="AJ12" s="80">
        <v>251</v>
      </c>
      <c r="AK12" s="80">
        <v>36</v>
      </c>
      <c r="AL12" s="80">
        <v>36</v>
      </c>
      <c r="AM12" s="10">
        <f t="shared" si="16"/>
        <v>323</v>
      </c>
      <c r="AN12" s="16">
        <f t="shared" si="17"/>
        <v>225.12506443758252</v>
      </c>
      <c r="AO12" s="9">
        <f t="shared" si="18"/>
        <v>-97.874935562417477</v>
      </c>
      <c r="AP12" s="9">
        <f t="shared" si="19"/>
        <v>27.97615553643459</v>
      </c>
      <c r="AQ12" s="18">
        <f t="shared" si="20"/>
        <v>323</v>
      </c>
      <c r="AR12" s="30">
        <f t="shared" si="21"/>
        <v>350.97615553643459</v>
      </c>
      <c r="AS12" s="77">
        <f t="shared" si="22"/>
        <v>0</v>
      </c>
      <c r="AT12">
        <f t="shared" si="23"/>
        <v>0</v>
      </c>
      <c r="AU12" s="66">
        <f t="shared" si="24"/>
        <v>0</v>
      </c>
      <c r="AV12" s="69">
        <f t="shared" si="25"/>
        <v>36.289074506518674</v>
      </c>
      <c r="AW12" s="17">
        <f t="shared" si="26"/>
        <v>0</v>
      </c>
      <c r="AX12" s="38">
        <f>AQ12/AR12</f>
        <v>0.92029043826730728</v>
      </c>
      <c r="AY12" s="23">
        <v>0</v>
      </c>
      <c r="AZ12" s="16">
        <f t="shared" si="28"/>
        <v>2.6756266101481216</v>
      </c>
      <c r="BA12" s="63">
        <f t="shared" si="29"/>
        <v>2.6756266101481216</v>
      </c>
      <c r="BB12" s="42">
        <f t="shared" si="30"/>
        <v>0.71482850930400421</v>
      </c>
      <c r="BC12" s="42">
        <f t="shared" si="31"/>
        <v>0.9139697340704791</v>
      </c>
      <c r="BD12" s="42">
        <f t="shared" si="32"/>
        <v>1.3607915718536059E-2</v>
      </c>
      <c r="BE12" s="42">
        <f t="shared" si="33"/>
        <v>1.6864454969041101</v>
      </c>
      <c r="BF12" s="42">
        <f t="shared" si="34"/>
        <v>0.67735837006364641</v>
      </c>
      <c r="BG12" s="42">
        <f t="shared" si="35"/>
        <v>0.92526260169148444</v>
      </c>
      <c r="BH12" s="42">
        <f t="shared" si="36"/>
        <v>8.1332515787558082E-2</v>
      </c>
      <c r="BI12" s="40">
        <f t="shared" si="37"/>
        <v>1.1433813268048203E-2</v>
      </c>
      <c r="BJ12" s="40">
        <f t="shared" si="38"/>
        <v>7.4093455689356316E-3</v>
      </c>
      <c r="BK12" s="40">
        <f t="shared" si="39"/>
        <v>3.2555810629396009E-5</v>
      </c>
      <c r="BL12" s="40">
        <f t="shared" si="40"/>
        <v>1.2791368789957224E-2</v>
      </c>
      <c r="BM12" s="40">
        <f t="shared" si="41"/>
        <v>6.2386752550024401E-3</v>
      </c>
      <c r="BN12" s="40">
        <f t="shared" si="42"/>
        <v>1.0457794059597896E-3</v>
      </c>
      <c r="BO12" s="40">
        <f t="shared" si="43"/>
        <v>1.6499827692495691E-3</v>
      </c>
      <c r="BP12" s="2">
        <v>805</v>
      </c>
      <c r="BQ12" s="17">
        <f t="shared" si="44"/>
        <v>834.41682467562168</v>
      </c>
      <c r="BR12" s="1">
        <f t="shared" si="45"/>
        <v>29.416824675621683</v>
      </c>
      <c r="BS12" s="2">
        <v>584</v>
      </c>
      <c r="BT12" s="17">
        <f t="shared" si="46"/>
        <v>510.7928741768535</v>
      </c>
      <c r="BU12" s="1">
        <f t="shared" si="47"/>
        <v>-73.207125823146498</v>
      </c>
      <c r="BV12" s="2">
        <v>209</v>
      </c>
      <c r="BW12" s="17">
        <f t="shared" si="48"/>
        <v>2.4753810612061256</v>
      </c>
      <c r="BX12" s="1">
        <f t="shared" si="49"/>
        <v>-206.52461893879388</v>
      </c>
      <c r="BY12" s="2">
        <v>384</v>
      </c>
      <c r="BZ12" s="17">
        <f t="shared" si="50"/>
        <v>871.29687649672621</v>
      </c>
      <c r="CA12" s="1">
        <f t="shared" si="51"/>
        <v>487.29687649672621</v>
      </c>
      <c r="CB12" s="2">
        <v>788</v>
      </c>
      <c r="CC12" s="17">
        <f t="shared" si="52"/>
        <v>426.58813658655686</v>
      </c>
      <c r="CD12" s="1">
        <f t="shared" si="53"/>
        <v>-361.41186341344314</v>
      </c>
      <c r="CE12" s="2">
        <v>0</v>
      </c>
      <c r="CF12" s="17">
        <f t="shared" si="54"/>
        <v>77.571733216473348</v>
      </c>
      <c r="CG12" s="1">
        <f t="shared" si="55"/>
        <v>77.571733216473348</v>
      </c>
      <c r="CH12" s="80">
        <v>573</v>
      </c>
      <c r="CI12" s="17">
        <f t="shared" si="56"/>
        <v>114.34545589176439</v>
      </c>
      <c r="CJ12" s="1">
        <f t="shared" si="57"/>
        <v>-458.6545441082356</v>
      </c>
      <c r="CK12" s="9"/>
      <c r="CO12" s="40"/>
      <c r="CQ12" s="17"/>
      <c r="CR12" s="1"/>
    </row>
    <row r="13" spans="1:98" x14ac:dyDescent="0.2">
      <c r="A13" s="53" t="s">
        <v>176</v>
      </c>
      <c r="B13">
        <v>0</v>
      </c>
      <c r="C13">
        <v>0</v>
      </c>
      <c r="D13">
        <v>6.4156206415620601E-2</v>
      </c>
      <c r="E13">
        <v>0.93584379358437897</v>
      </c>
      <c r="F13">
        <v>8.2079343365253007E-3</v>
      </c>
      <c r="G13">
        <v>8.2079343365253007E-3</v>
      </c>
      <c r="H13">
        <v>1.6474464579901099E-3</v>
      </c>
      <c r="I13">
        <v>1.8121911037891202E-2</v>
      </c>
      <c r="J13">
        <v>5.4639617633532103E-3</v>
      </c>
      <c r="K13">
        <v>6.6968529452936399E-3</v>
      </c>
      <c r="L13">
        <v>0.21419550219771899</v>
      </c>
      <c r="M13" s="31">
        <v>5</v>
      </c>
      <c r="N13">
        <v>1.0078850628925999</v>
      </c>
      <c r="O13">
        <v>0.99470123001956401</v>
      </c>
      <c r="P13">
        <v>1.01064847226134</v>
      </c>
      <c r="Q13">
        <v>0.99236887906086202</v>
      </c>
      <c r="R13">
        <v>27.399999618530199</v>
      </c>
      <c r="S13" s="43">
        <f t="shared" si="0"/>
        <v>0.99236887906086202</v>
      </c>
      <c r="T13" s="43">
        <f t="shared" si="1"/>
        <v>1.01064847226134</v>
      </c>
      <c r="U13" s="68">
        <f t="shared" si="2"/>
        <v>28.252573397908133</v>
      </c>
      <c r="V13" s="67">
        <f t="shared" si="3"/>
        <v>29.197878685895304</v>
      </c>
      <c r="W13" s="76">
        <f t="shared" si="4"/>
        <v>1.2089933014775753</v>
      </c>
      <c r="X13" s="76">
        <f t="shared" si="5"/>
        <v>1.6071749613314194E-2</v>
      </c>
      <c r="Y13" s="32">
        <f t="shared" si="6"/>
        <v>2.4883199999999999</v>
      </c>
      <c r="Z13" s="32">
        <f t="shared" si="7"/>
        <v>0.3</v>
      </c>
      <c r="AA13" s="32">
        <f t="shared" si="8"/>
        <v>-0.34720588656297802</v>
      </c>
      <c r="AB13" s="32">
        <f t="shared" si="9"/>
        <v>1.0864446403110151</v>
      </c>
      <c r="AC13" s="32">
        <f t="shared" si="10"/>
        <v>0.21419550219771899</v>
      </c>
      <c r="AD13" s="32">
        <f t="shared" si="11"/>
        <v>1.561401388760697</v>
      </c>
      <c r="AE13" s="21">
        <f>(AD13^4) *Y13*Z13</f>
        <v>4.4369622137536515</v>
      </c>
      <c r="AF13" s="15">
        <f t="shared" si="13"/>
        <v>6.797147601923347E-3</v>
      </c>
      <c r="AG13" s="80">
        <v>301</v>
      </c>
      <c r="AH13" s="16">
        <f t="shared" si="14"/>
        <v>384.45346551238646</v>
      </c>
      <c r="AI13" s="26">
        <f t="shared" si="15"/>
        <v>83.453465512386458</v>
      </c>
      <c r="AJ13" s="80">
        <v>110</v>
      </c>
      <c r="AK13" s="80">
        <f>82+493</f>
        <v>575</v>
      </c>
      <c r="AL13" s="80">
        <v>82</v>
      </c>
      <c r="AM13" s="10">
        <f t="shared" si="16"/>
        <v>767</v>
      </c>
      <c r="AN13" s="16">
        <f t="shared" si="17"/>
        <v>687.71840149359946</v>
      </c>
      <c r="AO13" s="9">
        <f t="shared" si="18"/>
        <v>-79.281598506400542</v>
      </c>
      <c r="AP13" s="9">
        <f t="shared" si="19"/>
        <v>4.1718670059859164</v>
      </c>
      <c r="AQ13" s="18">
        <f t="shared" si="20"/>
        <v>1068</v>
      </c>
      <c r="AR13" s="30">
        <f t="shared" si="21"/>
        <v>1072.1718670059859</v>
      </c>
      <c r="AS13" s="77">
        <f t="shared" si="22"/>
        <v>0</v>
      </c>
      <c r="AT13">
        <f t="shared" si="23"/>
        <v>0</v>
      </c>
      <c r="AU13" s="66">
        <f t="shared" si="24"/>
        <v>0</v>
      </c>
      <c r="AV13" s="69">
        <f t="shared" si="25"/>
        <v>29.197878685895304</v>
      </c>
      <c r="AW13" s="17">
        <f t="shared" si="26"/>
        <v>0</v>
      </c>
      <c r="AX13" s="38">
        <f>AQ13/AR13</f>
        <v>0.99610895684323852</v>
      </c>
      <c r="AY13" s="23">
        <v>0</v>
      </c>
      <c r="AZ13" s="16">
        <f t="shared" si="28"/>
        <v>29.049824392449899</v>
      </c>
      <c r="BA13" s="63">
        <f t="shared" si="29"/>
        <v>29.049824392449899</v>
      </c>
      <c r="BB13" s="42">
        <f t="shared" si="30"/>
        <v>0.15783264134304564</v>
      </c>
      <c r="BC13" s="42">
        <f t="shared" si="31"/>
        <v>0.31177501708447614</v>
      </c>
      <c r="BD13" s="42">
        <f t="shared" si="32"/>
        <v>4.4959004790721713E-4</v>
      </c>
      <c r="BE13" s="42">
        <f t="shared" si="33"/>
        <v>1.0171054928507853E-2</v>
      </c>
      <c r="BF13" s="42">
        <f t="shared" si="34"/>
        <v>3.0966624366105147</v>
      </c>
      <c r="BG13" s="42">
        <f t="shared" si="35"/>
        <v>10.04576497860101</v>
      </c>
      <c r="BH13" s="42">
        <f t="shared" si="36"/>
        <v>1.3464631848244537E-3</v>
      </c>
      <c r="BI13" s="40">
        <f t="shared" si="37"/>
        <v>2.5245620805978948E-3</v>
      </c>
      <c r="BJ13" s="40">
        <f t="shared" si="38"/>
        <v>2.5274894290553815E-3</v>
      </c>
      <c r="BK13" s="40">
        <f t="shared" si="39"/>
        <v>1.0756069307947673E-6</v>
      </c>
      <c r="BL13" s="40">
        <f t="shared" si="40"/>
        <v>7.7145519859544824E-5</v>
      </c>
      <c r="BM13" s="40">
        <f t="shared" si="41"/>
        <v>2.8521196710926164E-2</v>
      </c>
      <c r="BN13" s="40">
        <f t="shared" si="42"/>
        <v>1.1354240528610475E-2</v>
      </c>
      <c r="BO13" s="40">
        <f t="shared" si="43"/>
        <v>2.7315533435510724E-5</v>
      </c>
      <c r="BP13" s="2">
        <v>486</v>
      </c>
      <c r="BQ13" s="17">
        <f t="shared" si="44"/>
        <v>184.23749151787317</v>
      </c>
      <c r="BR13" s="1">
        <f t="shared" si="45"/>
        <v>-301.7625084821268</v>
      </c>
      <c r="BS13" s="2">
        <v>545</v>
      </c>
      <c r="BT13" s="17">
        <f t="shared" si="46"/>
        <v>174.24259374964893</v>
      </c>
      <c r="BU13" s="1">
        <f t="shared" si="47"/>
        <v>-370.7574062503511</v>
      </c>
      <c r="BV13" s="2">
        <v>0</v>
      </c>
      <c r="BW13" s="17">
        <f t="shared" si="48"/>
        <v>8.1783772982980132E-2</v>
      </c>
      <c r="BX13" s="1">
        <f t="shared" si="49"/>
        <v>8.1783772982980132E-2</v>
      </c>
      <c r="BY13" s="2">
        <v>753</v>
      </c>
      <c r="BZ13" s="17">
        <f t="shared" si="50"/>
        <v>5.254844230752755</v>
      </c>
      <c r="CA13" s="1">
        <f t="shared" si="51"/>
        <v>-747.74515576924728</v>
      </c>
      <c r="CB13" s="2">
        <v>1397</v>
      </c>
      <c r="CC13" s="17">
        <f t="shared" si="52"/>
        <v>1950.2223886997092</v>
      </c>
      <c r="CD13" s="1">
        <f t="shared" si="53"/>
        <v>553.2223886997092</v>
      </c>
      <c r="CE13" s="2">
        <v>466</v>
      </c>
      <c r="CF13" s="17">
        <f t="shared" si="54"/>
        <v>842.21214545021053</v>
      </c>
      <c r="CG13" s="1">
        <f t="shared" si="55"/>
        <v>376.21214545021053</v>
      </c>
      <c r="CH13" s="80">
        <v>1370</v>
      </c>
      <c r="CI13" s="17">
        <f t="shared" si="56"/>
        <v>1.8929937826143286</v>
      </c>
      <c r="CJ13" s="1">
        <f t="shared" si="57"/>
        <v>-1368.1070062173856</v>
      </c>
      <c r="CK13" s="9"/>
      <c r="CO13" s="40"/>
      <c r="CQ13" s="17"/>
      <c r="CR13" s="1"/>
    </row>
    <row r="14" spans="1:98" x14ac:dyDescent="0.2">
      <c r="A14" s="53" t="s">
        <v>132</v>
      </c>
      <c r="B14">
        <v>0</v>
      </c>
      <c r="C14">
        <v>0</v>
      </c>
      <c r="D14">
        <v>5.46875E-2</v>
      </c>
      <c r="E14">
        <v>0.9453125</v>
      </c>
      <c r="F14">
        <v>7.4074074074073999E-3</v>
      </c>
      <c r="G14">
        <v>7.4074074074073999E-3</v>
      </c>
      <c r="H14">
        <v>6.8493150684931503E-3</v>
      </c>
      <c r="I14">
        <v>7.1917808219177995E-2</v>
      </c>
      <c r="J14">
        <v>2.2194317460300799E-2</v>
      </c>
      <c r="K14">
        <v>1.2821948040675501E-2</v>
      </c>
      <c r="L14">
        <v>-1.28241199613416</v>
      </c>
      <c r="M14" s="31">
        <v>3</v>
      </c>
      <c r="N14">
        <v>1.0180789198411799</v>
      </c>
      <c r="O14">
        <v>0.982971566287559</v>
      </c>
      <c r="P14">
        <v>1.0117781344699699</v>
      </c>
      <c r="Q14">
        <v>0.98294792759616001</v>
      </c>
      <c r="R14">
        <v>103.73999786376901</v>
      </c>
      <c r="S14" s="43">
        <f t="shared" si="0"/>
        <v>0.98294792759616001</v>
      </c>
      <c r="T14" s="43">
        <f t="shared" si="1"/>
        <v>1.0117781344699699</v>
      </c>
      <c r="U14" s="68">
        <f t="shared" si="2"/>
        <v>107.37055845955661</v>
      </c>
      <c r="V14" s="67">
        <f t="shared" si="3"/>
        <v>108.71448009453351</v>
      </c>
      <c r="W14" s="76">
        <f t="shared" si="4"/>
        <v>1.2155408286008318</v>
      </c>
      <c r="X14" s="76">
        <f t="shared" si="5"/>
        <v>2.6183671943351746E-2</v>
      </c>
      <c r="Y14" s="32">
        <f t="shared" si="6"/>
        <v>1.728</v>
      </c>
      <c r="Z14" s="32">
        <f t="shared" si="7"/>
        <v>0.3</v>
      </c>
      <c r="AA14" s="32">
        <f t="shared" si="8"/>
        <v>-0.34720588656297802</v>
      </c>
      <c r="AB14" s="32">
        <f t="shared" si="9"/>
        <v>1.0864446403110151</v>
      </c>
      <c r="AC14" s="32">
        <f t="shared" si="10"/>
        <v>-0.34720588656297802</v>
      </c>
      <c r="AD14" s="32">
        <f t="shared" si="11"/>
        <v>1</v>
      </c>
      <c r="AE14" s="21">
        <f>(AD14^4) *Y14*Z14</f>
        <v>0.51839999999999997</v>
      </c>
      <c r="AF14" s="15">
        <f t="shared" si="13"/>
        <v>7.9415625986502974E-4</v>
      </c>
      <c r="AG14" s="80">
        <v>0</v>
      </c>
      <c r="AH14" s="16">
        <f t="shared" si="14"/>
        <v>44.918272214225944</v>
      </c>
      <c r="AI14" s="26">
        <f t="shared" si="15"/>
        <v>44.918272214225944</v>
      </c>
      <c r="AJ14" s="80">
        <v>104</v>
      </c>
      <c r="AK14" s="80">
        <v>0</v>
      </c>
      <c r="AL14" s="80">
        <v>0</v>
      </c>
      <c r="AM14" s="14">
        <f t="shared" si="16"/>
        <v>104</v>
      </c>
      <c r="AN14" s="16">
        <f t="shared" si="17"/>
        <v>80.350744982494049</v>
      </c>
      <c r="AO14" s="9">
        <f t="shared" si="18"/>
        <v>-23.649255017505951</v>
      </c>
      <c r="AP14" s="9">
        <f t="shared" si="19"/>
        <v>21.269017196719993</v>
      </c>
      <c r="AQ14" s="18">
        <f t="shared" si="20"/>
        <v>104</v>
      </c>
      <c r="AR14" s="30">
        <f t="shared" si="21"/>
        <v>125.26901719672</v>
      </c>
      <c r="AS14" s="77">
        <f t="shared" si="22"/>
        <v>0</v>
      </c>
      <c r="AT14">
        <f t="shared" si="23"/>
        <v>0</v>
      </c>
      <c r="AU14" s="66">
        <f t="shared" si="24"/>
        <v>0</v>
      </c>
      <c r="AV14" s="69">
        <f t="shared" si="25"/>
        <v>108.71448009453351</v>
      </c>
      <c r="AW14" s="17">
        <f t="shared" si="26"/>
        <v>0</v>
      </c>
      <c r="AX14" s="38">
        <f>AQ14/AR14</f>
        <v>0.83021326683421204</v>
      </c>
      <c r="AY14" s="23">
        <v>0</v>
      </c>
      <c r="AZ14" s="16">
        <f t="shared" si="28"/>
        <v>2.4370104031342761</v>
      </c>
      <c r="BA14" s="63">
        <f t="shared" si="29"/>
        <v>2.4370104031342761</v>
      </c>
      <c r="BB14" s="42">
        <f t="shared" si="30"/>
        <v>0.18124670142400001</v>
      </c>
      <c r="BC14" s="42">
        <f t="shared" si="31"/>
        <v>0.19352061318600006</v>
      </c>
      <c r="BD14" s="42">
        <f t="shared" si="32"/>
        <v>2.2256928199999997E-4</v>
      </c>
      <c r="BE14" s="42">
        <f t="shared" si="33"/>
        <v>3.1620300799999994E-2</v>
      </c>
      <c r="BF14" s="42">
        <f t="shared" si="34"/>
        <v>1.6234306510560004</v>
      </c>
      <c r="BG14" s="42">
        <f t="shared" si="35"/>
        <v>0.8427463598249999</v>
      </c>
      <c r="BH14" s="42">
        <f t="shared" si="36"/>
        <v>3.1442411519999997E-3</v>
      </c>
      <c r="BI14" s="40">
        <f t="shared" si="37"/>
        <v>2.8990742710436183E-3</v>
      </c>
      <c r="BJ14" s="40">
        <f t="shared" si="38"/>
        <v>1.568827767875327E-3</v>
      </c>
      <c r="BK14" s="40">
        <f t="shared" si="39"/>
        <v>5.3247856222702668E-7</v>
      </c>
      <c r="BL14" s="40">
        <f t="shared" si="40"/>
        <v>2.3983397597175774E-4</v>
      </c>
      <c r="BM14" s="40">
        <f t="shared" si="41"/>
        <v>1.4952286822710865E-2</v>
      </c>
      <c r="BN14" s="40">
        <f t="shared" si="42"/>
        <v>9.5251530315977183E-4</v>
      </c>
      <c r="BO14" s="40">
        <f t="shared" si="43"/>
        <v>6.3786834489620514E-5</v>
      </c>
      <c r="BP14" s="2">
        <v>121</v>
      </c>
      <c r="BQ14" s="17">
        <f t="shared" si="44"/>
        <v>211.56864215222117</v>
      </c>
      <c r="BR14" s="1">
        <f t="shared" si="45"/>
        <v>90.568642152221173</v>
      </c>
      <c r="BS14" s="2">
        <v>0</v>
      </c>
      <c r="BT14" s="17">
        <f t="shared" si="46"/>
        <v>108.15341748955717</v>
      </c>
      <c r="BU14" s="1">
        <f t="shared" si="47"/>
        <v>108.15341748955717</v>
      </c>
      <c r="BV14" s="2">
        <v>0</v>
      </c>
      <c r="BW14" s="17">
        <f t="shared" si="48"/>
        <v>4.0487007478931976E-2</v>
      </c>
      <c r="BX14" s="1">
        <f t="shared" si="49"/>
        <v>4.0487007478931976E-2</v>
      </c>
      <c r="BY14" s="2">
        <v>114</v>
      </c>
      <c r="BZ14" s="17">
        <f t="shared" si="50"/>
        <v>16.336531107292249</v>
      </c>
      <c r="CA14" s="1">
        <f t="shared" si="51"/>
        <v>-97.663468892707755</v>
      </c>
      <c r="CB14" s="2">
        <v>519</v>
      </c>
      <c r="CC14" s="17">
        <f t="shared" si="52"/>
        <v>1022.4074683633236</v>
      </c>
      <c r="CD14" s="1">
        <f t="shared" si="53"/>
        <v>503.40746836332357</v>
      </c>
      <c r="CE14" s="2">
        <v>0</v>
      </c>
      <c r="CF14" s="17">
        <f t="shared" si="54"/>
        <v>70.65377512717923</v>
      </c>
      <c r="CG14" s="1">
        <f t="shared" si="55"/>
        <v>70.65377512717923</v>
      </c>
      <c r="CH14" s="80">
        <v>0</v>
      </c>
      <c r="CI14" s="17">
        <f t="shared" si="56"/>
        <v>4.4204914169651914</v>
      </c>
      <c r="CJ14" s="1">
        <f t="shared" si="57"/>
        <v>4.4204914169651914</v>
      </c>
      <c r="CK14" s="9"/>
      <c r="CO14" s="40"/>
      <c r="CQ14" s="17"/>
      <c r="CR14" s="1"/>
    </row>
    <row r="15" spans="1:98" x14ac:dyDescent="0.2">
      <c r="A15" s="44" t="s">
        <v>67</v>
      </c>
      <c r="B15">
        <v>0</v>
      </c>
      <c r="C15">
        <v>0</v>
      </c>
      <c r="D15">
        <v>6.7924528301886694E-2</v>
      </c>
      <c r="E15">
        <v>0.932075471698113</v>
      </c>
      <c r="F15">
        <v>4.3010752688171998E-2</v>
      </c>
      <c r="G15">
        <v>4.3010752688171998E-2</v>
      </c>
      <c r="H15">
        <v>9.0322580645161202E-2</v>
      </c>
      <c r="I15">
        <v>0.25161290322580598</v>
      </c>
      <c r="J15">
        <v>0.15075253478126299</v>
      </c>
      <c r="K15">
        <v>8.0523164310600498E-2</v>
      </c>
      <c r="L15">
        <v>-1.11549867420737</v>
      </c>
      <c r="M15" s="31">
        <v>0</v>
      </c>
      <c r="N15">
        <v>1.00329953779499</v>
      </c>
      <c r="O15">
        <v>0.995746684629636</v>
      </c>
      <c r="P15">
        <v>1.0065811531953801</v>
      </c>
      <c r="Q15">
        <v>0.99316564751771297</v>
      </c>
      <c r="R15">
        <v>17</v>
      </c>
      <c r="S15" s="43">
        <f t="shared" si="0"/>
        <v>0.99316564751771297</v>
      </c>
      <c r="T15" s="43">
        <f t="shared" si="1"/>
        <v>1.0065811531953801</v>
      </c>
      <c r="U15" s="68">
        <f t="shared" si="2"/>
        <v>16.883816007801119</v>
      </c>
      <c r="V15" s="67">
        <f t="shared" si="3"/>
        <v>17.111879604321462</v>
      </c>
      <c r="W15" s="76">
        <f t="shared" si="4"/>
        <v>1.2063875400697885</v>
      </c>
      <c r="X15" s="76">
        <f t="shared" si="5"/>
        <v>0.10387960237729447</v>
      </c>
      <c r="Y15" s="32">
        <f t="shared" si="6"/>
        <v>1</v>
      </c>
      <c r="Z15" s="32">
        <f t="shared" si="7"/>
        <v>0.3</v>
      </c>
      <c r="AA15" s="32">
        <f t="shared" si="8"/>
        <v>-0.34720588656297802</v>
      </c>
      <c r="AB15" s="32">
        <f t="shared" si="9"/>
        <v>1.0864446403110151</v>
      </c>
      <c r="AC15" s="32">
        <f t="shared" si="10"/>
        <v>-0.34720588656297802</v>
      </c>
      <c r="AD15" s="32">
        <f t="shared" si="11"/>
        <v>1</v>
      </c>
      <c r="AE15" s="21">
        <v>0</v>
      </c>
      <c r="AF15" s="15">
        <f t="shared" si="13"/>
        <v>0</v>
      </c>
      <c r="AG15" s="80">
        <v>0</v>
      </c>
      <c r="AH15" s="16">
        <f t="shared" si="14"/>
        <v>0</v>
      </c>
      <c r="AI15" s="26">
        <f t="shared" si="15"/>
        <v>0</v>
      </c>
      <c r="AJ15" s="80">
        <v>0</v>
      </c>
      <c r="AK15" s="80">
        <v>0</v>
      </c>
      <c r="AL15" s="80">
        <v>0</v>
      </c>
      <c r="AM15" s="10">
        <f t="shared" si="16"/>
        <v>0</v>
      </c>
      <c r="AN15" s="16">
        <f t="shared" si="17"/>
        <v>0</v>
      </c>
      <c r="AO15" s="9">
        <f t="shared" si="18"/>
        <v>0</v>
      </c>
      <c r="AP15" s="9">
        <f t="shared" si="19"/>
        <v>0</v>
      </c>
      <c r="AQ15" s="18">
        <f t="shared" si="20"/>
        <v>0</v>
      </c>
      <c r="AR15" s="30">
        <f t="shared" si="21"/>
        <v>0</v>
      </c>
      <c r="AS15" s="77">
        <f t="shared" si="22"/>
        <v>0</v>
      </c>
      <c r="AT15">
        <f t="shared" si="23"/>
        <v>0</v>
      </c>
      <c r="AU15" s="66">
        <f t="shared" si="24"/>
        <v>0</v>
      </c>
      <c r="AV15" s="69">
        <f t="shared" si="25"/>
        <v>17.111879604321462</v>
      </c>
      <c r="AW15" s="17">
        <f t="shared" si="26"/>
        <v>0</v>
      </c>
      <c r="AX15" s="38">
        <v>1</v>
      </c>
      <c r="AY15" s="23">
        <v>0</v>
      </c>
      <c r="AZ15" s="16">
        <f t="shared" si="28"/>
        <v>0.65064338079024731</v>
      </c>
      <c r="BA15" s="63">
        <f t="shared" si="29"/>
        <v>0.65064338079024731</v>
      </c>
      <c r="BB15" s="42">
        <f t="shared" si="30"/>
        <v>0.46400000000000002</v>
      </c>
      <c r="BC15" s="42">
        <f t="shared" si="31"/>
        <v>0.39400000000000002</v>
      </c>
      <c r="BD15" s="42">
        <f t="shared" si="32"/>
        <v>2E-3</v>
      </c>
      <c r="BE15" s="42">
        <f t="shared" si="33"/>
        <v>0.72499999999999998</v>
      </c>
      <c r="BF15" s="42">
        <f t="shared" si="34"/>
        <v>0.65400000000000003</v>
      </c>
      <c r="BG15" s="42">
        <f t="shared" si="35"/>
        <v>0.22500000000000001</v>
      </c>
      <c r="BH15" s="42">
        <f t="shared" si="36"/>
        <v>3.9E-2</v>
      </c>
      <c r="BI15" s="40">
        <f t="shared" si="37"/>
        <v>7.4217652028734605E-3</v>
      </c>
      <c r="BJ15" s="40">
        <f t="shared" si="38"/>
        <v>3.1940687370020987E-3</v>
      </c>
      <c r="BK15" s="40">
        <f t="shared" si="39"/>
        <v>4.7848342542348385E-6</v>
      </c>
      <c r="BL15" s="40">
        <f t="shared" si="40"/>
        <v>5.4989873018388364E-3</v>
      </c>
      <c r="BM15" s="40">
        <f t="shared" si="41"/>
        <v>6.0235376088852632E-3</v>
      </c>
      <c r="BN15" s="40">
        <f t="shared" si="42"/>
        <v>2.5430657838196102E-4</v>
      </c>
      <c r="BO15" s="40">
        <f t="shared" si="43"/>
        <v>7.9118821516372046E-4</v>
      </c>
      <c r="BP15" s="2">
        <v>843</v>
      </c>
      <c r="BQ15" s="17">
        <f t="shared" si="44"/>
        <v>541.62558097529939</v>
      </c>
      <c r="BR15" s="1">
        <f t="shared" si="45"/>
        <v>-301.37441902470061</v>
      </c>
      <c r="BS15" s="2">
        <v>148</v>
      </c>
      <c r="BT15" s="17">
        <f t="shared" si="46"/>
        <v>220.19590466018769</v>
      </c>
      <c r="BU15" s="1">
        <f t="shared" si="47"/>
        <v>72.195904660187693</v>
      </c>
      <c r="BV15" s="2">
        <v>0</v>
      </c>
      <c r="BW15" s="17">
        <f t="shared" si="48"/>
        <v>0.36381487252074596</v>
      </c>
      <c r="BX15" s="1">
        <f t="shared" si="49"/>
        <v>0.36381487252074596</v>
      </c>
      <c r="BY15" s="2">
        <v>285</v>
      </c>
      <c r="BZ15" s="17">
        <f t="shared" si="50"/>
        <v>374.56901905205416</v>
      </c>
      <c r="CA15" s="1">
        <f t="shared" si="51"/>
        <v>89.569019052054159</v>
      </c>
      <c r="CB15" s="2">
        <v>646</v>
      </c>
      <c r="CC15" s="17">
        <f t="shared" si="52"/>
        <v>411.8774546203565</v>
      </c>
      <c r="CD15" s="1">
        <f t="shared" si="53"/>
        <v>-234.1225453796435</v>
      </c>
      <c r="CE15" s="2">
        <v>0</v>
      </c>
      <c r="CF15" s="17">
        <f t="shared" si="54"/>
        <v>18.863444758060339</v>
      </c>
      <c r="CG15" s="1">
        <f t="shared" si="55"/>
        <v>18.863444758060339</v>
      </c>
      <c r="CH15" s="80">
        <v>1836</v>
      </c>
      <c r="CI15" s="17">
        <f t="shared" si="56"/>
        <v>54.830134499060989</v>
      </c>
      <c r="CJ15" s="1">
        <f t="shared" si="57"/>
        <v>-1781.1698655009391</v>
      </c>
      <c r="CK15" s="9"/>
      <c r="CO15" s="40"/>
      <c r="CQ15" s="17"/>
      <c r="CR15" s="1"/>
    </row>
    <row r="16" spans="1:98" x14ac:dyDescent="0.2">
      <c r="A16" s="44" t="s">
        <v>108</v>
      </c>
      <c r="B16">
        <v>0</v>
      </c>
      <c r="C16">
        <v>0</v>
      </c>
      <c r="D16">
        <v>2.22531293463143E-2</v>
      </c>
      <c r="E16">
        <v>0.97774687065368504</v>
      </c>
      <c r="F16">
        <v>1.6371077762619299E-2</v>
      </c>
      <c r="G16">
        <v>1.6371077762619299E-2</v>
      </c>
      <c r="H16">
        <v>5.7471264367816001E-2</v>
      </c>
      <c r="I16">
        <v>6.7323481116584497E-2</v>
      </c>
      <c r="J16">
        <v>6.22026171588696E-2</v>
      </c>
      <c r="K16">
        <v>3.1911187419873498E-2</v>
      </c>
      <c r="L16">
        <v>0.80085767686908305</v>
      </c>
      <c r="M16" s="31">
        <v>0</v>
      </c>
      <c r="N16">
        <v>1.01210301238758</v>
      </c>
      <c r="O16">
        <v>0.99352292138387899</v>
      </c>
      <c r="P16">
        <v>1.0087056678653401</v>
      </c>
      <c r="Q16">
        <v>0.98825915557767996</v>
      </c>
      <c r="R16">
        <v>164.80999755859301</v>
      </c>
      <c r="S16" s="43">
        <f t="shared" si="0"/>
        <v>0.98825915557767996</v>
      </c>
      <c r="T16" s="43">
        <f t="shared" si="1"/>
        <v>1.0087056678653401</v>
      </c>
      <c r="U16" s="68">
        <f t="shared" si="2"/>
        <v>162.87498901801462</v>
      </c>
      <c r="V16" s="67">
        <f t="shared" si="3"/>
        <v>166.24477865822564</v>
      </c>
      <c r="W16" s="76">
        <f t="shared" si="4"/>
        <v>1.2379689103534166</v>
      </c>
      <c r="X16" s="76">
        <f t="shared" si="5"/>
        <v>3.9129119276385217E-2</v>
      </c>
      <c r="Y16" s="32">
        <f t="shared" si="6"/>
        <v>1</v>
      </c>
      <c r="Z16" s="32">
        <f t="shared" si="7"/>
        <v>0.3</v>
      </c>
      <c r="AA16" s="32">
        <f t="shared" si="8"/>
        <v>-0.34720588656297802</v>
      </c>
      <c r="AB16" s="32">
        <f t="shared" si="9"/>
        <v>1.0864446403110151</v>
      </c>
      <c r="AC16" s="32">
        <f t="shared" si="10"/>
        <v>0.80085767686908305</v>
      </c>
      <c r="AD16" s="32">
        <f t="shared" si="11"/>
        <v>2.1480635634320611</v>
      </c>
      <c r="AE16" s="21">
        <v>0</v>
      </c>
      <c r="AF16" s="15">
        <f t="shared" si="13"/>
        <v>0</v>
      </c>
      <c r="AG16" s="80">
        <v>0</v>
      </c>
      <c r="AH16" s="16">
        <f t="shared" si="14"/>
        <v>0</v>
      </c>
      <c r="AI16" s="26">
        <f t="shared" si="15"/>
        <v>0</v>
      </c>
      <c r="AJ16" s="80">
        <v>0</v>
      </c>
      <c r="AK16" s="80">
        <v>0</v>
      </c>
      <c r="AL16" s="80">
        <v>0</v>
      </c>
      <c r="AM16" s="10">
        <f t="shared" si="16"/>
        <v>0</v>
      </c>
      <c r="AN16" s="16">
        <f t="shared" si="17"/>
        <v>0</v>
      </c>
      <c r="AO16" s="9">
        <f t="shared" si="18"/>
        <v>0</v>
      </c>
      <c r="AP16" s="9">
        <f t="shared" si="19"/>
        <v>0</v>
      </c>
      <c r="AQ16" s="18">
        <f t="shared" si="20"/>
        <v>0</v>
      </c>
      <c r="AR16" s="30">
        <f t="shared" si="21"/>
        <v>0</v>
      </c>
      <c r="AS16" s="77">
        <f t="shared" si="22"/>
        <v>0</v>
      </c>
      <c r="AT16">
        <f t="shared" si="23"/>
        <v>0</v>
      </c>
      <c r="AU16" s="66">
        <f t="shared" si="24"/>
        <v>0</v>
      </c>
      <c r="AV16" s="69">
        <f t="shared" si="25"/>
        <v>166.24477865822564</v>
      </c>
      <c r="AW16" s="17">
        <f t="shared" si="26"/>
        <v>0</v>
      </c>
      <c r="AX16" s="38">
        <v>1</v>
      </c>
      <c r="AY16" s="23">
        <v>0</v>
      </c>
      <c r="AZ16" s="16">
        <f t="shared" si="28"/>
        <v>10.094016690786463</v>
      </c>
      <c r="BA16" s="63">
        <f t="shared" si="29"/>
        <v>10.094016690786463</v>
      </c>
      <c r="BB16" s="42">
        <f t="shared" si="30"/>
        <v>1.0726094856233837</v>
      </c>
      <c r="BC16" s="42">
        <f t="shared" si="31"/>
        <v>2.0141174582821941</v>
      </c>
      <c r="BD16" s="42">
        <f t="shared" si="32"/>
        <v>8.2371159859286211E-2</v>
      </c>
      <c r="BE16" s="42">
        <f t="shared" si="33"/>
        <v>3.726069133757532</v>
      </c>
      <c r="BF16" s="42">
        <f t="shared" si="34"/>
        <v>0.70005142303244172</v>
      </c>
      <c r="BG16" s="42">
        <f t="shared" si="35"/>
        <v>3.4906276194933312</v>
      </c>
      <c r="BH16" s="42">
        <f t="shared" si="36"/>
        <v>0.16218117944127627</v>
      </c>
      <c r="BI16" s="40">
        <f t="shared" si="37"/>
        <v>1.7156585682481962E-2</v>
      </c>
      <c r="BJ16" s="40">
        <f t="shared" si="38"/>
        <v>1.6327993924236762E-2</v>
      </c>
      <c r="BK16" s="40">
        <f t="shared" si="39"/>
        <v>1.970661736278832E-4</v>
      </c>
      <c r="BL16" s="40">
        <f t="shared" si="40"/>
        <v>2.8261526692836277E-2</v>
      </c>
      <c r="BM16" s="40">
        <f t="shared" si="41"/>
        <v>6.4476851296476449E-3</v>
      </c>
      <c r="BN16" s="40">
        <f t="shared" si="42"/>
        <v>3.9452869614174171E-3</v>
      </c>
      <c r="BO16" s="40">
        <f t="shared" si="43"/>
        <v>3.290149689622832E-3</v>
      </c>
      <c r="BP16" s="2">
        <v>815</v>
      </c>
      <c r="BQ16" s="17">
        <f t="shared" si="44"/>
        <v>1252.0533099361687</v>
      </c>
      <c r="BR16" s="1">
        <f t="shared" si="45"/>
        <v>437.05330993616872</v>
      </c>
      <c r="BS16" s="2">
        <v>1196</v>
      </c>
      <c r="BT16" s="17">
        <f t="shared" si="46"/>
        <v>1125.6355731429583</v>
      </c>
      <c r="BU16" s="1">
        <f t="shared" si="47"/>
        <v>-70.364426857041735</v>
      </c>
      <c r="BV16" s="2">
        <v>0</v>
      </c>
      <c r="BW16" s="17">
        <f t="shared" si="48"/>
        <v>14.983926511796099</v>
      </c>
      <c r="BX16" s="1">
        <f t="shared" si="49"/>
        <v>14.983926511796099</v>
      </c>
      <c r="BY16" s="2">
        <v>1629</v>
      </c>
      <c r="BZ16" s="17">
        <f t="shared" si="50"/>
        <v>1925.0621522092358</v>
      </c>
      <c r="CA16" s="1">
        <f t="shared" si="51"/>
        <v>296.06215220923582</v>
      </c>
      <c r="CB16" s="2">
        <v>494</v>
      </c>
      <c r="CC16" s="17">
        <f t="shared" si="52"/>
        <v>440.87981379504669</v>
      </c>
      <c r="CD16" s="1">
        <f t="shared" si="53"/>
        <v>-53.120186204953313</v>
      </c>
      <c r="CE16" s="2">
        <v>165</v>
      </c>
      <c r="CF16" s="17">
        <f t="shared" si="54"/>
        <v>292.64560565009833</v>
      </c>
      <c r="CG16" s="1">
        <f t="shared" si="55"/>
        <v>127.64560565009833</v>
      </c>
      <c r="CH16" s="80">
        <v>989</v>
      </c>
      <c r="CI16" s="17">
        <f t="shared" si="56"/>
        <v>228.01066364055188</v>
      </c>
      <c r="CJ16" s="1">
        <f t="shared" si="57"/>
        <v>-760.98933635944809</v>
      </c>
      <c r="CK16" s="9"/>
      <c r="CO16" s="40"/>
      <c r="CQ16" s="17"/>
      <c r="CR16" s="1"/>
    </row>
    <row r="17" spans="1:96" x14ac:dyDescent="0.2">
      <c r="A17" s="53" t="s">
        <v>15</v>
      </c>
      <c r="B17">
        <v>0</v>
      </c>
      <c r="C17">
        <v>0</v>
      </c>
      <c r="D17">
        <v>5.8461538461538398E-2</v>
      </c>
      <c r="E17">
        <v>0.94153846153846099</v>
      </c>
      <c r="F17">
        <v>8.43373493975903E-2</v>
      </c>
      <c r="G17">
        <v>8.43373493975903E-2</v>
      </c>
      <c r="H17">
        <v>1.85185185185185E-3</v>
      </c>
      <c r="I17">
        <v>9.2592592592592501E-3</v>
      </c>
      <c r="J17">
        <v>4.1408666249996102E-3</v>
      </c>
      <c r="K17">
        <v>1.8687688871591699E-2</v>
      </c>
      <c r="L17">
        <v>0.98294421031143298</v>
      </c>
      <c r="M17" s="31">
        <v>2</v>
      </c>
      <c r="N17">
        <v>1.0074110872317601</v>
      </c>
      <c r="O17">
        <v>0.99479450326907304</v>
      </c>
      <c r="P17">
        <v>1.00940118496253</v>
      </c>
      <c r="Q17">
        <v>0.98618589330574402</v>
      </c>
      <c r="R17">
        <v>110</v>
      </c>
      <c r="S17" s="43">
        <f t="shared" si="0"/>
        <v>0.98618589330574402</v>
      </c>
      <c r="T17" s="43">
        <f t="shared" si="1"/>
        <v>1.00940118496253</v>
      </c>
      <c r="U17" s="68">
        <f t="shared" si="2"/>
        <v>111.54083702340799</v>
      </c>
      <c r="V17" s="67">
        <f t="shared" si="3"/>
        <v>113.13164858840223</v>
      </c>
      <c r="W17" s="76">
        <f t="shared" si="4"/>
        <v>1.2129311142315733</v>
      </c>
      <c r="X17" s="76">
        <f t="shared" si="5"/>
        <v>3.7296557694917347E-2</v>
      </c>
      <c r="Y17" s="32">
        <f t="shared" si="6"/>
        <v>1.44</v>
      </c>
      <c r="Z17" s="32">
        <f t="shared" si="7"/>
        <v>0.3</v>
      </c>
      <c r="AA17" s="32">
        <f t="shared" si="8"/>
        <v>-0.34720588656297802</v>
      </c>
      <c r="AB17" s="32">
        <f t="shared" si="9"/>
        <v>1.0864446403110151</v>
      </c>
      <c r="AC17" s="32">
        <f t="shared" si="10"/>
        <v>0.98294421031143298</v>
      </c>
      <c r="AD17" s="32">
        <f t="shared" si="11"/>
        <v>2.3301500968744109</v>
      </c>
      <c r="AE17" s="21">
        <f>(AD17^4) *Y17*Z17</f>
        <v>12.735597793392687</v>
      </c>
      <c r="AF17" s="15">
        <f t="shared" si="13"/>
        <v>1.9510136401902127E-2</v>
      </c>
      <c r="AG17" s="80">
        <v>1320</v>
      </c>
      <c r="AH17" s="16">
        <f t="shared" si="14"/>
        <v>1103.5128250279863</v>
      </c>
      <c r="AI17" s="26">
        <f t="shared" si="15"/>
        <v>-216.48717497201369</v>
      </c>
      <c r="AJ17" s="80">
        <v>330</v>
      </c>
      <c r="AK17" s="80">
        <v>880</v>
      </c>
      <c r="AL17" s="80">
        <v>0</v>
      </c>
      <c r="AM17" s="10">
        <f t="shared" si="16"/>
        <v>1210</v>
      </c>
      <c r="AN17" s="16">
        <f t="shared" si="17"/>
        <v>1973.9868258034523</v>
      </c>
      <c r="AO17" s="9">
        <f t="shared" si="18"/>
        <v>763.98682580345235</v>
      </c>
      <c r="AP17" s="9">
        <f t="shared" si="19"/>
        <v>547.49965083143866</v>
      </c>
      <c r="AQ17" s="18">
        <f t="shared" si="20"/>
        <v>2530</v>
      </c>
      <c r="AR17" s="30">
        <f t="shared" si="21"/>
        <v>3077.4996508314389</v>
      </c>
      <c r="AS17" s="77">
        <f t="shared" si="22"/>
        <v>0</v>
      </c>
      <c r="AT17">
        <f t="shared" si="23"/>
        <v>0</v>
      </c>
      <c r="AU17" s="66">
        <f t="shared" si="24"/>
        <v>0</v>
      </c>
      <c r="AV17" s="69">
        <f t="shared" si="25"/>
        <v>113.13164858840223</v>
      </c>
      <c r="AW17" s="17">
        <f t="shared" si="26"/>
        <v>0</v>
      </c>
      <c r="AX17" s="38">
        <f>AQ17/AR17</f>
        <v>0.82209595030058813</v>
      </c>
      <c r="AY17" s="23">
        <v>0</v>
      </c>
      <c r="AZ17" s="16">
        <f t="shared" si="28"/>
        <v>32.593018430139885</v>
      </c>
      <c r="BA17" s="63">
        <f t="shared" si="29"/>
        <v>32.593018430139885</v>
      </c>
      <c r="BB17" s="42">
        <f t="shared" si="30"/>
        <v>0.62662177958013954</v>
      </c>
      <c r="BC17" s="42">
        <f t="shared" si="31"/>
        <v>1.4915831360705623</v>
      </c>
      <c r="BD17" s="42">
        <f t="shared" si="32"/>
        <v>2.8307925227125198E-2</v>
      </c>
      <c r="BE17" s="42">
        <f t="shared" si="33"/>
        <v>0.54953107637786514</v>
      </c>
      <c r="BF17" s="42">
        <f t="shared" si="34"/>
        <v>1.2927431459932386</v>
      </c>
      <c r="BG17" s="42">
        <f t="shared" si="35"/>
        <v>11.271042422462768</v>
      </c>
      <c r="BH17" s="42">
        <f t="shared" si="36"/>
        <v>3.5223757680736843E-2</v>
      </c>
      <c r="BI17" s="40">
        <f t="shared" si="37"/>
        <v>1.0022930428988197E-2</v>
      </c>
      <c r="BJ17" s="40">
        <f t="shared" si="38"/>
        <v>1.2091926557265304E-2</v>
      </c>
      <c r="BK17" s="40">
        <f t="shared" si="39"/>
        <v>6.7724365146533592E-5</v>
      </c>
      <c r="BL17" s="40">
        <f t="shared" si="40"/>
        <v>4.1680888427140803E-3</v>
      </c>
      <c r="BM17" s="40">
        <f t="shared" si="41"/>
        <v>1.1906554982444839E-2</v>
      </c>
      <c r="BN17" s="40">
        <f t="shared" si="42"/>
        <v>1.2739112147797493E-2</v>
      </c>
      <c r="BO17" s="40">
        <f t="shared" si="43"/>
        <v>7.1458005053286091E-4</v>
      </c>
      <c r="BP17" s="2">
        <v>1322</v>
      </c>
      <c r="BQ17" s="17">
        <f t="shared" si="44"/>
        <v>731.45341684670063</v>
      </c>
      <c r="BR17" s="1">
        <f t="shared" si="45"/>
        <v>-590.54658315329937</v>
      </c>
      <c r="BS17" s="2">
        <v>804</v>
      </c>
      <c r="BT17" s="17">
        <f t="shared" si="46"/>
        <v>833.60532493131279</v>
      </c>
      <c r="BU17" s="1">
        <f t="shared" si="47"/>
        <v>29.605324931312794</v>
      </c>
      <c r="BV17" s="2">
        <v>0</v>
      </c>
      <c r="BW17" s="17">
        <f t="shared" si="48"/>
        <v>5.1494221039166819</v>
      </c>
      <c r="BX17" s="1">
        <f t="shared" si="49"/>
        <v>5.1494221039166819</v>
      </c>
      <c r="BY17" s="2">
        <v>2014</v>
      </c>
      <c r="BZ17" s="17">
        <f t="shared" si="50"/>
        <v>283.91353961031228</v>
      </c>
      <c r="CA17" s="1">
        <f t="shared" si="51"/>
        <v>-1730.0864603896878</v>
      </c>
      <c r="CB17" s="2">
        <v>660</v>
      </c>
      <c r="CC17" s="17">
        <f t="shared" si="52"/>
        <v>814.14641658961318</v>
      </c>
      <c r="CD17" s="1">
        <f t="shared" si="53"/>
        <v>154.14641658961318</v>
      </c>
      <c r="CE17" s="2">
        <v>1760</v>
      </c>
      <c r="CF17" s="17">
        <f t="shared" si="54"/>
        <v>944.93638267502683</v>
      </c>
      <c r="CG17" s="1">
        <f t="shared" si="55"/>
        <v>-815.06361732497317</v>
      </c>
      <c r="CH17" s="80">
        <v>1540</v>
      </c>
      <c r="CI17" s="17">
        <f t="shared" si="56"/>
        <v>49.521112081977797</v>
      </c>
      <c r="CJ17" s="1">
        <f t="shared" si="57"/>
        <v>-1490.4788879180221</v>
      </c>
      <c r="CK17" s="9"/>
      <c r="CO17" s="40"/>
      <c r="CQ17" s="17"/>
      <c r="CR17" s="1"/>
    </row>
    <row r="18" spans="1:96" x14ac:dyDescent="0.2">
      <c r="A18" s="44" t="s">
        <v>121</v>
      </c>
      <c r="B18">
        <v>1</v>
      </c>
      <c r="C18">
        <v>0</v>
      </c>
      <c r="D18">
        <v>0.14368650217706799</v>
      </c>
      <c r="E18">
        <v>0.85631349782293098</v>
      </c>
      <c r="F18">
        <v>6.8278805120910294E-2</v>
      </c>
      <c r="G18">
        <v>6.8278805120910294E-2</v>
      </c>
      <c r="H18">
        <v>2.7633851468048299E-2</v>
      </c>
      <c r="I18">
        <v>3.02245250431778E-2</v>
      </c>
      <c r="J18">
        <v>2.8900173628120002E-2</v>
      </c>
      <c r="K18">
        <v>4.4421496182759097E-2</v>
      </c>
      <c r="L18">
        <v>0.49650445363809598</v>
      </c>
      <c r="M18" s="31">
        <v>0</v>
      </c>
      <c r="N18">
        <v>1.00777172268121</v>
      </c>
      <c r="O18">
        <v>0.99507349202473205</v>
      </c>
      <c r="P18">
        <v>1.0145807476772899</v>
      </c>
      <c r="Q18">
        <v>0.99323649224396204</v>
      </c>
      <c r="R18">
        <v>13.149999618530201</v>
      </c>
      <c r="S18" s="43">
        <f t="shared" si="0"/>
        <v>0.99323649224396204</v>
      </c>
      <c r="T18" s="43">
        <f t="shared" si="1"/>
        <v>1.0145807476772899</v>
      </c>
      <c r="U18" s="68">
        <f t="shared" si="2"/>
        <v>13.061059494118375</v>
      </c>
      <c r="V18" s="67">
        <f t="shared" si="3"/>
        <v>13.341736444924448</v>
      </c>
      <c r="W18" s="76">
        <f t="shared" si="4"/>
        <v>1.1539988021487502</v>
      </c>
      <c r="X18" s="76">
        <f t="shared" si="5"/>
        <v>5.8774879820141963E-2</v>
      </c>
      <c r="Y18" s="32">
        <f t="shared" si="6"/>
        <v>1</v>
      </c>
      <c r="Z18" s="32">
        <f t="shared" si="7"/>
        <v>0.3</v>
      </c>
      <c r="AA18" s="32">
        <f t="shared" si="8"/>
        <v>-0.34720588656297802</v>
      </c>
      <c r="AB18" s="32">
        <f t="shared" si="9"/>
        <v>1.0864446403110151</v>
      </c>
      <c r="AC18" s="32">
        <f t="shared" si="10"/>
        <v>0.49650445363809598</v>
      </c>
      <c r="AD18" s="32">
        <f t="shared" si="11"/>
        <v>1.8437103402010739</v>
      </c>
      <c r="AE18" s="21">
        <v>0</v>
      </c>
      <c r="AF18" s="15">
        <f t="shared" si="13"/>
        <v>0</v>
      </c>
      <c r="AG18" s="80">
        <v>0</v>
      </c>
      <c r="AH18" s="16">
        <f t="shared" si="14"/>
        <v>0</v>
      </c>
      <c r="AI18" s="26">
        <f t="shared" si="15"/>
        <v>0</v>
      </c>
      <c r="AJ18" s="80">
        <v>0</v>
      </c>
      <c r="AK18" s="80">
        <v>0</v>
      </c>
      <c r="AL18" s="80">
        <v>0</v>
      </c>
      <c r="AM18" s="10">
        <f t="shared" si="16"/>
        <v>0</v>
      </c>
      <c r="AN18" s="16">
        <f t="shared" si="17"/>
        <v>0</v>
      </c>
      <c r="AO18" s="9">
        <f t="shared" si="18"/>
        <v>0</v>
      </c>
      <c r="AP18" s="9">
        <f t="shared" si="19"/>
        <v>0</v>
      </c>
      <c r="AQ18" s="18">
        <f t="shared" si="20"/>
        <v>0</v>
      </c>
      <c r="AR18" s="30">
        <f t="shared" si="21"/>
        <v>0</v>
      </c>
      <c r="AS18" s="77">
        <f t="shared" si="22"/>
        <v>0</v>
      </c>
      <c r="AT18">
        <f t="shared" si="23"/>
        <v>0</v>
      </c>
      <c r="AU18" s="66">
        <f t="shared" si="24"/>
        <v>0</v>
      </c>
      <c r="AV18" s="69">
        <f t="shared" si="25"/>
        <v>13.341736444924448</v>
      </c>
      <c r="AW18" s="17">
        <f t="shared" si="26"/>
        <v>0</v>
      </c>
      <c r="AX18" s="38">
        <v>1</v>
      </c>
      <c r="AY18" s="23">
        <v>0</v>
      </c>
      <c r="AZ18" s="16">
        <f t="shared" si="28"/>
        <v>5.8360231665504623</v>
      </c>
      <c r="BA18" s="63">
        <f t="shared" si="29"/>
        <v>5.8360231665504623</v>
      </c>
      <c r="BB18" s="42">
        <f t="shared" si="30"/>
        <v>0.90722951410344077</v>
      </c>
      <c r="BC18" s="42">
        <f t="shared" si="31"/>
        <v>1.4537322505465486</v>
      </c>
      <c r="BD18" s="42">
        <f t="shared" si="32"/>
        <v>3.9182627351751154E-2</v>
      </c>
      <c r="BE18" s="42">
        <f t="shared" si="33"/>
        <v>2.6864951372600827</v>
      </c>
      <c r="BF18" s="42">
        <f t="shared" si="34"/>
        <v>0.69059653955958311</v>
      </c>
      <c r="BG18" s="42">
        <f t="shared" si="35"/>
        <v>2.0181642528646111</v>
      </c>
      <c r="BH18" s="42">
        <f t="shared" si="36"/>
        <v>0.12198762716811722</v>
      </c>
      <c r="BI18" s="40">
        <f t="shared" si="37"/>
        <v>1.4511302669811883E-2</v>
      </c>
      <c r="BJ18" s="40">
        <f t="shared" si="38"/>
        <v>1.1785078003660996E-2</v>
      </c>
      <c r="BK18" s="40">
        <f t="shared" si="39"/>
        <v>9.374118876178891E-5</v>
      </c>
      <c r="BL18" s="40">
        <f t="shared" si="40"/>
        <v>2.0376555374131002E-2</v>
      </c>
      <c r="BM18" s="40">
        <f t="shared" si="41"/>
        <v>6.3606027960293092E-3</v>
      </c>
      <c r="BN18" s="40">
        <f t="shared" si="42"/>
        <v>2.2810330922612711E-3</v>
      </c>
      <c r="BO18" s="40">
        <f t="shared" si="43"/>
        <v>2.4747480259282059E-3</v>
      </c>
      <c r="BP18" s="2">
        <v>1349</v>
      </c>
      <c r="BQ18" s="17">
        <f t="shared" si="44"/>
        <v>1059.0058462375316</v>
      </c>
      <c r="BR18" s="1">
        <f t="shared" si="45"/>
        <v>-289.99415376246839</v>
      </c>
      <c r="BS18" s="2">
        <v>1267</v>
      </c>
      <c r="BT18" s="17">
        <f t="shared" si="46"/>
        <v>812.45149249438543</v>
      </c>
      <c r="BU18" s="1">
        <f t="shared" si="47"/>
        <v>-454.54850750561457</v>
      </c>
      <c r="BV18" s="2">
        <v>1148</v>
      </c>
      <c r="BW18" s="17">
        <f t="shared" si="48"/>
        <v>7.1276112875026199</v>
      </c>
      <c r="BX18" s="1">
        <f t="shared" si="49"/>
        <v>-1140.8723887124975</v>
      </c>
      <c r="BY18" s="2">
        <v>1170</v>
      </c>
      <c r="BZ18" s="17">
        <f t="shared" si="50"/>
        <v>1387.9694458643073</v>
      </c>
      <c r="CA18" s="1">
        <f t="shared" si="51"/>
        <v>217.96944586430732</v>
      </c>
      <c r="CB18" s="2">
        <v>671</v>
      </c>
      <c r="CC18" s="17">
        <f t="shared" si="52"/>
        <v>434.92529798689213</v>
      </c>
      <c r="CD18" s="1">
        <f t="shared" si="53"/>
        <v>-236.07470201310787</v>
      </c>
      <c r="CE18" s="2">
        <v>855</v>
      </c>
      <c r="CF18" s="17">
        <f t="shared" si="54"/>
        <v>169.19791065157204</v>
      </c>
      <c r="CG18" s="1">
        <f t="shared" si="55"/>
        <v>-685.8020893484279</v>
      </c>
      <c r="CH18" s="80">
        <v>868</v>
      </c>
      <c r="CI18" s="17">
        <f t="shared" si="56"/>
        <v>171.50251294485059</v>
      </c>
      <c r="CJ18" s="1">
        <f t="shared" si="57"/>
        <v>-696.49748705514935</v>
      </c>
      <c r="CK18" s="9"/>
      <c r="CO18" s="40"/>
      <c r="CQ18" s="17"/>
      <c r="CR18" s="1"/>
    </row>
    <row r="19" spans="1:96" x14ac:dyDescent="0.2">
      <c r="A19" s="53" t="s">
        <v>210</v>
      </c>
      <c r="B19">
        <v>0</v>
      </c>
      <c r="C19">
        <v>0</v>
      </c>
      <c r="D19">
        <v>4.8543689320388302E-3</v>
      </c>
      <c r="E19">
        <v>0.99514563106796095</v>
      </c>
      <c r="F19">
        <v>9.0909090909090905E-3</v>
      </c>
      <c r="G19">
        <v>9.0909090909090905E-3</v>
      </c>
      <c r="H19">
        <v>0.34234234234234201</v>
      </c>
      <c r="I19">
        <v>5.8558558558558502E-2</v>
      </c>
      <c r="J19">
        <v>0.14158769050001499</v>
      </c>
      <c r="K19">
        <v>3.5877023604633199E-2</v>
      </c>
      <c r="L19">
        <v>-0.14415548174591</v>
      </c>
      <c r="M19" s="31">
        <v>3</v>
      </c>
      <c r="N19">
        <v>1.01193852002882</v>
      </c>
      <c r="O19">
        <v>0.98396388044722605</v>
      </c>
      <c r="P19">
        <v>1.0108835998961401</v>
      </c>
      <c r="Q19">
        <v>0.99255295583529801</v>
      </c>
      <c r="R19">
        <v>34.650001525878899</v>
      </c>
      <c r="S19" s="43">
        <f t="shared" si="0"/>
        <v>0.99255295583529801</v>
      </c>
      <c r="T19" s="43">
        <f t="shared" si="1"/>
        <v>1.0108835998961401</v>
      </c>
      <c r="U19" s="68">
        <f t="shared" si="2"/>
        <v>35.171904396786012</v>
      </c>
      <c r="V19" s="67">
        <f t="shared" si="3"/>
        <v>36.183274033272276</v>
      </c>
      <c r="W19" s="76">
        <f t="shared" si="4"/>
        <v>1.25</v>
      </c>
      <c r="X19" s="76">
        <f t="shared" si="5"/>
        <v>8.5914543159915105E-2</v>
      </c>
      <c r="Y19" s="32">
        <f t="shared" si="6"/>
        <v>1.728</v>
      </c>
      <c r="Z19" s="32">
        <f t="shared" si="7"/>
        <v>0.3</v>
      </c>
      <c r="AA19" s="32">
        <f t="shared" si="8"/>
        <v>-0.34720588656297802</v>
      </c>
      <c r="AB19" s="32">
        <f t="shared" si="9"/>
        <v>1.0864446403110151</v>
      </c>
      <c r="AC19" s="32">
        <f t="shared" si="10"/>
        <v>-0.14415548174591</v>
      </c>
      <c r="AD19" s="32">
        <f t="shared" si="11"/>
        <v>1.203050404817068</v>
      </c>
      <c r="AE19" s="21">
        <f t="shared" ref="AE19:AE24" si="58">(AD19^4) *Y19*Z19</f>
        <v>1.0859261393812019</v>
      </c>
      <c r="AF19" s="15">
        <f t="shared" si="13"/>
        <v>1.6635706815984689E-3</v>
      </c>
      <c r="AG19" s="80">
        <v>0</v>
      </c>
      <c r="AH19" s="16">
        <f t="shared" si="14"/>
        <v>94.093221321890994</v>
      </c>
      <c r="AI19" s="26">
        <f t="shared" si="15"/>
        <v>94.093221321890994</v>
      </c>
      <c r="AJ19" s="80">
        <v>35</v>
      </c>
      <c r="AK19" s="80">
        <v>113</v>
      </c>
      <c r="AL19" s="80">
        <v>0</v>
      </c>
      <c r="AM19" s="10">
        <f t="shared" si="16"/>
        <v>148</v>
      </c>
      <c r="AN19" s="16">
        <f t="shared" si="17"/>
        <v>168.31592263742908</v>
      </c>
      <c r="AO19" s="9">
        <f t="shared" si="18"/>
        <v>20.315922637429082</v>
      </c>
      <c r="AP19" s="9">
        <f t="shared" si="19"/>
        <v>114.40914395932008</v>
      </c>
      <c r="AQ19" s="18">
        <f t="shared" si="20"/>
        <v>148</v>
      </c>
      <c r="AR19" s="30">
        <f t="shared" si="21"/>
        <v>262.40914395932009</v>
      </c>
      <c r="AS19" s="77">
        <f t="shared" si="22"/>
        <v>0</v>
      </c>
      <c r="AT19">
        <f t="shared" si="23"/>
        <v>0</v>
      </c>
      <c r="AU19" s="66">
        <f t="shared" si="24"/>
        <v>0</v>
      </c>
      <c r="AV19" s="69">
        <f t="shared" si="25"/>
        <v>36.183274033272276</v>
      </c>
      <c r="AW19" s="17">
        <f t="shared" si="26"/>
        <v>0</v>
      </c>
      <c r="AX19" s="38">
        <f t="shared" ref="AX19:AX24" si="59">AQ19/AR19</f>
        <v>0.56400473614190694</v>
      </c>
      <c r="AY19" s="23">
        <v>0</v>
      </c>
      <c r="AZ19" s="16">
        <f t="shared" si="28"/>
        <v>4.7288460379759387</v>
      </c>
      <c r="BA19" s="63">
        <f t="shared" si="29"/>
        <v>4.7288460379759387</v>
      </c>
      <c r="BB19" s="42">
        <f t="shared" si="30"/>
        <v>0.22195308309036549</v>
      </c>
      <c r="BC19" s="42">
        <f t="shared" si="31"/>
        <v>0.28711303563069102</v>
      </c>
      <c r="BD19" s="42">
        <f t="shared" si="32"/>
        <v>5.4687171151825099E-4</v>
      </c>
      <c r="BE19" s="42">
        <f t="shared" si="33"/>
        <v>4.6973580317328019E-2</v>
      </c>
      <c r="BF19" s="42">
        <f t="shared" si="34"/>
        <v>1.6503611880314282</v>
      </c>
      <c r="BG19" s="42">
        <f t="shared" si="35"/>
        <v>1.6352896071151957</v>
      </c>
      <c r="BH19" s="42">
        <f t="shared" si="36"/>
        <v>4.4377710697001823E-3</v>
      </c>
      <c r="BI19" s="40">
        <f t="shared" si="37"/>
        <v>3.5501803205830957E-3</v>
      </c>
      <c r="BJ19" s="40">
        <f t="shared" si="38"/>
        <v>2.3275603327252785E-3</v>
      </c>
      <c r="BK19" s="40">
        <f t="shared" si="39"/>
        <v>1.3083452489722802E-6</v>
      </c>
      <c r="BL19" s="40">
        <f t="shared" si="40"/>
        <v>3.5628568508537029E-4</v>
      </c>
      <c r="BM19" s="40">
        <f t="shared" si="41"/>
        <v>1.5200325205430994E-2</v>
      </c>
      <c r="BN19" s="40">
        <f t="shared" si="42"/>
        <v>1.8482884651068745E-3</v>
      </c>
      <c r="BO19" s="40">
        <f t="shared" si="43"/>
        <v>9.0028517229263637E-5</v>
      </c>
      <c r="BP19" s="2">
        <v>0</v>
      </c>
      <c r="BQ19" s="17">
        <f t="shared" si="44"/>
        <v>259.08505943551313</v>
      </c>
      <c r="BR19" s="1">
        <f t="shared" si="45"/>
        <v>259.08505943551313</v>
      </c>
      <c r="BS19" s="2">
        <v>0</v>
      </c>
      <c r="BT19" s="17">
        <f t="shared" si="46"/>
        <v>160.45968177774799</v>
      </c>
      <c r="BU19" s="1">
        <f t="shared" si="47"/>
        <v>160.45968177774799</v>
      </c>
      <c r="BV19" s="2">
        <v>0</v>
      </c>
      <c r="BW19" s="17">
        <f t="shared" si="48"/>
        <v>9.9480031005607317E-2</v>
      </c>
      <c r="BX19" s="1">
        <f t="shared" si="49"/>
        <v>9.9480031005607317E-2</v>
      </c>
      <c r="BY19" s="2">
        <v>0</v>
      </c>
      <c r="BZ19" s="17">
        <f t="shared" si="50"/>
        <v>24.268755725275081</v>
      </c>
      <c r="CA19" s="1">
        <f t="shared" si="51"/>
        <v>24.268755725275081</v>
      </c>
      <c r="CB19" s="2">
        <v>0</v>
      </c>
      <c r="CC19" s="17">
        <f t="shared" si="52"/>
        <v>1039.3678368969604</v>
      </c>
      <c r="CD19" s="1">
        <f t="shared" si="53"/>
        <v>1039.3678368969604</v>
      </c>
      <c r="CE19" s="2">
        <v>0</v>
      </c>
      <c r="CF19" s="17">
        <f t="shared" si="54"/>
        <v>137.09864518776752</v>
      </c>
      <c r="CG19" s="1">
        <f t="shared" si="55"/>
        <v>137.09864518776752</v>
      </c>
      <c r="CH19" s="80">
        <v>0</v>
      </c>
      <c r="CI19" s="17">
        <f t="shared" si="56"/>
        <v>6.2390662725051991</v>
      </c>
      <c r="CJ19" s="1">
        <f t="shared" si="57"/>
        <v>6.2390662725051991</v>
      </c>
      <c r="CK19" s="9"/>
      <c r="CO19" s="40"/>
      <c r="CQ19" s="17"/>
      <c r="CR19" s="1"/>
    </row>
    <row r="20" spans="1:96" x14ac:dyDescent="0.2">
      <c r="A20" s="53" t="s">
        <v>29</v>
      </c>
      <c r="B20">
        <v>1</v>
      </c>
      <c r="C20">
        <v>0</v>
      </c>
      <c r="D20">
        <v>8.5914085914085905E-2</v>
      </c>
      <c r="E20">
        <v>0.914085914085914</v>
      </c>
      <c r="F20">
        <v>8.8669950738916193E-3</v>
      </c>
      <c r="G20">
        <v>8.8669950738916193E-3</v>
      </c>
      <c r="H20">
        <v>4.4893378226711503E-3</v>
      </c>
      <c r="I20">
        <v>5.0505050505050497E-2</v>
      </c>
      <c r="J20">
        <v>1.5057696818180401E-2</v>
      </c>
      <c r="K20">
        <v>1.1554935028417901E-2</v>
      </c>
      <c r="L20">
        <v>0.58675195123911905</v>
      </c>
      <c r="M20" s="31">
        <v>4</v>
      </c>
      <c r="N20">
        <v>1.0068881256868101</v>
      </c>
      <c r="O20">
        <v>0.99308056072303996</v>
      </c>
      <c r="P20">
        <v>1.01101304057909</v>
      </c>
      <c r="Q20">
        <v>0.99266759222685697</v>
      </c>
      <c r="R20">
        <v>74.569999694824205</v>
      </c>
      <c r="S20" s="43">
        <f t="shared" si="0"/>
        <v>0.99266759222685697</v>
      </c>
      <c r="T20" s="43">
        <f t="shared" si="1"/>
        <v>1.01101304057909</v>
      </c>
      <c r="U20" s="68">
        <f t="shared" si="2"/>
        <v>76.234685048419749</v>
      </c>
      <c r="V20" s="67">
        <f t="shared" si="3"/>
        <v>78.767657178025743</v>
      </c>
      <c r="W20" s="76">
        <f t="shared" si="4"/>
        <v>1.1939479193622602</v>
      </c>
      <c r="X20" s="76">
        <f t="shared" si="5"/>
        <v>2.6465013748027011E-2</v>
      </c>
      <c r="Y20" s="32">
        <f t="shared" si="6"/>
        <v>2.0735999999999999</v>
      </c>
      <c r="Z20" s="32">
        <f t="shared" si="7"/>
        <v>0.3</v>
      </c>
      <c r="AA20" s="32">
        <f t="shared" si="8"/>
        <v>-0.34720588656297802</v>
      </c>
      <c r="AB20" s="32">
        <f t="shared" si="9"/>
        <v>1.0864446403110151</v>
      </c>
      <c r="AC20" s="32">
        <f t="shared" si="10"/>
        <v>0.58675195123911905</v>
      </c>
      <c r="AD20" s="32">
        <f t="shared" si="11"/>
        <v>1.933957837802097</v>
      </c>
      <c r="AE20" s="21">
        <f t="shared" si="58"/>
        <v>8.7023039110078813</v>
      </c>
      <c r="AF20" s="15">
        <f t="shared" si="13"/>
        <v>1.3331383345244677E-2</v>
      </c>
      <c r="AG20" s="80">
        <v>373</v>
      </c>
      <c r="AH20" s="16">
        <f t="shared" si="14"/>
        <v>754.03637339038414</v>
      </c>
      <c r="AI20" s="26">
        <f t="shared" si="15"/>
        <v>381.03637339038414</v>
      </c>
      <c r="AJ20" s="80">
        <v>447</v>
      </c>
      <c r="AK20" s="80">
        <v>2163</v>
      </c>
      <c r="AL20" s="80">
        <v>0</v>
      </c>
      <c r="AM20" s="10">
        <f t="shared" si="16"/>
        <v>2610</v>
      </c>
      <c r="AN20" s="16">
        <f t="shared" si="17"/>
        <v>1348.8360384134933</v>
      </c>
      <c r="AO20" s="9">
        <f t="shared" si="18"/>
        <v>-1261.1639615865067</v>
      </c>
      <c r="AP20" s="9">
        <f t="shared" si="19"/>
        <v>-880.12758819612259</v>
      </c>
      <c r="AQ20" s="18">
        <f t="shared" si="20"/>
        <v>2983</v>
      </c>
      <c r="AR20" s="30">
        <f t="shared" si="21"/>
        <v>2102.8724118038772</v>
      </c>
      <c r="AS20" s="77">
        <f t="shared" si="22"/>
        <v>-880.12758819612259</v>
      </c>
      <c r="AT20">
        <f t="shared" si="23"/>
        <v>2.4830973329659195E-2</v>
      </c>
      <c r="AU20" s="66">
        <f t="shared" si="24"/>
        <v>-221.28121882725833</v>
      </c>
      <c r="AV20" s="69">
        <f t="shared" si="25"/>
        <v>78.767657178025743</v>
      </c>
      <c r="AW20" s="17">
        <f t="shared" si="26"/>
        <v>-2.809290345238177</v>
      </c>
      <c r="AX20" s="38">
        <f t="shared" si="59"/>
        <v>1.4185358955948904</v>
      </c>
      <c r="AY20" s="23">
        <v>0</v>
      </c>
      <c r="AZ20" s="16">
        <f t="shared" si="28"/>
        <v>40.292831466205548</v>
      </c>
      <c r="BA20" s="63">
        <f t="shared" si="29"/>
        <v>40.292831466205548</v>
      </c>
      <c r="BB20" s="42">
        <f t="shared" si="30"/>
        <v>0.27298161724447245</v>
      </c>
      <c r="BC20" s="42">
        <f t="shared" si="31"/>
        <v>0.62385281129403858</v>
      </c>
      <c r="BD20" s="42">
        <f t="shared" si="32"/>
        <v>2.6460745205037555E-3</v>
      </c>
      <c r="BE20" s="42">
        <f t="shared" si="33"/>
        <v>4.5686900055728633E-2</v>
      </c>
      <c r="BF20" s="42">
        <f t="shared" si="34"/>
        <v>2.3310210151097785</v>
      </c>
      <c r="BG20" s="42">
        <f t="shared" si="35"/>
        <v>13.933726750413044</v>
      </c>
      <c r="BH20" s="42">
        <f t="shared" si="36"/>
        <v>4.6444768834211971E-3</v>
      </c>
      <c r="BI20" s="40">
        <f t="shared" si="37"/>
        <v>4.3663910945886796E-3</v>
      </c>
      <c r="BJ20" s="40">
        <f t="shared" si="38"/>
        <v>5.0574334036679143E-3</v>
      </c>
      <c r="BK20" s="40">
        <f t="shared" si="39"/>
        <v>6.3305140024821976E-6</v>
      </c>
      <c r="BL20" s="40">
        <f t="shared" si="40"/>
        <v>3.4652645967838866E-4</v>
      </c>
      <c r="BM20" s="40">
        <f t="shared" si="41"/>
        <v>2.1469407877088155E-2</v>
      </c>
      <c r="BN20" s="40">
        <f t="shared" si="42"/>
        <v>1.5748614995585518E-2</v>
      </c>
      <c r="BO20" s="40">
        <f t="shared" si="43"/>
        <v>9.4221932711876312E-5</v>
      </c>
      <c r="BP20" s="2">
        <v>1974</v>
      </c>
      <c r="BQ20" s="17">
        <f t="shared" si="44"/>
        <v>318.65048930089267</v>
      </c>
      <c r="BR20" s="1">
        <f t="shared" si="45"/>
        <v>-1655.3495106991072</v>
      </c>
      <c r="BS20" s="2">
        <v>1091</v>
      </c>
      <c r="BT20" s="17">
        <f t="shared" si="46"/>
        <v>348.65440141546236</v>
      </c>
      <c r="BU20" s="1">
        <f t="shared" si="47"/>
        <v>-742.34559858453758</v>
      </c>
      <c r="BV20" s="2">
        <v>531</v>
      </c>
      <c r="BW20" s="17">
        <f t="shared" si="48"/>
        <v>0.48134063217873391</v>
      </c>
      <c r="BX20" s="1">
        <f t="shared" si="49"/>
        <v>-530.51865936782121</v>
      </c>
      <c r="BY20" s="2">
        <v>1376</v>
      </c>
      <c r="BZ20" s="17">
        <f t="shared" si="50"/>
        <v>23.603996327453121</v>
      </c>
      <c r="CA20" s="1">
        <f t="shared" si="51"/>
        <v>-1352.3960036725468</v>
      </c>
      <c r="CB20" s="2">
        <v>746</v>
      </c>
      <c r="CC20" s="17">
        <f t="shared" si="52"/>
        <v>1468.0351718195338</v>
      </c>
      <c r="CD20" s="1">
        <f t="shared" si="53"/>
        <v>722.03517181953384</v>
      </c>
      <c r="CE20" s="2">
        <v>1417</v>
      </c>
      <c r="CF20" s="17">
        <f t="shared" si="54"/>
        <v>1168.1692659125513</v>
      </c>
      <c r="CG20" s="1">
        <f t="shared" si="55"/>
        <v>-248.83073408744872</v>
      </c>
      <c r="CH20" s="80">
        <v>1044</v>
      </c>
      <c r="CI20" s="17">
        <f t="shared" si="56"/>
        <v>6.5296741588657401</v>
      </c>
      <c r="CJ20" s="1">
        <f t="shared" si="57"/>
        <v>-1037.4703258411344</v>
      </c>
      <c r="CK20" s="9"/>
      <c r="CO20" s="40"/>
      <c r="CQ20" s="17"/>
      <c r="CR20" s="1"/>
    </row>
    <row r="21" spans="1:96" x14ac:dyDescent="0.2">
      <c r="A21" s="53" t="s">
        <v>73</v>
      </c>
      <c r="B21">
        <v>1</v>
      </c>
      <c r="C21">
        <v>0</v>
      </c>
      <c r="D21">
        <v>0.32240437158469898</v>
      </c>
      <c r="E21">
        <v>0.67759562841529997</v>
      </c>
      <c r="F21">
        <v>0.16243654822334999</v>
      </c>
      <c r="G21">
        <v>0.16243654822334999</v>
      </c>
      <c r="H21">
        <v>0.85</v>
      </c>
      <c r="I21">
        <v>0.65</v>
      </c>
      <c r="J21">
        <v>0.74330343736592497</v>
      </c>
      <c r="K21">
        <v>0.34747610658615302</v>
      </c>
      <c r="L21">
        <v>-0.44938908958691198</v>
      </c>
      <c r="M21" s="31">
        <v>0</v>
      </c>
      <c r="N21">
        <v>1.0021914583053499</v>
      </c>
      <c r="O21">
        <v>0.98919835740105699</v>
      </c>
      <c r="P21">
        <v>1.00532704636711</v>
      </c>
      <c r="Q21">
        <v>0.99636914658260001</v>
      </c>
      <c r="R21">
        <v>80.610000610351506</v>
      </c>
      <c r="S21" s="43">
        <f t="shared" si="0"/>
        <v>0.99636914658260001</v>
      </c>
      <c r="T21" s="43">
        <f t="shared" si="1"/>
        <v>1.00532704636711</v>
      </c>
      <c r="U21" s="68">
        <f t="shared" si="2"/>
        <v>80.317317514158802</v>
      </c>
      <c r="V21" s="67">
        <f t="shared" si="3"/>
        <v>81.039413821255621</v>
      </c>
      <c r="W21" s="76">
        <f t="shared" si="4"/>
        <v>1.0304169688978364</v>
      </c>
      <c r="X21" s="76">
        <f t="shared" si="5"/>
        <v>0.46257957314049669</v>
      </c>
      <c r="Y21" s="32">
        <f t="shared" si="6"/>
        <v>1</v>
      </c>
      <c r="Z21" s="32">
        <f t="shared" si="7"/>
        <v>0.3</v>
      </c>
      <c r="AA21" s="32">
        <f t="shared" si="8"/>
        <v>-0.34720588656297802</v>
      </c>
      <c r="AB21" s="32">
        <f t="shared" si="9"/>
        <v>1.0864446403110151</v>
      </c>
      <c r="AC21" s="32">
        <f t="shared" si="10"/>
        <v>-0.34720588656297802</v>
      </c>
      <c r="AD21" s="32">
        <f t="shared" si="11"/>
        <v>1</v>
      </c>
      <c r="AE21" s="21">
        <f t="shared" si="58"/>
        <v>0.3</v>
      </c>
      <c r="AF21" s="15">
        <f t="shared" si="13"/>
        <v>4.5958116890337374E-4</v>
      </c>
      <c r="AG21" s="80">
        <v>0</v>
      </c>
      <c r="AH21" s="16">
        <f t="shared" si="14"/>
        <v>25.994370494343723</v>
      </c>
      <c r="AI21" s="26">
        <f t="shared" si="15"/>
        <v>25.994370494343723</v>
      </c>
      <c r="AJ21" s="80">
        <v>161</v>
      </c>
      <c r="AK21" s="80">
        <v>81</v>
      </c>
      <c r="AL21" s="80">
        <v>0</v>
      </c>
      <c r="AM21" s="10">
        <f t="shared" si="16"/>
        <v>242</v>
      </c>
      <c r="AN21" s="16">
        <f t="shared" si="17"/>
        <v>46.499273716721099</v>
      </c>
      <c r="AO21" s="9">
        <f t="shared" si="18"/>
        <v>-195.50072628327891</v>
      </c>
      <c r="AP21" s="9">
        <f t="shared" si="19"/>
        <v>-169.5063557889352</v>
      </c>
      <c r="AQ21" s="18">
        <f t="shared" si="20"/>
        <v>242</v>
      </c>
      <c r="AR21" s="30">
        <f t="shared" si="21"/>
        <v>72.493644211064819</v>
      </c>
      <c r="AS21" s="77">
        <f t="shared" si="22"/>
        <v>-169.5063557889352</v>
      </c>
      <c r="AT21">
        <f t="shared" si="23"/>
        <v>4.7822700438573925E-3</v>
      </c>
      <c r="AU21" s="66">
        <f t="shared" si="24"/>
        <v>-42.61719949583523</v>
      </c>
      <c r="AV21" s="69">
        <f t="shared" si="25"/>
        <v>81.039413821255621</v>
      </c>
      <c r="AW21" s="17">
        <f t="shared" si="26"/>
        <v>-0.52588237607238553</v>
      </c>
      <c r="AX21" s="38">
        <f t="shared" si="59"/>
        <v>3.3382236833813792</v>
      </c>
      <c r="AY21" s="23">
        <v>0</v>
      </c>
      <c r="AZ21" s="16">
        <f t="shared" si="28"/>
        <v>0.65064338079024731</v>
      </c>
      <c r="BA21" s="63">
        <f t="shared" si="29"/>
        <v>0.65064338079024731</v>
      </c>
      <c r="BB21" s="42">
        <f t="shared" si="30"/>
        <v>0.46400000000000002</v>
      </c>
      <c r="BC21" s="42">
        <f t="shared" si="31"/>
        <v>0.39400000000000002</v>
      </c>
      <c r="BD21" s="42">
        <f t="shared" si="32"/>
        <v>2E-3</v>
      </c>
      <c r="BE21" s="42">
        <f t="shared" si="33"/>
        <v>0.72499999999999998</v>
      </c>
      <c r="BF21" s="42">
        <f t="shared" si="34"/>
        <v>0.65400000000000003</v>
      </c>
      <c r="BG21" s="42">
        <f t="shared" si="35"/>
        <v>0.22500000000000001</v>
      </c>
      <c r="BH21" s="42">
        <f t="shared" si="36"/>
        <v>3.9E-2</v>
      </c>
      <c r="BI21" s="40">
        <f t="shared" si="37"/>
        <v>7.4217652028734605E-3</v>
      </c>
      <c r="BJ21" s="40">
        <f t="shared" si="38"/>
        <v>3.1940687370020987E-3</v>
      </c>
      <c r="BK21" s="40">
        <f t="shared" si="39"/>
        <v>4.7848342542348385E-6</v>
      </c>
      <c r="BL21" s="40">
        <f t="shared" si="40"/>
        <v>5.4989873018388364E-3</v>
      </c>
      <c r="BM21" s="40">
        <f t="shared" si="41"/>
        <v>6.0235376088852632E-3</v>
      </c>
      <c r="BN21" s="40">
        <f t="shared" si="42"/>
        <v>2.5430657838196102E-4</v>
      </c>
      <c r="BO21" s="40">
        <f t="shared" si="43"/>
        <v>7.9118821516372046E-4</v>
      </c>
      <c r="BP21" s="2">
        <v>821</v>
      </c>
      <c r="BQ21" s="17">
        <f t="shared" si="44"/>
        <v>541.62558097529939</v>
      </c>
      <c r="BR21" s="1">
        <f t="shared" si="45"/>
        <v>-279.37441902470061</v>
      </c>
      <c r="BS21" s="2">
        <v>346</v>
      </c>
      <c r="BT21" s="17">
        <f t="shared" si="46"/>
        <v>220.19590466018769</v>
      </c>
      <c r="BU21" s="1">
        <f t="shared" si="47"/>
        <v>-125.80409533981231</v>
      </c>
      <c r="BV21" s="2">
        <v>93</v>
      </c>
      <c r="BW21" s="17">
        <f t="shared" si="48"/>
        <v>0.36381487252074596</v>
      </c>
      <c r="BX21" s="1">
        <f t="shared" si="49"/>
        <v>-92.636185127479251</v>
      </c>
      <c r="BY21" s="2">
        <v>347</v>
      </c>
      <c r="BZ21" s="17">
        <f t="shared" si="50"/>
        <v>374.56901905205416</v>
      </c>
      <c r="CA21" s="1">
        <f t="shared" si="51"/>
        <v>27.569019052054159</v>
      </c>
      <c r="CB21" s="2">
        <v>725</v>
      </c>
      <c r="CC21" s="17">
        <f t="shared" si="52"/>
        <v>411.8774546203565</v>
      </c>
      <c r="CD21" s="1">
        <f t="shared" si="53"/>
        <v>-313.1225453796435</v>
      </c>
      <c r="CE21" s="2">
        <v>0</v>
      </c>
      <c r="CF21" s="17">
        <f t="shared" si="54"/>
        <v>18.863444758060339</v>
      </c>
      <c r="CG21" s="1">
        <f t="shared" si="55"/>
        <v>18.863444758060339</v>
      </c>
      <c r="CH21" s="80">
        <v>0</v>
      </c>
      <c r="CI21" s="17">
        <f t="shared" si="56"/>
        <v>54.830134499060989</v>
      </c>
      <c r="CJ21" s="1">
        <f t="shared" si="57"/>
        <v>54.830134499060989</v>
      </c>
      <c r="CK21" s="9"/>
      <c r="CO21" s="40"/>
      <c r="CQ21" s="17"/>
      <c r="CR21" s="1"/>
    </row>
    <row r="22" spans="1:96" x14ac:dyDescent="0.2">
      <c r="A22" s="53" t="s">
        <v>61</v>
      </c>
      <c r="B22">
        <v>1</v>
      </c>
      <c r="C22">
        <v>0</v>
      </c>
      <c r="D22">
        <v>0.227929373996789</v>
      </c>
      <c r="E22">
        <v>0.77207062600320997</v>
      </c>
      <c r="F22">
        <v>0.123015873015873</v>
      </c>
      <c r="G22">
        <v>0.123015873015873</v>
      </c>
      <c r="H22">
        <v>4.7535211267605598E-2</v>
      </c>
      <c r="I22">
        <v>6.6901408450704206E-2</v>
      </c>
      <c r="J22">
        <v>5.6393018936785E-2</v>
      </c>
      <c r="K22">
        <v>8.3290074177595E-2</v>
      </c>
      <c r="L22">
        <v>0.27978214629523102</v>
      </c>
      <c r="M22" s="31">
        <v>0</v>
      </c>
      <c r="N22">
        <v>1.00857970012118</v>
      </c>
      <c r="O22">
        <v>0.996410880835079</v>
      </c>
      <c r="P22">
        <v>1.0070777335463801</v>
      </c>
      <c r="Q22">
        <v>0.99445319023713197</v>
      </c>
      <c r="R22">
        <v>13.6599998474121</v>
      </c>
      <c r="S22" s="43">
        <f t="shared" si="0"/>
        <v>0.99445319023713197</v>
      </c>
      <c r="T22" s="43">
        <f t="shared" si="1"/>
        <v>1.0070777335463801</v>
      </c>
      <c r="U22" s="68">
        <f t="shared" si="2"/>
        <v>13.584230426897699</v>
      </c>
      <c r="V22" s="67">
        <f t="shared" si="3"/>
        <v>13.756681686575677</v>
      </c>
      <c r="W22" s="76">
        <f t="shared" si="4"/>
        <v>1.0957455979654738</v>
      </c>
      <c r="X22" s="76">
        <f t="shared" si="5"/>
        <v>0.10401154755160356</v>
      </c>
      <c r="Y22" s="32">
        <f t="shared" si="6"/>
        <v>1</v>
      </c>
      <c r="Z22" s="32">
        <f t="shared" si="7"/>
        <v>0.3</v>
      </c>
      <c r="AA22" s="32">
        <f t="shared" si="8"/>
        <v>-0.34720588656297802</v>
      </c>
      <c r="AB22" s="32">
        <f t="shared" si="9"/>
        <v>1.0864446403110151</v>
      </c>
      <c r="AC22" s="32">
        <f t="shared" si="10"/>
        <v>0.27978214629523102</v>
      </c>
      <c r="AD22" s="32">
        <f t="shared" si="11"/>
        <v>1.6269880328582089</v>
      </c>
      <c r="AE22" s="21">
        <f t="shared" si="58"/>
        <v>2.1021257342383564</v>
      </c>
      <c r="AF22" s="15">
        <f t="shared" si="13"/>
        <v>3.2203246737437553E-3</v>
      </c>
      <c r="AG22" s="80">
        <v>0</v>
      </c>
      <c r="AH22" s="16">
        <f t="shared" si="14"/>
        <v>182.14478387162055</v>
      </c>
      <c r="AI22" s="26">
        <f t="shared" si="15"/>
        <v>182.14478387162055</v>
      </c>
      <c r="AJ22" s="80">
        <v>314</v>
      </c>
      <c r="AK22" s="80">
        <v>656</v>
      </c>
      <c r="AL22" s="80">
        <v>0</v>
      </c>
      <c r="AM22" s="10">
        <f t="shared" si="16"/>
        <v>970</v>
      </c>
      <c r="AN22" s="16">
        <f t="shared" si="17"/>
        <v>325.82439967770881</v>
      </c>
      <c r="AO22" s="9">
        <f t="shared" si="18"/>
        <v>-644.17560032229119</v>
      </c>
      <c r="AP22" s="9">
        <f t="shared" si="19"/>
        <v>-462.03081645067061</v>
      </c>
      <c r="AQ22" s="18">
        <f t="shared" si="20"/>
        <v>970</v>
      </c>
      <c r="AR22" s="30">
        <f t="shared" si="21"/>
        <v>507.96918354932939</v>
      </c>
      <c r="AS22" s="77">
        <f t="shared" si="22"/>
        <v>-462.03081645067061</v>
      </c>
      <c r="AT22">
        <f t="shared" si="23"/>
        <v>1.3035240611285961E-2</v>
      </c>
      <c r="AU22" s="66">
        <f t="shared" si="24"/>
        <v>-116.16354670747505</v>
      </c>
      <c r="AV22" s="69">
        <f t="shared" si="25"/>
        <v>13.756681686575677</v>
      </c>
      <c r="AW22" s="17">
        <f t="shared" si="26"/>
        <v>-8.4441545827750097</v>
      </c>
      <c r="AX22" s="38">
        <f t="shared" si="59"/>
        <v>1.9095646574902951</v>
      </c>
      <c r="AY22" s="23">
        <v>0</v>
      </c>
      <c r="AZ22" s="16">
        <f t="shared" si="28"/>
        <v>3.7270680786324752</v>
      </c>
      <c r="BA22" s="63">
        <f t="shared" si="29"/>
        <v>3.7270680786324752</v>
      </c>
      <c r="BB22" s="42">
        <f t="shared" si="30"/>
        <v>0.79103415827024415</v>
      </c>
      <c r="BC22" s="42">
        <f t="shared" si="31"/>
        <v>1.1132442046533872</v>
      </c>
      <c r="BD22" s="42">
        <f t="shared" si="32"/>
        <v>2.1330062659782045E-2</v>
      </c>
      <c r="BE22" s="42">
        <f t="shared" si="33"/>
        <v>2.055473671117714</v>
      </c>
      <c r="BF22" s="42">
        <f t="shared" si="34"/>
        <v>0.68295321881480275</v>
      </c>
      <c r="BG22" s="42">
        <f t="shared" si="35"/>
        <v>1.2888632120929076</v>
      </c>
      <c r="BH22" s="42">
        <f t="shared" si="36"/>
        <v>9.6624008695132754E-2</v>
      </c>
      <c r="BI22" s="40">
        <f t="shared" si="37"/>
        <v>1.2652736616668957E-2</v>
      </c>
      <c r="BJ22" s="40">
        <f t="shared" si="38"/>
        <v>9.0248185551577414E-3</v>
      </c>
      <c r="BK22" s="40">
        <f t="shared" si="39"/>
        <v>5.1030407229750298E-5</v>
      </c>
      <c r="BL22" s="40">
        <f t="shared" si="40"/>
        <v>1.5590377402400504E-2</v>
      </c>
      <c r="BM22" s="40">
        <f t="shared" si="41"/>
        <v>6.2902055025079676E-3</v>
      </c>
      <c r="BN22" s="40">
        <f t="shared" si="42"/>
        <v>1.4567395265321381E-3</v>
      </c>
      <c r="BO22" s="40">
        <f t="shared" si="43"/>
        <v>1.9601994097811766E-3</v>
      </c>
      <c r="BP22" s="2">
        <v>1227</v>
      </c>
      <c r="BQ22" s="17">
        <f t="shared" si="44"/>
        <v>923.37141281126708</v>
      </c>
      <c r="BR22" s="1">
        <f t="shared" si="45"/>
        <v>-303.62858718873292</v>
      </c>
      <c r="BS22" s="2">
        <v>312</v>
      </c>
      <c r="BT22" s="17">
        <f t="shared" si="46"/>
        <v>622.16196637401958</v>
      </c>
      <c r="BU22" s="1">
        <f t="shared" si="47"/>
        <v>310.16196637401958</v>
      </c>
      <c r="BV22" s="2">
        <v>79</v>
      </c>
      <c r="BW22" s="17">
        <f t="shared" si="48"/>
        <v>3.8800970137140638</v>
      </c>
      <c r="BX22" s="1">
        <f t="shared" si="49"/>
        <v>-75.119902986285936</v>
      </c>
      <c r="BY22" s="2">
        <v>844</v>
      </c>
      <c r="BZ22" s="17">
        <f t="shared" si="50"/>
        <v>1061.9541471419127</v>
      </c>
      <c r="CA22" s="1">
        <f t="shared" si="51"/>
        <v>217.9541471419127</v>
      </c>
      <c r="CB22" s="2">
        <v>779</v>
      </c>
      <c r="CC22" s="17">
        <f t="shared" si="52"/>
        <v>430.11167185048981</v>
      </c>
      <c r="CD22" s="1">
        <f t="shared" si="53"/>
        <v>-348.88832814951019</v>
      </c>
      <c r="CE22" s="2">
        <v>0</v>
      </c>
      <c r="CF22" s="17">
        <f t="shared" si="54"/>
        <v>108.05511112004787</v>
      </c>
      <c r="CG22" s="1">
        <f t="shared" si="55"/>
        <v>108.05511112004787</v>
      </c>
      <c r="CH22" s="80">
        <v>0</v>
      </c>
      <c r="CI22" s="17">
        <f t="shared" si="56"/>
        <v>135.84377929724531</v>
      </c>
      <c r="CJ22" s="1">
        <f t="shared" si="57"/>
        <v>135.84377929724531</v>
      </c>
      <c r="CK22" s="9"/>
      <c r="CO22" s="40"/>
      <c r="CQ22" s="17"/>
      <c r="CR22" s="1"/>
    </row>
    <row r="23" spans="1:96" x14ac:dyDescent="0.2">
      <c r="A23" s="53" t="s">
        <v>16</v>
      </c>
      <c r="B23">
        <v>0</v>
      </c>
      <c r="C23">
        <v>0</v>
      </c>
      <c r="D23">
        <v>7.0626003210272806E-2</v>
      </c>
      <c r="E23">
        <v>0.92937399678972699</v>
      </c>
      <c r="F23">
        <v>3.3333333333333298E-2</v>
      </c>
      <c r="G23">
        <v>3.3333333333333298E-2</v>
      </c>
      <c r="H23">
        <v>8.8028169014084498E-4</v>
      </c>
      <c r="I23">
        <v>1.8485915492957701E-2</v>
      </c>
      <c r="J23">
        <v>4.0339574779540803E-3</v>
      </c>
      <c r="K23">
        <v>1.1595915197393201E-2</v>
      </c>
      <c r="L23">
        <v>0.96622802246362904</v>
      </c>
      <c r="M23" s="31">
        <v>2</v>
      </c>
      <c r="N23">
        <v>1.00566863375201</v>
      </c>
      <c r="O23">
        <v>0.99570224039219901</v>
      </c>
      <c r="P23">
        <v>1.0103544925758801</v>
      </c>
      <c r="Q23">
        <v>0.99409213316527301</v>
      </c>
      <c r="R23">
        <v>86.379997253417898</v>
      </c>
      <c r="S23" s="43">
        <f t="shared" si="0"/>
        <v>0.99409213316527301</v>
      </c>
      <c r="T23" s="43">
        <f t="shared" si="1"/>
        <v>1.0103544925758801</v>
      </c>
      <c r="U23" s="68">
        <f t="shared" si="2"/>
        <v>86.893351603514574</v>
      </c>
      <c r="V23" s="67">
        <f t="shared" si="3"/>
        <v>89.091140098090278</v>
      </c>
      <c r="W23" s="76">
        <f t="shared" si="4"/>
        <v>1.2045194939546111</v>
      </c>
      <c r="X23" s="76">
        <f t="shared" si="5"/>
        <v>2.4612677105055027E-2</v>
      </c>
      <c r="Y23" s="32">
        <f t="shared" si="6"/>
        <v>1.44</v>
      </c>
      <c r="Z23" s="32">
        <f t="shared" si="7"/>
        <v>0.3</v>
      </c>
      <c r="AA23" s="32">
        <f t="shared" si="8"/>
        <v>-0.34720588656297802</v>
      </c>
      <c r="AB23" s="32">
        <f t="shared" si="9"/>
        <v>1.0864446403110151</v>
      </c>
      <c r="AC23" s="32">
        <f t="shared" si="10"/>
        <v>0.96622802246362904</v>
      </c>
      <c r="AD23" s="32">
        <f t="shared" si="11"/>
        <v>2.3134339090266072</v>
      </c>
      <c r="AE23" s="21">
        <f t="shared" si="58"/>
        <v>12.374057636656749</v>
      </c>
      <c r="AF23" s="15">
        <f t="shared" si="13"/>
        <v>1.8956279575774757E-2</v>
      </c>
      <c r="AG23" s="80">
        <v>1123</v>
      </c>
      <c r="AH23" s="16">
        <f t="shared" si="14"/>
        <v>1072.186129085396</v>
      </c>
      <c r="AI23" s="26">
        <f t="shared" si="15"/>
        <v>-50.813870914603967</v>
      </c>
      <c r="AJ23" s="80">
        <v>1037</v>
      </c>
      <c r="AK23" s="80">
        <v>5096</v>
      </c>
      <c r="AL23" s="80">
        <v>691</v>
      </c>
      <c r="AM23" s="10">
        <f t="shared" si="16"/>
        <v>6824</v>
      </c>
      <c r="AN23" s="16">
        <f t="shared" si="17"/>
        <v>1917.9489767779505</v>
      </c>
      <c r="AO23" s="9">
        <f t="shared" si="18"/>
        <v>-4906.0510232220495</v>
      </c>
      <c r="AP23" s="9">
        <f t="shared" si="19"/>
        <v>-4956.8648941366537</v>
      </c>
      <c r="AQ23" s="18">
        <f t="shared" si="20"/>
        <v>7947</v>
      </c>
      <c r="AR23" s="30">
        <f t="shared" si="21"/>
        <v>2990.1351058633463</v>
      </c>
      <c r="AS23" s="77">
        <f t="shared" si="22"/>
        <v>-4956.8648941366537</v>
      </c>
      <c r="AT23">
        <f t="shared" si="23"/>
        <v>0.13984765576693173</v>
      </c>
      <c r="AU23" s="66">
        <f t="shared" si="24"/>
        <v>-1246.2523843670144</v>
      </c>
      <c r="AV23" s="69">
        <f t="shared" si="25"/>
        <v>89.091140098090278</v>
      </c>
      <c r="AW23" s="17">
        <f t="shared" si="26"/>
        <v>-13.988510900128537</v>
      </c>
      <c r="AX23" s="38">
        <f t="shared" si="59"/>
        <v>2.6577394394041773</v>
      </c>
      <c r="AY23" s="23">
        <v>0</v>
      </c>
      <c r="AZ23" s="16">
        <f t="shared" si="28"/>
        <v>31.762295143248291</v>
      </c>
      <c r="BA23" s="63">
        <f t="shared" si="29"/>
        <v>31.762295143248291</v>
      </c>
      <c r="BB23" s="42">
        <f t="shared" si="30"/>
        <v>0.62169662928448477</v>
      </c>
      <c r="BC23" s="42">
        <f t="shared" si="31"/>
        <v>1.4688412927356735</v>
      </c>
      <c r="BD23" s="42">
        <f t="shared" si="32"/>
        <v>2.7333950954611143E-2</v>
      </c>
      <c r="BE23" s="42">
        <f t="shared" si="33"/>
        <v>0.54112522334726487</v>
      </c>
      <c r="BF23" s="42">
        <f t="shared" si="34"/>
        <v>1.2919150533560833</v>
      </c>
      <c r="BG23" s="42">
        <f t="shared" si="35"/>
        <v>10.98376870990522</v>
      </c>
      <c r="BH23" s="42">
        <f t="shared" si="36"/>
        <v>3.4754202667118539E-2</v>
      </c>
      <c r="BI23" s="40">
        <f t="shared" si="37"/>
        <v>9.9441517456192036E-3</v>
      </c>
      <c r="BJ23" s="40">
        <f t="shared" si="38"/>
        <v>1.1907563585646605E-2</v>
      </c>
      <c r="BK23" s="40">
        <f t="shared" si="39"/>
        <v>6.5394212415599234E-5</v>
      </c>
      <c r="BL23" s="40">
        <f t="shared" si="40"/>
        <v>4.1043320439880186E-3</v>
      </c>
      <c r="BM23" s="40">
        <f t="shared" si="41"/>
        <v>1.1898927999044922E-2</v>
      </c>
      <c r="BN23" s="40">
        <f t="shared" si="42"/>
        <v>1.2414420614910413E-2</v>
      </c>
      <c r="BO23" s="40">
        <f t="shared" si="43"/>
        <v>7.0505424558040333E-4</v>
      </c>
      <c r="BP23" s="2">
        <v>971</v>
      </c>
      <c r="BQ23" s="17">
        <f t="shared" si="44"/>
        <v>725.70430609179823</v>
      </c>
      <c r="BR23" s="1">
        <f t="shared" si="45"/>
        <v>-245.29569390820177</v>
      </c>
      <c r="BS23" s="2">
        <v>1407</v>
      </c>
      <c r="BT23" s="17">
        <f t="shared" si="46"/>
        <v>820.89552603089135</v>
      </c>
      <c r="BU23" s="1">
        <f t="shared" si="47"/>
        <v>-586.10447396910865</v>
      </c>
      <c r="BV23" s="2">
        <v>1421</v>
      </c>
      <c r="BW23" s="17">
        <f t="shared" si="48"/>
        <v>4.9722489410200881</v>
      </c>
      <c r="BX23" s="1">
        <f t="shared" si="49"/>
        <v>-1416.0277510589799</v>
      </c>
      <c r="BY23" s="2">
        <v>91</v>
      </c>
      <c r="BZ23" s="17">
        <f t="shared" si="50"/>
        <v>279.57068150828786</v>
      </c>
      <c r="CA23" s="1">
        <f t="shared" si="51"/>
        <v>188.57068150828786</v>
      </c>
      <c r="CB23" s="2">
        <v>950</v>
      </c>
      <c r="CC23" s="17">
        <f t="shared" si="52"/>
        <v>813.62489871869366</v>
      </c>
      <c r="CD23" s="1">
        <f t="shared" si="53"/>
        <v>-136.37510128130634</v>
      </c>
      <c r="CE23" s="2">
        <v>1123</v>
      </c>
      <c r="CF23" s="17">
        <f t="shared" si="54"/>
        <v>920.85206353159481</v>
      </c>
      <c r="CG23" s="1">
        <f t="shared" si="55"/>
        <v>-202.14793646840519</v>
      </c>
      <c r="CH23" s="80">
        <v>0</v>
      </c>
      <c r="CI23" s="17">
        <f t="shared" si="56"/>
        <v>48.860964272967529</v>
      </c>
      <c r="CJ23" s="1">
        <f t="shared" si="57"/>
        <v>48.860964272967529</v>
      </c>
      <c r="CK23" s="9"/>
      <c r="CO23" s="40"/>
      <c r="CQ23" s="17"/>
      <c r="CR23" s="1"/>
    </row>
    <row r="24" spans="1:96" x14ac:dyDescent="0.2">
      <c r="A24" s="49" t="s">
        <v>193</v>
      </c>
      <c r="B24">
        <v>1</v>
      </c>
      <c r="C24">
        <v>1</v>
      </c>
      <c r="D24">
        <v>0.19422150882825001</v>
      </c>
      <c r="E24">
        <v>0.80577849117174905</v>
      </c>
      <c r="F24">
        <v>0.27222222222222198</v>
      </c>
      <c r="G24">
        <v>0.27222222222222198</v>
      </c>
      <c r="H24">
        <v>0.118838028169014</v>
      </c>
      <c r="I24">
        <v>7.9225352112676006E-2</v>
      </c>
      <c r="J24">
        <v>9.7030843684192694E-2</v>
      </c>
      <c r="K24">
        <v>0.16252369640088801</v>
      </c>
      <c r="L24">
        <v>0.89339614474497497</v>
      </c>
      <c r="M24" s="31">
        <v>0</v>
      </c>
      <c r="N24">
        <v>1.0118226621755699</v>
      </c>
      <c r="O24">
        <v>0.98794876115116903</v>
      </c>
      <c r="P24">
        <v>1.0151403721003001</v>
      </c>
      <c r="Q24">
        <v>0.99091503623849597</v>
      </c>
      <c r="R24">
        <v>53.939998626708899</v>
      </c>
      <c r="S24" s="43">
        <f t="shared" si="0"/>
        <v>0.98794876115116903</v>
      </c>
      <c r="T24" s="43">
        <f t="shared" si="1"/>
        <v>1.0151403721003001</v>
      </c>
      <c r="U24" s="68">
        <f t="shared" si="2"/>
        <v>53.289954819752815</v>
      </c>
      <c r="V24" s="67">
        <f t="shared" si="3"/>
        <v>54.756670277006947</v>
      </c>
      <c r="W24" s="76">
        <f t="shared" si="4"/>
        <v>1.1190542899631459</v>
      </c>
      <c r="X24" s="76">
        <f t="shared" si="5"/>
        <v>0.17089769623420925</v>
      </c>
      <c r="Y24" s="32">
        <f t="shared" si="6"/>
        <v>1</v>
      </c>
      <c r="Z24" s="32">
        <f t="shared" si="7"/>
        <v>1</v>
      </c>
      <c r="AA24" s="32">
        <f t="shared" si="8"/>
        <v>-0.34720588656297802</v>
      </c>
      <c r="AB24" s="32">
        <f t="shared" si="9"/>
        <v>1.0864446403110151</v>
      </c>
      <c r="AC24" s="32">
        <f t="shared" si="10"/>
        <v>0.89339614474497497</v>
      </c>
      <c r="AD24" s="32">
        <f t="shared" si="11"/>
        <v>2.2406020313079531</v>
      </c>
      <c r="AE24" s="21">
        <f t="shared" si="58"/>
        <v>25.203386614005368</v>
      </c>
      <c r="AF24" s="15">
        <f t="shared" si="13"/>
        <v>3.8610006267960767E-2</v>
      </c>
      <c r="AG24" s="80">
        <v>216</v>
      </c>
      <c r="AH24" s="16">
        <f t="shared" si="14"/>
        <v>2183.8205645221287</v>
      </c>
      <c r="AI24" s="26">
        <f t="shared" si="15"/>
        <v>1967.8205645221287</v>
      </c>
      <c r="AJ24" s="80">
        <v>1726</v>
      </c>
      <c r="AK24" s="80">
        <v>2212</v>
      </c>
      <c r="AL24" s="80">
        <v>108</v>
      </c>
      <c r="AM24" s="10">
        <f t="shared" si="16"/>
        <v>4046</v>
      </c>
      <c r="AN24" s="16">
        <f t="shared" si="17"/>
        <v>3906.4639091766003</v>
      </c>
      <c r="AO24" s="9">
        <f t="shared" si="18"/>
        <v>-139.53609082339972</v>
      </c>
      <c r="AP24" s="9">
        <f t="shared" si="19"/>
        <v>1828.284473698729</v>
      </c>
      <c r="AQ24" s="18">
        <f t="shared" si="20"/>
        <v>4262</v>
      </c>
      <c r="AR24" s="30">
        <f t="shared" si="21"/>
        <v>6090.284473698729</v>
      </c>
      <c r="AS24" s="77">
        <f t="shared" si="22"/>
        <v>0</v>
      </c>
      <c r="AT24">
        <f t="shared" si="23"/>
        <v>0</v>
      </c>
      <c r="AU24" s="66">
        <f t="shared" si="24"/>
        <v>0</v>
      </c>
      <c r="AV24" s="69">
        <f t="shared" si="25"/>
        <v>54.756670277006947</v>
      </c>
      <c r="AW24" s="17">
        <f t="shared" si="26"/>
        <v>0</v>
      </c>
      <c r="AX24" s="38">
        <f t="shared" si="59"/>
        <v>0.69980310745839724</v>
      </c>
      <c r="AY24" s="23">
        <v>0</v>
      </c>
      <c r="AZ24" s="16">
        <f t="shared" si="28"/>
        <v>52.187729534499766</v>
      </c>
      <c r="BA24" s="63">
        <f t="shared" si="29"/>
        <v>52.187729534499766</v>
      </c>
      <c r="BB24" s="42">
        <f t="shared" si="30"/>
        <v>2.4210275917509709</v>
      </c>
      <c r="BC24" s="42">
        <f t="shared" si="31"/>
        <v>5.5934315008616737</v>
      </c>
      <c r="BD24" s="42">
        <f t="shared" si="32"/>
        <v>50.561931908504654</v>
      </c>
      <c r="BE24" s="42">
        <f t="shared" si="33"/>
        <v>5.6251081534332537</v>
      </c>
      <c r="BF24" s="42">
        <f t="shared" si="34"/>
        <v>1.0744407233416977</v>
      </c>
      <c r="BG24" s="42">
        <f t="shared" si="35"/>
        <v>18.047119961476838</v>
      </c>
      <c r="BH24" s="42">
        <f t="shared" si="36"/>
        <v>4.4986255766764147</v>
      </c>
      <c r="BI24" s="40">
        <f t="shared" si="37"/>
        <v>3.8724780895805798E-2</v>
      </c>
      <c r="BJ24" s="40">
        <f t="shared" si="38"/>
        <v>4.534468195295685E-2</v>
      </c>
      <c r="BK24" s="40">
        <f t="shared" si="39"/>
        <v>0.12096523187805128</v>
      </c>
      <c r="BL24" s="40">
        <f t="shared" si="40"/>
        <v>4.2665376975447679E-2</v>
      </c>
      <c r="BM24" s="40">
        <f t="shared" si="41"/>
        <v>9.8959237088174345E-3</v>
      </c>
      <c r="BN24" s="40">
        <f t="shared" si="42"/>
        <v>2.0397783675786502E-2</v>
      </c>
      <c r="BO24" s="40">
        <f t="shared" si="43"/>
        <v>9.1263065146166028E-2</v>
      </c>
      <c r="BP24" s="2">
        <v>2081</v>
      </c>
      <c r="BQ24" s="17">
        <f t="shared" si="44"/>
        <v>2826.0570602141156</v>
      </c>
      <c r="BR24" s="1">
        <f t="shared" si="45"/>
        <v>745.05706021411561</v>
      </c>
      <c r="BS24" s="2">
        <v>3061</v>
      </c>
      <c r="BT24" s="17">
        <f t="shared" si="46"/>
        <v>3126.0170291548925</v>
      </c>
      <c r="BU24" s="1">
        <f t="shared" si="47"/>
        <v>65.017029154892498</v>
      </c>
      <c r="BV24" s="2">
        <v>940</v>
      </c>
      <c r="BW24" s="17">
        <f t="shared" si="48"/>
        <v>9197.5914058476283</v>
      </c>
      <c r="BX24" s="1">
        <f t="shared" si="49"/>
        <v>8257.5914058476283</v>
      </c>
      <c r="BY24" s="2">
        <v>2176</v>
      </c>
      <c r="BZ24" s="17">
        <f t="shared" si="50"/>
        <v>2906.1948180595941</v>
      </c>
      <c r="CA24" s="1">
        <f t="shared" si="51"/>
        <v>730.19481805959413</v>
      </c>
      <c r="CB24" s="2">
        <v>1241</v>
      </c>
      <c r="CC24" s="17">
        <f t="shared" si="52"/>
        <v>676.66347136151853</v>
      </c>
      <c r="CD24" s="1">
        <f t="shared" si="53"/>
        <v>-564.33652863848147</v>
      </c>
      <c r="CE24" s="2">
        <v>1241</v>
      </c>
      <c r="CF24" s="17">
        <f t="shared" si="54"/>
        <v>1513.0260019351397</v>
      </c>
      <c r="CG24" s="1">
        <f t="shared" si="55"/>
        <v>272.02600193513967</v>
      </c>
      <c r="CH24" s="80">
        <v>7875</v>
      </c>
      <c r="CI24" s="17">
        <f t="shared" si="56"/>
        <v>6324.621677694452</v>
      </c>
      <c r="CJ24" s="1">
        <f t="shared" si="57"/>
        <v>-1550.378322305548</v>
      </c>
      <c r="CK24" s="9"/>
      <c r="CO24" s="40"/>
      <c r="CQ24" s="17"/>
      <c r="CR24" s="1"/>
    </row>
    <row r="25" spans="1:96" x14ac:dyDescent="0.2">
      <c r="A25" s="45" t="s">
        <v>69</v>
      </c>
      <c r="B25">
        <v>1</v>
      </c>
      <c r="C25">
        <v>1</v>
      </c>
      <c r="D25">
        <v>0.37358818418766199</v>
      </c>
      <c r="E25">
        <v>0.62641181581233696</v>
      </c>
      <c r="F25">
        <v>0.58712446351931302</v>
      </c>
      <c r="G25">
        <v>0.58712446351931302</v>
      </c>
      <c r="H25">
        <v>5.2833813640729997E-2</v>
      </c>
      <c r="I25">
        <v>0.37463976945244898</v>
      </c>
      <c r="J25">
        <v>0.140689899287961</v>
      </c>
      <c r="K25">
        <v>0.28740647460005198</v>
      </c>
      <c r="L25">
        <v>0.447256145710966</v>
      </c>
      <c r="M25" s="31">
        <v>0</v>
      </c>
      <c r="N25">
        <v>1.0149367820961901</v>
      </c>
      <c r="O25">
        <v>0.99328859704748196</v>
      </c>
      <c r="P25">
        <v>1.01290355420167</v>
      </c>
      <c r="Q25">
        <v>0.99347617339122996</v>
      </c>
      <c r="R25">
        <v>4.0799999237060502</v>
      </c>
      <c r="S25" s="43">
        <f t="shared" si="0"/>
        <v>0.99328859704748196</v>
      </c>
      <c r="T25" s="43">
        <f t="shared" si="1"/>
        <v>1.01290355420167</v>
      </c>
      <c r="U25" s="68">
        <f t="shared" si="2"/>
        <v>4.0526174001718163</v>
      </c>
      <c r="V25" s="67">
        <f t="shared" si="3"/>
        <v>4.1326464238644007</v>
      </c>
      <c r="W25" s="76">
        <f t="shared" si="4"/>
        <v>0.99502381310870813</v>
      </c>
      <c r="X25" s="76">
        <f t="shared" si="5"/>
        <v>0.34334386688678287</v>
      </c>
      <c r="Y25" s="32">
        <f t="shared" si="6"/>
        <v>1</v>
      </c>
      <c r="Z25" s="32">
        <f t="shared" si="7"/>
        <v>1</v>
      </c>
      <c r="AA25" s="32">
        <f t="shared" si="8"/>
        <v>-0.34720588656297802</v>
      </c>
      <c r="AB25" s="32">
        <f t="shared" si="9"/>
        <v>1.0864446403110151</v>
      </c>
      <c r="AC25" s="32">
        <f t="shared" si="10"/>
        <v>0.447256145710966</v>
      </c>
      <c r="AD25" s="32">
        <f t="shared" si="11"/>
        <v>1.794462032273944</v>
      </c>
      <c r="AE25" s="21">
        <v>0</v>
      </c>
      <c r="AF25" s="15">
        <f t="shared" si="13"/>
        <v>0</v>
      </c>
      <c r="AG25" s="80">
        <v>0</v>
      </c>
      <c r="AH25" s="16">
        <f t="shared" si="14"/>
        <v>0</v>
      </c>
      <c r="AI25" s="26">
        <f t="shared" si="15"/>
        <v>0</v>
      </c>
      <c r="AJ25" s="80">
        <v>0</v>
      </c>
      <c r="AK25" s="80">
        <v>0</v>
      </c>
      <c r="AL25" s="80">
        <v>0</v>
      </c>
      <c r="AM25" s="10">
        <f t="shared" si="16"/>
        <v>0</v>
      </c>
      <c r="AN25" s="16">
        <f t="shared" si="17"/>
        <v>0</v>
      </c>
      <c r="AO25" s="9">
        <f t="shared" si="18"/>
        <v>0</v>
      </c>
      <c r="AP25" s="9">
        <f t="shared" si="19"/>
        <v>0</v>
      </c>
      <c r="AQ25" s="18">
        <f t="shared" si="20"/>
        <v>0</v>
      </c>
      <c r="AR25" s="30">
        <f t="shared" si="21"/>
        <v>0</v>
      </c>
      <c r="AS25" s="77">
        <f t="shared" si="22"/>
        <v>0</v>
      </c>
      <c r="AT25">
        <f t="shared" si="23"/>
        <v>0</v>
      </c>
      <c r="AU25" s="66">
        <f t="shared" si="24"/>
        <v>0</v>
      </c>
      <c r="AV25" s="69">
        <f t="shared" si="25"/>
        <v>4.1326464238644007</v>
      </c>
      <c r="AW25" s="17">
        <f t="shared" si="26"/>
        <v>0</v>
      </c>
      <c r="AX25" s="38">
        <v>1</v>
      </c>
      <c r="AY25" s="23">
        <v>0</v>
      </c>
      <c r="AZ25" s="16">
        <f t="shared" si="28"/>
        <v>23.537959096661144</v>
      </c>
      <c r="BA25" s="63">
        <f t="shared" si="29"/>
        <v>23.537959096661144</v>
      </c>
      <c r="BB25" s="42">
        <f t="shared" si="30"/>
        <v>1.8980688599770603</v>
      </c>
      <c r="BC25" s="42">
        <f t="shared" si="31"/>
        <v>3.4825370090283418</v>
      </c>
      <c r="BD25" s="42">
        <f t="shared" si="32"/>
        <v>17.17443164010324</v>
      </c>
      <c r="BE25" s="42">
        <f t="shared" si="33"/>
        <v>3.4968200231085174</v>
      </c>
      <c r="BF25" s="42">
        <f t="shared" si="34"/>
        <v>1.0534165819937491</v>
      </c>
      <c r="BG25" s="42">
        <f t="shared" si="35"/>
        <v>8.1396982634579071</v>
      </c>
      <c r="BH25" s="42">
        <f t="shared" si="36"/>
        <v>2.9739487936992313</v>
      </c>
      <c r="BI25" s="40">
        <f t="shared" si="37"/>
        <v>3.035995995180053E-2</v>
      </c>
      <c r="BJ25" s="40">
        <f t="shared" si="38"/>
        <v>2.8232138543122388E-2</v>
      </c>
      <c r="BK25" s="40">
        <f t="shared" si="39"/>
        <v>4.1088404404290298E-2</v>
      </c>
      <c r="BL25" s="40">
        <f t="shared" si="40"/>
        <v>2.652271572950279E-2</v>
      </c>
      <c r="BM25" s="40">
        <f t="shared" si="41"/>
        <v>9.7022850144689813E-3</v>
      </c>
      <c r="BN25" s="40">
        <f t="shared" si="42"/>
        <v>9.199905841962534E-3</v>
      </c>
      <c r="BO25" s="40">
        <f t="shared" si="43"/>
        <v>6.0332134309620367E-2</v>
      </c>
      <c r="BP25" s="2">
        <v>859</v>
      </c>
      <c r="BQ25" s="17">
        <f t="shared" si="44"/>
        <v>2215.609157362499</v>
      </c>
      <c r="BR25" s="1">
        <f t="shared" si="45"/>
        <v>1356.609157362499</v>
      </c>
      <c r="BS25" s="2">
        <v>244</v>
      </c>
      <c r="BT25" s="17">
        <f t="shared" si="46"/>
        <v>1946.2953990243143</v>
      </c>
      <c r="BU25" s="1">
        <f t="shared" si="47"/>
        <v>1702.2953990243143</v>
      </c>
      <c r="BV25" s="2">
        <v>0</v>
      </c>
      <c r="BW25" s="17">
        <f t="shared" si="48"/>
        <v>3124.1568288802127</v>
      </c>
      <c r="BX25" s="1">
        <f t="shared" si="49"/>
        <v>3124.1568288802127</v>
      </c>
      <c r="BY25" s="2">
        <v>417</v>
      </c>
      <c r="BZ25" s="17">
        <f t="shared" si="50"/>
        <v>1806.6213046308121</v>
      </c>
      <c r="CA25" s="1">
        <f t="shared" si="51"/>
        <v>1389.6213046308121</v>
      </c>
      <c r="CB25" s="2">
        <v>522</v>
      </c>
      <c r="CC25" s="17">
        <f t="shared" si="52"/>
        <v>663.42284471936</v>
      </c>
      <c r="CD25" s="1">
        <f t="shared" si="53"/>
        <v>141.42284471936</v>
      </c>
      <c r="CE25" s="2">
        <v>0</v>
      </c>
      <c r="CF25" s="17">
        <f t="shared" si="54"/>
        <v>682.41221573341295</v>
      </c>
      <c r="CG25" s="1">
        <f t="shared" si="55"/>
        <v>682.41221573341295</v>
      </c>
      <c r="CH25" s="80">
        <v>24</v>
      </c>
      <c r="CI25" s="17">
        <f t="shared" si="56"/>
        <v>4181.0772397910014</v>
      </c>
      <c r="CJ25" s="1">
        <f t="shared" si="57"/>
        <v>4157.0772397910014</v>
      </c>
      <c r="CK25" s="9"/>
      <c r="CO25" s="40"/>
      <c r="CQ25" s="17"/>
      <c r="CR25" s="1"/>
    </row>
    <row r="26" spans="1:96" x14ac:dyDescent="0.2">
      <c r="A26" s="45" t="s">
        <v>116</v>
      </c>
      <c r="B26">
        <v>0</v>
      </c>
      <c r="C26">
        <v>0</v>
      </c>
      <c r="D26">
        <v>0.13927576601671299</v>
      </c>
      <c r="E26">
        <v>0.86072423398328601</v>
      </c>
      <c r="F26">
        <v>3.1420765027322398E-2</v>
      </c>
      <c r="G26">
        <v>3.1420765027322398E-2</v>
      </c>
      <c r="H26">
        <v>1.64473684210526E-3</v>
      </c>
      <c r="I26">
        <v>2.7138157894736802E-2</v>
      </c>
      <c r="J26">
        <v>6.68095263539141E-3</v>
      </c>
      <c r="K26">
        <v>1.4488638407914801E-2</v>
      </c>
      <c r="L26">
        <v>0.55836711207664602</v>
      </c>
      <c r="M26" s="31">
        <v>2</v>
      </c>
      <c r="N26">
        <v>1.0090821982287499</v>
      </c>
      <c r="O26">
        <v>0.986307899318148</v>
      </c>
      <c r="P26">
        <v>1.0121659289078999</v>
      </c>
      <c r="Q26">
        <v>0.99262189260639999</v>
      </c>
      <c r="R26">
        <v>47.049999237060497</v>
      </c>
      <c r="S26" s="43">
        <f t="shared" si="0"/>
        <v>0.99262189260639999</v>
      </c>
      <c r="T26" s="43">
        <f t="shared" si="1"/>
        <v>1.0121659289078999</v>
      </c>
      <c r="U26" s="68">
        <f t="shared" si="2"/>
        <v>47.399719457645517</v>
      </c>
      <c r="V26" s="67">
        <f t="shared" si="3"/>
        <v>48.788196383045779</v>
      </c>
      <c r="W26" s="76">
        <f t="shared" si="4"/>
        <v>1.1570487873712099</v>
      </c>
      <c r="X26" s="76">
        <f t="shared" si="5"/>
        <v>3.6009968835929433E-2</v>
      </c>
      <c r="Y26" s="32">
        <f t="shared" si="6"/>
        <v>1.44</v>
      </c>
      <c r="Z26" s="32">
        <f t="shared" si="7"/>
        <v>0.3</v>
      </c>
      <c r="AA26" s="32">
        <f t="shared" si="8"/>
        <v>-0.34720588656297802</v>
      </c>
      <c r="AB26" s="32">
        <f t="shared" si="9"/>
        <v>1.0864446403110151</v>
      </c>
      <c r="AC26" s="32">
        <f t="shared" si="10"/>
        <v>0.55836711207664602</v>
      </c>
      <c r="AD26" s="32">
        <f t="shared" si="11"/>
        <v>1.9055729986396241</v>
      </c>
      <c r="AE26" s="21">
        <v>0</v>
      </c>
      <c r="AF26" s="15">
        <f t="shared" si="13"/>
        <v>0</v>
      </c>
      <c r="AG26" s="80">
        <v>0</v>
      </c>
      <c r="AH26" s="16">
        <f t="shared" si="14"/>
        <v>0</v>
      </c>
      <c r="AI26" s="26">
        <f t="shared" si="15"/>
        <v>0</v>
      </c>
      <c r="AJ26" s="80">
        <v>0</v>
      </c>
      <c r="AK26" s="80">
        <v>0</v>
      </c>
      <c r="AL26" s="80">
        <v>0</v>
      </c>
      <c r="AM26" s="10">
        <f t="shared" si="16"/>
        <v>0</v>
      </c>
      <c r="AN26" s="16">
        <f t="shared" si="17"/>
        <v>0</v>
      </c>
      <c r="AO26" s="9">
        <f t="shared" si="18"/>
        <v>0</v>
      </c>
      <c r="AP26" s="9">
        <f t="shared" si="19"/>
        <v>0</v>
      </c>
      <c r="AQ26" s="18">
        <f t="shared" si="20"/>
        <v>0</v>
      </c>
      <c r="AR26" s="30">
        <f t="shared" si="21"/>
        <v>0</v>
      </c>
      <c r="AS26" s="77">
        <f t="shared" si="22"/>
        <v>0</v>
      </c>
      <c r="AT26">
        <f t="shared" si="23"/>
        <v>0</v>
      </c>
      <c r="AU26" s="66">
        <f t="shared" si="24"/>
        <v>0</v>
      </c>
      <c r="AV26" s="69">
        <f t="shared" si="25"/>
        <v>48.788196383045779</v>
      </c>
      <c r="AW26" s="17">
        <f t="shared" si="26"/>
        <v>0</v>
      </c>
      <c r="AX26" s="38">
        <v>1</v>
      </c>
      <c r="AY26" s="23">
        <v>0</v>
      </c>
      <c r="AZ26" s="16">
        <f t="shared" si="28"/>
        <v>15.843739545403151</v>
      </c>
      <c r="BA26" s="63">
        <f t="shared" si="29"/>
        <v>15.843739545403151</v>
      </c>
      <c r="BB26" s="42">
        <f t="shared" si="30"/>
        <v>0.50264432257655134</v>
      </c>
      <c r="BC26" s="42">
        <f t="shared" si="31"/>
        <v>0.97101253891182682</v>
      </c>
      <c r="BD26" s="42">
        <f t="shared" si="32"/>
        <v>1.0643503182999739E-2</v>
      </c>
      <c r="BE26" s="42">
        <f t="shared" si="33"/>
        <v>0.35723838924568174</v>
      </c>
      <c r="BF26" s="42">
        <f t="shared" si="34"/>
        <v>1.269805940715391</v>
      </c>
      <c r="BG26" s="42">
        <f t="shared" si="35"/>
        <v>5.4789482271931904</v>
      </c>
      <c r="BH26" s="42">
        <f t="shared" si="36"/>
        <v>2.4210279379591512E-2</v>
      </c>
      <c r="BI26" s="40">
        <f t="shared" si="37"/>
        <v>8.0398882386218794E-3</v>
      </c>
      <c r="BJ26" s="40">
        <f t="shared" si="38"/>
        <v>7.871778664404314E-3</v>
      </c>
      <c r="BK26" s="40">
        <f t="shared" si="39"/>
        <v>2.5463699307537343E-5</v>
      </c>
      <c r="BL26" s="40">
        <f t="shared" si="40"/>
        <v>2.7095853326777426E-3</v>
      </c>
      <c r="BM26" s="40">
        <f t="shared" si="41"/>
        <v>1.1695296391261602E-2</v>
      </c>
      <c r="BN26" s="40">
        <f t="shared" si="42"/>
        <v>6.192589230175162E-3</v>
      </c>
      <c r="BO26" s="40">
        <f t="shared" si="43"/>
        <v>4.9115096746035986E-4</v>
      </c>
      <c r="BP26" s="2">
        <v>1632</v>
      </c>
      <c r="BQ26" s="17">
        <f t="shared" si="44"/>
        <v>586.73496387814748</v>
      </c>
      <c r="BR26" s="1">
        <f t="shared" si="45"/>
        <v>-1045.2650361218525</v>
      </c>
      <c r="BS26" s="2">
        <v>878</v>
      </c>
      <c r="BT26" s="17">
        <f t="shared" si="46"/>
        <v>542.67254934536902</v>
      </c>
      <c r="BU26" s="1">
        <f t="shared" si="47"/>
        <v>-335.32745065463098</v>
      </c>
      <c r="BV26" s="2">
        <v>872</v>
      </c>
      <c r="BW26" s="17">
        <f t="shared" si="48"/>
        <v>1.9361323768486018</v>
      </c>
      <c r="BX26" s="1">
        <f t="shared" si="49"/>
        <v>-870.0638676231514</v>
      </c>
      <c r="BY26" s="2">
        <v>1079</v>
      </c>
      <c r="BZ26" s="17">
        <f t="shared" si="50"/>
        <v>184.5661145206771</v>
      </c>
      <c r="CA26" s="1">
        <f t="shared" si="51"/>
        <v>-894.43388547932295</v>
      </c>
      <c r="CB26" s="2">
        <v>706</v>
      </c>
      <c r="CC26" s="17">
        <f t="shared" si="52"/>
        <v>799.70097664168588</v>
      </c>
      <c r="CD26" s="1">
        <f t="shared" si="53"/>
        <v>93.700976641685884</v>
      </c>
      <c r="CE26" s="2">
        <v>800</v>
      </c>
      <c r="CF26" s="17">
        <f t="shared" si="54"/>
        <v>459.34149873747282</v>
      </c>
      <c r="CG26" s="1">
        <f t="shared" si="55"/>
        <v>-340.65850126252718</v>
      </c>
      <c r="CH26" s="80">
        <v>988</v>
      </c>
      <c r="CI26" s="17">
        <f t="shared" si="56"/>
        <v>34.037253195970401</v>
      </c>
      <c r="CJ26" s="1">
        <f t="shared" si="57"/>
        <v>-953.96274680402962</v>
      </c>
      <c r="CK26" s="9"/>
      <c r="CO26" s="40"/>
      <c r="CQ26" s="17"/>
      <c r="CR26" s="1"/>
    </row>
    <row r="27" spans="1:96" x14ac:dyDescent="0.2">
      <c r="A27" s="49" t="s">
        <v>6</v>
      </c>
      <c r="B27">
        <v>0</v>
      </c>
      <c r="C27">
        <v>0</v>
      </c>
      <c r="D27">
        <v>7.8651685393258397E-3</v>
      </c>
      <c r="E27">
        <v>0.99213483146067405</v>
      </c>
      <c r="F27">
        <v>1.10619469026548E-3</v>
      </c>
      <c r="G27">
        <v>1.10619469026548E-3</v>
      </c>
      <c r="H27">
        <v>1.2820512820512801E-3</v>
      </c>
      <c r="I27">
        <v>1.9871794871794801E-2</v>
      </c>
      <c r="J27">
        <v>5.0474409448793599E-3</v>
      </c>
      <c r="K27">
        <v>2.3629330021509602E-3</v>
      </c>
      <c r="L27">
        <v>0.45849221218618502</v>
      </c>
      <c r="M27" s="31">
        <v>6</v>
      </c>
      <c r="N27">
        <v>1.0058784813702499</v>
      </c>
      <c r="O27">
        <v>0.99314608690399797</v>
      </c>
      <c r="P27">
        <v>1.00912020216622</v>
      </c>
      <c r="Q27">
        <v>0.99405475280411504</v>
      </c>
      <c r="R27">
        <v>39.319999694824197</v>
      </c>
      <c r="S27" s="43">
        <f t="shared" si="0"/>
        <v>0.99405475280411504</v>
      </c>
      <c r="T27" s="43">
        <f t="shared" si="1"/>
        <v>1.00912020216622</v>
      </c>
      <c r="U27" s="68">
        <f t="shared" si="2"/>
        <v>40.509975005187734</v>
      </c>
      <c r="V27" s="67">
        <f t="shared" si="3"/>
        <v>41.899979489775433</v>
      </c>
      <c r="W27" s="76">
        <f t="shared" si="4"/>
        <v>1.2479180585788487</v>
      </c>
      <c r="X27" s="76">
        <f t="shared" si="5"/>
        <v>5.5202540029618856E-3</v>
      </c>
      <c r="Y27" s="32">
        <f t="shared" si="6"/>
        <v>2.9859839999999997</v>
      </c>
      <c r="Z27" s="32">
        <f t="shared" si="7"/>
        <v>0.3</v>
      </c>
      <c r="AA27" s="32">
        <f t="shared" si="8"/>
        <v>-0.34720588656297802</v>
      </c>
      <c r="AB27" s="32">
        <f t="shared" si="9"/>
        <v>1.0864446403110151</v>
      </c>
      <c r="AC27" s="32">
        <f t="shared" si="10"/>
        <v>0.45849221218618502</v>
      </c>
      <c r="AD27" s="32">
        <f t="shared" si="11"/>
        <v>1.8056980987491631</v>
      </c>
      <c r="AE27" s="21">
        <f t="shared" ref="AE27:AE41" si="60">(AD27^4) *Y27*Z27</f>
        <v>9.5233400963773036</v>
      </c>
      <c r="AF27" s="15">
        <f t="shared" si="13"/>
        <v>1.458915924452483E-2</v>
      </c>
      <c r="AG27" s="80">
        <v>393</v>
      </c>
      <c r="AH27" s="16">
        <f t="shared" si="14"/>
        <v>825.17743602956887</v>
      </c>
      <c r="AI27" s="26">
        <f t="shared" si="15"/>
        <v>432.17743602956887</v>
      </c>
      <c r="AJ27" s="80">
        <f>39+563</f>
        <v>602</v>
      </c>
      <c r="AK27" s="80">
        <v>1298</v>
      </c>
      <c r="AL27" s="80">
        <v>0</v>
      </c>
      <c r="AM27" s="10">
        <f t="shared" si="16"/>
        <v>1900</v>
      </c>
      <c r="AN27" s="16">
        <f t="shared" si="17"/>
        <v>1476.0946594629111</v>
      </c>
      <c r="AO27" s="9">
        <f t="shared" si="18"/>
        <v>-423.90534053708893</v>
      </c>
      <c r="AP27" s="9">
        <f t="shared" si="19"/>
        <v>8.2720954924799344</v>
      </c>
      <c r="AQ27" s="18">
        <f t="shared" si="20"/>
        <v>2293</v>
      </c>
      <c r="AR27" s="30">
        <f t="shared" si="21"/>
        <v>2301.2720954924798</v>
      </c>
      <c r="AS27" s="77">
        <f t="shared" si="22"/>
        <v>0</v>
      </c>
      <c r="AT27">
        <f t="shared" si="23"/>
        <v>0</v>
      </c>
      <c r="AU27" s="66">
        <f t="shared" si="24"/>
        <v>0</v>
      </c>
      <c r="AV27" s="69">
        <f t="shared" si="25"/>
        <v>41.899979489775433</v>
      </c>
      <c r="AW27" s="17">
        <f t="shared" si="26"/>
        <v>0</v>
      </c>
      <c r="AX27" s="38">
        <f t="shared" ref="AX27:AX41" si="61">AQ27/AR27</f>
        <v>0.99640542484798633</v>
      </c>
      <c r="AY27" s="23">
        <v>0</v>
      </c>
      <c r="AZ27" s="16">
        <f t="shared" si="28"/>
        <v>75.980338682385593</v>
      </c>
      <c r="BA27" s="63">
        <f t="shared" si="29"/>
        <v>75.980338682385593</v>
      </c>
      <c r="BB27" s="42">
        <f t="shared" si="30"/>
        <v>0.13530234279515801</v>
      </c>
      <c r="BC27" s="42">
        <f t="shared" si="31"/>
        <v>0.33545863191399922</v>
      </c>
      <c r="BD27" s="42">
        <f t="shared" si="32"/>
        <v>4.3849613874689345E-4</v>
      </c>
      <c r="BE27" s="42">
        <f t="shared" si="33"/>
        <v>4.8873251562621661E-3</v>
      </c>
      <c r="BF27" s="42">
        <f t="shared" si="34"/>
        <v>4.2474781354356272</v>
      </c>
      <c r="BG27" s="42">
        <f t="shared" si="35"/>
        <v>26.274879155418603</v>
      </c>
      <c r="BH27" s="42">
        <f t="shared" si="36"/>
        <v>7.6269979614201704E-4</v>
      </c>
      <c r="BI27" s="40">
        <f t="shared" si="37"/>
        <v>2.1641858181559491E-3</v>
      </c>
      <c r="BJ27" s="40">
        <f t="shared" si="38"/>
        <v>2.7194871288172572E-3</v>
      </c>
      <c r="BK27" s="40">
        <f t="shared" si="39"/>
        <v>1.049065672512924E-6</v>
      </c>
      <c r="BL27" s="40">
        <f t="shared" si="40"/>
        <v>3.7069433067921598E-5</v>
      </c>
      <c r="BM27" s="40">
        <f t="shared" si="41"/>
        <v>3.9120557020969955E-2</v>
      </c>
      <c r="BN27" s="40">
        <f t="shared" si="42"/>
        <v>2.9697220512951178E-2</v>
      </c>
      <c r="BO27" s="40">
        <f t="shared" si="43"/>
        <v>1.547279719013682E-5</v>
      </c>
      <c r="BP27" s="2">
        <v>1991</v>
      </c>
      <c r="BQ27" s="17">
        <f t="shared" si="44"/>
        <v>157.93795263738485</v>
      </c>
      <c r="BR27" s="1">
        <f t="shared" si="45"/>
        <v>-1833.0620473626152</v>
      </c>
      <c r="BS27" s="2">
        <v>2077</v>
      </c>
      <c r="BT27" s="17">
        <f t="shared" si="46"/>
        <v>187.4787231735329</v>
      </c>
      <c r="BU27" s="1">
        <f t="shared" si="47"/>
        <v>-1889.5212768264671</v>
      </c>
      <c r="BV27" s="2">
        <v>899</v>
      </c>
      <c r="BW27" s="17">
        <f t="shared" si="48"/>
        <v>7.9765708409520172E-2</v>
      </c>
      <c r="BX27" s="1">
        <f t="shared" si="49"/>
        <v>-898.92023429159053</v>
      </c>
      <c r="BY27" s="2">
        <v>1319</v>
      </c>
      <c r="BZ27" s="17">
        <f t="shared" si="50"/>
        <v>2.5250215028545475</v>
      </c>
      <c r="CA27" s="1">
        <f t="shared" si="51"/>
        <v>-1316.4749784971455</v>
      </c>
      <c r="CB27" s="2">
        <v>668</v>
      </c>
      <c r="CC27" s="17">
        <f t="shared" si="52"/>
        <v>2674.9854479798837</v>
      </c>
      <c r="CD27" s="1">
        <f t="shared" si="53"/>
        <v>2006.9854479798837</v>
      </c>
      <c r="CE27" s="2">
        <v>668</v>
      </c>
      <c r="CF27" s="17">
        <f t="shared" si="54"/>
        <v>2202.8210287686666</v>
      </c>
      <c r="CG27" s="1">
        <f t="shared" si="55"/>
        <v>1534.8210287686666</v>
      </c>
      <c r="CH27" s="80">
        <v>3382</v>
      </c>
      <c r="CI27" s="17">
        <f t="shared" si="56"/>
        <v>1.0722803180736717</v>
      </c>
      <c r="CJ27" s="1">
        <f t="shared" si="57"/>
        <v>-3380.9277196819262</v>
      </c>
      <c r="CK27" s="9"/>
      <c r="CO27" s="40"/>
      <c r="CQ27" s="17"/>
      <c r="CR27" s="1"/>
    </row>
    <row r="28" spans="1:96" x14ac:dyDescent="0.2">
      <c r="A28" s="49" t="s">
        <v>49</v>
      </c>
      <c r="B28">
        <v>0</v>
      </c>
      <c r="C28">
        <v>0</v>
      </c>
      <c r="D28">
        <v>0.10433386837881201</v>
      </c>
      <c r="E28">
        <v>0.89566613162118702</v>
      </c>
      <c r="F28">
        <v>6.5079365079365001E-2</v>
      </c>
      <c r="G28">
        <v>6.5079365079365001E-2</v>
      </c>
      <c r="H28">
        <v>0.13556338028168999</v>
      </c>
      <c r="I28">
        <v>5.7218309859154902E-2</v>
      </c>
      <c r="J28">
        <v>8.8072172100568696E-2</v>
      </c>
      <c r="K28">
        <v>7.5707866443755906E-2</v>
      </c>
      <c r="L28">
        <v>0.604787889035304</v>
      </c>
      <c r="M28" s="31">
        <v>0</v>
      </c>
      <c r="N28">
        <v>1.00399992173084</v>
      </c>
      <c r="O28">
        <v>0.997823271016542</v>
      </c>
      <c r="P28">
        <v>1.0039409219034301</v>
      </c>
      <c r="Q28">
        <v>0.99689602679863698</v>
      </c>
      <c r="R28">
        <v>65.150001525878906</v>
      </c>
      <c r="S28" s="43">
        <f t="shared" si="0"/>
        <v>0.99689602679863698</v>
      </c>
      <c r="T28" s="43">
        <f t="shared" si="1"/>
        <v>1.0039409219034301</v>
      </c>
      <c r="U28" s="68">
        <f t="shared" si="2"/>
        <v>64.947777667073822</v>
      </c>
      <c r="V28" s="67">
        <f t="shared" si="3"/>
        <v>65.406752593900748</v>
      </c>
      <c r="W28" s="76">
        <f t="shared" si="4"/>
        <v>1.1812108019569387</v>
      </c>
      <c r="X28" s="76">
        <f t="shared" si="5"/>
        <v>8.443633246038737E-2</v>
      </c>
      <c r="Y28" s="32">
        <f t="shared" si="6"/>
        <v>1</v>
      </c>
      <c r="Z28" s="32">
        <f t="shared" si="7"/>
        <v>0.3</v>
      </c>
      <c r="AA28" s="32">
        <f t="shared" si="8"/>
        <v>-0.34720588656297802</v>
      </c>
      <c r="AB28" s="32">
        <f t="shared" si="9"/>
        <v>1.0864446403110151</v>
      </c>
      <c r="AC28" s="32">
        <f t="shared" si="10"/>
        <v>0.604787889035304</v>
      </c>
      <c r="AD28" s="32">
        <f t="shared" si="11"/>
        <v>1.9519937755982819</v>
      </c>
      <c r="AE28" s="21">
        <f t="shared" si="60"/>
        <v>4.3554694176111823</v>
      </c>
      <c r="AF28" s="15">
        <f t="shared" si="13"/>
        <v>6.6723057535621457E-3</v>
      </c>
      <c r="AG28" s="80">
        <v>1173</v>
      </c>
      <c r="AH28" s="16">
        <f t="shared" si="14"/>
        <v>377.39228572722851</v>
      </c>
      <c r="AI28" s="26">
        <f t="shared" si="15"/>
        <v>-795.60771427277155</v>
      </c>
      <c r="AJ28" s="80">
        <v>326</v>
      </c>
      <c r="AK28" s="80">
        <v>782</v>
      </c>
      <c r="AL28" s="80">
        <v>0</v>
      </c>
      <c r="AM28" s="10">
        <f t="shared" si="16"/>
        <v>1108</v>
      </c>
      <c r="AN28" s="16">
        <f t="shared" si="17"/>
        <v>675.08721538103396</v>
      </c>
      <c r="AO28" s="9">
        <f t="shared" si="18"/>
        <v>-432.91278461896604</v>
      </c>
      <c r="AP28" s="9">
        <f t="shared" si="19"/>
        <v>-1228.5204988917376</v>
      </c>
      <c r="AQ28" s="18">
        <f t="shared" si="20"/>
        <v>2281</v>
      </c>
      <c r="AR28" s="30">
        <f t="shared" si="21"/>
        <v>1052.4795011082624</v>
      </c>
      <c r="AS28" s="77">
        <f t="shared" si="22"/>
        <v>-1228.5204988917376</v>
      </c>
      <c r="AT28">
        <f t="shared" si="23"/>
        <v>3.4660156268300844E-2</v>
      </c>
      <c r="AU28" s="66">
        <f t="shared" si="24"/>
        <v>-308.87398258496353</v>
      </c>
      <c r="AV28" s="69">
        <f t="shared" si="25"/>
        <v>65.406752593900748</v>
      </c>
      <c r="AW28" s="17">
        <f t="shared" si="26"/>
        <v>-4.7223561839663386</v>
      </c>
      <c r="AX28" s="38">
        <f t="shared" si="61"/>
        <v>2.1672631130564572</v>
      </c>
      <c r="AY28" s="24">
        <v>0</v>
      </c>
      <c r="AZ28" s="16">
        <f t="shared" si="28"/>
        <v>7.1614120133107422</v>
      </c>
      <c r="BA28" s="63">
        <f t="shared" si="29"/>
        <v>7.1614120133107422</v>
      </c>
      <c r="BB28" s="42">
        <f t="shared" si="30"/>
        <v>0.96578918577654804</v>
      </c>
      <c r="BC28" s="42">
        <f t="shared" si="31"/>
        <v>1.6420152573651752</v>
      </c>
      <c r="BD28" s="42">
        <f t="shared" si="32"/>
        <v>5.1716198457778841E-2</v>
      </c>
      <c r="BE28" s="42">
        <f t="shared" si="33"/>
        <v>3.035654365140676</v>
      </c>
      <c r="BF28" s="42">
        <f t="shared" si="34"/>
        <v>0.69411323990705132</v>
      </c>
      <c r="BG28" s="42">
        <f t="shared" si="35"/>
        <v>2.4764990324467306</v>
      </c>
      <c r="BH28" s="42">
        <f t="shared" si="36"/>
        <v>0.13568017582757794</v>
      </c>
      <c r="BI28" s="40">
        <f t="shared" si="37"/>
        <v>1.5447975371353182E-2</v>
      </c>
      <c r="BJ28" s="40">
        <f t="shared" si="38"/>
        <v>1.3311445683326296E-2</v>
      </c>
      <c r="BK28" s="40">
        <f t="shared" si="39"/>
        <v>1.2372671893979358E-4</v>
      </c>
      <c r="BL28" s="40">
        <f t="shared" si="40"/>
        <v>2.3024861802317532E-2</v>
      </c>
      <c r="BM28" s="40">
        <f t="shared" si="41"/>
        <v>6.3929926688154779E-3</v>
      </c>
      <c r="BN28" s="40">
        <f t="shared" si="42"/>
        <v>2.7990666458122893E-3</v>
      </c>
      <c r="BO28" s="40">
        <f t="shared" si="43"/>
        <v>2.7525270806697732E-3</v>
      </c>
      <c r="BP28" s="2">
        <v>1057</v>
      </c>
      <c r="BQ28" s="17">
        <f t="shared" si="44"/>
        <v>1127.3623466506126</v>
      </c>
      <c r="BR28" s="1">
        <f t="shared" si="45"/>
        <v>70.362346650612608</v>
      </c>
      <c r="BS28" s="2">
        <v>730</v>
      </c>
      <c r="BT28" s="17">
        <f t="shared" si="46"/>
        <v>917.6777539628315</v>
      </c>
      <c r="BU28" s="1">
        <f t="shared" si="47"/>
        <v>187.6777539628315</v>
      </c>
      <c r="BV28" s="2">
        <v>956</v>
      </c>
      <c r="BW28" s="17">
        <f t="shared" si="48"/>
        <v>9.4075610745872051</v>
      </c>
      <c r="BX28" s="1">
        <f t="shared" si="49"/>
        <v>-946.59243892541281</v>
      </c>
      <c r="BY28" s="2">
        <v>1413</v>
      </c>
      <c r="BZ28" s="17">
        <f t="shared" si="50"/>
        <v>1568.3614865266611</v>
      </c>
      <c r="CA28" s="1">
        <f t="shared" si="51"/>
        <v>155.36148652666111</v>
      </c>
      <c r="CB28" s="2">
        <v>521</v>
      </c>
      <c r="CC28" s="17">
        <f t="shared" si="52"/>
        <v>437.14005270826476</v>
      </c>
      <c r="CD28" s="1">
        <f t="shared" si="53"/>
        <v>-83.859947291735239</v>
      </c>
      <c r="CE28" s="2">
        <v>912</v>
      </c>
      <c r="CF28" s="17">
        <f t="shared" si="54"/>
        <v>207.62356751977237</v>
      </c>
      <c r="CG28" s="1">
        <f t="shared" si="55"/>
        <v>-704.37643248022766</v>
      </c>
      <c r="CH28" s="80">
        <v>1108</v>
      </c>
      <c r="CI28" s="17">
        <f t="shared" si="56"/>
        <v>190.75287921749594</v>
      </c>
      <c r="CJ28" s="1">
        <f t="shared" si="57"/>
        <v>-917.247120782504</v>
      </c>
      <c r="CK28" s="9"/>
      <c r="CO28" s="40"/>
      <c r="CQ28" s="17"/>
      <c r="CR28" s="1"/>
    </row>
    <row r="29" spans="1:96" x14ac:dyDescent="0.2">
      <c r="A29" s="49" t="s">
        <v>86</v>
      </c>
      <c r="B29">
        <v>0</v>
      </c>
      <c r="C29">
        <v>0</v>
      </c>
      <c r="D29">
        <v>7.4638844301765594E-2</v>
      </c>
      <c r="E29">
        <v>0.92536115569823396</v>
      </c>
      <c r="F29">
        <v>4.9206349206349198E-2</v>
      </c>
      <c r="G29">
        <v>4.9206349206349198E-2</v>
      </c>
      <c r="H29">
        <v>1.6725352112675999E-2</v>
      </c>
      <c r="I29">
        <v>2.1126760563380202E-2</v>
      </c>
      <c r="J29">
        <v>1.8797672978928301E-2</v>
      </c>
      <c r="K29">
        <v>3.04132349622315E-2</v>
      </c>
      <c r="L29">
        <v>0.78164107776278602</v>
      </c>
      <c r="M29" s="31">
        <v>1</v>
      </c>
      <c r="N29">
        <v>1.00555314643372</v>
      </c>
      <c r="O29">
        <v>0.99679377328337204</v>
      </c>
      <c r="P29">
        <v>1.0059386609188301</v>
      </c>
      <c r="Q29">
        <v>0.994326851671407</v>
      </c>
      <c r="R29">
        <v>2313.19995117187</v>
      </c>
      <c r="S29" s="43">
        <f t="shared" si="0"/>
        <v>0.994326851671407</v>
      </c>
      <c r="T29" s="43">
        <f t="shared" si="1"/>
        <v>1.0059386609188301</v>
      </c>
      <c r="U29" s="68">
        <f t="shared" si="2"/>
        <v>2313.19995117187</v>
      </c>
      <c r="V29" s="67">
        <f t="shared" si="3"/>
        <v>2340.7561526937011</v>
      </c>
      <c r="W29" s="76">
        <f t="shared" si="4"/>
        <v>1.2017446496691739</v>
      </c>
      <c r="X29" s="76">
        <f t="shared" si="5"/>
        <v>3.7159223333097145E-2</v>
      </c>
      <c r="Y29" s="32">
        <f t="shared" si="6"/>
        <v>1.2</v>
      </c>
      <c r="Z29" s="32">
        <f t="shared" si="7"/>
        <v>0.3</v>
      </c>
      <c r="AA29" s="32">
        <f t="shared" si="8"/>
        <v>-0.34720588656297802</v>
      </c>
      <c r="AB29" s="32">
        <f t="shared" si="9"/>
        <v>1.0864446403110151</v>
      </c>
      <c r="AC29" s="32">
        <f t="shared" si="10"/>
        <v>0.78164107776278602</v>
      </c>
      <c r="AD29" s="32">
        <f t="shared" si="11"/>
        <v>2.1288469643257639</v>
      </c>
      <c r="AE29" s="21">
        <f t="shared" si="60"/>
        <v>7.394014043720933</v>
      </c>
      <c r="AF29" s="15">
        <f t="shared" si="13"/>
        <v>1.1327165390337426E-2</v>
      </c>
      <c r="AG29" s="80">
        <v>0</v>
      </c>
      <c r="AH29" s="16">
        <f t="shared" si="14"/>
        <v>640.67580164287517</v>
      </c>
      <c r="AI29" s="26">
        <f t="shared" si="15"/>
        <v>640.67580164287517</v>
      </c>
      <c r="AJ29" s="80">
        <v>0</v>
      </c>
      <c r="AK29" s="80">
        <v>2313</v>
      </c>
      <c r="AL29" s="80">
        <v>0</v>
      </c>
      <c r="AM29" s="10">
        <f t="shared" si="16"/>
        <v>2313</v>
      </c>
      <c r="AN29" s="16">
        <f t="shared" si="17"/>
        <v>1146.054276280865</v>
      </c>
      <c r="AO29" s="9">
        <f t="shared" si="18"/>
        <v>-1166.945723719135</v>
      </c>
      <c r="AP29" s="9">
        <f t="shared" si="19"/>
        <v>-526.26992207625983</v>
      </c>
      <c r="AQ29" s="18">
        <f t="shared" si="20"/>
        <v>2313</v>
      </c>
      <c r="AR29" s="30">
        <f t="shared" si="21"/>
        <v>1786.7300779237403</v>
      </c>
      <c r="AS29" s="77">
        <f t="shared" si="22"/>
        <v>-526.26992207625983</v>
      </c>
      <c r="AT29">
        <f t="shared" si="23"/>
        <v>1.4847613657993274E-2</v>
      </c>
      <c r="AU29" s="66">
        <f t="shared" si="24"/>
        <v>-132.31450911320729</v>
      </c>
      <c r="AV29" s="69">
        <f t="shared" si="25"/>
        <v>2340.7561526937011</v>
      </c>
      <c r="AW29" s="17">
        <f t="shared" si="26"/>
        <v>-5.6526395951556972E-2</v>
      </c>
      <c r="AX29" s="38">
        <f t="shared" si="61"/>
        <v>1.2945436071058976</v>
      </c>
      <c r="AY29" s="24">
        <v>0</v>
      </c>
      <c r="AZ29" s="16">
        <f t="shared" si="28"/>
        <v>15.178904996526215</v>
      </c>
      <c r="BA29" s="63">
        <f t="shared" si="29"/>
        <v>15.178904996526215</v>
      </c>
      <c r="BB29" s="42">
        <f t="shared" si="30"/>
        <v>0.77639309917198851</v>
      </c>
      <c r="BC29" s="42">
        <f t="shared" si="31"/>
        <v>1.5589545917363685</v>
      </c>
      <c r="BD29" s="42">
        <f t="shared" si="32"/>
        <v>3.7926389101644933E-2</v>
      </c>
      <c r="BE29" s="42">
        <f t="shared" si="33"/>
        <v>1.2865833347091997</v>
      </c>
      <c r="BF29" s="42">
        <f t="shared" si="34"/>
        <v>0.94711184486612754</v>
      </c>
      <c r="BG29" s="42">
        <f t="shared" si="35"/>
        <v>5.2490407572737592</v>
      </c>
      <c r="BH29" s="42">
        <f t="shared" si="36"/>
        <v>6.8898472697764432E-2</v>
      </c>
      <c r="BI29" s="40">
        <f t="shared" si="37"/>
        <v>1.2418550187900319E-2</v>
      </c>
      <c r="BJ29" s="40">
        <f t="shared" si="38"/>
        <v>1.2638091684951789E-2</v>
      </c>
      <c r="BK29" s="40">
        <f t="shared" si="39"/>
        <v>9.0735742856494774E-5</v>
      </c>
      <c r="BL29" s="40">
        <f t="shared" si="40"/>
        <v>9.7584902349287655E-3</v>
      </c>
      <c r="BM29" s="40">
        <f t="shared" si="41"/>
        <v>8.7231862650945322E-3</v>
      </c>
      <c r="BN29" s="40">
        <f t="shared" si="42"/>
        <v>5.9327359767544323E-3</v>
      </c>
      <c r="BO29" s="40">
        <f t="shared" si="43"/>
        <v>1.3977348625961684E-3</v>
      </c>
      <c r="BP29" s="2">
        <v>0</v>
      </c>
      <c r="BQ29" s="17">
        <f t="shared" si="44"/>
        <v>906.28095561258942</v>
      </c>
      <c r="BR29" s="1">
        <f t="shared" si="45"/>
        <v>906.28095561258942</v>
      </c>
      <c r="BS29" s="2">
        <v>0</v>
      </c>
      <c r="BT29" s="17">
        <f t="shared" si="46"/>
        <v>871.25740266889136</v>
      </c>
      <c r="BU29" s="1">
        <f t="shared" si="47"/>
        <v>871.25740266889136</v>
      </c>
      <c r="BV29" s="2">
        <v>0</v>
      </c>
      <c r="BW29" s="17">
        <f t="shared" si="48"/>
        <v>6.8990922080935801</v>
      </c>
      <c r="BX29" s="1">
        <f t="shared" si="49"/>
        <v>6.8990922080935801</v>
      </c>
      <c r="BY29" s="2">
        <v>0</v>
      </c>
      <c r="BZ29" s="17">
        <f t="shared" si="50"/>
        <v>664.70932084240781</v>
      </c>
      <c r="CA29" s="1">
        <f t="shared" si="51"/>
        <v>664.70932084240781</v>
      </c>
      <c r="CB29" s="2">
        <v>0</v>
      </c>
      <c r="CC29" s="17">
        <f t="shared" si="52"/>
        <v>596.47403043463396</v>
      </c>
      <c r="CD29" s="1">
        <f t="shared" si="53"/>
        <v>596.47403043463396</v>
      </c>
      <c r="CE29" s="2">
        <v>0</v>
      </c>
      <c r="CF29" s="17">
        <f t="shared" si="54"/>
        <v>440.06662381173675</v>
      </c>
      <c r="CG29" s="1">
        <f t="shared" si="55"/>
        <v>440.06662381173675</v>
      </c>
      <c r="CH29" s="80">
        <v>0</v>
      </c>
      <c r="CI29" s="17">
        <f t="shared" si="56"/>
        <v>96.864423712777068</v>
      </c>
      <c r="CJ29" s="1">
        <f t="shared" si="57"/>
        <v>96.864423712777068</v>
      </c>
      <c r="CK29" s="9"/>
      <c r="CO29" s="40"/>
      <c r="CQ29" s="17"/>
      <c r="CR29" s="1"/>
    </row>
    <row r="30" spans="1:96" x14ac:dyDescent="0.2">
      <c r="A30" s="49" t="s">
        <v>71</v>
      </c>
      <c r="B30">
        <v>0</v>
      </c>
      <c r="C30">
        <v>0</v>
      </c>
      <c r="D30">
        <v>1.7656500802568201E-2</v>
      </c>
      <c r="E30">
        <v>0.98234349919743102</v>
      </c>
      <c r="F30">
        <v>5.5865921787709499E-3</v>
      </c>
      <c r="G30">
        <v>5.5555555555555497E-3</v>
      </c>
      <c r="H30">
        <v>4.4014084507042204E-3</v>
      </c>
      <c r="I30">
        <v>1.14436619718309E-2</v>
      </c>
      <c r="J30">
        <v>7.0970578770233701E-3</v>
      </c>
      <c r="K30">
        <v>6.2879313197318704E-3</v>
      </c>
      <c r="L30">
        <v>0.39136617171132898</v>
      </c>
      <c r="M30" s="31">
        <v>5</v>
      </c>
      <c r="N30">
        <v>1.01611533989167</v>
      </c>
      <c r="O30">
        <v>0.97262253790306397</v>
      </c>
      <c r="P30">
        <v>1.0223570105167701</v>
      </c>
      <c r="Q30">
        <v>0.98353806176311998</v>
      </c>
      <c r="R30">
        <v>39.275001525878899</v>
      </c>
      <c r="S30" s="43">
        <f t="shared" si="0"/>
        <v>0.98353806176311998</v>
      </c>
      <c r="T30" s="43">
        <f t="shared" si="1"/>
        <v>1.0223570105167701</v>
      </c>
      <c r="U30" s="68">
        <f t="shared" si="2"/>
        <v>41.971213453396189</v>
      </c>
      <c r="V30" s="67">
        <f t="shared" si="3"/>
        <v>44.846823446690735</v>
      </c>
      <c r="W30" s="76">
        <f t="shared" si="4"/>
        <v>1.241147438522382</v>
      </c>
      <c r="X30" s="76">
        <f t="shared" si="5"/>
        <v>8.2898154508835812E-3</v>
      </c>
      <c r="Y30" s="32">
        <f t="shared" si="6"/>
        <v>2.4883199999999999</v>
      </c>
      <c r="Z30" s="32">
        <f t="shared" si="7"/>
        <v>0.3</v>
      </c>
      <c r="AA30" s="32">
        <f t="shared" si="8"/>
        <v>-0.34720588656297802</v>
      </c>
      <c r="AB30" s="32">
        <f t="shared" si="9"/>
        <v>1.0864446403110151</v>
      </c>
      <c r="AC30" s="32">
        <f t="shared" si="10"/>
        <v>0.39136617171132898</v>
      </c>
      <c r="AD30" s="32">
        <f t="shared" si="11"/>
        <v>1.7385720582743069</v>
      </c>
      <c r="AE30" s="21">
        <f t="shared" si="60"/>
        <v>6.8202181640158344</v>
      </c>
      <c r="AF30" s="15">
        <f t="shared" si="13"/>
        <v>1.0448146119981397E-2</v>
      </c>
      <c r="AG30" s="80">
        <f>118+1013</f>
        <v>1131</v>
      </c>
      <c r="AH30" s="16">
        <f t="shared" si="14"/>
        <v>590.95759269226778</v>
      </c>
      <c r="AI30" s="26">
        <f t="shared" si="15"/>
        <v>-540.04240730773222</v>
      </c>
      <c r="AJ30" s="80">
        <v>236</v>
      </c>
      <c r="AK30" s="80">
        <v>275</v>
      </c>
      <c r="AL30" s="80">
        <v>0</v>
      </c>
      <c r="AM30" s="10">
        <f t="shared" si="16"/>
        <v>511</v>
      </c>
      <c r="AN30" s="16">
        <f t="shared" si="17"/>
        <v>1057.1173040544177</v>
      </c>
      <c r="AO30" s="9">
        <f t="shared" si="18"/>
        <v>546.11730405441767</v>
      </c>
      <c r="AP30" s="9">
        <f t="shared" si="19"/>
        <v>6.0748967466854538</v>
      </c>
      <c r="AQ30" s="18">
        <f t="shared" si="20"/>
        <v>1642</v>
      </c>
      <c r="AR30" s="30">
        <f t="shared" si="21"/>
        <v>1648.0748967466855</v>
      </c>
      <c r="AS30" s="77">
        <f t="shared" si="22"/>
        <v>0</v>
      </c>
      <c r="AT30">
        <f t="shared" si="23"/>
        <v>0</v>
      </c>
      <c r="AU30" s="66">
        <f t="shared" si="24"/>
        <v>0</v>
      </c>
      <c r="AV30" s="69">
        <f t="shared" si="25"/>
        <v>44.846823446690735</v>
      </c>
      <c r="AW30" s="17">
        <f t="shared" si="26"/>
        <v>0</v>
      </c>
      <c r="AX30" s="38">
        <f t="shared" si="61"/>
        <v>0.99631394376634375</v>
      </c>
      <c r="AY30" s="23">
        <v>0</v>
      </c>
      <c r="AZ30" s="16">
        <f t="shared" si="28"/>
        <v>42.710170061418523</v>
      </c>
      <c r="BA30" s="63">
        <f t="shared" si="29"/>
        <v>42.710170061418523</v>
      </c>
      <c r="BB30" s="42">
        <f t="shared" si="30"/>
        <v>0.17756446600474049</v>
      </c>
      <c r="BC30" s="42">
        <f t="shared" si="31"/>
        <v>0.39215020836343617</v>
      </c>
      <c r="BD30" s="42">
        <f t="shared" si="32"/>
        <v>7.5825006432276199E-4</v>
      </c>
      <c r="BE30" s="42">
        <f t="shared" si="33"/>
        <v>1.2802768276623216E-2</v>
      </c>
      <c r="BF30" s="42">
        <f t="shared" si="34"/>
        <v>3.1264264768170493</v>
      </c>
      <c r="BG30" s="42">
        <f t="shared" si="35"/>
        <v>14.769670371728788</v>
      </c>
      <c r="BH30" s="42">
        <f t="shared" si="36"/>
        <v>1.6451387256763909E-3</v>
      </c>
      <c r="BI30" s="40">
        <f t="shared" si="37"/>
        <v>2.8401762393551518E-3</v>
      </c>
      <c r="BJ30" s="40">
        <f t="shared" si="38"/>
        <v>3.179072895285559E-3</v>
      </c>
      <c r="BK30" s="40">
        <f t="shared" si="39"/>
        <v>1.8140504405236607E-6</v>
      </c>
      <c r="BL30" s="40">
        <f t="shared" si="40"/>
        <v>9.7106565767636071E-5</v>
      </c>
      <c r="BM30" s="40">
        <f t="shared" si="41"/>
        <v>2.8795332514559856E-2</v>
      </c>
      <c r="BN30" s="40">
        <f t="shared" si="42"/>
        <v>1.6693441493616776E-2</v>
      </c>
      <c r="BO30" s="40">
        <f t="shared" si="43"/>
        <v>3.3374727488836441E-5</v>
      </c>
      <c r="BP30" s="2">
        <v>389</v>
      </c>
      <c r="BQ30" s="17">
        <f t="shared" si="44"/>
        <v>207.27038159566027</v>
      </c>
      <c r="BR30" s="1">
        <f t="shared" si="45"/>
        <v>-181.72961840433973</v>
      </c>
      <c r="BS30" s="2">
        <v>681</v>
      </c>
      <c r="BT30" s="17">
        <f t="shared" si="46"/>
        <v>219.16210632809114</v>
      </c>
      <c r="BU30" s="1">
        <f t="shared" si="47"/>
        <v>-461.83789367190889</v>
      </c>
      <c r="BV30" s="2">
        <v>601</v>
      </c>
      <c r="BW30" s="17">
        <f t="shared" si="48"/>
        <v>0.13793132524521654</v>
      </c>
      <c r="BX30" s="1">
        <f t="shared" si="49"/>
        <v>-600.86206867475482</v>
      </c>
      <c r="BY30" s="2">
        <v>802</v>
      </c>
      <c r="BZ30" s="17">
        <f t="shared" si="50"/>
        <v>6.614510833828299</v>
      </c>
      <c r="CA30" s="1">
        <f t="shared" si="51"/>
        <v>-795.38548916617174</v>
      </c>
      <c r="CB30" s="2">
        <v>388</v>
      </c>
      <c r="CC30" s="17">
        <f t="shared" si="52"/>
        <v>1968.9672466805739</v>
      </c>
      <c r="CD30" s="1">
        <f t="shared" si="53"/>
        <v>1580.9672466805739</v>
      </c>
      <c r="CE30" s="2">
        <v>776</v>
      </c>
      <c r="CF30" s="17">
        <f t="shared" si="54"/>
        <v>1238.252716230518</v>
      </c>
      <c r="CG30" s="1">
        <f t="shared" si="55"/>
        <v>462.25271623051799</v>
      </c>
      <c r="CH30" s="80">
        <v>310</v>
      </c>
      <c r="CI30" s="17">
        <f t="shared" si="56"/>
        <v>2.3129019897038541</v>
      </c>
      <c r="CJ30" s="1">
        <f t="shared" si="57"/>
        <v>-307.68709801029615</v>
      </c>
      <c r="CK30" s="9"/>
      <c r="CO30" s="40"/>
      <c r="CQ30" s="17"/>
      <c r="CR30" s="1"/>
    </row>
    <row r="31" spans="1:96" x14ac:dyDescent="0.2">
      <c r="A31" s="49" t="s">
        <v>62</v>
      </c>
      <c r="B31">
        <v>0</v>
      </c>
      <c r="C31">
        <v>0</v>
      </c>
      <c r="D31">
        <v>3.04975922953451E-2</v>
      </c>
      <c r="E31">
        <v>0.96950240770465401</v>
      </c>
      <c r="F31">
        <v>8.7301587301587304E-3</v>
      </c>
      <c r="G31">
        <v>8.7301587301587304E-3</v>
      </c>
      <c r="H31">
        <v>1.76056338028169E-3</v>
      </c>
      <c r="I31">
        <v>9.6830985915492898E-3</v>
      </c>
      <c r="J31">
        <v>4.1288871125206199E-3</v>
      </c>
      <c r="K31">
        <v>6.0038187740147301E-3</v>
      </c>
      <c r="L31">
        <v>0.68554171743956505</v>
      </c>
      <c r="M31" s="31">
        <v>5</v>
      </c>
      <c r="N31">
        <v>1.0034353183476601</v>
      </c>
      <c r="O31">
        <v>0.99545051828110798</v>
      </c>
      <c r="P31">
        <v>1.00639986128948</v>
      </c>
      <c r="Q31">
        <v>0.99466822917541498</v>
      </c>
      <c r="R31">
        <v>224.850006103515</v>
      </c>
      <c r="S31" s="43">
        <f t="shared" si="0"/>
        <v>0.99466822917541498</v>
      </c>
      <c r="T31" s="43">
        <f t="shared" si="1"/>
        <v>1.00639986128948</v>
      </c>
      <c r="U31" s="68">
        <f t="shared" si="2"/>
        <v>229.71000880535311</v>
      </c>
      <c r="V31" s="67">
        <f t="shared" si="3"/>
        <v>233.62338551653386</v>
      </c>
      <c r="W31" s="76">
        <f t="shared" si="4"/>
        <v>1.2322679368089831</v>
      </c>
      <c r="X31" s="76">
        <f t="shared" si="5"/>
        <v>9.933468230575556E-3</v>
      </c>
      <c r="Y31" s="32">
        <f t="shared" si="6"/>
        <v>2.4883199999999999</v>
      </c>
      <c r="Z31" s="32">
        <f t="shared" si="7"/>
        <v>0.3</v>
      </c>
      <c r="AA31" s="32">
        <f t="shared" si="8"/>
        <v>-0.34720588656297802</v>
      </c>
      <c r="AB31" s="32">
        <f t="shared" si="9"/>
        <v>1.0864446403110151</v>
      </c>
      <c r="AC31" s="32">
        <f t="shared" si="10"/>
        <v>0.68554171743956505</v>
      </c>
      <c r="AD31" s="32">
        <f t="shared" si="11"/>
        <v>2.0327476040025432</v>
      </c>
      <c r="AE31" s="21">
        <f t="shared" si="60"/>
        <v>12.745630274263068</v>
      </c>
      <c r="AF31" s="15">
        <f t="shared" si="13"/>
        <v>1.9525505532853496E-2</v>
      </c>
      <c r="AG31" s="80">
        <v>2024</v>
      </c>
      <c r="AH31" s="16">
        <f t="shared" si="14"/>
        <v>1104.3821184437265</v>
      </c>
      <c r="AI31" s="26">
        <f t="shared" si="15"/>
        <v>-919.61788155627346</v>
      </c>
      <c r="AJ31" s="80">
        <v>675</v>
      </c>
      <c r="AK31" s="80">
        <v>450</v>
      </c>
      <c r="AL31" s="80">
        <v>225</v>
      </c>
      <c r="AM31" s="10">
        <f t="shared" si="16"/>
        <v>1350</v>
      </c>
      <c r="AN31" s="16">
        <f t="shared" si="17"/>
        <v>1975.5418360502847</v>
      </c>
      <c r="AO31" s="9">
        <f t="shared" si="18"/>
        <v>625.5418360502847</v>
      </c>
      <c r="AP31" s="9">
        <f t="shared" si="19"/>
        <v>-294.07604550598876</v>
      </c>
      <c r="AQ31" s="18">
        <f t="shared" si="20"/>
        <v>3374</v>
      </c>
      <c r="AR31" s="30">
        <f t="shared" si="21"/>
        <v>3079.923954494011</v>
      </c>
      <c r="AS31" s="77">
        <f t="shared" si="22"/>
        <v>-294.07604550598876</v>
      </c>
      <c r="AT31">
        <f t="shared" si="23"/>
        <v>8.2967453137302079E-3</v>
      </c>
      <c r="AU31" s="66">
        <f t="shared" si="24"/>
        <v>-73.936445863306886</v>
      </c>
      <c r="AV31" s="69">
        <f t="shared" si="25"/>
        <v>233.62338551653386</v>
      </c>
      <c r="AW31" s="17">
        <f t="shared" si="26"/>
        <v>-0.31647707569957417</v>
      </c>
      <c r="AX31" s="38">
        <f t="shared" si="61"/>
        <v>1.0954815930039097</v>
      </c>
      <c r="AY31" s="23">
        <v>0</v>
      </c>
      <c r="AZ31" s="16">
        <f t="shared" si="28"/>
        <v>74.814809487089235</v>
      </c>
      <c r="BA31" s="63">
        <f t="shared" si="29"/>
        <v>74.814809487089235</v>
      </c>
      <c r="BB31" s="42">
        <f t="shared" si="30"/>
        <v>0.21074842376895866</v>
      </c>
      <c r="BC31" s="42">
        <f t="shared" si="31"/>
        <v>0.54743345778079011</v>
      </c>
      <c r="BD31" s="42">
        <f t="shared" si="32"/>
        <v>1.6216802701413172E-3</v>
      </c>
      <c r="BE31" s="42">
        <f t="shared" si="33"/>
        <v>1.7891963650532663E-2</v>
      </c>
      <c r="BF31" s="42">
        <f t="shared" si="34"/>
        <v>3.170228002922217</v>
      </c>
      <c r="BG31" s="42">
        <f t="shared" si="35"/>
        <v>25.871825690672424</v>
      </c>
      <c r="BH31" s="42">
        <f t="shared" si="36"/>
        <v>2.2016633170998359E-3</v>
      </c>
      <c r="BI31" s="40">
        <f t="shared" si="37"/>
        <v>3.3709597372605336E-3</v>
      </c>
      <c r="BJ31" s="40">
        <f t="shared" si="38"/>
        <v>4.4379190179862429E-3</v>
      </c>
      <c r="BK31" s="40">
        <f t="shared" si="39"/>
        <v>3.8797356529944908E-6</v>
      </c>
      <c r="BL31" s="40">
        <f t="shared" si="40"/>
        <v>1.3570714609550502E-4</v>
      </c>
      <c r="BM31" s="40">
        <f t="shared" si="41"/>
        <v>2.9198757804806106E-2</v>
      </c>
      <c r="BN31" s="40">
        <f t="shared" si="42"/>
        <v>2.9241668746175196E-2</v>
      </c>
      <c r="BO31" s="40">
        <f t="shared" si="43"/>
        <v>4.466487359609373E-5</v>
      </c>
      <c r="BP31" s="2">
        <v>241</v>
      </c>
      <c r="BQ31" s="17">
        <f t="shared" si="44"/>
        <v>246.00589970579924</v>
      </c>
      <c r="BR31" s="1">
        <f t="shared" si="45"/>
        <v>5.0058997057992372</v>
      </c>
      <c r="BS31" s="2">
        <v>238</v>
      </c>
      <c r="BT31" s="17">
        <f t="shared" si="46"/>
        <v>305.94569918095362</v>
      </c>
      <c r="BU31" s="1">
        <f t="shared" si="47"/>
        <v>67.945699180953625</v>
      </c>
      <c r="BV31" s="2">
        <v>1478</v>
      </c>
      <c r="BW31" s="17">
        <f t="shared" si="48"/>
        <v>0.2949957003754361</v>
      </c>
      <c r="BX31" s="1">
        <f t="shared" si="49"/>
        <v>-1477.7050042996245</v>
      </c>
      <c r="BY31" s="2">
        <v>0</v>
      </c>
      <c r="BZ31" s="17">
        <f t="shared" si="50"/>
        <v>9.2438279634414204</v>
      </c>
      <c r="CA31" s="1">
        <f t="shared" si="51"/>
        <v>9.2438279634414204</v>
      </c>
      <c r="CB31" s="2">
        <v>899</v>
      </c>
      <c r="CC31" s="17">
        <f t="shared" si="52"/>
        <v>1996.552661177032</v>
      </c>
      <c r="CD31" s="1">
        <f t="shared" si="53"/>
        <v>1097.552661177032</v>
      </c>
      <c r="CE31" s="2">
        <v>675</v>
      </c>
      <c r="CF31" s="17">
        <f t="shared" si="54"/>
        <v>2169.0300209162915</v>
      </c>
      <c r="CG31" s="1">
        <f t="shared" si="55"/>
        <v>1494.0300209162915</v>
      </c>
      <c r="CH31" s="80">
        <v>899</v>
      </c>
      <c r="CI31" s="17">
        <f t="shared" si="56"/>
        <v>3.0953204050828917</v>
      </c>
      <c r="CJ31" s="1">
        <f t="shared" si="57"/>
        <v>-895.90467959491707</v>
      </c>
      <c r="CK31" s="9"/>
      <c r="CO31" s="40"/>
      <c r="CQ31" s="17"/>
      <c r="CR31" s="1"/>
    </row>
    <row r="32" spans="1:96" x14ac:dyDescent="0.2">
      <c r="A32" s="49" t="s">
        <v>40</v>
      </c>
      <c r="B32">
        <v>1</v>
      </c>
      <c r="C32">
        <v>1</v>
      </c>
      <c r="D32">
        <v>0.30256821829855501</v>
      </c>
      <c r="E32">
        <v>0.69743178170144404</v>
      </c>
      <c r="F32">
        <v>0.12936507936507899</v>
      </c>
      <c r="G32">
        <v>0.12936507936507899</v>
      </c>
      <c r="H32">
        <v>8.8908450704225303E-2</v>
      </c>
      <c r="I32">
        <v>0.56866197183098499</v>
      </c>
      <c r="J32">
        <v>0.224852962822158</v>
      </c>
      <c r="K32">
        <v>0.17055240068952901</v>
      </c>
      <c r="L32">
        <v>0.39013728264840802</v>
      </c>
      <c r="M32" s="31">
        <v>0</v>
      </c>
      <c r="N32">
        <v>1.01178321293907</v>
      </c>
      <c r="O32">
        <v>0.98922495404091704</v>
      </c>
      <c r="P32">
        <v>1.01674757537187</v>
      </c>
      <c r="Q32">
        <v>0.98674218208576703</v>
      </c>
      <c r="R32">
        <v>55.610000610351499</v>
      </c>
      <c r="S32" s="43">
        <f t="shared" si="0"/>
        <v>0.98922495404091704</v>
      </c>
      <c r="T32" s="43">
        <f t="shared" si="1"/>
        <v>1.01674757537187</v>
      </c>
      <c r="U32" s="68">
        <f t="shared" si="2"/>
        <v>55.010800297990329</v>
      </c>
      <c r="V32" s="67">
        <f t="shared" si="3"/>
        <v>56.541333287003098</v>
      </c>
      <c r="W32" s="76">
        <f t="shared" si="4"/>
        <v>1.0441334942563418</v>
      </c>
      <c r="X32" s="76">
        <f t="shared" si="5"/>
        <v>0.23061059472508716</v>
      </c>
      <c r="Y32" s="32">
        <f t="shared" si="6"/>
        <v>1</v>
      </c>
      <c r="Z32" s="32">
        <f t="shared" si="7"/>
        <v>1</v>
      </c>
      <c r="AA32" s="32">
        <f t="shared" si="8"/>
        <v>-0.34720588656297802</v>
      </c>
      <c r="AB32" s="32">
        <f t="shared" si="9"/>
        <v>1.0864446403110151</v>
      </c>
      <c r="AC32" s="32">
        <f t="shared" si="10"/>
        <v>0.39013728264840802</v>
      </c>
      <c r="AD32" s="32">
        <f t="shared" si="11"/>
        <v>1.7373431692113861</v>
      </c>
      <c r="AE32" s="21">
        <f t="shared" si="60"/>
        <v>9.1105048625153096</v>
      </c>
      <c r="AF32" s="15">
        <f t="shared" si="13"/>
        <v>1.3956721580048854E-2</v>
      </c>
      <c r="AG32" s="80">
        <v>1057</v>
      </c>
      <c r="AH32" s="16">
        <f t="shared" si="14"/>
        <v>789.40612928914322</v>
      </c>
      <c r="AI32" s="26">
        <f t="shared" si="15"/>
        <v>-267.59387071085678</v>
      </c>
      <c r="AJ32" s="80">
        <v>56</v>
      </c>
      <c r="AK32" s="80">
        <v>556</v>
      </c>
      <c r="AL32" s="80">
        <v>0</v>
      </c>
      <c r="AM32" s="10">
        <f t="shared" si="16"/>
        <v>612</v>
      </c>
      <c r="AN32" s="16">
        <f t="shared" si="17"/>
        <v>1412.106197665393</v>
      </c>
      <c r="AO32" s="9">
        <f t="shared" si="18"/>
        <v>800.10619766539298</v>
      </c>
      <c r="AP32" s="9">
        <f t="shared" si="19"/>
        <v>532.51232695453621</v>
      </c>
      <c r="AQ32" s="18">
        <f t="shared" si="20"/>
        <v>1669</v>
      </c>
      <c r="AR32" s="30">
        <f t="shared" si="21"/>
        <v>2201.5123269545361</v>
      </c>
      <c r="AS32" s="77">
        <f t="shared" si="22"/>
        <v>0</v>
      </c>
      <c r="AT32">
        <f t="shared" si="23"/>
        <v>0</v>
      </c>
      <c r="AU32" s="66">
        <f t="shared" si="24"/>
        <v>0</v>
      </c>
      <c r="AV32" s="69">
        <f t="shared" si="25"/>
        <v>56.541333287003098</v>
      </c>
      <c r="AW32" s="17">
        <f t="shared" si="26"/>
        <v>0</v>
      </c>
      <c r="AX32" s="38">
        <f t="shared" si="61"/>
        <v>0.75811521905435453</v>
      </c>
      <c r="AY32" s="23">
        <v>0</v>
      </c>
      <c r="AZ32" s="16">
        <f t="shared" si="28"/>
        <v>20.959952740478307</v>
      </c>
      <c r="BA32" s="63">
        <f t="shared" si="29"/>
        <v>20.959952740478307</v>
      </c>
      <c r="BB32" s="42">
        <f t="shared" si="30"/>
        <v>1.8319542754705163</v>
      </c>
      <c r="BC32" s="42">
        <f t="shared" si="31"/>
        <v>3.2502434668505944</v>
      </c>
      <c r="BD32" s="42">
        <f t="shared" si="32"/>
        <v>14.674513989460223</v>
      </c>
      <c r="BE32" s="42">
        <f t="shared" si="33"/>
        <v>3.2628348573084582</v>
      </c>
      <c r="BF32" s="42">
        <f t="shared" si="34"/>
        <v>1.0503881639985224</v>
      </c>
      <c r="BG32" s="42">
        <f t="shared" si="35"/>
        <v>7.2481938737004494</v>
      </c>
      <c r="BH32" s="42">
        <f t="shared" si="36"/>
        <v>2.7999274545524946</v>
      </c>
      <c r="BI32" s="40">
        <f t="shared" si="37"/>
        <v>2.9302445032203316E-2</v>
      </c>
      <c r="BJ32" s="40">
        <f t="shared" si="38"/>
        <v>2.6348987424144162E-2</v>
      </c>
      <c r="BK32" s="40">
        <f t="shared" si="39"/>
        <v>3.5107558600508806E-2</v>
      </c>
      <c r="BL32" s="40">
        <f t="shared" si="40"/>
        <v>2.4747982687360472E-2</v>
      </c>
      <c r="BM32" s="40">
        <f t="shared" si="41"/>
        <v>9.6743923696835481E-3</v>
      </c>
      <c r="BN32" s="40">
        <f t="shared" si="42"/>
        <v>8.1922817043104581E-3</v>
      </c>
      <c r="BO32" s="40">
        <f t="shared" si="43"/>
        <v>5.6801784752699674E-2</v>
      </c>
      <c r="BP32" s="2">
        <v>1648</v>
      </c>
      <c r="BQ32" s="17">
        <f t="shared" si="44"/>
        <v>2138.4338335601337</v>
      </c>
      <c r="BR32" s="1">
        <f t="shared" si="45"/>
        <v>490.43383356013373</v>
      </c>
      <c r="BS32" s="2">
        <v>933</v>
      </c>
      <c r="BT32" s="17">
        <f t="shared" si="46"/>
        <v>1816.4728440330744</v>
      </c>
      <c r="BU32" s="1">
        <f t="shared" si="47"/>
        <v>883.47284403307435</v>
      </c>
      <c r="BV32" s="2">
        <v>442</v>
      </c>
      <c r="BW32" s="17">
        <f t="shared" si="48"/>
        <v>2669.4032181896869</v>
      </c>
      <c r="BX32" s="1">
        <f t="shared" si="49"/>
        <v>2227.4032181896869</v>
      </c>
      <c r="BY32" s="2">
        <v>772</v>
      </c>
      <c r="BZ32" s="17">
        <f t="shared" si="50"/>
        <v>1685.7335887322458</v>
      </c>
      <c r="CA32" s="1">
        <f t="shared" si="51"/>
        <v>913.73358873224583</v>
      </c>
      <c r="CB32" s="2">
        <v>723</v>
      </c>
      <c r="CC32" s="17">
        <f t="shared" si="52"/>
        <v>661.51560145422161</v>
      </c>
      <c r="CD32" s="1">
        <f t="shared" si="53"/>
        <v>-61.48439854577839</v>
      </c>
      <c r="CE32" s="2">
        <v>890</v>
      </c>
      <c r="CF32" s="17">
        <f t="shared" si="54"/>
        <v>607.67068769893251</v>
      </c>
      <c r="CG32" s="1">
        <f t="shared" si="55"/>
        <v>-282.32931230106749</v>
      </c>
      <c r="CH32" s="80">
        <v>1168</v>
      </c>
      <c r="CI32" s="17">
        <f t="shared" si="56"/>
        <v>3936.4204851468403</v>
      </c>
      <c r="CJ32" s="1">
        <f t="shared" si="57"/>
        <v>2768.4204851468403</v>
      </c>
      <c r="CK32" s="9"/>
      <c r="CO32" s="40"/>
      <c r="CQ32" s="17"/>
      <c r="CR32" s="1"/>
    </row>
    <row r="33" spans="1:96" x14ac:dyDescent="0.2">
      <c r="A33" s="49" t="s">
        <v>105</v>
      </c>
      <c r="B33">
        <v>1</v>
      </c>
      <c r="C33">
        <v>0</v>
      </c>
      <c r="D33">
        <v>0.18114143920595499</v>
      </c>
      <c r="E33">
        <v>0.81885856079404395</v>
      </c>
      <c r="F33">
        <v>0.100719424460431</v>
      </c>
      <c r="G33">
        <v>0.100719424460431</v>
      </c>
      <c r="H33">
        <v>0.221843003412969</v>
      </c>
      <c r="I33">
        <v>5.2901023890784903E-2</v>
      </c>
      <c r="J33">
        <v>0.108331537529719</v>
      </c>
      <c r="K33">
        <v>0.104456163585051</v>
      </c>
      <c r="L33">
        <v>-5.37636157053498E-2</v>
      </c>
      <c r="M33" s="31">
        <v>0</v>
      </c>
      <c r="N33">
        <v>1.01227121532102</v>
      </c>
      <c r="O33">
        <v>0.98982451514166003</v>
      </c>
      <c r="P33">
        <v>1.0155569281077199</v>
      </c>
      <c r="Q33">
        <v>0.98881250315056202</v>
      </c>
      <c r="R33">
        <v>19.659999847412099</v>
      </c>
      <c r="S33" s="43">
        <f t="shared" si="0"/>
        <v>0.98881250315056202</v>
      </c>
      <c r="T33" s="43">
        <f t="shared" si="1"/>
        <v>1.0155569281077199</v>
      </c>
      <c r="U33" s="68">
        <f t="shared" si="2"/>
        <v>19.440053661059224</v>
      </c>
      <c r="V33" s="67">
        <f t="shared" si="3"/>
        <v>19.965849051636074</v>
      </c>
      <c r="W33" s="76">
        <f t="shared" si="4"/>
        <v>1.1280990429491267</v>
      </c>
      <c r="X33" s="76">
        <f t="shared" si="5"/>
        <v>0.12430171664933441</v>
      </c>
      <c r="Y33" s="32">
        <f t="shared" si="6"/>
        <v>1</v>
      </c>
      <c r="Z33" s="32">
        <f t="shared" si="7"/>
        <v>0.3</v>
      </c>
      <c r="AA33" s="32">
        <f t="shared" si="8"/>
        <v>-0.34720588656297802</v>
      </c>
      <c r="AB33" s="32">
        <f t="shared" si="9"/>
        <v>1.0864446403110151</v>
      </c>
      <c r="AC33" s="32">
        <f t="shared" si="10"/>
        <v>-5.37636157053498E-2</v>
      </c>
      <c r="AD33" s="32">
        <f t="shared" si="11"/>
        <v>1.2934422708576281</v>
      </c>
      <c r="AE33" s="21">
        <f t="shared" si="60"/>
        <v>0.83967158110698348</v>
      </c>
      <c r="AF33" s="15">
        <f t="shared" si="13"/>
        <v>1.2863241558003049E-3</v>
      </c>
      <c r="AG33" s="80">
        <v>0</v>
      </c>
      <c r="AH33" s="16">
        <f t="shared" si="14"/>
        <v>72.755780576221042</v>
      </c>
      <c r="AI33" s="26">
        <f t="shared" si="15"/>
        <v>72.755780576221042</v>
      </c>
      <c r="AJ33" s="80">
        <v>374</v>
      </c>
      <c r="AK33" s="80">
        <v>216</v>
      </c>
      <c r="AL33" s="80">
        <v>39</v>
      </c>
      <c r="AM33" s="10">
        <f t="shared" si="16"/>
        <v>629</v>
      </c>
      <c r="AN33" s="16">
        <f t="shared" si="17"/>
        <v>130.14706227348535</v>
      </c>
      <c r="AO33" s="9">
        <f t="shared" si="18"/>
        <v>-498.85293772651465</v>
      </c>
      <c r="AP33" s="9">
        <f t="shared" si="19"/>
        <v>-426.09715715029358</v>
      </c>
      <c r="AQ33" s="18">
        <f t="shared" si="20"/>
        <v>629</v>
      </c>
      <c r="AR33" s="30">
        <f t="shared" si="21"/>
        <v>202.90284284970639</v>
      </c>
      <c r="AS33" s="77">
        <f t="shared" si="22"/>
        <v>-426.09715715029358</v>
      </c>
      <c r="AT33">
        <f t="shared" si="23"/>
        <v>1.2021446988984585E-2</v>
      </c>
      <c r="AU33" s="66">
        <f t="shared" si="24"/>
        <v>-107.12912484233632</v>
      </c>
      <c r="AV33" s="69">
        <f t="shared" si="25"/>
        <v>19.965849051636074</v>
      </c>
      <c r="AW33" s="17">
        <f t="shared" si="26"/>
        <v>-5.3656182897745479</v>
      </c>
      <c r="AX33" s="38">
        <f t="shared" si="61"/>
        <v>3.1000058509082158</v>
      </c>
      <c r="AY33" s="23">
        <v>0</v>
      </c>
      <c r="AZ33" s="16">
        <f t="shared" si="28"/>
        <v>1.6370725903885002</v>
      </c>
      <c r="BA33" s="63">
        <f t="shared" si="29"/>
        <v>1.6370725903885002</v>
      </c>
      <c r="BB33" s="42">
        <f t="shared" si="30"/>
        <v>0.61516659941011786</v>
      </c>
      <c r="BC33" s="42">
        <f t="shared" si="31"/>
        <v>0.6822828053435801</v>
      </c>
      <c r="BD33" s="42">
        <f t="shared" si="32"/>
        <v>6.9896575690287588E-3</v>
      </c>
      <c r="BE33" s="42">
        <f t="shared" si="33"/>
        <v>1.2577329554757546</v>
      </c>
      <c r="BF33" s="42">
        <f t="shared" si="34"/>
        <v>0.66914962016055901</v>
      </c>
      <c r="BG33" s="42">
        <f t="shared" si="35"/>
        <v>0.56611861998817048</v>
      </c>
      <c r="BH33" s="42">
        <f t="shared" si="36"/>
        <v>6.3002982378947595E-2</v>
      </c>
      <c r="BI33" s="40">
        <f t="shared" si="37"/>
        <v>9.8397027186896777E-3</v>
      </c>
      <c r="BJ33" s="40">
        <f t="shared" si="38"/>
        <v>5.5311121277716174E-3</v>
      </c>
      <c r="BK33" s="40">
        <f t="shared" si="39"/>
        <v>1.6722176480830309E-5</v>
      </c>
      <c r="BL33" s="40">
        <f t="shared" si="40"/>
        <v>9.5396655879522833E-3</v>
      </c>
      <c r="BM33" s="40">
        <f t="shared" si="41"/>
        <v>6.1630701880862624E-3</v>
      </c>
      <c r="BN33" s="40">
        <f t="shared" si="42"/>
        <v>6.3985639647781906E-4</v>
      </c>
      <c r="BO33" s="40">
        <f t="shared" si="43"/>
        <v>1.2781337738048944E-3</v>
      </c>
      <c r="BP33" s="2">
        <v>860</v>
      </c>
      <c r="BQ33" s="17">
        <f t="shared" si="44"/>
        <v>718.08182500453529</v>
      </c>
      <c r="BR33" s="1">
        <f t="shared" si="45"/>
        <v>-141.91817499546471</v>
      </c>
      <c r="BS33" s="2">
        <v>692</v>
      </c>
      <c r="BT33" s="17">
        <f t="shared" si="46"/>
        <v>381.30933897644752</v>
      </c>
      <c r="BU33" s="1">
        <f t="shared" si="47"/>
        <v>-310.69066102355248</v>
      </c>
      <c r="BV33" s="2">
        <v>561</v>
      </c>
      <c r="BW33" s="17">
        <f t="shared" si="48"/>
        <v>1.2714706887199325</v>
      </c>
      <c r="BX33" s="1">
        <f t="shared" si="49"/>
        <v>-559.72852931128011</v>
      </c>
      <c r="BY33" s="2">
        <v>555</v>
      </c>
      <c r="BZ33" s="17">
        <f t="shared" si="50"/>
        <v>649.80386118895774</v>
      </c>
      <c r="CA33" s="1">
        <f t="shared" si="51"/>
        <v>94.80386118895774</v>
      </c>
      <c r="CB33" s="2">
        <v>747</v>
      </c>
      <c r="CC33" s="17">
        <f t="shared" si="52"/>
        <v>421.41841332096243</v>
      </c>
      <c r="CD33" s="1">
        <f t="shared" si="53"/>
        <v>-325.58158667903757</v>
      </c>
      <c r="CE33" s="2">
        <v>0</v>
      </c>
      <c r="CF33" s="17">
        <f t="shared" si="54"/>
        <v>47.461988065138705</v>
      </c>
      <c r="CG33" s="1">
        <f t="shared" si="55"/>
        <v>47.461988065138705</v>
      </c>
      <c r="CH33" s="80">
        <v>0</v>
      </c>
      <c r="CI33" s="17">
        <f t="shared" si="56"/>
        <v>88.575948658452987</v>
      </c>
      <c r="CJ33" s="1">
        <f t="shared" si="57"/>
        <v>88.575948658452987</v>
      </c>
      <c r="CK33" s="9"/>
      <c r="CO33" s="40"/>
      <c r="CQ33" s="17"/>
      <c r="CR33" s="1"/>
    </row>
    <row r="34" spans="1:96" x14ac:dyDescent="0.2">
      <c r="A34" s="50" t="s">
        <v>64</v>
      </c>
      <c r="B34">
        <v>0</v>
      </c>
      <c r="C34">
        <v>0</v>
      </c>
      <c r="D34">
        <v>7.0626003210272806E-2</v>
      </c>
      <c r="E34">
        <v>0.92937399678972699</v>
      </c>
      <c r="F34">
        <v>7.9365079365079309E-3</v>
      </c>
      <c r="G34">
        <v>7.9365079365079309E-3</v>
      </c>
      <c r="H34">
        <v>2.9929577464788699E-2</v>
      </c>
      <c r="I34">
        <v>0.100352112676056</v>
      </c>
      <c r="J34">
        <v>5.48041634375823E-2</v>
      </c>
      <c r="K34">
        <v>2.0855543101920102E-2</v>
      </c>
      <c r="L34">
        <v>1.1305629673962501</v>
      </c>
      <c r="M34" s="31">
        <v>2</v>
      </c>
      <c r="N34">
        <v>1.0049245138271301</v>
      </c>
      <c r="O34">
        <v>0.99631697671104502</v>
      </c>
      <c r="P34">
        <v>1.0061201092340899</v>
      </c>
      <c r="Q34">
        <v>0.99532193851884898</v>
      </c>
      <c r="R34">
        <v>317.04998779296801</v>
      </c>
      <c r="S34" s="43">
        <f t="shared" ref="S34:S65" si="62">IF(C34,O34,Q34)</f>
        <v>0.99532193851884898</v>
      </c>
      <c r="T34" s="43">
        <f t="shared" ref="T34:T65" si="63">IF(D34 = 0,N34,P34)</f>
        <v>1.0061201092340899</v>
      </c>
      <c r="U34" s="68">
        <f t="shared" ref="U34:U65" si="64">R34*S34^(1-M34)</f>
        <v>318.54013814341721</v>
      </c>
      <c r="V34" s="67">
        <f t="shared" ref="V34:V65" si="65">R34*T34^(M34+1)</f>
        <v>322.90682816814274</v>
      </c>
      <c r="W34" s="76">
        <f t="shared" ref="W34:W65" si="66">0.5 * (D34-MAX($D$3:$D$72))/(MIN($D$3:$D$72)-MAX($D$3:$D$72)) + 0.75</f>
        <v>1.2045194939546111</v>
      </c>
      <c r="X34" s="76">
        <f t="shared" ref="X34:X65" si="67">AVERAGE(D34, F34, G34, H34, I34, J34, K34)</f>
        <v>4.1777202251947976E-2</v>
      </c>
      <c r="Y34" s="32">
        <f t="shared" ref="Y34:Y65" si="68">1.2^M34</f>
        <v>1.44</v>
      </c>
      <c r="Z34" s="32">
        <f t="shared" ref="Z34:Z65" si="69">IF(C34&gt;0, 1, 0.3)</f>
        <v>0.3</v>
      </c>
      <c r="AA34" s="32">
        <f t="shared" ref="AA34:AA65" si="70">PERCENTILE($L$2:$L$72, 0.05)</f>
        <v>-0.34720588656297802</v>
      </c>
      <c r="AB34" s="32">
        <f t="shared" ref="AB34:AB65" si="71">PERCENTILE($L$2:$L$72, 0.95)</f>
        <v>1.0864446403110151</v>
      </c>
      <c r="AC34" s="32">
        <f t="shared" ref="AC34:AC65" si="72">MIN(MAX(L34,AA34), AB34)</f>
        <v>1.0864446403110151</v>
      </c>
      <c r="AD34" s="32">
        <f t="shared" ref="AD34:AD65" si="73">AC34-$AC$73+1</f>
        <v>2.433650526873993</v>
      </c>
      <c r="AE34" s="21">
        <f t="shared" si="60"/>
        <v>15.153627273103089</v>
      </c>
      <c r="AF34" s="15">
        <f t="shared" ref="AF34:AF65" si="74">AE34/$AE$73</f>
        <v>2.3214405784329206E-2</v>
      </c>
      <c r="AG34" s="80">
        <v>6024</v>
      </c>
      <c r="AH34" s="16">
        <f t="shared" ref="AH34:AH65" si="75">$D$79*AF34</f>
        <v>1313.0300055674443</v>
      </c>
      <c r="AI34" s="26">
        <f t="shared" ref="AI34:AI65" si="76">AH34-AG34</f>
        <v>-4710.9699944325557</v>
      </c>
      <c r="AJ34" s="80">
        <v>0</v>
      </c>
      <c r="AK34" s="80">
        <v>0</v>
      </c>
      <c r="AL34" s="80">
        <v>0</v>
      </c>
      <c r="AM34" s="10">
        <f t="shared" ref="AM34:AM65" si="77">SUM(AJ34:AL34)</f>
        <v>0</v>
      </c>
      <c r="AN34" s="16">
        <f t="shared" ref="AN34:AN65" si="78">AF34*$D$78</f>
        <v>2348.7755412439683</v>
      </c>
      <c r="AO34" s="9">
        <f t="shared" ref="AO34:AO65" si="79">AN34-AM34</f>
        <v>2348.7755412439683</v>
      </c>
      <c r="AP34" s="9">
        <f t="shared" ref="AP34:AP65" si="80">AO34+AI34</f>
        <v>-2362.1944531885874</v>
      </c>
      <c r="AQ34" s="18">
        <f t="shared" ref="AQ34:AQ65" si="81">AG34+AM34</f>
        <v>6024</v>
      </c>
      <c r="AR34" s="30">
        <f t="shared" ref="AR34:AR65" si="82">AH34+AN34</f>
        <v>3661.8055468114126</v>
      </c>
      <c r="AS34" s="77">
        <f t="shared" ref="AS34:AS65" si="83">AP34*(AP34&lt;0)</f>
        <v>-2362.1944531885874</v>
      </c>
      <c r="AT34">
        <f t="shared" ref="AT34:AT65" si="84">AS34/$AS$73</f>
        <v>6.6644414120472062E-2</v>
      </c>
      <c r="AU34" s="66">
        <f t="shared" ref="AU34:AU65" si="85">AT34*$AP$73</f>
        <v>-593.90169643458785</v>
      </c>
      <c r="AV34" s="69">
        <f t="shared" ref="AV34:AV65" si="86">IF(AU34&gt;0,U34,V34)</f>
        <v>322.90682816814274</v>
      </c>
      <c r="AW34" s="17">
        <f t="shared" ref="AW34:AW65" si="87">AU34/AV34</f>
        <v>-1.8392354841296008</v>
      </c>
      <c r="AX34" s="38">
        <f t="shared" si="61"/>
        <v>1.6450900854758697</v>
      </c>
      <c r="AY34" s="23">
        <v>0</v>
      </c>
      <c r="AZ34" s="16">
        <f t="shared" ref="AZ34:AZ65" si="88">BN34*$D$80</f>
        <v>38.089728851396131</v>
      </c>
      <c r="BA34" s="63">
        <f t="shared" ref="BA34:BA65" si="89">AZ34-AY34</f>
        <v>38.089728851396131</v>
      </c>
      <c r="BB34" s="42">
        <f t="shared" ref="BB34:BB65" si="90">($AD34^$BB$75)*($BC$75^$M34)*(IF($C34&gt;0,1,$BD$75))</f>
        <v>0.65719119550544014</v>
      </c>
      <c r="BC34" s="42">
        <f t="shared" ref="BC34:BC65" si="91">($AD34^$BB$76)*($BC$76^$M34)*(IF($C34&gt;0,1,$BD$76))</f>
        <v>1.6365348419287022</v>
      </c>
      <c r="BD34" s="42">
        <f t="shared" ref="BD34:BD65" si="92">($AD34^$BB$77)*($BC$77^$M34)*(IF($C34&gt;0,1,$BD$77))</f>
        <v>3.4969855742731086E-2</v>
      </c>
      <c r="BE34" s="42">
        <f t="shared" ref="BE34:BE65" si="93">($AD34^$BB$78)*($BC$78^$M34)*(IF($C34&gt;0,1,$BD$78))</f>
        <v>0.60311783131669994</v>
      </c>
      <c r="BF34" s="42">
        <f t="shared" ref="BF34:BF65" si="94">($AD34^$BB$79)*($BC$79^$M34)*(IF($C34&gt;0,1,$BD$79))</f>
        <v>1.297753049366468</v>
      </c>
      <c r="BG34" s="42">
        <f t="shared" ref="BG34:BG65" si="95">($AD34^$BB$80)*($BC$80^$M34)*(IF($C34&gt;0,1,$BD$80))</f>
        <v>13.171868406860755</v>
      </c>
      <c r="BH34" s="42">
        <f t="shared" ref="BH34:BH65" si="96">($AD34^$BB$81)*($BC$81^$M34)*(IF($C34&gt;0,1,$BD$81))</f>
        <v>3.8195958311195509E-2</v>
      </c>
      <c r="BI34" s="40">
        <f t="shared" ref="BI34:BI65" si="97">BB34/BB$73</f>
        <v>1.0511893850079924E-2</v>
      </c>
      <c r="BJ34" s="40">
        <f t="shared" ref="BJ34:BJ65" si="98">BC34/BC$73</f>
        <v>1.326701719700289E-2</v>
      </c>
      <c r="BK34" s="40">
        <f t="shared" ref="BK34:BK65" si="99">BD34/BD$73</f>
        <v>8.3662481811735297E-5</v>
      </c>
      <c r="BL34" s="40">
        <f t="shared" ref="BL34:BL65" si="100">BE34/BE$73</f>
        <v>4.5745342012732558E-3</v>
      </c>
      <c r="BM34" s="40">
        <f t="shared" ref="BM34:BM65" si="101">BF34/BF$73</f>
        <v>1.1952697706275921E-2</v>
      </c>
      <c r="BN34" s="40">
        <f t="shared" ref="BN34:BN65" si="102">BG34/BG$73</f>
        <v>1.4887523490872048E-2</v>
      </c>
      <c r="BO34" s="40">
        <f t="shared" ref="BO34:BO65" si="103">BH34/BH$73</f>
        <v>7.7487672006929876E-4</v>
      </c>
      <c r="BP34" s="2">
        <v>2526</v>
      </c>
      <c r="BQ34" s="17">
        <f t="shared" ref="BQ34:BQ65" si="104">BP$73*BI34</f>
        <v>767.13698939113272</v>
      </c>
      <c r="BR34" s="1">
        <f t="shared" ref="BR34:BR65" si="105">BQ34-BP34</f>
        <v>-1758.8630106088672</v>
      </c>
      <c r="BS34" s="2">
        <v>2134</v>
      </c>
      <c r="BT34" s="17">
        <f t="shared" ref="BT34:BT65" si="106">BS$73*BJ34</f>
        <v>914.61489854418221</v>
      </c>
      <c r="BU34" s="1">
        <f t="shared" ref="BU34:BU65" si="107">BT34-BS34</f>
        <v>-1219.3851014558177</v>
      </c>
      <c r="BV34" s="2">
        <v>0</v>
      </c>
      <c r="BW34" s="17">
        <f t="shared" ref="BW34:BW65" si="108">BV$73*BK34</f>
        <v>6.3612768045552937</v>
      </c>
      <c r="BX34" s="1">
        <f t="shared" ref="BX34:BX65" si="109">BW34-BV34</f>
        <v>6.3612768045552937</v>
      </c>
      <c r="BY34" s="2">
        <v>2062</v>
      </c>
      <c r="BZ34" s="17">
        <f t="shared" ref="BZ34:BZ65" si="110">BY$73*BL34</f>
        <v>311.59897165392908</v>
      </c>
      <c r="CA34" s="1">
        <f t="shared" ref="CA34:CA65" si="111">BZ34-BY34</f>
        <v>-1750.4010283460709</v>
      </c>
      <c r="CB34" s="2">
        <v>951</v>
      </c>
      <c r="CC34" s="17">
        <f t="shared" ref="CC34:CC65" si="112">CB$73*BM34</f>
        <v>817.3015637597349</v>
      </c>
      <c r="CD34" s="1">
        <f t="shared" ref="CD34:CD65" si="113">CC34-CB34</f>
        <v>-133.6984362402651</v>
      </c>
      <c r="CE34" s="2">
        <v>317</v>
      </c>
      <c r="CF34" s="17">
        <f t="shared" ref="CF34:CF65" si="114">CE$73*BN34</f>
        <v>1104.2969424589251</v>
      </c>
      <c r="CG34" s="1">
        <f t="shared" ref="CG34:CG65" si="115">CF34-CE34</f>
        <v>787.29694245892506</v>
      </c>
      <c r="CH34" s="80">
        <v>9512</v>
      </c>
      <c r="CI34" s="17">
        <f t="shared" ref="CI34:CI65" si="116">CH$73*BO34</f>
        <v>53.699731577522471</v>
      </c>
      <c r="CJ34" s="1">
        <f t="shared" ref="CJ34:CJ65" si="117">CI34-CH34</f>
        <v>-9458.3002684224775</v>
      </c>
      <c r="CK34" s="9"/>
      <c r="CO34" s="40"/>
      <c r="CQ34" s="17"/>
      <c r="CR34" s="1"/>
    </row>
    <row r="35" spans="1:96" x14ac:dyDescent="0.2">
      <c r="A35" s="50" t="s">
        <v>12</v>
      </c>
      <c r="B35">
        <v>0</v>
      </c>
      <c r="C35">
        <v>0</v>
      </c>
      <c r="D35">
        <v>4.0671971706454403E-2</v>
      </c>
      <c r="E35">
        <v>0.95932802829354502</v>
      </c>
      <c r="F35">
        <v>8.7336244541484694E-3</v>
      </c>
      <c r="G35">
        <v>8.7336244541484694E-3</v>
      </c>
      <c r="H35">
        <v>4.8971596474044997E-3</v>
      </c>
      <c r="I35">
        <v>4.11361410381978E-2</v>
      </c>
      <c r="J35">
        <v>1.41933170873549E-2</v>
      </c>
      <c r="K35">
        <v>1.11336921638604E-2</v>
      </c>
      <c r="L35">
        <v>1.1148883995182199</v>
      </c>
      <c r="M35" s="31">
        <v>4</v>
      </c>
      <c r="N35">
        <v>1.0083270214992499</v>
      </c>
      <c r="O35">
        <v>0.99462492317561801</v>
      </c>
      <c r="P35">
        <v>1.0093529249089701</v>
      </c>
      <c r="Q35">
        <v>0.99252956659685498</v>
      </c>
      <c r="R35">
        <v>299.70999145507801</v>
      </c>
      <c r="S35" s="43">
        <f t="shared" si="62"/>
        <v>0.99252956659685498</v>
      </c>
      <c r="T35" s="43">
        <f t="shared" si="63"/>
        <v>1.0093529249089701</v>
      </c>
      <c r="U35" s="68">
        <f t="shared" si="64"/>
        <v>306.52850187329068</v>
      </c>
      <c r="V35" s="67">
        <f t="shared" si="65"/>
        <v>313.99045821866684</v>
      </c>
      <c r="W35" s="76">
        <f t="shared" si="66"/>
        <v>1.2252324430221397</v>
      </c>
      <c r="X35" s="76">
        <f t="shared" si="67"/>
        <v>1.8499932935938424E-2</v>
      </c>
      <c r="Y35" s="32">
        <f t="shared" si="68"/>
        <v>2.0735999999999999</v>
      </c>
      <c r="Z35" s="32">
        <f t="shared" si="69"/>
        <v>0.3</v>
      </c>
      <c r="AA35" s="32">
        <f t="shared" si="70"/>
        <v>-0.34720588656297802</v>
      </c>
      <c r="AB35" s="32">
        <f t="shared" si="71"/>
        <v>1.0864446403110151</v>
      </c>
      <c r="AC35" s="32">
        <f t="shared" si="72"/>
        <v>1.0864446403110151</v>
      </c>
      <c r="AD35" s="32">
        <f t="shared" si="73"/>
        <v>2.433650526873993</v>
      </c>
      <c r="AE35" s="21">
        <f t="shared" si="60"/>
        <v>21.821223273268448</v>
      </c>
      <c r="AF35" s="15">
        <f t="shared" si="74"/>
        <v>3.3428744329434053E-2</v>
      </c>
      <c r="AG35" s="80">
        <v>300</v>
      </c>
      <c r="AH35" s="16">
        <f t="shared" si="75"/>
        <v>1890.7632080171195</v>
      </c>
      <c r="AI35" s="26">
        <f t="shared" si="76"/>
        <v>1590.7632080171195</v>
      </c>
      <c r="AJ35" s="80">
        <v>0</v>
      </c>
      <c r="AK35" s="80">
        <v>5095</v>
      </c>
      <c r="AL35" s="80">
        <v>0</v>
      </c>
      <c r="AM35" s="10">
        <f t="shared" si="77"/>
        <v>5095</v>
      </c>
      <c r="AN35" s="16">
        <f t="shared" si="78"/>
        <v>3382.236779391314</v>
      </c>
      <c r="AO35" s="9">
        <f t="shared" si="79"/>
        <v>-1712.763220608686</v>
      </c>
      <c r="AP35" s="9">
        <f t="shared" si="80"/>
        <v>-122.00001259156647</v>
      </c>
      <c r="AQ35" s="18">
        <f t="shared" si="81"/>
        <v>5395</v>
      </c>
      <c r="AR35" s="30">
        <f t="shared" si="82"/>
        <v>5272.9999874084333</v>
      </c>
      <c r="AS35" s="77">
        <f t="shared" si="83"/>
        <v>-122.00001259156647</v>
      </c>
      <c r="AT35">
        <f t="shared" si="84"/>
        <v>3.4419771627522524E-3</v>
      </c>
      <c r="AU35" s="66">
        <f t="shared" si="85"/>
        <v>-30.673179485866754</v>
      </c>
      <c r="AV35" s="69">
        <f t="shared" si="86"/>
        <v>313.99045821866684</v>
      </c>
      <c r="AW35" s="17">
        <f t="shared" si="87"/>
        <v>-9.7688253521721904E-2</v>
      </c>
      <c r="AX35" s="38">
        <f t="shared" si="61"/>
        <v>1.0231367367500275</v>
      </c>
      <c r="AY35" s="23">
        <v>0</v>
      </c>
      <c r="AZ35" s="16">
        <f t="shared" si="88"/>
        <v>91.865150851356844</v>
      </c>
      <c r="BA35" s="63">
        <f t="shared" si="89"/>
        <v>91.865150851356844</v>
      </c>
      <c r="BB35" s="42">
        <f t="shared" si="90"/>
        <v>0.35117734442148246</v>
      </c>
      <c r="BC35" s="42">
        <f t="shared" si="91"/>
        <v>1.0187773063322978</v>
      </c>
      <c r="BD35" s="42">
        <f t="shared" si="92"/>
        <v>8.0906607944940066E-3</v>
      </c>
      <c r="BE35" s="42">
        <f t="shared" si="93"/>
        <v>7.4728711771464382E-2</v>
      </c>
      <c r="BF35" s="42">
        <f t="shared" si="94"/>
        <v>2.379191429452336</v>
      </c>
      <c r="BG35" s="42">
        <f t="shared" si="95"/>
        <v>31.768030770482429</v>
      </c>
      <c r="BH35" s="42">
        <f t="shared" si="96"/>
        <v>7.1282825238685498E-3</v>
      </c>
      <c r="BI35" s="40">
        <f t="shared" si="97"/>
        <v>5.6171461096225584E-3</v>
      </c>
      <c r="BJ35" s="40">
        <f t="shared" si="98"/>
        <v>8.2589968124954366E-3</v>
      </c>
      <c r="BK35" s="40">
        <f t="shared" si="99"/>
        <v>1.9356235454444887E-5</v>
      </c>
      <c r="BL35" s="40">
        <f t="shared" si="100"/>
        <v>5.6680308567456136E-4</v>
      </c>
      <c r="BM35" s="40">
        <f t="shared" si="101"/>
        <v>2.1913071948078951E-2</v>
      </c>
      <c r="BN35" s="40">
        <f t="shared" si="102"/>
        <v>3.5905863142996618E-2</v>
      </c>
      <c r="BO35" s="40">
        <f t="shared" si="103"/>
        <v>1.4461059300621278E-4</v>
      </c>
      <c r="BP35" s="2">
        <v>1798</v>
      </c>
      <c r="BQ35" s="17">
        <f t="shared" si="104"/>
        <v>409.92808878803504</v>
      </c>
      <c r="BR35" s="1">
        <f t="shared" si="105"/>
        <v>-1388.071911211965</v>
      </c>
      <c r="BS35" s="2">
        <v>1719</v>
      </c>
      <c r="BT35" s="17">
        <f t="shared" si="106"/>
        <v>569.36698125662292</v>
      </c>
      <c r="BU35" s="1">
        <f t="shared" si="107"/>
        <v>-1149.6330187433771</v>
      </c>
      <c r="BV35" s="2">
        <v>0</v>
      </c>
      <c r="BW35" s="17">
        <f t="shared" si="108"/>
        <v>1.4717513627787171</v>
      </c>
      <c r="BX35" s="1">
        <f t="shared" si="109"/>
        <v>1.4717513627787171</v>
      </c>
      <c r="BY35" s="2">
        <v>1580</v>
      </c>
      <c r="BZ35" s="17">
        <f t="shared" si="110"/>
        <v>38.608358983808422</v>
      </c>
      <c r="CA35" s="1">
        <f t="shared" si="111"/>
        <v>-1541.3916410161917</v>
      </c>
      <c r="CB35" s="2">
        <v>899</v>
      </c>
      <c r="CC35" s="17">
        <f t="shared" si="112"/>
        <v>1498.3720336657425</v>
      </c>
      <c r="CD35" s="1">
        <f t="shared" si="113"/>
        <v>599.37203366574249</v>
      </c>
      <c r="CE35" s="2">
        <v>300</v>
      </c>
      <c r="CF35" s="17">
        <f t="shared" si="114"/>
        <v>2663.3533044949172</v>
      </c>
      <c r="CG35" s="1">
        <f t="shared" si="115"/>
        <v>2363.3533044949172</v>
      </c>
      <c r="CH35" s="80">
        <v>300</v>
      </c>
      <c r="CI35" s="17">
        <f t="shared" si="116"/>
        <v>10.021658705923551</v>
      </c>
      <c r="CJ35" s="1">
        <f t="shared" si="117"/>
        <v>-289.97834129407647</v>
      </c>
      <c r="CK35" s="9"/>
      <c r="CO35" s="40"/>
      <c r="CQ35" s="17"/>
      <c r="CR35" s="1"/>
    </row>
    <row r="36" spans="1:96" x14ac:dyDescent="0.2">
      <c r="A36" s="50" t="s">
        <v>21</v>
      </c>
      <c r="B36">
        <v>0</v>
      </c>
      <c r="C36">
        <v>0</v>
      </c>
      <c r="D36">
        <v>0.12600321027287301</v>
      </c>
      <c r="E36">
        <v>0.87399678972712602</v>
      </c>
      <c r="F36">
        <v>6.2698412698412698E-2</v>
      </c>
      <c r="G36">
        <v>6.2698412698412698E-2</v>
      </c>
      <c r="H36">
        <v>2.3767605633802799E-2</v>
      </c>
      <c r="I36">
        <v>8.0105633802816906E-2</v>
      </c>
      <c r="J36">
        <v>4.3633921589414502E-2</v>
      </c>
      <c r="K36">
        <v>5.2304661584444703E-2</v>
      </c>
      <c r="L36">
        <v>0.71636538132981697</v>
      </c>
      <c r="M36" s="31">
        <v>0</v>
      </c>
      <c r="N36">
        <v>1.0059335549272801</v>
      </c>
      <c r="O36">
        <v>0.99630449264503196</v>
      </c>
      <c r="P36">
        <v>1.0073866621476899</v>
      </c>
      <c r="Q36">
        <v>0.99285720287014301</v>
      </c>
      <c r="R36">
        <v>927.54998779296795</v>
      </c>
      <c r="S36" s="43">
        <f t="shared" si="62"/>
        <v>0.99285720287014301</v>
      </c>
      <c r="T36" s="43">
        <f t="shared" si="63"/>
        <v>1.0073866621476899</v>
      </c>
      <c r="U36" s="68">
        <f t="shared" si="64"/>
        <v>920.92468640236143</v>
      </c>
      <c r="V36" s="67">
        <f t="shared" si="65"/>
        <v>934.4014861778885</v>
      </c>
      <c r="W36" s="76">
        <f t="shared" si="66"/>
        <v>1.1662266428155781</v>
      </c>
      <c r="X36" s="76">
        <f t="shared" si="67"/>
        <v>6.4458836897168179E-2</v>
      </c>
      <c r="Y36" s="32">
        <f t="shared" si="68"/>
        <v>1</v>
      </c>
      <c r="Z36" s="32">
        <f t="shared" si="69"/>
        <v>0.3</v>
      </c>
      <c r="AA36" s="32">
        <f t="shared" si="70"/>
        <v>-0.34720588656297802</v>
      </c>
      <c r="AB36" s="32">
        <f t="shared" si="71"/>
        <v>1.0864446403110151</v>
      </c>
      <c r="AC36" s="32">
        <f t="shared" si="72"/>
        <v>0.71636538132981697</v>
      </c>
      <c r="AD36" s="32">
        <f t="shared" si="73"/>
        <v>2.0635712678927951</v>
      </c>
      <c r="AE36" s="21">
        <f t="shared" si="60"/>
        <v>5.440003061634874</v>
      </c>
      <c r="AF36" s="15">
        <f t="shared" si="74"/>
        <v>8.3337432196802907E-3</v>
      </c>
      <c r="AG36" s="80">
        <v>0</v>
      </c>
      <c r="AH36" s="16">
        <f t="shared" si="75"/>
        <v>471.36485024833689</v>
      </c>
      <c r="AI36" s="26">
        <f t="shared" si="76"/>
        <v>471.36485024833689</v>
      </c>
      <c r="AJ36" s="80">
        <v>928</v>
      </c>
      <c r="AK36" s="80">
        <v>0</v>
      </c>
      <c r="AL36" s="80">
        <v>0</v>
      </c>
      <c r="AM36" s="10">
        <f t="shared" si="77"/>
        <v>928</v>
      </c>
      <c r="AN36" s="16">
        <f t="shared" si="78"/>
        <v>843.18730460920256</v>
      </c>
      <c r="AO36" s="9">
        <f t="shared" si="79"/>
        <v>-84.812695390797444</v>
      </c>
      <c r="AP36" s="9">
        <f t="shared" si="80"/>
        <v>386.55215485753945</v>
      </c>
      <c r="AQ36" s="18">
        <f t="shared" si="81"/>
        <v>928</v>
      </c>
      <c r="AR36" s="30">
        <f t="shared" si="82"/>
        <v>1314.5521548575393</v>
      </c>
      <c r="AS36" s="77">
        <f t="shared" si="83"/>
        <v>0</v>
      </c>
      <c r="AT36">
        <f t="shared" si="84"/>
        <v>0</v>
      </c>
      <c r="AU36" s="66">
        <f t="shared" si="85"/>
        <v>0</v>
      </c>
      <c r="AV36" s="69">
        <f t="shared" si="86"/>
        <v>934.4014861778885</v>
      </c>
      <c r="AW36" s="17">
        <f t="shared" si="87"/>
        <v>0</v>
      </c>
      <c r="AX36" s="38">
        <f t="shared" si="61"/>
        <v>0.70594384298169532</v>
      </c>
      <c r="AY36" s="23">
        <v>0</v>
      </c>
      <c r="AZ36" s="16">
        <f t="shared" si="88"/>
        <v>8.7411474012581376</v>
      </c>
      <c r="BA36" s="63">
        <f t="shared" si="89"/>
        <v>8.7411474012581376</v>
      </c>
      <c r="BB36" s="42">
        <f t="shared" si="90"/>
        <v>1.0264573816699047</v>
      </c>
      <c r="BC36" s="42">
        <f t="shared" si="91"/>
        <v>1.8488180641078362</v>
      </c>
      <c r="BD36" s="42">
        <f t="shared" si="92"/>
        <v>6.7767972063636647E-2</v>
      </c>
      <c r="BE36" s="42">
        <f t="shared" si="93"/>
        <v>3.4193085865362352</v>
      </c>
      <c r="BF36" s="42">
        <f t="shared" si="94"/>
        <v>0.69755568314851568</v>
      </c>
      <c r="BG36" s="42">
        <f t="shared" si="95"/>
        <v>3.0227897852343162</v>
      </c>
      <c r="BH36" s="42">
        <f t="shared" si="96"/>
        <v>0.15049265478384102</v>
      </c>
      <c r="BI36" s="40">
        <f t="shared" si="97"/>
        <v>1.6418374304979097E-2</v>
      </c>
      <c r="BJ36" s="40">
        <f t="shared" si="98"/>
        <v>1.4987949185207058E-2</v>
      </c>
      <c r="BK36" s="40">
        <f t="shared" si="99"/>
        <v>1.6212925703505912E-4</v>
      </c>
      <c r="BL36" s="40">
        <f t="shared" si="100"/>
        <v>2.5934806204732767E-2</v>
      </c>
      <c r="BM36" s="40">
        <f t="shared" si="101"/>
        <v>6.4246986112182509E-3</v>
      </c>
      <c r="BN36" s="40">
        <f t="shared" si="102"/>
        <v>3.4165125664483635E-3</v>
      </c>
      <c r="BO36" s="40">
        <f t="shared" si="103"/>
        <v>3.053026023940439E-3</v>
      </c>
      <c r="BP36" s="2">
        <v>1003</v>
      </c>
      <c r="BQ36" s="17">
        <f t="shared" si="104"/>
        <v>1198.1801200287646</v>
      </c>
      <c r="BR36" s="1">
        <f t="shared" si="105"/>
        <v>195.18012002876458</v>
      </c>
      <c r="BS36" s="2">
        <v>997</v>
      </c>
      <c r="BT36" s="17">
        <f t="shared" si="106"/>
        <v>1033.2542288789894</v>
      </c>
      <c r="BU36" s="1">
        <f t="shared" si="107"/>
        <v>36.254228878989352</v>
      </c>
      <c r="BV36" s="2">
        <v>1023</v>
      </c>
      <c r="BW36" s="17">
        <f t="shared" si="108"/>
        <v>12.327498058660721</v>
      </c>
      <c r="BX36" s="1">
        <f t="shared" si="109"/>
        <v>-1010.6725019413393</v>
      </c>
      <c r="BY36" s="2">
        <v>913</v>
      </c>
      <c r="BZ36" s="17">
        <f t="shared" si="110"/>
        <v>1766.5752594415771</v>
      </c>
      <c r="CA36" s="1">
        <f t="shared" si="111"/>
        <v>853.57525944157715</v>
      </c>
      <c r="CB36" s="2">
        <v>928</v>
      </c>
      <c r="CC36" s="17">
        <f t="shared" si="112"/>
        <v>439.30804163788156</v>
      </c>
      <c r="CD36" s="1">
        <f t="shared" si="113"/>
        <v>-488.69195836211844</v>
      </c>
      <c r="CE36" s="2">
        <v>1855</v>
      </c>
      <c r="CF36" s="17">
        <f t="shared" si="114"/>
        <v>253.42323612887381</v>
      </c>
      <c r="CG36" s="1">
        <f t="shared" si="115"/>
        <v>-1601.5767638711261</v>
      </c>
      <c r="CH36" s="80">
        <v>928</v>
      </c>
      <c r="CI36" s="17">
        <f t="shared" si="116"/>
        <v>211.57775648509636</v>
      </c>
      <c r="CJ36" s="1">
        <f t="shared" si="117"/>
        <v>-716.42224351490358</v>
      </c>
      <c r="CK36" s="9"/>
      <c r="CO36" s="40"/>
      <c r="CQ36" s="17"/>
      <c r="CR36" s="1"/>
    </row>
    <row r="37" spans="1:96" x14ac:dyDescent="0.2">
      <c r="A37" s="50" t="s">
        <v>50</v>
      </c>
      <c r="B37">
        <v>1</v>
      </c>
      <c r="C37">
        <v>1</v>
      </c>
      <c r="D37">
        <v>0.56260032102728696</v>
      </c>
      <c r="E37">
        <v>0.43739967897271198</v>
      </c>
      <c r="F37">
        <v>0.69126984126984103</v>
      </c>
      <c r="G37">
        <v>0.69126984126984103</v>
      </c>
      <c r="H37">
        <v>0.326584507042253</v>
      </c>
      <c r="I37">
        <v>0.57306338028169002</v>
      </c>
      <c r="J37">
        <v>0.43261255362421303</v>
      </c>
      <c r="K37">
        <v>0.546856481423737</v>
      </c>
      <c r="L37">
        <v>0.56303493391468995</v>
      </c>
      <c r="M37" s="31">
        <v>0</v>
      </c>
      <c r="N37">
        <v>1.0035502149267801</v>
      </c>
      <c r="O37">
        <v>0.99777078629686899</v>
      </c>
      <c r="P37">
        <v>1.0047599183653</v>
      </c>
      <c r="Q37">
        <v>0.99593424558364896</v>
      </c>
      <c r="R37">
        <v>86.669998168945298</v>
      </c>
      <c r="S37" s="43">
        <f t="shared" si="62"/>
        <v>0.99777078629686899</v>
      </c>
      <c r="T37" s="43">
        <f t="shared" si="63"/>
        <v>1.0047599183653</v>
      </c>
      <c r="U37" s="68">
        <f t="shared" si="64"/>
        <v>86.476792221376741</v>
      </c>
      <c r="V37" s="67">
        <f t="shared" si="65"/>
        <v>87.082540284950184</v>
      </c>
      <c r="W37" s="76">
        <f t="shared" si="66"/>
        <v>0.8643235845600119</v>
      </c>
      <c r="X37" s="76">
        <f t="shared" si="67"/>
        <v>0.54632241799126591</v>
      </c>
      <c r="Y37" s="32">
        <f t="shared" si="68"/>
        <v>1</v>
      </c>
      <c r="Z37" s="32">
        <f t="shared" si="69"/>
        <v>1</v>
      </c>
      <c r="AA37" s="32">
        <f t="shared" si="70"/>
        <v>-0.34720588656297802</v>
      </c>
      <c r="AB37" s="32">
        <f t="shared" si="71"/>
        <v>1.0864446403110151</v>
      </c>
      <c r="AC37" s="32">
        <f t="shared" si="72"/>
        <v>0.56303493391468995</v>
      </c>
      <c r="AD37" s="32">
        <f t="shared" si="73"/>
        <v>1.910240820477668</v>
      </c>
      <c r="AE37" s="21">
        <f t="shared" si="60"/>
        <v>13.315346903615366</v>
      </c>
      <c r="AF37" s="15">
        <f t="shared" si="74"/>
        <v>2.0398275647724892E-2</v>
      </c>
      <c r="AG37" s="80">
        <v>1820</v>
      </c>
      <c r="AH37" s="16">
        <f t="shared" si="75"/>
        <v>1153.7468689109676</v>
      </c>
      <c r="AI37" s="26">
        <f t="shared" si="76"/>
        <v>-666.25313108903242</v>
      </c>
      <c r="AJ37" s="80">
        <v>347</v>
      </c>
      <c r="AK37" s="80">
        <v>693</v>
      </c>
      <c r="AL37" s="80">
        <v>0</v>
      </c>
      <c r="AM37" s="10">
        <f t="shared" si="77"/>
        <v>1040</v>
      </c>
      <c r="AN37" s="16">
        <f t="shared" si="78"/>
        <v>2063.8465343476851</v>
      </c>
      <c r="AO37" s="9">
        <f t="shared" si="79"/>
        <v>1023.8465343476851</v>
      </c>
      <c r="AP37" s="9">
        <f t="shared" si="80"/>
        <v>357.59340325865264</v>
      </c>
      <c r="AQ37" s="18">
        <f t="shared" si="81"/>
        <v>2860</v>
      </c>
      <c r="AR37" s="30">
        <f t="shared" si="82"/>
        <v>3217.5934032586529</v>
      </c>
      <c r="AS37" s="77">
        <f t="shared" si="83"/>
        <v>0</v>
      </c>
      <c r="AT37">
        <f t="shared" si="84"/>
        <v>0</v>
      </c>
      <c r="AU37" s="66">
        <f t="shared" si="85"/>
        <v>0</v>
      </c>
      <c r="AV37" s="69">
        <f t="shared" si="86"/>
        <v>87.082540284950184</v>
      </c>
      <c r="AW37" s="17">
        <f t="shared" si="87"/>
        <v>0</v>
      </c>
      <c r="AX37" s="38">
        <f t="shared" si="61"/>
        <v>0.88886308540522985</v>
      </c>
      <c r="AY37" s="23">
        <v>0</v>
      </c>
      <c r="AZ37" s="16">
        <f t="shared" si="88"/>
        <v>29.453879187351188</v>
      </c>
      <c r="BA37" s="63">
        <f t="shared" si="89"/>
        <v>29.453879187351188</v>
      </c>
      <c r="BB37" s="42">
        <f t="shared" si="90"/>
        <v>2.0326966950115093</v>
      </c>
      <c r="BC37" s="42">
        <f t="shared" si="91"/>
        <v>3.9796240892167978</v>
      </c>
      <c r="BD37" s="42">
        <f t="shared" si="92"/>
        <v>23.277242675347136</v>
      </c>
      <c r="BE37" s="42">
        <f t="shared" si="93"/>
        <v>3.9976951003141852</v>
      </c>
      <c r="BF37" s="42">
        <f t="shared" si="94"/>
        <v>1.0592948059399327</v>
      </c>
      <c r="BG37" s="42">
        <f t="shared" si="95"/>
        <v>10.185491795989625</v>
      </c>
      <c r="BH37" s="42">
        <f t="shared" si="96"/>
        <v>3.3415522648969902</v>
      </c>
      <c r="BI37" s="40">
        <f t="shared" si="97"/>
        <v>3.2513356894466182E-2</v>
      </c>
      <c r="BJ37" s="40">
        <f t="shared" si="98"/>
        <v>3.2261910884233053E-2</v>
      </c>
      <c r="BK37" s="40">
        <f t="shared" si="99"/>
        <v>5.5688874048568988E-2</v>
      </c>
      <c r="BL37" s="40">
        <f t="shared" si="100"/>
        <v>3.0321758059656603E-2</v>
      </c>
      <c r="BM37" s="40">
        <f t="shared" si="101"/>
        <v>9.7564252331437326E-3</v>
      </c>
      <c r="BN37" s="40">
        <f t="shared" si="102"/>
        <v>1.1512166967891807E-2</v>
      </c>
      <c r="BO37" s="40">
        <f t="shared" si="103"/>
        <v>6.7789660829234294E-2</v>
      </c>
      <c r="BP37" s="2">
        <v>1526</v>
      </c>
      <c r="BQ37" s="17">
        <f t="shared" si="104"/>
        <v>2372.7597594443532</v>
      </c>
      <c r="BR37" s="1">
        <f t="shared" si="105"/>
        <v>846.75975944435322</v>
      </c>
      <c r="BS37" s="2">
        <v>1343</v>
      </c>
      <c r="BT37" s="17">
        <f t="shared" si="106"/>
        <v>2224.1038744481425</v>
      </c>
      <c r="BU37" s="1">
        <f t="shared" si="107"/>
        <v>881.10387444814251</v>
      </c>
      <c r="BV37" s="2">
        <v>0</v>
      </c>
      <c r="BW37" s="17">
        <f t="shared" si="108"/>
        <v>4234.303538282943</v>
      </c>
      <c r="BX37" s="1">
        <f t="shared" si="109"/>
        <v>4234.303538282943</v>
      </c>
      <c r="BY37" s="2">
        <v>1080</v>
      </c>
      <c r="BZ37" s="17">
        <f t="shared" si="110"/>
        <v>2065.3968719915692</v>
      </c>
      <c r="CA37" s="1">
        <f t="shared" si="111"/>
        <v>985.39687199156924</v>
      </c>
      <c r="CB37" s="2">
        <v>867</v>
      </c>
      <c r="CC37" s="17">
        <f t="shared" si="112"/>
        <v>667.12484459190216</v>
      </c>
      <c r="CD37" s="1">
        <f t="shared" si="113"/>
        <v>-199.87515540809784</v>
      </c>
      <c r="CE37" s="2">
        <v>867</v>
      </c>
      <c r="CF37" s="17">
        <f t="shared" si="114"/>
        <v>853.9264970103427</v>
      </c>
      <c r="CG37" s="1">
        <f t="shared" si="115"/>
        <v>-13.0735029896573</v>
      </c>
      <c r="CH37" s="80">
        <v>1733</v>
      </c>
      <c r="CI37" s="17">
        <f t="shared" si="116"/>
        <v>4697.891285126766</v>
      </c>
      <c r="CJ37" s="1">
        <f t="shared" si="117"/>
        <v>2964.891285126766</v>
      </c>
      <c r="CK37" s="9"/>
      <c r="CO37" s="40"/>
      <c r="CQ37" s="17"/>
      <c r="CR37" s="1"/>
    </row>
    <row r="38" spans="1:96" x14ac:dyDescent="0.2">
      <c r="A38" s="50" t="s">
        <v>87</v>
      </c>
      <c r="B38">
        <v>0</v>
      </c>
      <c r="C38">
        <v>0</v>
      </c>
      <c r="D38">
        <v>8.6677367576243905E-2</v>
      </c>
      <c r="E38">
        <v>0.913322632423756</v>
      </c>
      <c r="F38">
        <v>0.29523809523809502</v>
      </c>
      <c r="G38">
        <v>0.29523809523809502</v>
      </c>
      <c r="H38">
        <v>1.2323943661971801E-2</v>
      </c>
      <c r="I38">
        <v>1.14436619718309E-2</v>
      </c>
      <c r="J38">
        <v>1.18756492634084E-2</v>
      </c>
      <c r="K38">
        <v>5.9212701916433498E-2</v>
      </c>
      <c r="L38">
        <v>1.15080088044234</v>
      </c>
      <c r="M38" s="31">
        <v>1</v>
      </c>
      <c r="N38">
        <v>1.00411040703803</v>
      </c>
      <c r="O38">
        <v>0.99608370812632696</v>
      </c>
      <c r="P38">
        <v>1.00784625107356</v>
      </c>
      <c r="Q38">
        <v>0.99436027326438903</v>
      </c>
      <c r="R38">
        <v>274.73001098632801</v>
      </c>
      <c r="S38" s="43">
        <f t="shared" si="62"/>
        <v>0.99436027326438903</v>
      </c>
      <c r="T38" s="43">
        <f t="shared" si="63"/>
        <v>1.00784625107356</v>
      </c>
      <c r="U38" s="68">
        <f t="shared" si="64"/>
        <v>274.73001098632801</v>
      </c>
      <c r="V38" s="67">
        <f t="shared" si="65"/>
        <v>279.05812565747357</v>
      </c>
      <c r="W38" s="76">
        <f t="shared" si="66"/>
        <v>1.1934201168128624</v>
      </c>
      <c r="X38" s="76">
        <f t="shared" si="67"/>
        <v>0.11028707355229693</v>
      </c>
      <c r="Y38" s="32">
        <f t="shared" si="68"/>
        <v>1.2</v>
      </c>
      <c r="Z38" s="32">
        <f t="shared" si="69"/>
        <v>0.3</v>
      </c>
      <c r="AA38" s="32">
        <f t="shared" si="70"/>
        <v>-0.34720588656297802</v>
      </c>
      <c r="AB38" s="32">
        <f t="shared" si="71"/>
        <v>1.0864446403110151</v>
      </c>
      <c r="AC38" s="32">
        <f t="shared" si="72"/>
        <v>1.0864446403110151</v>
      </c>
      <c r="AD38" s="32">
        <f t="shared" si="73"/>
        <v>2.433650526873993</v>
      </c>
      <c r="AE38" s="21">
        <f t="shared" si="60"/>
        <v>12.628022727585908</v>
      </c>
      <c r="AF38" s="15">
        <f t="shared" si="74"/>
        <v>1.9345338153607672E-2</v>
      </c>
      <c r="AG38" s="80">
        <v>1923</v>
      </c>
      <c r="AH38" s="16">
        <f t="shared" si="75"/>
        <v>1094.1916713062035</v>
      </c>
      <c r="AI38" s="26">
        <f t="shared" si="76"/>
        <v>-828.80832869379651</v>
      </c>
      <c r="AJ38" s="80">
        <v>275</v>
      </c>
      <c r="AK38" s="80">
        <v>1099</v>
      </c>
      <c r="AL38" s="80">
        <v>275</v>
      </c>
      <c r="AM38" s="10">
        <f t="shared" si="77"/>
        <v>1649</v>
      </c>
      <c r="AN38" s="16">
        <f t="shared" si="78"/>
        <v>1957.3129510366402</v>
      </c>
      <c r="AO38" s="9">
        <f t="shared" si="79"/>
        <v>308.31295103664024</v>
      </c>
      <c r="AP38" s="9">
        <f t="shared" si="80"/>
        <v>-520.49537765715627</v>
      </c>
      <c r="AQ38" s="18">
        <f t="shared" si="81"/>
        <v>3572</v>
      </c>
      <c r="AR38" s="30">
        <f t="shared" si="82"/>
        <v>3051.5046223428435</v>
      </c>
      <c r="AS38" s="77">
        <f t="shared" si="83"/>
        <v>-520.49537765715627</v>
      </c>
      <c r="AT38">
        <f t="shared" si="84"/>
        <v>1.4684696871399214E-2</v>
      </c>
      <c r="AU38" s="66">
        <f t="shared" si="85"/>
        <v>-130.86267616947433</v>
      </c>
      <c r="AV38" s="69">
        <f t="shared" si="86"/>
        <v>279.05812565747357</v>
      </c>
      <c r="AW38" s="17">
        <f t="shared" si="87"/>
        <v>-0.4689441522663278</v>
      </c>
      <c r="AX38" s="38">
        <f t="shared" si="61"/>
        <v>1.1705700767569336</v>
      </c>
      <c r="AY38" s="23">
        <v>0</v>
      </c>
      <c r="AZ38" s="16">
        <f t="shared" si="88"/>
        <v>24.526547875979489</v>
      </c>
      <c r="BA38" s="63">
        <f t="shared" si="89"/>
        <v>24.526547875979489</v>
      </c>
      <c r="BB38" s="42">
        <f t="shared" si="90"/>
        <v>0.89903036320853635</v>
      </c>
      <c r="BC38" s="42">
        <f t="shared" si="91"/>
        <v>2.0741886462974675</v>
      </c>
      <c r="BD38" s="42">
        <f t="shared" si="92"/>
        <v>7.2702402791540721E-2</v>
      </c>
      <c r="BE38" s="42">
        <f t="shared" si="93"/>
        <v>1.7134029298769886</v>
      </c>
      <c r="BF38" s="42">
        <f t="shared" si="94"/>
        <v>0.95845867752324077</v>
      </c>
      <c r="BG38" s="42">
        <f t="shared" si="95"/>
        <v>8.4815636876115637</v>
      </c>
      <c r="BH38" s="42">
        <f t="shared" si="96"/>
        <v>8.8416570164804434E-2</v>
      </c>
      <c r="BI38" s="40">
        <f t="shared" si="97"/>
        <v>1.438015574566337E-2</v>
      </c>
      <c r="BJ38" s="40">
        <f t="shared" si="98"/>
        <v>1.681497743599859E-2</v>
      </c>
      <c r="BK38" s="40">
        <f t="shared" si="99"/>
        <v>1.7393447362107131E-4</v>
      </c>
      <c r="BL38" s="40">
        <f t="shared" si="100"/>
        <v>1.299583579907175E-2</v>
      </c>
      <c r="BM38" s="40">
        <f t="shared" si="101"/>
        <v>8.8276940223603554E-3</v>
      </c>
      <c r="BN38" s="40">
        <f t="shared" si="102"/>
        <v>9.5862997365563762E-3</v>
      </c>
      <c r="BO38" s="40">
        <f t="shared" si="103"/>
        <v>1.7936961112715252E-3</v>
      </c>
      <c r="BP38" s="2">
        <v>569</v>
      </c>
      <c r="BQ38" s="17">
        <f t="shared" si="104"/>
        <v>1049.4350060070215</v>
      </c>
      <c r="BR38" s="1">
        <f t="shared" si="105"/>
        <v>480.43500600702146</v>
      </c>
      <c r="BS38" s="2">
        <v>564</v>
      </c>
      <c r="BT38" s="17">
        <f t="shared" si="106"/>
        <v>1159.2077294603068</v>
      </c>
      <c r="BU38" s="1">
        <f t="shared" si="107"/>
        <v>595.20772946030684</v>
      </c>
      <c r="BV38" s="2">
        <v>13629</v>
      </c>
      <c r="BW38" s="17">
        <f t="shared" si="108"/>
        <v>13.225107701778157</v>
      </c>
      <c r="BX38" s="1">
        <f t="shared" si="109"/>
        <v>-13615.774892298221</v>
      </c>
      <c r="BY38" s="2">
        <v>1941</v>
      </c>
      <c r="BZ38" s="17">
        <f t="shared" si="110"/>
        <v>885.22435128957136</v>
      </c>
      <c r="CA38" s="1">
        <f t="shared" si="111"/>
        <v>-1055.7756487104286</v>
      </c>
      <c r="CB38" s="2">
        <v>824</v>
      </c>
      <c r="CC38" s="17">
        <f t="shared" si="112"/>
        <v>603.62006186095641</v>
      </c>
      <c r="CD38" s="1">
        <f t="shared" si="113"/>
        <v>-220.37993813904359</v>
      </c>
      <c r="CE38" s="2">
        <v>824</v>
      </c>
      <c r="CF38" s="17">
        <f t="shared" si="114"/>
        <v>711.07336925880577</v>
      </c>
      <c r="CG38" s="1">
        <f t="shared" si="115"/>
        <v>-112.92663074119423</v>
      </c>
      <c r="CH38" s="80">
        <v>0</v>
      </c>
      <c r="CI38" s="17">
        <f t="shared" si="116"/>
        <v>124.30493420722797</v>
      </c>
      <c r="CJ38" s="1">
        <f t="shared" si="117"/>
        <v>124.30493420722797</v>
      </c>
      <c r="CK38" s="9"/>
      <c r="CO38" s="40"/>
      <c r="CQ38" s="17"/>
      <c r="CR38" s="1"/>
    </row>
    <row r="39" spans="1:96" x14ac:dyDescent="0.2">
      <c r="A39" s="50" t="s">
        <v>2</v>
      </c>
      <c r="B39">
        <v>0</v>
      </c>
      <c r="C39">
        <v>0</v>
      </c>
      <c r="D39">
        <v>7.7046548956661298E-2</v>
      </c>
      <c r="E39">
        <v>0.92295345104333804</v>
      </c>
      <c r="F39">
        <v>5.3968253968253901E-2</v>
      </c>
      <c r="G39">
        <v>5.3968253968253901E-2</v>
      </c>
      <c r="H39">
        <v>2.64084507042253E-3</v>
      </c>
      <c r="I39">
        <v>1.45246478873239E-2</v>
      </c>
      <c r="J39">
        <v>6.1933306687809303E-3</v>
      </c>
      <c r="K39">
        <v>1.8282320488442999E-2</v>
      </c>
      <c r="L39">
        <v>0.81380940095391097</v>
      </c>
      <c r="M39" s="31">
        <v>2</v>
      </c>
      <c r="N39">
        <v>1.0039732583843799</v>
      </c>
      <c r="O39">
        <v>0.99813820331630398</v>
      </c>
      <c r="P39">
        <v>1.0060350855060201</v>
      </c>
      <c r="Q39">
        <v>0.99662202534065303</v>
      </c>
      <c r="R39">
        <v>74.069999694824205</v>
      </c>
      <c r="S39" s="43">
        <f t="shared" si="62"/>
        <v>0.99662202534065303</v>
      </c>
      <c r="T39" s="43">
        <f t="shared" si="63"/>
        <v>1.0060350855060201</v>
      </c>
      <c r="U39" s="68">
        <f t="shared" si="64"/>
        <v>74.321054333017074</v>
      </c>
      <c r="V39" s="67">
        <f t="shared" si="65"/>
        <v>75.419165710733679</v>
      </c>
      <c r="W39" s="76">
        <f t="shared" si="66"/>
        <v>1.2000797430979115</v>
      </c>
      <c r="X39" s="76">
        <f t="shared" si="67"/>
        <v>3.2374885858305634E-2</v>
      </c>
      <c r="Y39" s="32">
        <f t="shared" si="68"/>
        <v>1.44</v>
      </c>
      <c r="Z39" s="32">
        <f t="shared" si="69"/>
        <v>0.3</v>
      </c>
      <c r="AA39" s="32">
        <f t="shared" si="70"/>
        <v>-0.34720588656297802</v>
      </c>
      <c r="AB39" s="32">
        <f t="shared" si="71"/>
        <v>1.0864446403110151</v>
      </c>
      <c r="AC39" s="32">
        <f t="shared" si="72"/>
        <v>0.81380940095391097</v>
      </c>
      <c r="AD39" s="32">
        <f t="shared" si="73"/>
        <v>2.1610152875168889</v>
      </c>
      <c r="AE39" s="21">
        <f t="shared" si="60"/>
        <v>9.4213926407011108</v>
      </c>
      <c r="AF39" s="15">
        <f t="shared" si="74"/>
        <v>1.4432982141703531E-2</v>
      </c>
      <c r="AG39" s="80">
        <v>148</v>
      </c>
      <c r="AH39" s="16">
        <f t="shared" si="75"/>
        <v>816.3439029168934</v>
      </c>
      <c r="AI39" s="26">
        <f t="shared" si="76"/>
        <v>668.3439029168934</v>
      </c>
      <c r="AJ39" s="80">
        <v>296</v>
      </c>
      <c r="AK39" s="80">
        <v>1778</v>
      </c>
      <c r="AL39" s="80">
        <v>0</v>
      </c>
      <c r="AM39" s="10">
        <f t="shared" si="77"/>
        <v>2074</v>
      </c>
      <c r="AN39" s="16">
        <f t="shared" si="78"/>
        <v>1460.293050642209</v>
      </c>
      <c r="AO39" s="9">
        <f t="shared" si="79"/>
        <v>-613.70694935779102</v>
      </c>
      <c r="AP39" s="9">
        <f t="shared" si="80"/>
        <v>54.63695355910238</v>
      </c>
      <c r="AQ39" s="18">
        <f t="shared" si="81"/>
        <v>2222</v>
      </c>
      <c r="AR39" s="30">
        <f t="shared" si="82"/>
        <v>2276.6369535591025</v>
      </c>
      <c r="AS39" s="77">
        <f t="shared" si="83"/>
        <v>0</v>
      </c>
      <c r="AT39">
        <f t="shared" si="84"/>
        <v>0</v>
      </c>
      <c r="AU39" s="66">
        <f t="shared" si="85"/>
        <v>0</v>
      </c>
      <c r="AV39" s="69">
        <f t="shared" si="86"/>
        <v>75.419165710733679</v>
      </c>
      <c r="AW39" s="17">
        <f t="shared" si="87"/>
        <v>0</v>
      </c>
      <c r="AX39" s="38">
        <f t="shared" si="61"/>
        <v>0.97600102490048413</v>
      </c>
      <c r="AY39" s="23">
        <v>0</v>
      </c>
      <c r="AZ39" s="16">
        <f t="shared" si="88"/>
        <v>24.87533503192488</v>
      </c>
      <c r="BA39" s="63">
        <f t="shared" si="89"/>
        <v>24.87533503192488</v>
      </c>
      <c r="BB39" s="42">
        <f t="shared" si="90"/>
        <v>0.57694940024366881</v>
      </c>
      <c r="BC39" s="42">
        <f t="shared" si="91"/>
        <v>1.2700185287602126</v>
      </c>
      <c r="BD39" s="42">
        <f t="shared" si="92"/>
        <v>1.9622810977651159E-2</v>
      </c>
      <c r="BE39" s="42">
        <f t="shared" si="93"/>
        <v>0.46765519943841927</v>
      </c>
      <c r="BF39" s="42">
        <f t="shared" si="94"/>
        <v>1.2841023025326153</v>
      </c>
      <c r="BG39" s="42">
        <f t="shared" si="95"/>
        <v>8.6021783167689332</v>
      </c>
      <c r="BH39" s="42">
        <f t="shared" si="96"/>
        <v>3.0607954910507384E-2</v>
      </c>
      <c r="BI39" s="40">
        <f t="shared" si="97"/>
        <v>9.2284116003171855E-3</v>
      </c>
      <c r="BJ39" s="40">
        <f t="shared" si="98"/>
        <v>1.0295752482554302E-2</v>
      </c>
      <c r="BK39" s="40">
        <f t="shared" si="99"/>
        <v>4.6945949065120342E-5</v>
      </c>
      <c r="BL39" s="40">
        <f t="shared" si="100"/>
        <v>3.5470758666907255E-3</v>
      </c>
      <c r="BM39" s="40">
        <f t="shared" si="101"/>
        <v>1.1826970203304846E-2</v>
      </c>
      <c r="BN39" s="40">
        <f t="shared" si="102"/>
        <v>9.7226245971955751E-3</v>
      </c>
      <c r="BO39" s="40">
        <f t="shared" si="103"/>
        <v>6.2093982603733265E-4</v>
      </c>
      <c r="BP39" s="2">
        <v>807</v>
      </c>
      <c r="BQ39" s="17">
        <f t="shared" si="104"/>
        <v>673.4710217679476</v>
      </c>
      <c r="BR39" s="1">
        <f t="shared" si="105"/>
        <v>-133.5289782320524</v>
      </c>
      <c r="BS39" s="2">
        <v>790</v>
      </c>
      <c r="BT39" s="17">
        <f t="shared" si="106"/>
        <v>709.77888039481104</v>
      </c>
      <c r="BU39" s="1">
        <f t="shared" si="107"/>
        <v>-80.22111960518896</v>
      </c>
      <c r="BV39" s="2">
        <v>0</v>
      </c>
      <c r="BW39" s="17">
        <f t="shared" si="108"/>
        <v>3.5695352371664253</v>
      </c>
      <c r="BX39" s="1">
        <f t="shared" si="109"/>
        <v>3.5695352371664253</v>
      </c>
      <c r="BY39" s="2">
        <v>461</v>
      </c>
      <c r="BZ39" s="17">
        <f t="shared" si="110"/>
        <v>241.61261973550546</v>
      </c>
      <c r="CA39" s="1">
        <f t="shared" si="111"/>
        <v>-219.38738026449454</v>
      </c>
      <c r="CB39" s="2">
        <v>963</v>
      </c>
      <c r="CC39" s="17">
        <f t="shared" si="112"/>
        <v>808.70456856157875</v>
      </c>
      <c r="CD39" s="1">
        <f t="shared" si="113"/>
        <v>-154.29543143842125</v>
      </c>
      <c r="CE39" s="2">
        <v>1407</v>
      </c>
      <c r="CF39" s="17">
        <f t="shared" si="114"/>
        <v>721.18540212157893</v>
      </c>
      <c r="CG39" s="1">
        <f t="shared" si="115"/>
        <v>-685.81459787842107</v>
      </c>
      <c r="CH39" s="80">
        <v>1407</v>
      </c>
      <c r="CI39" s="17">
        <f t="shared" si="116"/>
        <v>43.031750884213189</v>
      </c>
      <c r="CJ39" s="1">
        <f t="shared" si="117"/>
        <v>-1363.9682491157869</v>
      </c>
      <c r="CK39" s="9"/>
      <c r="CO39" s="40"/>
      <c r="CQ39" s="17"/>
      <c r="CR39" s="1"/>
    </row>
    <row r="40" spans="1:96" x14ac:dyDescent="0.2">
      <c r="A40" s="50" t="s">
        <v>14</v>
      </c>
      <c r="B40">
        <v>0</v>
      </c>
      <c r="C40">
        <v>0</v>
      </c>
      <c r="D40">
        <v>0.19502407704654801</v>
      </c>
      <c r="E40">
        <v>0.804975922953451</v>
      </c>
      <c r="F40">
        <v>9.44444444444444E-2</v>
      </c>
      <c r="G40">
        <v>9.44444444444444E-2</v>
      </c>
      <c r="H40">
        <v>0.17957746478873199</v>
      </c>
      <c r="I40">
        <v>0.26232394366197098</v>
      </c>
      <c r="J40">
        <v>0.21704255056600999</v>
      </c>
      <c r="K40">
        <v>0.14317284347603099</v>
      </c>
      <c r="L40">
        <v>0.89373720137210799</v>
      </c>
      <c r="M40" s="31">
        <v>0</v>
      </c>
      <c r="N40">
        <v>1.0058035665346201</v>
      </c>
      <c r="O40">
        <v>0.99667106899561897</v>
      </c>
      <c r="P40">
        <v>1.00737148675932</v>
      </c>
      <c r="Q40">
        <v>0.99402960776100802</v>
      </c>
      <c r="R40">
        <v>73.169998168945298</v>
      </c>
      <c r="S40" s="43">
        <f t="shared" si="62"/>
        <v>0.99402960776100802</v>
      </c>
      <c r="T40" s="43">
        <f t="shared" si="63"/>
        <v>1.00737148675932</v>
      </c>
      <c r="U40" s="68">
        <f t="shared" si="64"/>
        <v>72.733144579750373</v>
      </c>
      <c r="V40" s="67">
        <f t="shared" si="65"/>
        <v>73.709369841627151</v>
      </c>
      <c r="W40" s="76">
        <f t="shared" si="66"/>
        <v>1.118499321106059</v>
      </c>
      <c r="X40" s="76">
        <f t="shared" si="67"/>
        <v>0.16943282406116866</v>
      </c>
      <c r="Y40" s="32">
        <f t="shared" si="68"/>
        <v>1</v>
      </c>
      <c r="Z40" s="32">
        <f t="shared" si="69"/>
        <v>0.3</v>
      </c>
      <c r="AA40" s="32">
        <f t="shared" si="70"/>
        <v>-0.34720588656297802</v>
      </c>
      <c r="AB40" s="32">
        <f t="shared" si="71"/>
        <v>1.0864446403110151</v>
      </c>
      <c r="AC40" s="32">
        <f t="shared" si="72"/>
        <v>0.89373720137210799</v>
      </c>
      <c r="AD40" s="32">
        <f t="shared" si="73"/>
        <v>2.240943087935086</v>
      </c>
      <c r="AE40" s="21">
        <f t="shared" si="60"/>
        <v>7.5656206813713229</v>
      </c>
      <c r="AF40" s="15">
        <f t="shared" si="74"/>
        <v>1.1590055987413904E-2</v>
      </c>
      <c r="AG40" s="80">
        <v>0</v>
      </c>
      <c r="AH40" s="16">
        <f t="shared" si="75"/>
        <v>655.54515670411786</v>
      </c>
      <c r="AI40" s="26">
        <f t="shared" si="76"/>
        <v>655.54515670411786</v>
      </c>
      <c r="AJ40" s="80">
        <v>1829</v>
      </c>
      <c r="AK40" s="80">
        <v>366</v>
      </c>
      <c r="AL40" s="80">
        <v>0</v>
      </c>
      <c r="AM40" s="10">
        <f t="shared" si="77"/>
        <v>2195</v>
      </c>
      <c r="AN40" s="16">
        <f t="shared" si="78"/>
        <v>1172.6528896665702</v>
      </c>
      <c r="AO40" s="9">
        <f t="shared" si="79"/>
        <v>-1022.3471103334298</v>
      </c>
      <c r="AP40" s="9">
        <f t="shared" si="80"/>
        <v>-366.80195362931192</v>
      </c>
      <c r="AQ40" s="18">
        <f t="shared" si="81"/>
        <v>2195</v>
      </c>
      <c r="AR40" s="30">
        <f t="shared" si="82"/>
        <v>1828.1980463706882</v>
      </c>
      <c r="AS40" s="77">
        <f t="shared" si="83"/>
        <v>-366.80195362931192</v>
      </c>
      <c r="AT40">
        <f t="shared" si="84"/>
        <v>1.0348555879839943E-2</v>
      </c>
      <c r="AU40" s="66">
        <f t="shared" si="85"/>
        <v>-92.221155723193817</v>
      </c>
      <c r="AV40" s="69">
        <f t="shared" si="86"/>
        <v>73.709369841627151</v>
      </c>
      <c r="AW40" s="17">
        <f t="shared" si="87"/>
        <v>-1.2511456266868284</v>
      </c>
      <c r="AX40" s="38">
        <f t="shared" si="61"/>
        <v>1.2006357868927175</v>
      </c>
      <c r="AY40" s="23">
        <v>0</v>
      </c>
      <c r="AZ40" s="16">
        <f t="shared" si="88"/>
        <v>11.748649889465076</v>
      </c>
      <c r="BA40" s="63">
        <f t="shared" si="89"/>
        <v>11.748649889465076</v>
      </c>
      <c r="BB40" s="42">
        <f t="shared" si="90"/>
        <v>1.1235442127681248</v>
      </c>
      <c r="BC40" s="42">
        <f t="shared" si="91"/>
        <v>2.204527937462581</v>
      </c>
      <c r="BD40" s="42">
        <f t="shared" si="92"/>
        <v>0.10119874063449526</v>
      </c>
      <c r="BE40" s="42">
        <f t="shared" si="93"/>
        <v>4.0795325950127195</v>
      </c>
      <c r="BF40" s="42">
        <f t="shared" si="94"/>
        <v>0.7026937518582651</v>
      </c>
      <c r="BG40" s="42">
        <f t="shared" si="95"/>
        <v>4.0628189007609832</v>
      </c>
      <c r="BH40" s="42">
        <f t="shared" si="96"/>
        <v>0.17549618044719317</v>
      </c>
      <c r="BI40" s="40">
        <f t="shared" si="97"/>
        <v>1.797129599614725E-2</v>
      </c>
      <c r="BJ40" s="40">
        <f t="shared" si="98"/>
        <v>1.787160854034758E-2</v>
      </c>
      <c r="BK40" s="40">
        <f t="shared" si="99"/>
        <v>2.4210960033667998E-4</v>
      </c>
      <c r="BL40" s="40">
        <f t="shared" si="100"/>
        <v>3.0942479913672525E-2</v>
      </c>
      <c r="BM40" s="40">
        <f t="shared" si="101"/>
        <v>6.4720217765243861E-3</v>
      </c>
      <c r="BN40" s="40">
        <f t="shared" si="102"/>
        <v>4.5920069921692695E-3</v>
      </c>
      <c r="BO40" s="40">
        <f t="shared" si="103"/>
        <v>3.5602694814375639E-3</v>
      </c>
      <c r="BP40" s="2">
        <v>2197</v>
      </c>
      <c r="BQ40" s="17">
        <f t="shared" si="104"/>
        <v>1311.5092392068341</v>
      </c>
      <c r="BR40" s="1">
        <f t="shared" si="105"/>
        <v>-885.49076079316592</v>
      </c>
      <c r="BS40" s="2">
        <v>1340</v>
      </c>
      <c r="BT40" s="17">
        <f t="shared" si="106"/>
        <v>1232.0508211630217</v>
      </c>
      <c r="BU40" s="1">
        <f t="shared" si="107"/>
        <v>-107.94917883697826</v>
      </c>
      <c r="BV40" s="2">
        <v>2050</v>
      </c>
      <c r="BW40" s="17">
        <f t="shared" si="108"/>
        <v>18.408803461599462</v>
      </c>
      <c r="BX40" s="1">
        <f t="shared" si="109"/>
        <v>-2031.5911965384005</v>
      </c>
      <c r="BY40" s="2">
        <v>1444</v>
      </c>
      <c r="BZ40" s="17">
        <f t="shared" si="110"/>
        <v>2107.6779617997177</v>
      </c>
      <c r="CA40" s="1">
        <f t="shared" si="111"/>
        <v>663.67796179971765</v>
      </c>
      <c r="CB40" s="2">
        <v>585</v>
      </c>
      <c r="CC40" s="17">
        <f t="shared" si="112"/>
        <v>442.54390503518448</v>
      </c>
      <c r="CD40" s="1">
        <f t="shared" si="113"/>
        <v>-142.45609496481552</v>
      </c>
      <c r="CE40" s="2">
        <v>366</v>
      </c>
      <c r="CF40" s="17">
        <f t="shared" si="114"/>
        <v>340.61671065114774</v>
      </c>
      <c r="CG40" s="1">
        <f t="shared" si="115"/>
        <v>-25.383289348852259</v>
      </c>
      <c r="CH40" s="80">
        <v>1976</v>
      </c>
      <c r="CI40" s="17">
        <f t="shared" si="116"/>
        <v>246.73023533310462</v>
      </c>
      <c r="CJ40" s="1">
        <f t="shared" si="117"/>
        <v>-1729.2697646668953</v>
      </c>
      <c r="CK40" s="9"/>
      <c r="CO40" s="40"/>
      <c r="CQ40" s="17"/>
      <c r="CR40" s="1"/>
    </row>
    <row r="41" spans="1:96" x14ac:dyDescent="0.2">
      <c r="A41" s="50" t="s">
        <v>89</v>
      </c>
      <c r="B41">
        <v>0</v>
      </c>
      <c r="C41">
        <v>0</v>
      </c>
      <c r="D41">
        <v>8.0256821829855496E-2</v>
      </c>
      <c r="E41">
        <v>0.91974317817014395</v>
      </c>
      <c r="F41">
        <v>5.95238095238095E-2</v>
      </c>
      <c r="G41">
        <v>5.95238095238095E-2</v>
      </c>
      <c r="H41">
        <v>6.6901408450704206E-2</v>
      </c>
      <c r="I41">
        <v>2.2007042253521101E-2</v>
      </c>
      <c r="J41">
        <v>3.8370589291731198E-2</v>
      </c>
      <c r="K41">
        <v>4.7790832262237598E-2</v>
      </c>
      <c r="L41">
        <v>1.05836192056351</v>
      </c>
      <c r="M41" s="31">
        <v>0</v>
      </c>
      <c r="N41">
        <v>1.0097506206957001</v>
      </c>
      <c r="O41">
        <v>0.99487792307502998</v>
      </c>
      <c r="P41">
        <v>1.0105940147502801</v>
      </c>
      <c r="Q41">
        <v>0.99152620661896695</v>
      </c>
      <c r="R41">
        <v>186.75</v>
      </c>
      <c r="S41" s="43">
        <f t="shared" si="62"/>
        <v>0.99152620661896695</v>
      </c>
      <c r="T41" s="43">
        <f t="shared" si="63"/>
        <v>1.0105940147502801</v>
      </c>
      <c r="U41" s="68">
        <f t="shared" si="64"/>
        <v>185.16751908609208</v>
      </c>
      <c r="V41" s="67">
        <f t="shared" si="65"/>
        <v>188.7284322546148</v>
      </c>
      <c r="W41" s="76">
        <f t="shared" si="66"/>
        <v>1.1978598676695618</v>
      </c>
      <c r="X41" s="76">
        <f t="shared" si="67"/>
        <v>5.3482044733666946E-2</v>
      </c>
      <c r="Y41" s="32">
        <f t="shared" si="68"/>
        <v>1</v>
      </c>
      <c r="Z41" s="32">
        <f t="shared" si="69"/>
        <v>0.3</v>
      </c>
      <c r="AA41" s="32">
        <f t="shared" si="70"/>
        <v>-0.34720588656297802</v>
      </c>
      <c r="AB41" s="32">
        <f t="shared" si="71"/>
        <v>1.0864446403110151</v>
      </c>
      <c r="AC41" s="32">
        <f t="shared" si="72"/>
        <v>1.05836192056351</v>
      </c>
      <c r="AD41" s="32">
        <f t="shared" si="73"/>
        <v>2.4055678071264879</v>
      </c>
      <c r="AE41" s="21">
        <f t="shared" si="60"/>
        <v>10.045965149186864</v>
      </c>
      <c r="AF41" s="15">
        <f t="shared" si="74"/>
        <v>1.5389788020086182E-2</v>
      </c>
      <c r="AG41" s="80">
        <v>374</v>
      </c>
      <c r="AH41" s="16">
        <f t="shared" si="75"/>
        <v>870.46180020409452</v>
      </c>
      <c r="AI41" s="26">
        <f t="shared" si="76"/>
        <v>496.46180020409452</v>
      </c>
      <c r="AJ41" s="80">
        <v>374</v>
      </c>
      <c r="AK41" s="80">
        <v>1494</v>
      </c>
      <c r="AL41" s="80">
        <v>0</v>
      </c>
      <c r="AM41" s="10">
        <f t="shared" si="77"/>
        <v>1868</v>
      </c>
      <c r="AN41" s="16">
        <f t="shared" si="78"/>
        <v>1557.1002774022697</v>
      </c>
      <c r="AO41" s="9">
        <f t="shared" si="79"/>
        <v>-310.89972259773026</v>
      </c>
      <c r="AP41" s="9">
        <f t="shared" si="80"/>
        <v>185.56207760636426</v>
      </c>
      <c r="AQ41" s="18">
        <f t="shared" si="81"/>
        <v>2242</v>
      </c>
      <c r="AR41" s="30">
        <f t="shared" si="82"/>
        <v>2427.5620776063643</v>
      </c>
      <c r="AS41" s="77">
        <f t="shared" si="83"/>
        <v>0</v>
      </c>
      <c r="AT41">
        <f t="shared" si="84"/>
        <v>0</v>
      </c>
      <c r="AU41" s="66">
        <f t="shared" si="85"/>
        <v>0</v>
      </c>
      <c r="AV41" s="69">
        <f t="shared" si="86"/>
        <v>188.7284322546148</v>
      </c>
      <c r="AW41" s="17">
        <f t="shared" si="87"/>
        <v>0</v>
      </c>
      <c r="AX41" s="38">
        <f t="shared" si="61"/>
        <v>0.92356031620442303</v>
      </c>
      <c r="AY41" s="23">
        <v>0</v>
      </c>
      <c r="AZ41" s="16">
        <f t="shared" si="88"/>
        <v>15.149187495431812</v>
      </c>
      <c r="BA41" s="63">
        <f t="shared" si="89"/>
        <v>15.149187495431812</v>
      </c>
      <c r="BB41" s="42">
        <f t="shared" si="90"/>
        <v>1.2143181143705708</v>
      </c>
      <c r="BC41" s="42">
        <f t="shared" si="91"/>
        <v>2.5645701726770143</v>
      </c>
      <c r="BD41" s="42">
        <f t="shared" si="92"/>
        <v>0.14285360338394718</v>
      </c>
      <c r="BE41" s="42">
        <f t="shared" si="93"/>
        <v>4.7481550777952668</v>
      </c>
      <c r="BF41" s="42">
        <f t="shared" si="94"/>
        <v>0.70714115737956429</v>
      </c>
      <c r="BG41" s="42">
        <f t="shared" si="95"/>
        <v>5.2387641019758604</v>
      </c>
      <c r="BH41" s="42">
        <f t="shared" si="96"/>
        <v>0.20028767227136465</v>
      </c>
      <c r="BI41" s="40">
        <f t="shared" si="97"/>
        <v>1.9423241220806933E-2</v>
      </c>
      <c r="BJ41" s="40">
        <f t="shared" si="98"/>
        <v>2.0790389371562752E-2</v>
      </c>
      <c r="BK41" s="40">
        <f t="shared" si="99"/>
        <v>3.4176540740619413E-4</v>
      </c>
      <c r="BL41" s="40">
        <f t="shared" si="100"/>
        <v>3.601385445511416E-2</v>
      </c>
      <c r="BM41" s="40">
        <f t="shared" si="101"/>
        <v>6.5129837251780703E-3</v>
      </c>
      <c r="BN41" s="40">
        <f t="shared" si="102"/>
        <v>5.921120772105457E-3</v>
      </c>
      <c r="BO41" s="40">
        <f t="shared" si="103"/>
        <v>4.0632114344532613E-3</v>
      </c>
      <c r="BP41" s="2">
        <v>781</v>
      </c>
      <c r="BQ41" s="17">
        <f t="shared" si="104"/>
        <v>1417.4692978120484</v>
      </c>
      <c r="BR41" s="1">
        <f t="shared" si="105"/>
        <v>636.46929781204835</v>
      </c>
      <c r="BS41" s="2">
        <v>588</v>
      </c>
      <c r="BT41" s="17">
        <f t="shared" si="106"/>
        <v>1433.2686528861645</v>
      </c>
      <c r="BU41" s="1">
        <f t="shared" si="107"/>
        <v>845.26865288616455</v>
      </c>
      <c r="BV41" s="2">
        <v>0</v>
      </c>
      <c r="BW41" s="17">
        <f t="shared" si="108"/>
        <v>25.986132752129972</v>
      </c>
      <c r="BX41" s="1">
        <f t="shared" si="109"/>
        <v>25.986132752129972</v>
      </c>
      <c r="BY41" s="2">
        <v>1131</v>
      </c>
      <c r="BZ41" s="17">
        <f t="shared" si="110"/>
        <v>2453.1197100645559</v>
      </c>
      <c r="CA41" s="1">
        <f t="shared" si="111"/>
        <v>1322.1197100645559</v>
      </c>
      <c r="CB41" s="2">
        <v>560</v>
      </c>
      <c r="CC41" s="17">
        <f t="shared" si="112"/>
        <v>445.3448011602261</v>
      </c>
      <c r="CD41" s="1">
        <f t="shared" si="113"/>
        <v>-114.6551988397739</v>
      </c>
      <c r="CE41" s="2">
        <v>374</v>
      </c>
      <c r="CF41" s="17">
        <f t="shared" si="114"/>
        <v>439.20505439169438</v>
      </c>
      <c r="CG41" s="1">
        <f t="shared" si="115"/>
        <v>65.205054391694375</v>
      </c>
      <c r="CH41" s="80">
        <v>1494</v>
      </c>
      <c r="CI41" s="17">
        <f t="shared" si="116"/>
        <v>281.58461561904545</v>
      </c>
      <c r="CJ41" s="1">
        <f t="shared" si="117"/>
        <v>-1212.4153843809545</v>
      </c>
      <c r="CK41" s="9"/>
      <c r="CO41" s="40"/>
      <c r="CQ41" s="17"/>
      <c r="CR41" s="1"/>
    </row>
    <row r="42" spans="1:96" x14ac:dyDescent="0.2">
      <c r="A42" s="46" t="s">
        <v>109</v>
      </c>
      <c r="B42">
        <v>0</v>
      </c>
      <c r="C42">
        <v>0</v>
      </c>
      <c r="D42">
        <v>1.2841091492776799E-2</v>
      </c>
      <c r="E42">
        <v>0.98715890850722299</v>
      </c>
      <c r="F42">
        <v>8.7301587301587304E-3</v>
      </c>
      <c r="G42">
        <v>8.7301587301587304E-3</v>
      </c>
      <c r="H42">
        <v>5.2816901408450703E-3</v>
      </c>
      <c r="I42">
        <v>8.8028169014084494E-3</v>
      </c>
      <c r="J42">
        <v>6.8186326517736201E-3</v>
      </c>
      <c r="K42">
        <v>7.7154225660443802E-3</v>
      </c>
      <c r="L42">
        <v>0.60763688914261305</v>
      </c>
      <c r="M42" s="31">
        <v>5</v>
      </c>
      <c r="N42">
        <v>1.00291250002431</v>
      </c>
      <c r="O42">
        <v>0.99786443090626198</v>
      </c>
      <c r="P42">
        <v>1.0032379981467201</v>
      </c>
      <c r="Q42">
        <v>0.99658083249477203</v>
      </c>
      <c r="R42">
        <v>34.360000610351499</v>
      </c>
      <c r="S42" s="43">
        <f t="shared" si="62"/>
        <v>0.99658083249477203</v>
      </c>
      <c r="T42" s="43">
        <f t="shared" si="63"/>
        <v>1.0032379981467201</v>
      </c>
      <c r="U42" s="68">
        <f t="shared" si="64"/>
        <v>34.833975561775375</v>
      </c>
      <c r="V42" s="67">
        <f t="shared" si="65"/>
        <v>35.032973486198813</v>
      </c>
      <c r="W42" s="76">
        <f t="shared" si="66"/>
        <v>1.2444772516649065</v>
      </c>
      <c r="X42" s="76">
        <f t="shared" si="67"/>
        <v>8.4171387447379686E-3</v>
      </c>
      <c r="Y42" s="32">
        <f t="shared" si="68"/>
        <v>2.4883199999999999</v>
      </c>
      <c r="Z42" s="32">
        <f t="shared" si="69"/>
        <v>0.3</v>
      </c>
      <c r="AA42" s="32">
        <f t="shared" si="70"/>
        <v>-0.34720588656297802</v>
      </c>
      <c r="AB42" s="32">
        <f t="shared" si="71"/>
        <v>1.0864446403110151</v>
      </c>
      <c r="AC42" s="32">
        <f t="shared" si="72"/>
        <v>0.60763688914261305</v>
      </c>
      <c r="AD42" s="32">
        <f t="shared" si="73"/>
        <v>1.9548427757055911</v>
      </c>
      <c r="AE42" s="21">
        <v>0</v>
      </c>
      <c r="AF42" s="15">
        <f t="shared" si="74"/>
        <v>0</v>
      </c>
      <c r="AG42" s="80">
        <v>0</v>
      </c>
      <c r="AH42" s="16">
        <f t="shared" si="75"/>
        <v>0</v>
      </c>
      <c r="AI42" s="26">
        <f t="shared" si="76"/>
        <v>0</v>
      </c>
      <c r="AJ42" s="80">
        <v>0</v>
      </c>
      <c r="AK42" s="80">
        <v>0</v>
      </c>
      <c r="AL42" s="80">
        <v>0</v>
      </c>
      <c r="AM42" s="14">
        <f t="shared" si="77"/>
        <v>0</v>
      </c>
      <c r="AN42" s="16">
        <f t="shared" si="78"/>
        <v>0</v>
      </c>
      <c r="AO42" s="9">
        <f t="shared" si="79"/>
        <v>0</v>
      </c>
      <c r="AP42" s="9">
        <f t="shared" si="80"/>
        <v>0</v>
      </c>
      <c r="AQ42" s="18">
        <f t="shared" si="81"/>
        <v>0</v>
      </c>
      <c r="AR42" s="30">
        <f t="shared" si="82"/>
        <v>0</v>
      </c>
      <c r="AS42" s="77">
        <f t="shared" si="83"/>
        <v>0</v>
      </c>
      <c r="AT42">
        <f t="shared" si="84"/>
        <v>0</v>
      </c>
      <c r="AU42" s="66">
        <f t="shared" si="85"/>
        <v>0</v>
      </c>
      <c r="AV42" s="69">
        <f t="shared" si="86"/>
        <v>35.032973486198813</v>
      </c>
      <c r="AW42" s="17">
        <f t="shared" si="87"/>
        <v>0</v>
      </c>
      <c r="AX42" s="38">
        <v>1</v>
      </c>
      <c r="AY42" s="23">
        <v>0</v>
      </c>
      <c r="AZ42" s="16">
        <f t="shared" si="88"/>
        <v>65.032032869829095</v>
      </c>
      <c r="BA42" s="63">
        <f t="shared" si="89"/>
        <v>65.032032869829095</v>
      </c>
      <c r="BB42" s="42">
        <f t="shared" si="90"/>
        <v>0.20191260644357584</v>
      </c>
      <c r="BC42" s="42">
        <f t="shared" si="91"/>
        <v>0.50363266585137756</v>
      </c>
      <c r="BD42" s="42">
        <f t="shared" si="92"/>
        <v>1.3410106427966836E-3</v>
      </c>
      <c r="BE42" s="42">
        <f t="shared" si="93"/>
        <v>1.6455904556971546E-2</v>
      </c>
      <c r="BF42" s="42">
        <f t="shared" si="94"/>
        <v>3.1592211140714896</v>
      </c>
      <c r="BG42" s="42">
        <f t="shared" si="95"/>
        <v>22.488828485336793</v>
      </c>
      <c r="BH42" s="42">
        <f t="shared" si="96"/>
        <v>2.046990367605547E-3</v>
      </c>
      <c r="BI42" s="40">
        <f t="shared" si="97"/>
        <v>3.2296292166474456E-3</v>
      </c>
      <c r="BJ42" s="40">
        <f t="shared" si="98"/>
        <v>4.0828359211393635E-3</v>
      </c>
      <c r="BK42" s="40">
        <f t="shared" si="99"/>
        <v>3.2082568294735256E-6</v>
      </c>
      <c r="BL42" s="40">
        <f t="shared" si="100"/>
        <v>1.2481491061939085E-4</v>
      </c>
      <c r="BM42" s="40">
        <f t="shared" si="101"/>
        <v>2.9097381032712564E-2</v>
      </c>
      <c r="BN42" s="40">
        <f t="shared" si="102"/>
        <v>2.541803121744346E-2</v>
      </c>
      <c r="BO42" s="40">
        <f t="shared" si="103"/>
        <v>4.1527042446234892E-5</v>
      </c>
      <c r="BP42" s="2">
        <v>1201</v>
      </c>
      <c r="BQ42" s="17">
        <f t="shared" si="104"/>
        <v>235.69188097249727</v>
      </c>
      <c r="BR42" s="1">
        <f t="shared" si="105"/>
        <v>-965.3081190275027</v>
      </c>
      <c r="BS42" s="2">
        <v>1088</v>
      </c>
      <c r="BT42" s="17">
        <f t="shared" si="106"/>
        <v>281.4666255674266</v>
      </c>
      <c r="BU42" s="1">
        <f t="shared" si="107"/>
        <v>-806.5333744325734</v>
      </c>
      <c r="BV42" s="2">
        <v>1145</v>
      </c>
      <c r="BW42" s="17">
        <f t="shared" si="108"/>
        <v>0.24393980802901952</v>
      </c>
      <c r="BX42" s="1">
        <f t="shared" si="109"/>
        <v>-1144.7560601919711</v>
      </c>
      <c r="BY42" s="2">
        <v>1398</v>
      </c>
      <c r="BZ42" s="17">
        <f t="shared" si="110"/>
        <v>8.5018924517504271</v>
      </c>
      <c r="CA42" s="1">
        <f t="shared" si="111"/>
        <v>-1389.4981075482497</v>
      </c>
      <c r="CB42" s="2">
        <v>653</v>
      </c>
      <c r="CC42" s="17">
        <f t="shared" si="112"/>
        <v>1989.6207202548196</v>
      </c>
      <c r="CD42" s="1">
        <f t="shared" si="113"/>
        <v>1336.6207202548196</v>
      </c>
      <c r="CE42" s="2">
        <v>1306</v>
      </c>
      <c r="CF42" s="17">
        <f t="shared" si="114"/>
        <v>1885.407883585086</v>
      </c>
      <c r="CG42" s="1">
        <f t="shared" si="115"/>
        <v>579.40788358508598</v>
      </c>
      <c r="CH42" s="80">
        <v>1340</v>
      </c>
      <c r="CI42" s="17">
        <f t="shared" si="116"/>
        <v>2.8778655685665244</v>
      </c>
      <c r="CJ42" s="1">
        <f t="shared" si="117"/>
        <v>-1337.1221344314336</v>
      </c>
      <c r="CK42" s="9"/>
      <c r="CO42" s="40"/>
      <c r="CQ42" s="17"/>
      <c r="CR42" s="1"/>
    </row>
    <row r="43" spans="1:96" x14ac:dyDescent="0.2">
      <c r="A43" s="50" t="s">
        <v>3</v>
      </c>
      <c r="B43">
        <v>0</v>
      </c>
      <c r="C43">
        <v>0</v>
      </c>
      <c r="D43">
        <v>1.5248796147672499E-2</v>
      </c>
      <c r="E43">
        <v>0.98475120385232695</v>
      </c>
      <c r="F43">
        <v>7.93650793650793E-4</v>
      </c>
      <c r="G43">
        <v>7.93650793650793E-4</v>
      </c>
      <c r="H43">
        <v>8.8028169014084498E-4</v>
      </c>
      <c r="I43">
        <v>1.0563380281690101E-2</v>
      </c>
      <c r="J43">
        <v>3.0493852245930902E-3</v>
      </c>
      <c r="K43">
        <v>1.5556821666539999E-3</v>
      </c>
      <c r="L43">
        <v>0.82930568214351896</v>
      </c>
      <c r="M43" s="31">
        <v>5</v>
      </c>
      <c r="N43">
        <v>1.0053559356617401</v>
      </c>
      <c r="O43">
        <v>0.99650082128803696</v>
      </c>
      <c r="P43">
        <v>1.0099659558452401</v>
      </c>
      <c r="Q43">
        <v>0.993749414460946</v>
      </c>
      <c r="R43">
        <v>102.449996948242</v>
      </c>
      <c r="S43" s="43">
        <f t="shared" si="62"/>
        <v>0.993749414460946</v>
      </c>
      <c r="T43" s="43">
        <f t="shared" si="63"/>
        <v>1.0099659558452401</v>
      </c>
      <c r="U43" s="68">
        <f t="shared" si="64"/>
        <v>105.05201976827907</v>
      </c>
      <c r="V43" s="67">
        <f t="shared" si="65"/>
        <v>108.7307436172743</v>
      </c>
      <c r="W43" s="76">
        <f t="shared" si="66"/>
        <v>1.2428123450936444</v>
      </c>
      <c r="X43" s="76">
        <f t="shared" si="67"/>
        <v>4.6978324425788745E-3</v>
      </c>
      <c r="Y43" s="32">
        <f t="shared" si="68"/>
        <v>2.4883199999999999</v>
      </c>
      <c r="Z43" s="32">
        <f t="shared" si="69"/>
        <v>0.3</v>
      </c>
      <c r="AA43" s="32">
        <f t="shared" si="70"/>
        <v>-0.34720588656297802</v>
      </c>
      <c r="AB43" s="32">
        <f t="shared" si="71"/>
        <v>1.0864446403110151</v>
      </c>
      <c r="AC43" s="32">
        <f t="shared" si="72"/>
        <v>0.82930568214351896</v>
      </c>
      <c r="AD43" s="32">
        <f t="shared" si="73"/>
        <v>2.1765115687064971</v>
      </c>
      <c r="AE43" s="21">
        <f t="shared" ref="AE43:AE56" si="118">(AD43^4) *Y43*Z43</f>
        <v>16.752182842699256</v>
      </c>
      <c r="AF43" s="15">
        <f t="shared" si="74"/>
        <v>2.5663292575102553E-2</v>
      </c>
      <c r="AG43" s="80">
        <v>4098</v>
      </c>
      <c r="AH43" s="16">
        <f t="shared" si="75"/>
        <v>1451.5414913403756</v>
      </c>
      <c r="AI43" s="26">
        <f t="shared" si="76"/>
        <v>-2646.4585086596244</v>
      </c>
      <c r="AJ43" s="80">
        <v>820</v>
      </c>
      <c r="AK43" s="80">
        <v>1229</v>
      </c>
      <c r="AL43" s="80">
        <v>0</v>
      </c>
      <c r="AM43" s="10">
        <f t="shared" si="77"/>
        <v>2049</v>
      </c>
      <c r="AN43" s="16">
        <f t="shared" si="78"/>
        <v>2596.5477845174387</v>
      </c>
      <c r="AO43" s="9">
        <f t="shared" si="79"/>
        <v>547.54778451743869</v>
      </c>
      <c r="AP43" s="9">
        <f t="shared" si="80"/>
        <v>-2098.9107241421857</v>
      </c>
      <c r="AQ43" s="18">
        <f t="shared" si="81"/>
        <v>6147</v>
      </c>
      <c r="AR43" s="30">
        <f t="shared" si="82"/>
        <v>4048.0892758578143</v>
      </c>
      <c r="AS43" s="77">
        <f t="shared" si="83"/>
        <v>-2098.9107241421857</v>
      </c>
      <c r="AT43">
        <f t="shared" si="84"/>
        <v>5.9216410110867472E-2</v>
      </c>
      <c r="AU43" s="66">
        <f t="shared" si="85"/>
        <v>-527.70703870299644</v>
      </c>
      <c r="AV43" s="69">
        <f t="shared" si="86"/>
        <v>108.7307436172743</v>
      </c>
      <c r="AW43" s="17">
        <f t="shared" si="87"/>
        <v>-4.8533378982534465</v>
      </c>
      <c r="AX43" s="38">
        <f t="shared" ref="AX43:AX56" si="119">AQ43/AR43</f>
        <v>1.5184941786387391</v>
      </c>
      <c r="AY43" s="23">
        <v>0</v>
      </c>
      <c r="AZ43" s="16">
        <f t="shared" si="88"/>
        <v>95.589715366948738</v>
      </c>
      <c r="BA43" s="63">
        <f t="shared" si="89"/>
        <v>95.589715366948738</v>
      </c>
      <c r="BB43" s="42">
        <f t="shared" si="90"/>
        <v>0.22713857629442688</v>
      </c>
      <c r="BC43" s="42">
        <f t="shared" si="91"/>
        <v>0.63337828380916483</v>
      </c>
      <c r="BD43" s="42">
        <f t="shared" si="92"/>
        <v>2.2609295117895132E-3</v>
      </c>
      <c r="BE43" s="42">
        <f t="shared" si="93"/>
        <v>2.0710833720501722E-2</v>
      </c>
      <c r="BF43" s="42">
        <f t="shared" si="94"/>
        <v>3.1895674987732097</v>
      </c>
      <c r="BG43" s="42">
        <f t="shared" si="95"/>
        <v>33.056028221544388</v>
      </c>
      <c r="BH43" s="42">
        <f t="shared" si="96"/>
        <v>2.5007472943865904E-3</v>
      </c>
      <c r="BI43" s="40">
        <f t="shared" si="97"/>
        <v>3.6331232365780087E-3</v>
      </c>
      <c r="BJ43" s="40">
        <f t="shared" si="98"/>
        <v>5.1346542512966898E-3</v>
      </c>
      <c r="BK43" s="40">
        <f t="shared" si="99"/>
        <v>5.4090864872104566E-6</v>
      </c>
      <c r="BL43" s="40">
        <f t="shared" si="100"/>
        <v>1.5708774019246145E-4</v>
      </c>
      <c r="BM43" s="40">
        <f t="shared" si="101"/>
        <v>2.9376880405104781E-2</v>
      </c>
      <c r="BN43" s="40">
        <f t="shared" si="102"/>
        <v>3.7361624141859971E-2</v>
      </c>
      <c r="BO43" s="40">
        <f t="shared" si="103"/>
        <v>5.0732353549262296E-5</v>
      </c>
      <c r="BP43" s="2">
        <v>992</v>
      </c>
      <c r="BQ43" s="17">
        <f t="shared" si="104"/>
        <v>265.13806755898992</v>
      </c>
      <c r="BR43" s="1">
        <f t="shared" si="105"/>
        <v>-726.86193244101014</v>
      </c>
      <c r="BS43" s="2">
        <v>942</v>
      </c>
      <c r="BT43" s="17">
        <f t="shared" si="106"/>
        <v>353.97792943014252</v>
      </c>
      <c r="BU43" s="1">
        <f t="shared" si="107"/>
        <v>-588.02207056985753</v>
      </c>
      <c r="BV43" s="2">
        <v>2049</v>
      </c>
      <c r="BW43" s="17">
        <f t="shared" si="108"/>
        <v>0.41127989105504709</v>
      </c>
      <c r="BX43" s="1">
        <f t="shared" si="109"/>
        <v>-2048.5887201089449</v>
      </c>
      <c r="BY43" s="2">
        <v>0</v>
      </c>
      <c r="BZ43" s="17">
        <f t="shared" si="110"/>
        <v>10.700188510949705</v>
      </c>
      <c r="CA43" s="1">
        <f t="shared" si="111"/>
        <v>10.700188510949705</v>
      </c>
      <c r="CB43" s="2">
        <v>1639</v>
      </c>
      <c r="CC43" s="17">
        <f t="shared" si="112"/>
        <v>2008.7323283402548</v>
      </c>
      <c r="CD43" s="1">
        <f t="shared" si="113"/>
        <v>369.73232834025475</v>
      </c>
      <c r="CE43" s="2">
        <v>3176</v>
      </c>
      <c r="CF43" s="17">
        <f t="shared" si="114"/>
        <v>2771.335832346605</v>
      </c>
      <c r="CG43" s="1">
        <f t="shared" si="115"/>
        <v>-404.664167653395</v>
      </c>
      <c r="CH43" s="80">
        <v>0</v>
      </c>
      <c r="CI43" s="17">
        <f t="shared" si="116"/>
        <v>3.5158028333174265</v>
      </c>
      <c r="CJ43" s="1">
        <f t="shared" si="117"/>
        <v>3.5158028333174265</v>
      </c>
      <c r="CK43" s="9"/>
      <c r="CO43" s="40"/>
      <c r="CQ43" s="17"/>
      <c r="CR43" s="1"/>
    </row>
    <row r="44" spans="1:96" x14ac:dyDescent="0.2">
      <c r="A44" s="51" t="s">
        <v>107</v>
      </c>
      <c r="B44">
        <v>1</v>
      </c>
      <c r="C44">
        <v>1</v>
      </c>
      <c r="D44">
        <v>0.27272727272727199</v>
      </c>
      <c r="E44">
        <v>0.72727272727272696</v>
      </c>
      <c r="F44">
        <v>0.18067226890756299</v>
      </c>
      <c r="G44">
        <v>0.18067226890756299</v>
      </c>
      <c r="H44">
        <v>3.125E-2</v>
      </c>
      <c r="I44">
        <v>0.12784090909090901</v>
      </c>
      <c r="J44">
        <v>6.3206237105928903E-2</v>
      </c>
      <c r="K44">
        <v>0.106862595266246</v>
      </c>
      <c r="L44">
        <v>0.157465553209412</v>
      </c>
      <c r="M44" s="31">
        <v>0</v>
      </c>
      <c r="N44">
        <v>1.01254011883477</v>
      </c>
      <c r="O44">
        <v>0.99327888802831799</v>
      </c>
      <c r="P44">
        <v>1.0169273326269901</v>
      </c>
      <c r="Q44">
        <v>0.98663614058142102</v>
      </c>
      <c r="R44">
        <v>6.71000003814697</v>
      </c>
      <c r="S44" s="43">
        <f t="shared" si="62"/>
        <v>0.99327888802831799</v>
      </c>
      <c r="T44" s="43">
        <f t="shared" si="63"/>
        <v>1.0169273326269901</v>
      </c>
      <c r="U44" s="68">
        <f t="shared" si="64"/>
        <v>6.6649013765605938</v>
      </c>
      <c r="V44" s="67">
        <f t="shared" si="65"/>
        <v>6.8235824407198002</v>
      </c>
      <c r="W44" s="76">
        <f t="shared" si="66"/>
        <v>1.0647682453971385</v>
      </c>
      <c r="X44" s="76">
        <f t="shared" si="67"/>
        <v>0.13760450742935454</v>
      </c>
      <c r="Y44" s="32">
        <f t="shared" si="68"/>
        <v>1</v>
      </c>
      <c r="Z44" s="32">
        <f t="shared" si="69"/>
        <v>1</v>
      </c>
      <c r="AA44" s="32">
        <f t="shared" si="70"/>
        <v>-0.34720588656297802</v>
      </c>
      <c r="AB44" s="32">
        <f t="shared" si="71"/>
        <v>1.0864446403110151</v>
      </c>
      <c r="AC44" s="32">
        <f t="shared" si="72"/>
        <v>0.157465553209412</v>
      </c>
      <c r="AD44" s="32">
        <f t="shared" si="73"/>
        <v>1.5046714397723902</v>
      </c>
      <c r="AE44" s="21">
        <f t="shared" si="118"/>
        <v>5.1258596507731164</v>
      </c>
      <c r="AF44" s="15">
        <f t="shared" si="74"/>
        <v>7.8524952331231607E-3</v>
      </c>
      <c r="AG44" s="80">
        <v>34</v>
      </c>
      <c r="AH44" s="16">
        <f t="shared" si="75"/>
        <v>444.14498288067909</v>
      </c>
      <c r="AI44" s="26">
        <f t="shared" si="76"/>
        <v>410.14498288067909</v>
      </c>
      <c r="AJ44" s="80">
        <v>919</v>
      </c>
      <c r="AK44" s="80">
        <v>40</v>
      </c>
      <c r="AL44" s="80">
        <v>0</v>
      </c>
      <c r="AM44" s="10">
        <f t="shared" si="77"/>
        <v>959</v>
      </c>
      <c r="AN44" s="16">
        <f t="shared" si="78"/>
        <v>794.49583644931863</v>
      </c>
      <c r="AO44" s="9">
        <f t="shared" si="79"/>
        <v>-164.50416355068137</v>
      </c>
      <c r="AP44" s="9">
        <f t="shared" si="80"/>
        <v>245.64081932999773</v>
      </c>
      <c r="AQ44" s="18">
        <f t="shared" si="81"/>
        <v>993</v>
      </c>
      <c r="AR44" s="30">
        <f t="shared" si="82"/>
        <v>1238.6408193299976</v>
      </c>
      <c r="AS44" s="77">
        <f t="shared" si="83"/>
        <v>0</v>
      </c>
      <c r="AT44">
        <f t="shared" si="84"/>
        <v>0</v>
      </c>
      <c r="AU44" s="66">
        <f t="shared" si="85"/>
        <v>0</v>
      </c>
      <c r="AV44" s="69">
        <f t="shared" si="86"/>
        <v>6.8235824407198002</v>
      </c>
      <c r="AW44" s="17">
        <f t="shared" si="87"/>
        <v>0</v>
      </c>
      <c r="AX44" s="38">
        <f t="shared" si="119"/>
        <v>0.80168518952663859</v>
      </c>
      <c r="AY44" s="23">
        <v>0</v>
      </c>
      <c r="AZ44" s="16">
        <f t="shared" si="88"/>
        <v>12.516023041872698</v>
      </c>
      <c r="BA44" s="63">
        <f t="shared" si="89"/>
        <v>12.516023041872698</v>
      </c>
      <c r="BB44" s="42">
        <f t="shared" si="90"/>
        <v>1.5648621231200475</v>
      </c>
      <c r="BC44" s="42">
        <f t="shared" si="91"/>
        <v>2.3914457877171804</v>
      </c>
      <c r="BD44" s="42">
        <f t="shared" si="92"/>
        <v>7.2928768268825417</v>
      </c>
      <c r="BE44" s="42">
        <f t="shared" si="93"/>
        <v>2.3982951651387383</v>
      </c>
      <c r="BF44" s="42">
        <f t="shared" si="94"/>
        <v>1.0370323619190251</v>
      </c>
      <c r="BG44" s="42">
        <f t="shared" si="95"/>
        <v>4.3281854047312676</v>
      </c>
      <c r="BH44" s="42">
        <f t="shared" si="96"/>
        <v>2.1416637568127919</v>
      </c>
      <c r="BI44" s="40">
        <f t="shared" si="97"/>
        <v>2.5030257010058305E-2</v>
      </c>
      <c r="BJ44" s="40">
        <f t="shared" si="98"/>
        <v>1.9386909205032495E-2</v>
      </c>
      <c r="BK44" s="40">
        <f t="shared" si="99"/>
        <v>1.7447603426591532E-2</v>
      </c>
      <c r="BL44" s="40">
        <f t="shared" si="100"/>
        <v>1.8190613322978479E-2</v>
      </c>
      <c r="BM44" s="40">
        <f t="shared" si="101"/>
        <v>9.5513813970189015E-3</v>
      </c>
      <c r="BN44" s="40">
        <f t="shared" si="102"/>
        <v>4.8919378705775639E-3</v>
      </c>
      <c r="BO44" s="40">
        <f t="shared" si="103"/>
        <v>4.3447669877783104E-2</v>
      </c>
      <c r="BP44" s="2">
        <v>1241</v>
      </c>
      <c r="BQ44" s="17">
        <f t="shared" si="104"/>
        <v>1826.658096080035</v>
      </c>
      <c r="BR44" s="1">
        <f t="shared" si="105"/>
        <v>585.65809608003497</v>
      </c>
      <c r="BS44" s="2">
        <v>270</v>
      </c>
      <c r="BT44" s="17">
        <f t="shared" si="106"/>
        <v>1336.5141336857353</v>
      </c>
      <c r="BU44" s="1">
        <f t="shared" si="107"/>
        <v>1066.5141336857353</v>
      </c>
      <c r="BV44" s="2">
        <v>0</v>
      </c>
      <c r="BW44" s="17">
        <f t="shared" si="108"/>
        <v>1326.6285265408872</v>
      </c>
      <c r="BX44" s="1">
        <f t="shared" si="109"/>
        <v>1326.6285265408872</v>
      </c>
      <c r="BY44" s="2">
        <v>429</v>
      </c>
      <c r="BZ44" s="17">
        <f t="shared" si="110"/>
        <v>1239.0718171080021</v>
      </c>
      <c r="CA44" s="1">
        <f t="shared" si="111"/>
        <v>810.07181710800205</v>
      </c>
      <c r="CB44" s="2">
        <v>825</v>
      </c>
      <c r="CC44" s="17">
        <f t="shared" si="112"/>
        <v>653.10435716535846</v>
      </c>
      <c r="CD44" s="1">
        <f t="shared" si="113"/>
        <v>-171.89564283464154</v>
      </c>
      <c r="CE44" s="2">
        <v>0</v>
      </c>
      <c r="CF44" s="17">
        <f t="shared" si="114"/>
        <v>362.86438348796139</v>
      </c>
      <c r="CG44" s="1">
        <f t="shared" si="115"/>
        <v>362.86438348796139</v>
      </c>
      <c r="CH44" s="80">
        <v>0</v>
      </c>
      <c r="CI44" s="17">
        <f t="shared" si="116"/>
        <v>3010.966970200247</v>
      </c>
      <c r="CJ44" s="1">
        <f t="shared" si="117"/>
        <v>3010.966970200247</v>
      </c>
      <c r="CK44" s="9"/>
      <c r="CO44" s="40"/>
      <c r="CQ44" s="17"/>
      <c r="CR44" s="1"/>
    </row>
    <row r="45" spans="1:96" x14ac:dyDescent="0.2">
      <c r="A45" s="51" t="s">
        <v>63</v>
      </c>
      <c r="B45">
        <v>0</v>
      </c>
      <c r="C45">
        <v>0</v>
      </c>
      <c r="D45">
        <v>3.3707865168539297E-2</v>
      </c>
      <c r="E45">
        <v>0.96629213483146004</v>
      </c>
      <c r="F45">
        <v>1.1904761904761901E-2</v>
      </c>
      <c r="G45">
        <v>1.1904761904761901E-2</v>
      </c>
      <c r="H45">
        <v>0.113556338028169</v>
      </c>
      <c r="I45">
        <v>5.9859154929577399E-2</v>
      </c>
      <c r="J45">
        <v>8.2446263901183703E-2</v>
      </c>
      <c r="K45">
        <v>3.1328950535898202E-2</v>
      </c>
      <c r="L45">
        <v>0.98817598968682396</v>
      </c>
      <c r="M45" s="31">
        <v>0</v>
      </c>
      <c r="N45">
        <v>1.00701755129241</v>
      </c>
      <c r="O45">
        <v>0.99626858712556898</v>
      </c>
      <c r="P45">
        <v>1.00784173147042</v>
      </c>
      <c r="Q45">
        <v>0.99504836379691897</v>
      </c>
      <c r="R45">
        <v>504.86999511718699</v>
      </c>
      <c r="S45" s="43">
        <f t="shared" si="62"/>
        <v>0.99504836379691897</v>
      </c>
      <c r="T45" s="43">
        <f t="shared" si="63"/>
        <v>1.00784173147042</v>
      </c>
      <c r="U45" s="68">
        <f t="shared" si="64"/>
        <v>502.3700625715154</v>
      </c>
      <c r="V45" s="67">
        <f t="shared" si="65"/>
        <v>508.82905004636825</v>
      </c>
      <c r="W45" s="76">
        <f t="shared" si="66"/>
        <v>1.2300480613806333</v>
      </c>
      <c r="X45" s="76">
        <f t="shared" si="67"/>
        <v>4.9244013767555918E-2</v>
      </c>
      <c r="Y45" s="32">
        <f t="shared" si="68"/>
        <v>1</v>
      </c>
      <c r="Z45" s="32">
        <f t="shared" si="69"/>
        <v>0.3</v>
      </c>
      <c r="AA45" s="32">
        <f t="shared" si="70"/>
        <v>-0.34720588656297802</v>
      </c>
      <c r="AB45" s="32">
        <f t="shared" si="71"/>
        <v>1.0864446403110151</v>
      </c>
      <c r="AC45" s="32">
        <f t="shared" si="72"/>
        <v>0.98817598968682396</v>
      </c>
      <c r="AD45" s="32">
        <f t="shared" si="73"/>
        <v>2.335381876249802</v>
      </c>
      <c r="AE45" s="21">
        <f t="shared" si="118"/>
        <v>8.9238626413261812</v>
      </c>
      <c r="AF45" s="15">
        <f t="shared" si="74"/>
        <v>1.3670797412779448E-2</v>
      </c>
      <c r="AG45" s="80">
        <v>5049</v>
      </c>
      <c r="AH45" s="16">
        <f t="shared" si="75"/>
        <v>773.23397246421837</v>
      </c>
      <c r="AI45" s="26">
        <f t="shared" si="76"/>
        <v>-4275.7660275357812</v>
      </c>
      <c r="AJ45" s="80">
        <v>505</v>
      </c>
      <c r="AK45" s="80">
        <v>1010</v>
      </c>
      <c r="AL45" s="80">
        <v>0</v>
      </c>
      <c r="AM45" s="10">
        <f t="shared" si="77"/>
        <v>1515</v>
      </c>
      <c r="AN45" s="16">
        <f t="shared" si="78"/>
        <v>1383.1771052314925</v>
      </c>
      <c r="AO45" s="9">
        <f t="shared" si="79"/>
        <v>-131.82289476850747</v>
      </c>
      <c r="AP45" s="9">
        <f t="shared" si="80"/>
        <v>-4407.5889223042886</v>
      </c>
      <c r="AQ45" s="18">
        <f t="shared" si="81"/>
        <v>6564</v>
      </c>
      <c r="AR45" s="30">
        <f t="shared" si="82"/>
        <v>2156.4110776957109</v>
      </c>
      <c r="AS45" s="77">
        <f t="shared" si="83"/>
        <v>-4407.5889223042886</v>
      </c>
      <c r="AT45">
        <f t="shared" si="84"/>
        <v>0.1243509741606362</v>
      </c>
      <c r="AU45" s="66">
        <f t="shared" si="85"/>
        <v>-1108.1537062325115</v>
      </c>
      <c r="AV45" s="69">
        <f t="shared" si="86"/>
        <v>508.82905004636825</v>
      </c>
      <c r="AW45" s="17">
        <f t="shared" si="87"/>
        <v>-2.1778507066990933</v>
      </c>
      <c r="AX45" s="38">
        <f t="shared" si="119"/>
        <v>3.0439465220212711</v>
      </c>
      <c r="AY45" s="23">
        <v>0</v>
      </c>
      <c r="AZ45" s="16">
        <f t="shared" si="88"/>
        <v>13.623053594636263</v>
      </c>
      <c r="BA45" s="63">
        <f t="shared" si="89"/>
        <v>13.623053594636263</v>
      </c>
      <c r="BB45" s="42">
        <f t="shared" si="90"/>
        <v>1.1755422564073683</v>
      </c>
      <c r="BC45" s="42">
        <f t="shared" si="91"/>
        <v>2.4075315783270854</v>
      </c>
      <c r="BD45" s="42">
        <f t="shared" si="92"/>
        <v>0.12369566800655796</v>
      </c>
      <c r="BE45" s="42">
        <f t="shared" si="93"/>
        <v>4.4564832889329278</v>
      </c>
      <c r="BF45" s="42">
        <f t="shared" si="94"/>
        <v>0.70528005426911333</v>
      </c>
      <c r="BG45" s="42">
        <f t="shared" si="95"/>
        <v>4.7110093628714038</v>
      </c>
      <c r="BH45" s="42">
        <f t="shared" si="96"/>
        <v>0.18953252261134562</v>
      </c>
      <c r="BI45" s="40">
        <f t="shared" si="97"/>
        <v>1.8803014252395597E-2</v>
      </c>
      <c r="BJ45" s="40">
        <f t="shared" si="98"/>
        <v>1.9517313065177316E-2</v>
      </c>
      <c r="BK45" s="40">
        <f t="shared" si="99"/>
        <v>2.9593163468911944E-4</v>
      </c>
      <c r="BL45" s="40">
        <f t="shared" si="100"/>
        <v>3.3801579333378129E-2</v>
      </c>
      <c r="BM45" s="40">
        <f t="shared" si="101"/>
        <v>6.4958424031905859E-3</v>
      </c>
      <c r="BN45" s="40">
        <f t="shared" si="102"/>
        <v>5.3246252079875954E-3</v>
      </c>
      <c r="BO45" s="40">
        <f t="shared" si="103"/>
        <v>3.845023032829437E-3</v>
      </c>
      <c r="BP45" s="2">
        <v>572</v>
      </c>
      <c r="BQ45" s="17">
        <f t="shared" si="104"/>
        <v>1372.2063741113259</v>
      </c>
      <c r="BR45" s="1">
        <f t="shared" si="105"/>
        <v>800.20637411132589</v>
      </c>
      <c r="BS45" s="2">
        <v>1116</v>
      </c>
      <c r="BT45" s="17">
        <f t="shared" si="106"/>
        <v>1345.504045400259</v>
      </c>
      <c r="BU45" s="1">
        <f t="shared" si="107"/>
        <v>229.50404540025897</v>
      </c>
      <c r="BV45" s="2">
        <v>0</v>
      </c>
      <c r="BW45" s="17">
        <f t="shared" si="108"/>
        <v>22.501161843587198</v>
      </c>
      <c r="BX45" s="1">
        <f t="shared" si="109"/>
        <v>22.501161843587198</v>
      </c>
      <c r="BY45" s="2">
        <v>1059</v>
      </c>
      <c r="BZ45" s="17">
        <f t="shared" si="110"/>
        <v>2302.4283778723848</v>
      </c>
      <c r="CA45" s="1">
        <f t="shared" si="111"/>
        <v>1243.4283778723848</v>
      </c>
      <c r="CB45" s="2">
        <v>1010</v>
      </c>
      <c r="CC45" s="17">
        <f t="shared" si="112"/>
        <v>444.17271184536588</v>
      </c>
      <c r="CD45" s="1">
        <f t="shared" si="113"/>
        <v>-565.82728815463406</v>
      </c>
      <c r="CE45" s="2">
        <v>0</v>
      </c>
      <c r="CF45" s="17">
        <f t="shared" si="114"/>
        <v>394.95939942768786</v>
      </c>
      <c r="CG45" s="1">
        <f t="shared" si="115"/>
        <v>394.95939942768786</v>
      </c>
      <c r="CH45" s="80">
        <v>1515</v>
      </c>
      <c r="CI45" s="17">
        <f t="shared" si="116"/>
        <v>266.46394119811282</v>
      </c>
      <c r="CJ45" s="1">
        <f t="shared" si="117"/>
        <v>-1248.5360588018871</v>
      </c>
      <c r="CK45" s="9"/>
      <c r="CO45" s="40"/>
      <c r="CQ45" s="17"/>
      <c r="CR45" s="1"/>
    </row>
    <row r="46" spans="1:96" x14ac:dyDescent="0.2">
      <c r="A46" s="51" t="s">
        <v>17</v>
      </c>
      <c r="B46">
        <v>1</v>
      </c>
      <c r="C46">
        <v>1</v>
      </c>
      <c r="D46">
        <v>0.53835978835978804</v>
      </c>
      <c r="E46">
        <v>0.46164021164021102</v>
      </c>
      <c r="F46">
        <v>0.71688311688311601</v>
      </c>
      <c r="G46">
        <v>0.71688311688311601</v>
      </c>
      <c r="H46">
        <v>0.16099071207430299</v>
      </c>
      <c r="I46">
        <v>0.46594427244581998</v>
      </c>
      <c r="J46">
        <v>0.27388446507240199</v>
      </c>
      <c r="K46">
        <v>0.44310625022331601</v>
      </c>
      <c r="L46">
        <v>0.29732847784505601</v>
      </c>
      <c r="M46" s="31">
        <v>0</v>
      </c>
      <c r="N46">
        <v>1.0126071148829101</v>
      </c>
      <c r="O46">
        <v>0.98405463126321902</v>
      </c>
      <c r="P46">
        <v>1.0103241598285599</v>
      </c>
      <c r="Q46">
        <v>0.99270811319223595</v>
      </c>
      <c r="R46">
        <v>22.690000534057599</v>
      </c>
      <c r="S46" s="43">
        <f t="shared" si="62"/>
        <v>0.98405463126321902</v>
      </c>
      <c r="T46" s="43">
        <f t="shared" si="63"/>
        <v>1.0103241598285599</v>
      </c>
      <c r="U46" s="68">
        <f t="shared" si="64"/>
        <v>22.328200108904294</v>
      </c>
      <c r="V46" s="67">
        <f t="shared" si="65"/>
        <v>22.92425572608132</v>
      </c>
      <c r="W46" s="76">
        <f t="shared" si="66"/>
        <v>0.88108569948426396</v>
      </c>
      <c r="X46" s="76">
        <f t="shared" si="67"/>
        <v>0.47372167456312303</v>
      </c>
      <c r="Y46" s="32">
        <f t="shared" si="68"/>
        <v>1</v>
      </c>
      <c r="Z46" s="32">
        <f t="shared" si="69"/>
        <v>1</v>
      </c>
      <c r="AA46" s="32">
        <f t="shared" si="70"/>
        <v>-0.34720588656297802</v>
      </c>
      <c r="AB46" s="32">
        <f t="shared" si="71"/>
        <v>1.0864446403110151</v>
      </c>
      <c r="AC46" s="32">
        <f t="shared" si="72"/>
        <v>0.29732847784505601</v>
      </c>
      <c r="AD46" s="32">
        <f t="shared" si="73"/>
        <v>1.6445343644080341</v>
      </c>
      <c r="AE46" s="21">
        <f t="shared" si="118"/>
        <v>7.3142838784089452</v>
      </c>
      <c r="AF46" s="15">
        <f t="shared" si="74"/>
        <v>1.1205023781767617E-2</v>
      </c>
      <c r="AG46" s="80">
        <v>0</v>
      </c>
      <c r="AH46" s="16">
        <f t="shared" si="75"/>
        <v>633.76735012055826</v>
      </c>
      <c r="AI46" s="26">
        <f t="shared" si="76"/>
        <v>633.76735012055826</v>
      </c>
      <c r="AJ46" s="80">
        <v>590</v>
      </c>
      <c r="AK46" s="80">
        <v>0</v>
      </c>
      <c r="AL46" s="80">
        <v>0</v>
      </c>
      <c r="AM46" s="10">
        <f t="shared" si="77"/>
        <v>590</v>
      </c>
      <c r="AN46" s="16">
        <f t="shared" si="78"/>
        <v>1133.6962936797931</v>
      </c>
      <c r="AO46" s="9">
        <f t="shared" si="79"/>
        <v>543.69629367979314</v>
      </c>
      <c r="AP46" s="9">
        <f t="shared" si="80"/>
        <v>1177.4636438003513</v>
      </c>
      <c r="AQ46" s="18">
        <f t="shared" si="81"/>
        <v>590</v>
      </c>
      <c r="AR46" s="30">
        <f t="shared" si="82"/>
        <v>1767.4636438003513</v>
      </c>
      <c r="AS46" s="77">
        <f t="shared" si="83"/>
        <v>0</v>
      </c>
      <c r="AT46">
        <f t="shared" si="84"/>
        <v>0</v>
      </c>
      <c r="AU46" s="66">
        <f t="shared" si="85"/>
        <v>0</v>
      </c>
      <c r="AV46" s="69">
        <f t="shared" si="86"/>
        <v>22.92425572608132</v>
      </c>
      <c r="AW46" s="17">
        <f t="shared" si="87"/>
        <v>0</v>
      </c>
      <c r="AX46" s="38">
        <f t="shared" si="119"/>
        <v>0.33381167531763106</v>
      </c>
      <c r="AY46" s="23">
        <v>0</v>
      </c>
      <c r="AZ46" s="16">
        <f t="shared" si="88"/>
        <v>17.214345976355904</v>
      </c>
      <c r="BA46" s="63">
        <f t="shared" si="89"/>
        <v>17.214345976355904</v>
      </c>
      <c r="BB46" s="42">
        <f t="shared" si="90"/>
        <v>1.7249760773178588</v>
      </c>
      <c r="BC46" s="42">
        <f t="shared" si="91"/>
        <v>2.8909172575353441</v>
      </c>
      <c r="BD46" s="42">
        <f t="shared" si="92"/>
        <v>11.236133237013634</v>
      </c>
      <c r="BE46" s="42">
        <f t="shared" si="93"/>
        <v>2.9010015600395627</v>
      </c>
      <c r="BF46" s="42">
        <f t="shared" si="94"/>
        <v>1.045268403807972</v>
      </c>
      <c r="BG46" s="42">
        <f t="shared" si="95"/>
        <v>5.9529197699295739</v>
      </c>
      <c r="BH46" s="42">
        <f t="shared" si="96"/>
        <v>2.5275750769525858</v>
      </c>
      <c r="BI46" s="40">
        <f t="shared" si="97"/>
        <v>2.7591309108678543E-2</v>
      </c>
      <c r="BJ46" s="40">
        <f t="shared" si="98"/>
        <v>2.3436011252673822E-2</v>
      </c>
      <c r="BK46" s="40">
        <f t="shared" si="99"/>
        <v>2.6881517598804708E-2</v>
      </c>
      <c r="BL46" s="40">
        <f t="shared" si="100"/>
        <v>2.2003545850030636E-2</v>
      </c>
      <c r="BM46" s="40">
        <f t="shared" si="101"/>
        <v>9.6272378313712343E-3</v>
      </c>
      <c r="BN46" s="40">
        <f t="shared" si="102"/>
        <v>6.7282962581027578E-3</v>
      </c>
      <c r="BO46" s="40">
        <f t="shared" si="103"/>
        <v>5.1276605482728714E-2</v>
      </c>
      <c r="BP46" s="2">
        <v>931</v>
      </c>
      <c r="BQ46" s="17">
        <f t="shared" si="104"/>
        <v>2013.5585561331427</v>
      </c>
      <c r="BR46" s="1">
        <f t="shared" si="105"/>
        <v>1082.5585561331427</v>
      </c>
      <c r="BS46" s="2">
        <v>761</v>
      </c>
      <c r="BT46" s="17">
        <f t="shared" si="106"/>
        <v>1615.6551797480806</v>
      </c>
      <c r="BU46" s="1">
        <f t="shared" si="107"/>
        <v>854.65517974808063</v>
      </c>
      <c r="BV46" s="2">
        <v>557</v>
      </c>
      <c r="BW46" s="17">
        <f t="shared" si="108"/>
        <v>2043.9361906251161</v>
      </c>
      <c r="BX46" s="1">
        <f t="shared" si="109"/>
        <v>1486.9361906251161</v>
      </c>
      <c r="BY46" s="2">
        <v>634</v>
      </c>
      <c r="BZ46" s="17">
        <f t="shared" si="110"/>
        <v>1498.7935291206868</v>
      </c>
      <c r="CA46" s="1">
        <f t="shared" si="111"/>
        <v>864.7935291206868</v>
      </c>
      <c r="CB46" s="2">
        <v>862</v>
      </c>
      <c r="CC46" s="17">
        <f t="shared" si="112"/>
        <v>658.2912684335023</v>
      </c>
      <c r="CD46" s="1">
        <f t="shared" si="113"/>
        <v>-203.7087315664977</v>
      </c>
      <c r="CE46" s="2">
        <v>0</v>
      </c>
      <c r="CF46" s="17">
        <f t="shared" si="114"/>
        <v>499.07810324103019</v>
      </c>
      <c r="CG46" s="1">
        <f t="shared" si="115"/>
        <v>499.07810324103019</v>
      </c>
      <c r="CH46" s="80">
        <v>0</v>
      </c>
      <c r="CI46" s="17">
        <f t="shared" si="116"/>
        <v>3553.5200365585824</v>
      </c>
      <c r="CJ46" s="1">
        <f t="shared" si="117"/>
        <v>3553.5200365585824</v>
      </c>
      <c r="CK46" s="9"/>
      <c r="CO46" s="40"/>
      <c r="CQ46" s="17"/>
      <c r="CR46" s="1"/>
    </row>
    <row r="47" spans="1:96" x14ac:dyDescent="0.2">
      <c r="A47" s="51" t="s">
        <v>30</v>
      </c>
      <c r="B47">
        <v>0</v>
      </c>
      <c r="C47">
        <v>0</v>
      </c>
      <c r="D47">
        <v>3.25581395348837E-2</v>
      </c>
      <c r="E47">
        <v>0.96744186046511604</v>
      </c>
      <c r="F47">
        <v>2.1244309559939299E-2</v>
      </c>
      <c r="G47">
        <v>2.1244309559939299E-2</v>
      </c>
      <c r="H47">
        <v>0.14392523364485901</v>
      </c>
      <c r="I47">
        <v>3.8317757009345699E-2</v>
      </c>
      <c r="J47">
        <v>7.4262319720818398E-2</v>
      </c>
      <c r="K47">
        <v>3.9719664006487403E-2</v>
      </c>
      <c r="L47">
        <v>0.18224988765914901</v>
      </c>
      <c r="M47" s="31">
        <v>0</v>
      </c>
      <c r="N47">
        <v>1.0122629765567299</v>
      </c>
      <c r="O47">
        <v>0.98716955394610695</v>
      </c>
      <c r="P47">
        <v>1.01080267664336</v>
      </c>
      <c r="Q47">
        <v>0.99002694467638197</v>
      </c>
      <c r="R47">
        <v>15.699999809265099</v>
      </c>
      <c r="S47" s="43">
        <f t="shared" si="62"/>
        <v>0.99002694467638197</v>
      </c>
      <c r="T47" s="43">
        <f t="shared" si="63"/>
        <v>1.01080267664336</v>
      </c>
      <c r="U47" s="68">
        <f t="shared" si="64"/>
        <v>15.543422842586507</v>
      </c>
      <c r="V47" s="67">
        <f t="shared" si="65"/>
        <v>15.869601830505404</v>
      </c>
      <c r="W47" s="76">
        <f t="shared" si="66"/>
        <v>1.2308430865340423</v>
      </c>
      <c r="X47" s="76">
        <f t="shared" si="67"/>
        <v>5.3038819005181828E-2</v>
      </c>
      <c r="Y47" s="32">
        <f t="shared" si="68"/>
        <v>1</v>
      </c>
      <c r="Z47" s="32">
        <f t="shared" si="69"/>
        <v>0.3</v>
      </c>
      <c r="AA47" s="32">
        <f t="shared" si="70"/>
        <v>-0.34720588656297802</v>
      </c>
      <c r="AB47" s="32">
        <f t="shared" si="71"/>
        <v>1.0864446403110151</v>
      </c>
      <c r="AC47" s="32">
        <f t="shared" si="72"/>
        <v>0.18224988765914901</v>
      </c>
      <c r="AD47" s="32">
        <f t="shared" si="73"/>
        <v>1.5294557742221271</v>
      </c>
      <c r="AE47" s="21">
        <f t="shared" si="118"/>
        <v>1.6416060668666013</v>
      </c>
      <c r="AF47" s="15">
        <f t="shared" si="74"/>
        <v>2.5148374502980751E-3</v>
      </c>
      <c r="AG47" s="80">
        <v>895</v>
      </c>
      <c r="AH47" s="16">
        <f t="shared" si="75"/>
        <v>142.24172102630942</v>
      </c>
      <c r="AI47" s="26">
        <f t="shared" si="76"/>
        <v>-752.75827897369061</v>
      </c>
      <c r="AJ47" s="80">
        <v>0</v>
      </c>
      <c r="AK47" s="80">
        <v>0</v>
      </c>
      <c r="AL47" s="80">
        <v>0</v>
      </c>
      <c r="AM47" s="10">
        <f t="shared" si="77"/>
        <v>0</v>
      </c>
      <c r="AN47" s="16">
        <f t="shared" si="78"/>
        <v>254.44496612753349</v>
      </c>
      <c r="AO47" s="9">
        <f t="shared" si="79"/>
        <v>254.44496612753349</v>
      </c>
      <c r="AP47" s="9">
        <f t="shared" si="80"/>
        <v>-498.31331284615715</v>
      </c>
      <c r="AQ47" s="18">
        <f t="shared" si="81"/>
        <v>895</v>
      </c>
      <c r="AR47" s="30">
        <f t="shared" si="82"/>
        <v>396.68668715384291</v>
      </c>
      <c r="AS47" s="77">
        <f t="shared" si="83"/>
        <v>-498.31331284615715</v>
      </c>
      <c r="AT47">
        <f t="shared" si="84"/>
        <v>1.4058875948267381E-2</v>
      </c>
      <c r="AU47" s="66">
        <f t="shared" si="85"/>
        <v>-125.285673012985</v>
      </c>
      <c r="AV47" s="69">
        <f t="shared" si="86"/>
        <v>15.869601830505404</v>
      </c>
      <c r="AW47" s="17">
        <f t="shared" si="87"/>
        <v>-7.8946954278433203</v>
      </c>
      <c r="AX47" s="38">
        <f t="shared" si="119"/>
        <v>2.2561886470692207</v>
      </c>
      <c r="AY47" s="23">
        <v>0</v>
      </c>
      <c r="AZ47" s="16">
        <f t="shared" si="88"/>
        <v>2.9860180136801553</v>
      </c>
      <c r="BA47" s="63">
        <f t="shared" si="89"/>
        <v>2.9860180136801553</v>
      </c>
      <c r="BB47" s="42">
        <f t="shared" si="90"/>
        <v>0.73921445144757603</v>
      </c>
      <c r="BC47" s="42">
        <f t="shared" si="91"/>
        <v>0.97565891320043185</v>
      </c>
      <c r="BD47" s="42">
        <f t="shared" si="92"/>
        <v>1.5791851605424009E-2</v>
      </c>
      <c r="BE47" s="42">
        <f t="shared" si="93"/>
        <v>1.8006593466261664</v>
      </c>
      <c r="BF47" s="42">
        <f t="shared" si="94"/>
        <v>0.67920603247840328</v>
      </c>
      <c r="BG47" s="42">
        <f t="shared" si="95"/>
        <v>1.0325995359578177</v>
      </c>
      <c r="BH47" s="42">
        <f t="shared" si="96"/>
        <v>8.6107589612080246E-2</v>
      </c>
      <c r="BI47" s="40">
        <f t="shared" si="97"/>
        <v>1.1823870890549166E-2</v>
      </c>
      <c r="BJ47" s="40">
        <f t="shared" si="98"/>
        <v>7.9094457680988408E-3</v>
      </c>
      <c r="BK47" s="40">
        <f t="shared" si="99"/>
        <v>3.778069624971311E-5</v>
      </c>
      <c r="BL47" s="40">
        <f t="shared" si="100"/>
        <v>1.3657659147634076E-2</v>
      </c>
      <c r="BM47" s="40">
        <f t="shared" si="101"/>
        <v>6.2556927841214182E-3</v>
      </c>
      <c r="BN47" s="40">
        <f t="shared" si="102"/>
        <v>1.1670971325699259E-3</v>
      </c>
      <c r="BO47" s="40">
        <f t="shared" si="103"/>
        <v>1.746854106082869E-3</v>
      </c>
      <c r="BP47" s="2">
        <v>730</v>
      </c>
      <c r="BQ47" s="17">
        <f t="shared" si="104"/>
        <v>862.88244985049698</v>
      </c>
      <c r="BR47" s="1">
        <f t="shared" si="105"/>
        <v>132.88244985049698</v>
      </c>
      <c r="BS47" s="2">
        <v>531</v>
      </c>
      <c r="BT47" s="17">
        <f t="shared" si="106"/>
        <v>545.26928180696598</v>
      </c>
      <c r="BU47" s="1">
        <f t="shared" si="107"/>
        <v>14.269281806965978</v>
      </c>
      <c r="BV47" s="2">
        <v>243</v>
      </c>
      <c r="BW47" s="17">
        <f t="shared" si="108"/>
        <v>2.8726552393469365</v>
      </c>
      <c r="BX47" s="1">
        <f t="shared" si="109"/>
        <v>-240.12734476065307</v>
      </c>
      <c r="BY47" s="2">
        <v>646</v>
      </c>
      <c r="BZ47" s="17">
        <f t="shared" si="110"/>
        <v>930.30511050024268</v>
      </c>
      <c r="CA47" s="1">
        <f t="shared" si="111"/>
        <v>284.30511050024268</v>
      </c>
      <c r="CB47" s="2">
        <v>801</v>
      </c>
      <c r="CC47" s="17">
        <f t="shared" si="112"/>
        <v>427.75176119265433</v>
      </c>
      <c r="CD47" s="1">
        <f t="shared" si="113"/>
        <v>-373.24823880734567</v>
      </c>
      <c r="CE47" s="2">
        <v>298</v>
      </c>
      <c r="CF47" s="17">
        <f t="shared" si="114"/>
        <v>86.570596905506832</v>
      </c>
      <c r="CG47" s="1">
        <f t="shared" si="115"/>
        <v>-211.42940309449318</v>
      </c>
      <c r="CH47" s="80">
        <v>864</v>
      </c>
      <c r="CI47" s="17">
        <f t="shared" si="116"/>
        <v>121.0587364056489</v>
      </c>
      <c r="CJ47" s="1">
        <f t="shared" si="117"/>
        <v>-742.94126359435108</v>
      </c>
      <c r="CK47" s="9"/>
      <c r="CO47" s="40"/>
      <c r="CQ47" s="17"/>
      <c r="CR47" s="1"/>
    </row>
    <row r="48" spans="1:96" x14ac:dyDescent="0.2">
      <c r="A48" s="51" t="s">
        <v>47</v>
      </c>
      <c r="B48">
        <v>0</v>
      </c>
      <c r="C48">
        <v>0</v>
      </c>
      <c r="D48">
        <v>0.117174959871589</v>
      </c>
      <c r="E48">
        <v>0.88282504012841001</v>
      </c>
      <c r="F48">
        <v>0.16428571428571401</v>
      </c>
      <c r="G48">
        <v>0.16428571428571401</v>
      </c>
      <c r="H48">
        <v>0.117077464788732</v>
      </c>
      <c r="I48">
        <v>0.164612676056338</v>
      </c>
      <c r="J48">
        <v>0.138825195064746</v>
      </c>
      <c r="K48">
        <v>0.151019854098941</v>
      </c>
      <c r="L48">
        <v>0.75808278679621099</v>
      </c>
      <c r="M48" s="31">
        <v>0</v>
      </c>
      <c r="N48">
        <v>1.0031203288677699</v>
      </c>
      <c r="O48">
        <v>0.99762295208372498</v>
      </c>
      <c r="P48">
        <v>1.00383504719971</v>
      </c>
      <c r="Q48">
        <v>0.99683929039201102</v>
      </c>
      <c r="R48">
        <v>98.290000915527301</v>
      </c>
      <c r="S48" s="43">
        <f t="shared" si="62"/>
        <v>0.99683929039201102</v>
      </c>
      <c r="T48" s="43">
        <f t="shared" si="63"/>
        <v>1.00383504719971</v>
      </c>
      <c r="U48" s="68">
        <f t="shared" si="64"/>
        <v>97.979334765264355</v>
      </c>
      <c r="V48" s="67">
        <f t="shared" si="65"/>
        <v>98.666947708297883</v>
      </c>
      <c r="W48" s="76">
        <f t="shared" si="66"/>
        <v>1.1723313002435396</v>
      </c>
      <c r="X48" s="76">
        <f t="shared" si="67"/>
        <v>0.14532593977882488</v>
      </c>
      <c r="Y48" s="32">
        <f t="shared" si="68"/>
        <v>1</v>
      </c>
      <c r="Z48" s="32">
        <f t="shared" si="69"/>
        <v>0.3</v>
      </c>
      <c r="AA48" s="32">
        <f t="shared" si="70"/>
        <v>-0.34720588656297802</v>
      </c>
      <c r="AB48" s="32">
        <f t="shared" si="71"/>
        <v>1.0864446403110151</v>
      </c>
      <c r="AC48" s="32">
        <f t="shared" si="72"/>
        <v>0.75808278679621099</v>
      </c>
      <c r="AD48" s="32">
        <f t="shared" si="73"/>
        <v>2.1052886733591891</v>
      </c>
      <c r="AE48" s="21">
        <f t="shared" si="118"/>
        <v>5.8934264841630002</v>
      </c>
      <c r="AF48" s="15">
        <f t="shared" si="74"/>
        <v>9.0283594414591068E-3</v>
      </c>
      <c r="AG48" s="80">
        <v>2556</v>
      </c>
      <c r="AH48" s="16">
        <f t="shared" si="75"/>
        <v>510.65303836836853</v>
      </c>
      <c r="AI48" s="26">
        <f t="shared" si="76"/>
        <v>-2045.3469616316315</v>
      </c>
      <c r="AJ48" s="80">
        <v>0</v>
      </c>
      <c r="AK48" s="80">
        <v>0</v>
      </c>
      <c r="AL48" s="80">
        <v>295</v>
      </c>
      <c r="AM48" s="10">
        <f t="shared" si="77"/>
        <v>295</v>
      </c>
      <c r="AN48" s="16">
        <f t="shared" si="78"/>
        <v>913.46683738822878</v>
      </c>
      <c r="AO48" s="9">
        <f t="shared" si="79"/>
        <v>618.46683738822878</v>
      </c>
      <c r="AP48" s="9">
        <f t="shared" si="80"/>
        <v>-1426.8801242434029</v>
      </c>
      <c r="AQ48" s="18">
        <f t="shared" si="81"/>
        <v>2851</v>
      </c>
      <c r="AR48" s="30">
        <f t="shared" si="82"/>
        <v>1424.1198757565974</v>
      </c>
      <c r="AS48" s="77">
        <f t="shared" si="83"/>
        <v>-1426.8801242434029</v>
      </c>
      <c r="AT48">
        <f t="shared" si="84"/>
        <v>4.0256461432286714E-2</v>
      </c>
      <c r="AU48" s="66">
        <f t="shared" si="85"/>
        <v>-358.74545605382372</v>
      </c>
      <c r="AV48" s="69">
        <f t="shared" si="86"/>
        <v>98.666947708297883</v>
      </c>
      <c r="AW48" s="17">
        <f t="shared" si="87"/>
        <v>-3.6359233196757059</v>
      </c>
      <c r="AX48" s="38">
        <f t="shared" si="119"/>
        <v>2.001938213582855</v>
      </c>
      <c r="AY48" s="23">
        <v>0</v>
      </c>
      <c r="AZ48" s="16">
        <f t="shared" si="88"/>
        <v>9.3915788021143847</v>
      </c>
      <c r="BA48" s="63">
        <f t="shared" si="89"/>
        <v>9.3915788021143847</v>
      </c>
      <c r="BB48" s="42">
        <f t="shared" si="90"/>
        <v>1.0492223986092506</v>
      </c>
      <c r="BC48" s="42">
        <f t="shared" si="91"/>
        <v>1.9294933730510675</v>
      </c>
      <c r="BD48" s="42">
        <f t="shared" si="92"/>
        <v>7.4695522357959385E-2</v>
      </c>
      <c r="BE48" s="42">
        <f t="shared" si="93"/>
        <v>3.5690140499647653</v>
      </c>
      <c r="BF48" s="42">
        <f t="shared" si="94"/>
        <v>0.69879933902450309</v>
      </c>
      <c r="BG48" s="42">
        <f t="shared" si="95"/>
        <v>3.2477164801234699</v>
      </c>
      <c r="BH48" s="42">
        <f t="shared" si="96"/>
        <v>0.15621312842465651</v>
      </c>
      <c r="BI48" s="40">
        <f t="shared" si="97"/>
        <v>1.6782504931193026E-2</v>
      </c>
      <c r="BJ48" s="40">
        <f t="shared" si="98"/>
        <v>1.5641965637348074E-2</v>
      </c>
      <c r="BK48" s="40">
        <f t="shared" si="99"/>
        <v>1.7870284700816414E-4</v>
      </c>
      <c r="BL48" s="40">
        <f t="shared" si="100"/>
        <v>2.7070293711504333E-2</v>
      </c>
      <c r="BM48" s="40">
        <f t="shared" si="101"/>
        <v>6.4361530576120141E-3</v>
      </c>
      <c r="BN48" s="40">
        <f t="shared" si="102"/>
        <v>3.6707362916218035E-3</v>
      </c>
      <c r="BO48" s="40">
        <f t="shared" si="103"/>
        <v>3.169076570857565E-3</v>
      </c>
      <c r="BP48" s="2">
        <v>1214</v>
      </c>
      <c r="BQ48" s="17">
        <f t="shared" si="104"/>
        <v>1224.7536448686046</v>
      </c>
      <c r="BR48" s="1">
        <f t="shared" si="105"/>
        <v>10.753644868604624</v>
      </c>
      <c r="BS48" s="2">
        <v>1111</v>
      </c>
      <c r="BT48" s="17">
        <f t="shared" si="106"/>
        <v>1078.3414690731388</v>
      </c>
      <c r="BU48" s="1">
        <f t="shared" si="107"/>
        <v>-32.658530926861204</v>
      </c>
      <c r="BV48" s="2">
        <v>1258</v>
      </c>
      <c r="BW48" s="17">
        <f t="shared" si="108"/>
        <v>13.58767097226576</v>
      </c>
      <c r="BX48" s="1">
        <f t="shared" si="109"/>
        <v>-1244.4123290277341</v>
      </c>
      <c r="BY48" s="2">
        <v>2053</v>
      </c>
      <c r="BZ48" s="17">
        <f t="shared" si="110"/>
        <v>1843.9201264528292</v>
      </c>
      <c r="CA48" s="1">
        <f t="shared" si="111"/>
        <v>-209.07987354717079</v>
      </c>
      <c r="CB48" s="2">
        <v>688</v>
      </c>
      <c r="CC48" s="17">
        <f t="shared" si="112"/>
        <v>440.09127377339428</v>
      </c>
      <c r="CD48" s="1">
        <f t="shared" si="113"/>
        <v>-247.90872622660572</v>
      </c>
      <c r="CE48" s="2">
        <v>1474</v>
      </c>
      <c r="CF48" s="17">
        <f t="shared" si="114"/>
        <v>272.28053516733888</v>
      </c>
      <c r="CG48" s="1">
        <f t="shared" si="115"/>
        <v>-1201.7194648326611</v>
      </c>
      <c r="CH48" s="80">
        <v>1474</v>
      </c>
      <c r="CI48" s="17">
        <f t="shared" si="116"/>
        <v>219.62017543700011</v>
      </c>
      <c r="CJ48" s="1">
        <f t="shared" si="117"/>
        <v>-1254.3798245629998</v>
      </c>
      <c r="CK48" s="9"/>
      <c r="CO48" s="40"/>
      <c r="CQ48" s="17"/>
      <c r="CR48" s="1"/>
    </row>
    <row r="49" spans="1:96" x14ac:dyDescent="0.2">
      <c r="A49" s="51" t="s">
        <v>177</v>
      </c>
      <c r="B49">
        <v>1</v>
      </c>
      <c r="C49">
        <v>1</v>
      </c>
      <c r="D49">
        <v>7.1428571428571397E-2</v>
      </c>
      <c r="E49">
        <v>0.92857142857142805</v>
      </c>
      <c r="F49">
        <v>4.08163265306122E-2</v>
      </c>
      <c r="G49">
        <v>4.08163265306122E-2</v>
      </c>
      <c r="H49">
        <v>5.8823529411764696E-3</v>
      </c>
      <c r="I49">
        <v>5.5882352941176397E-2</v>
      </c>
      <c r="J49">
        <v>1.81306294204969E-2</v>
      </c>
      <c r="K49">
        <v>2.72034132165897E-2</v>
      </c>
      <c r="L49">
        <v>-0.50759512980420396</v>
      </c>
      <c r="M49" s="31">
        <v>2</v>
      </c>
      <c r="N49">
        <v>1.0058084216643901</v>
      </c>
      <c r="O49">
        <v>0.98091556347867004</v>
      </c>
      <c r="P49">
        <v>1.0106565407711801</v>
      </c>
      <c r="Q49">
        <v>0.98929743456349695</v>
      </c>
      <c r="R49">
        <v>27.809999465942301</v>
      </c>
      <c r="S49" s="43">
        <f t="shared" si="62"/>
        <v>0.98091556347867004</v>
      </c>
      <c r="T49" s="43">
        <f t="shared" si="63"/>
        <v>1.0106565407711801</v>
      </c>
      <c r="U49" s="68">
        <f t="shared" si="64"/>
        <v>28.351063538352175</v>
      </c>
      <c r="V49" s="67">
        <f t="shared" si="65"/>
        <v>28.708582766317566</v>
      </c>
      <c r="W49" s="76">
        <f t="shared" si="66"/>
        <v>1.2039645250975237</v>
      </c>
      <c r="X49" s="76">
        <f t="shared" si="67"/>
        <v>3.716571042989076E-2</v>
      </c>
      <c r="Y49" s="32">
        <f t="shared" si="68"/>
        <v>1.44</v>
      </c>
      <c r="Z49" s="32">
        <f t="shared" si="69"/>
        <v>1</v>
      </c>
      <c r="AA49" s="32">
        <f t="shared" si="70"/>
        <v>-0.34720588656297802</v>
      </c>
      <c r="AB49" s="32">
        <f t="shared" si="71"/>
        <v>1.0864446403110151</v>
      </c>
      <c r="AC49" s="32">
        <f t="shared" si="72"/>
        <v>-0.34720588656297802</v>
      </c>
      <c r="AD49" s="32">
        <f t="shared" si="73"/>
        <v>1</v>
      </c>
      <c r="AE49" s="21">
        <f t="shared" si="118"/>
        <v>1.44</v>
      </c>
      <c r="AF49" s="15">
        <f t="shared" si="74"/>
        <v>2.205989610736194E-3</v>
      </c>
      <c r="AG49" s="80">
        <v>83</v>
      </c>
      <c r="AH49" s="16">
        <f t="shared" si="75"/>
        <v>124.77297837284988</v>
      </c>
      <c r="AI49" s="26">
        <f t="shared" si="76"/>
        <v>41.772978372849877</v>
      </c>
      <c r="AJ49" s="80">
        <v>139</v>
      </c>
      <c r="AK49" s="80">
        <v>0</v>
      </c>
      <c r="AL49" s="80">
        <v>0</v>
      </c>
      <c r="AM49" s="10">
        <f t="shared" si="77"/>
        <v>139</v>
      </c>
      <c r="AN49" s="16">
        <f t="shared" si="78"/>
        <v>223.19651384026128</v>
      </c>
      <c r="AO49" s="9">
        <f t="shared" si="79"/>
        <v>84.196513840261275</v>
      </c>
      <c r="AP49" s="9">
        <f t="shared" si="80"/>
        <v>125.96949221311115</v>
      </c>
      <c r="AQ49" s="18">
        <f t="shared" si="81"/>
        <v>222</v>
      </c>
      <c r="AR49" s="30">
        <f t="shared" si="82"/>
        <v>347.96949221311115</v>
      </c>
      <c r="AS49" s="77">
        <f t="shared" si="83"/>
        <v>0</v>
      </c>
      <c r="AT49">
        <f t="shared" si="84"/>
        <v>0</v>
      </c>
      <c r="AU49" s="66">
        <f t="shared" si="85"/>
        <v>0</v>
      </c>
      <c r="AV49" s="69">
        <f t="shared" si="86"/>
        <v>28.708582766317566</v>
      </c>
      <c r="AW49" s="17">
        <f t="shared" si="87"/>
        <v>0</v>
      </c>
      <c r="AX49" s="38">
        <f t="shared" si="119"/>
        <v>0.63798696428259827</v>
      </c>
      <c r="AY49" s="23">
        <v>0</v>
      </c>
      <c r="AZ49" s="16">
        <f t="shared" si="88"/>
        <v>6.9743447181348683</v>
      </c>
      <c r="BA49" s="63">
        <f t="shared" si="89"/>
        <v>6.9743447181348683</v>
      </c>
      <c r="BB49" s="42">
        <f t="shared" si="90"/>
        <v>0.53436099999999997</v>
      </c>
      <c r="BC49" s="42">
        <f t="shared" si="91"/>
        <v>0.6225210000000001</v>
      </c>
      <c r="BD49" s="42">
        <f t="shared" si="92"/>
        <v>0.23136099999999998</v>
      </c>
      <c r="BE49" s="42">
        <f t="shared" si="93"/>
        <v>0.12390399999999999</v>
      </c>
      <c r="BF49" s="42">
        <f t="shared" si="94"/>
        <v>1.8333160000000002</v>
      </c>
      <c r="BG49" s="42">
        <f t="shared" si="95"/>
        <v>2.4118089999999999</v>
      </c>
      <c r="BH49" s="42">
        <f t="shared" si="96"/>
        <v>0.18662399999999998</v>
      </c>
      <c r="BI49" s="40">
        <f t="shared" si="97"/>
        <v>8.5472023180445372E-3</v>
      </c>
      <c r="BJ49" s="40">
        <f t="shared" si="98"/>
        <v>5.0466367112367606E-3</v>
      </c>
      <c r="BK49" s="40">
        <f t="shared" si="99"/>
        <v>5.5351201894701316E-4</v>
      </c>
      <c r="BL49" s="40">
        <f t="shared" si="100"/>
        <v>9.3978830709936427E-4</v>
      </c>
      <c r="BM49" s="40">
        <f t="shared" si="101"/>
        <v>1.6885394304237147E-2</v>
      </c>
      <c r="BN49" s="40">
        <f t="shared" si="102"/>
        <v>2.7259506422258623E-3</v>
      </c>
      <c r="BO49" s="40">
        <f t="shared" si="103"/>
        <v>3.7860181914542092E-3</v>
      </c>
      <c r="BP49" s="2">
        <v>490</v>
      </c>
      <c r="BQ49" s="17">
        <f t="shared" si="104"/>
        <v>623.75773076625421</v>
      </c>
      <c r="BR49" s="1">
        <f t="shared" si="105"/>
        <v>133.75773076625421</v>
      </c>
      <c r="BS49" s="2">
        <v>0</v>
      </c>
      <c r="BT49" s="17">
        <f t="shared" si="106"/>
        <v>347.91008823595104</v>
      </c>
      <c r="BU49" s="1">
        <f t="shared" si="107"/>
        <v>347.91008823595104</v>
      </c>
      <c r="BV49" s="2">
        <v>0</v>
      </c>
      <c r="BW49" s="17">
        <f t="shared" si="108"/>
        <v>42.086286360636144</v>
      </c>
      <c r="BX49" s="1">
        <f t="shared" si="109"/>
        <v>42.086286360636144</v>
      </c>
      <c r="BY49" s="2">
        <v>0</v>
      </c>
      <c r="BZ49" s="17">
        <f t="shared" si="110"/>
        <v>64.014620326380296</v>
      </c>
      <c r="CA49" s="1">
        <f t="shared" si="111"/>
        <v>64.014620326380296</v>
      </c>
      <c r="CB49" s="2">
        <v>779</v>
      </c>
      <c r="CC49" s="17">
        <f t="shared" si="112"/>
        <v>1154.5894917351277</v>
      </c>
      <c r="CD49" s="1">
        <f t="shared" si="113"/>
        <v>375.58949173512769</v>
      </c>
      <c r="CE49" s="2">
        <v>0</v>
      </c>
      <c r="CF49" s="17">
        <f t="shared" si="114"/>
        <v>202.20011483774556</v>
      </c>
      <c r="CG49" s="1">
        <f t="shared" si="115"/>
        <v>202.20011483774556</v>
      </c>
      <c r="CH49" s="80">
        <v>0</v>
      </c>
      <c r="CI49" s="17">
        <f t="shared" si="116"/>
        <v>262.37484668596812</v>
      </c>
      <c r="CJ49" s="1">
        <f t="shared" si="117"/>
        <v>262.37484668596812</v>
      </c>
      <c r="CK49" s="9"/>
      <c r="CO49" s="40"/>
      <c r="CQ49" s="17"/>
      <c r="CR49" s="1"/>
    </row>
    <row r="50" spans="1:96" x14ac:dyDescent="0.2">
      <c r="A50" s="51" t="s">
        <v>51</v>
      </c>
      <c r="B50">
        <v>1</v>
      </c>
      <c r="C50">
        <v>1</v>
      </c>
      <c r="D50">
        <v>0.10344827586206801</v>
      </c>
      <c r="E50">
        <v>0.89655172413793105</v>
      </c>
      <c r="F50">
        <v>0.11554447215295</v>
      </c>
      <c r="G50">
        <v>0.11554447215295</v>
      </c>
      <c r="H50">
        <v>4.6339202965708899E-3</v>
      </c>
      <c r="I50">
        <v>0.143651529193697</v>
      </c>
      <c r="J50">
        <v>2.58005762874421E-2</v>
      </c>
      <c r="K50">
        <v>5.4599578463340202E-2</v>
      </c>
      <c r="L50">
        <v>0.11035514510153099</v>
      </c>
      <c r="M50" s="31">
        <v>1</v>
      </c>
      <c r="N50">
        <v>1.00704271928358</v>
      </c>
      <c r="O50">
        <v>0.99222214802915298</v>
      </c>
      <c r="P50">
        <v>1.00936306095908</v>
      </c>
      <c r="Q50">
        <v>0.993468393709381</v>
      </c>
      <c r="R50">
        <v>11.7299995422363</v>
      </c>
      <c r="S50" s="43">
        <f t="shared" si="62"/>
        <v>0.99222214802915298</v>
      </c>
      <c r="T50" s="43">
        <f t="shared" si="63"/>
        <v>1.00936306095908</v>
      </c>
      <c r="U50" s="68">
        <f t="shared" si="64"/>
        <v>11.7299995422363</v>
      </c>
      <c r="V50" s="67">
        <f t="shared" si="65"/>
        <v>11.950685276584487</v>
      </c>
      <c r="W50" s="76">
        <f t="shared" si="66"/>
        <v>1.1818231813854496</v>
      </c>
      <c r="X50" s="76">
        <f t="shared" si="67"/>
        <v>8.0460403487002591E-2</v>
      </c>
      <c r="Y50" s="32">
        <f t="shared" si="68"/>
        <v>1.2</v>
      </c>
      <c r="Z50" s="32">
        <f t="shared" si="69"/>
        <v>1</v>
      </c>
      <c r="AA50" s="32">
        <f t="shared" si="70"/>
        <v>-0.34720588656297802</v>
      </c>
      <c r="AB50" s="32">
        <f t="shared" si="71"/>
        <v>1.0864446403110151</v>
      </c>
      <c r="AC50" s="32">
        <f t="shared" si="72"/>
        <v>0.11035514510153099</v>
      </c>
      <c r="AD50" s="32">
        <f t="shared" si="73"/>
        <v>1.4575610316645089</v>
      </c>
      <c r="AE50" s="21">
        <f t="shared" si="118"/>
        <v>5.4161195405450435</v>
      </c>
      <c r="AF50" s="15">
        <f t="shared" si="74"/>
        <v>8.2971551645469824E-3</v>
      </c>
      <c r="AG50" s="80">
        <v>317</v>
      </c>
      <c r="AH50" s="16">
        <f t="shared" si="75"/>
        <v>469.29539326194185</v>
      </c>
      <c r="AI50" s="26">
        <f t="shared" si="76"/>
        <v>152.29539326194185</v>
      </c>
      <c r="AJ50" s="80">
        <v>469</v>
      </c>
      <c r="AK50" s="80">
        <v>563</v>
      </c>
      <c r="AL50" s="80">
        <v>0</v>
      </c>
      <c r="AM50" s="10">
        <f t="shared" si="77"/>
        <v>1032</v>
      </c>
      <c r="AN50" s="16">
        <f t="shared" si="78"/>
        <v>839.4854166609523</v>
      </c>
      <c r="AO50" s="9">
        <f t="shared" si="79"/>
        <v>-192.5145833390477</v>
      </c>
      <c r="AP50" s="9">
        <f t="shared" si="80"/>
        <v>-40.21919007710585</v>
      </c>
      <c r="AQ50" s="18">
        <f t="shared" si="81"/>
        <v>1349</v>
      </c>
      <c r="AR50" s="30">
        <f t="shared" si="82"/>
        <v>1308.7808099228942</v>
      </c>
      <c r="AS50" s="77">
        <f t="shared" si="83"/>
        <v>-40.21919007710585</v>
      </c>
      <c r="AT50">
        <f t="shared" si="84"/>
        <v>1.1347009791977667E-3</v>
      </c>
      <c r="AU50" s="66">
        <f t="shared" si="85"/>
        <v>-10.111887776120916</v>
      </c>
      <c r="AV50" s="69">
        <f t="shared" si="86"/>
        <v>11.950685276584487</v>
      </c>
      <c r="AW50" s="17">
        <f t="shared" si="87"/>
        <v>-0.84613455564205942</v>
      </c>
      <c r="AX50" s="38">
        <f t="shared" si="119"/>
        <v>1.0307302718470295</v>
      </c>
      <c r="AY50" s="23">
        <v>0</v>
      </c>
      <c r="AZ50" s="16">
        <f t="shared" si="88"/>
        <v>17.341931829722043</v>
      </c>
      <c r="BA50" s="63">
        <f t="shared" si="89"/>
        <v>17.341931829722043</v>
      </c>
      <c r="BB50" s="42">
        <f t="shared" si="90"/>
        <v>1.1047201959313369</v>
      </c>
      <c r="BC50" s="42">
        <f t="shared" si="91"/>
        <v>1.7630169394963155</v>
      </c>
      <c r="BD50" s="42">
        <f t="shared" si="92"/>
        <v>3.0051209470851563</v>
      </c>
      <c r="BE50" s="42">
        <f t="shared" si="93"/>
        <v>0.78861953826791154</v>
      </c>
      <c r="BF50" s="42">
        <f t="shared" si="94"/>
        <v>1.4001721818708601</v>
      </c>
      <c r="BG50" s="42">
        <f t="shared" si="95"/>
        <v>5.9970404324229269</v>
      </c>
      <c r="BH50" s="42">
        <f t="shared" si="96"/>
        <v>0.87193479059923329</v>
      </c>
      <c r="BI50" s="40">
        <f t="shared" si="97"/>
        <v>1.7670202390247299E-2</v>
      </c>
      <c r="BJ50" s="40">
        <f t="shared" si="98"/>
        <v>1.4292378906726654E-2</v>
      </c>
      <c r="BK50" s="40">
        <f t="shared" si="99"/>
        <v>7.1895028228658479E-3</v>
      </c>
      <c r="BL50" s="40">
        <f t="shared" si="100"/>
        <v>5.9815294164375886E-3</v>
      </c>
      <c r="BM50" s="40">
        <f t="shared" si="101"/>
        <v>1.2896008863018444E-2</v>
      </c>
      <c r="BN50" s="40">
        <f t="shared" si="102"/>
        <v>6.7781637012788911E-3</v>
      </c>
      <c r="BO50" s="40">
        <f t="shared" si="103"/>
        <v>1.7688834120855378E-2</v>
      </c>
      <c r="BP50" s="2">
        <v>192</v>
      </c>
      <c r="BQ50" s="17">
        <f t="shared" si="104"/>
        <v>1289.5360300354673</v>
      </c>
      <c r="BR50" s="1">
        <f t="shared" si="105"/>
        <v>1097.5360300354673</v>
      </c>
      <c r="BS50" s="2">
        <v>356</v>
      </c>
      <c r="BT50" s="17">
        <f t="shared" si="106"/>
        <v>985.30230945082872</v>
      </c>
      <c r="BU50" s="1">
        <f t="shared" si="107"/>
        <v>629.30230945082872</v>
      </c>
      <c r="BV50" s="2">
        <v>242</v>
      </c>
      <c r="BW50" s="17">
        <f t="shared" si="108"/>
        <v>546.65384713660478</v>
      </c>
      <c r="BX50" s="1">
        <f t="shared" si="109"/>
        <v>304.65384713660478</v>
      </c>
      <c r="BY50" s="2">
        <v>272</v>
      </c>
      <c r="BZ50" s="17">
        <f t="shared" si="110"/>
        <v>407.43785773006277</v>
      </c>
      <c r="CA50" s="1">
        <f t="shared" si="111"/>
        <v>135.43785773006277</v>
      </c>
      <c r="CB50" s="2">
        <v>5466</v>
      </c>
      <c r="CC50" s="17">
        <f t="shared" si="112"/>
        <v>881.80329403547512</v>
      </c>
      <c r="CD50" s="1">
        <f t="shared" si="113"/>
        <v>-4584.1967059645249</v>
      </c>
      <c r="CE50" s="2">
        <v>5255</v>
      </c>
      <c r="CF50" s="17">
        <f t="shared" si="114"/>
        <v>502.777070706063</v>
      </c>
      <c r="CG50" s="1">
        <f t="shared" si="115"/>
        <v>-4752.2229292939373</v>
      </c>
      <c r="CH50" s="80">
        <v>0</v>
      </c>
      <c r="CI50" s="17">
        <f t="shared" si="116"/>
        <v>1225.8538934093986</v>
      </c>
      <c r="CJ50" s="1">
        <f t="shared" si="117"/>
        <v>1225.8538934093986</v>
      </c>
      <c r="CK50" s="9"/>
      <c r="CO50" s="40"/>
      <c r="CQ50" s="17"/>
      <c r="CR50" s="1"/>
    </row>
    <row r="51" spans="1:96" x14ac:dyDescent="0.2">
      <c r="A51" s="51" t="s">
        <v>56</v>
      </c>
      <c r="B51">
        <v>1</v>
      </c>
      <c r="C51">
        <v>1</v>
      </c>
      <c r="D51">
        <v>0.22712680577849101</v>
      </c>
      <c r="E51">
        <v>0.77287319422150802</v>
      </c>
      <c r="F51">
        <v>0.30476190476190401</v>
      </c>
      <c r="G51">
        <v>0.30476190476190401</v>
      </c>
      <c r="H51">
        <v>2.0246478873239399E-2</v>
      </c>
      <c r="I51">
        <v>0.120598591549295</v>
      </c>
      <c r="J51">
        <v>4.9413528875655498E-2</v>
      </c>
      <c r="K51">
        <v>0.12271658885885001</v>
      </c>
      <c r="L51">
        <v>0.87592600171650303</v>
      </c>
      <c r="M51" s="31">
        <v>0</v>
      </c>
      <c r="N51">
        <v>1.0042993052687099</v>
      </c>
      <c r="O51">
        <v>0.99845429828649501</v>
      </c>
      <c r="P51">
        <v>1.0051061320266801</v>
      </c>
      <c r="Q51">
        <v>0.99730519529404205</v>
      </c>
      <c r="R51">
        <v>156.97000122070301</v>
      </c>
      <c r="S51" s="43">
        <f t="shared" si="62"/>
        <v>0.99845429828649501</v>
      </c>
      <c r="T51" s="43">
        <f t="shared" si="63"/>
        <v>1.0051061320266801</v>
      </c>
      <c r="U51" s="68">
        <f t="shared" si="64"/>
        <v>156.7273724208473</v>
      </c>
      <c r="V51" s="67">
        <f t="shared" si="65"/>
        <v>157.77151077116406</v>
      </c>
      <c r="W51" s="76">
        <f t="shared" si="66"/>
        <v>1.0963005668225607</v>
      </c>
      <c r="X51" s="76">
        <f t="shared" si="67"/>
        <v>0.16423225763704838</v>
      </c>
      <c r="Y51" s="32">
        <f t="shared" si="68"/>
        <v>1</v>
      </c>
      <c r="Z51" s="32">
        <f t="shared" si="69"/>
        <v>1</v>
      </c>
      <c r="AA51" s="32">
        <f t="shared" si="70"/>
        <v>-0.34720588656297802</v>
      </c>
      <c r="AB51" s="32">
        <f t="shared" si="71"/>
        <v>1.0864446403110151</v>
      </c>
      <c r="AC51" s="32">
        <f t="shared" si="72"/>
        <v>0.87592600171650303</v>
      </c>
      <c r="AD51" s="32">
        <f t="shared" si="73"/>
        <v>2.223131888279481</v>
      </c>
      <c r="AE51" s="21">
        <f t="shared" si="118"/>
        <v>24.42648144077199</v>
      </c>
      <c r="AF51" s="15">
        <f t="shared" si="74"/>
        <v>3.7419836309155186E-2</v>
      </c>
      <c r="AG51" s="80">
        <v>2825</v>
      </c>
      <c r="AH51" s="16">
        <f t="shared" si="75"/>
        <v>2116.5033614821264</v>
      </c>
      <c r="AI51" s="26">
        <f t="shared" si="76"/>
        <v>-708.49663851787363</v>
      </c>
      <c r="AJ51" s="80">
        <v>157</v>
      </c>
      <c r="AK51" s="80">
        <v>157</v>
      </c>
      <c r="AL51" s="80">
        <v>0</v>
      </c>
      <c r="AM51" s="10">
        <f t="shared" si="77"/>
        <v>314</v>
      </c>
      <c r="AN51" s="16">
        <f t="shared" si="78"/>
        <v>3786.0454881695487</v>
      </c>
      <c r="AO51" s="9">
        <f t="shared" si="79"/>
        <v>3472.0454881695487</v>
      </c>
      <c r="AP51" s="9">
        <f t="shared" si="80"/>
        <v>2763.548849651675</v>
      </c>
      <c r="AQ51" s="18">
        <f t="shared" si="81"/>
        <v>3139</v>
      </c>
      <c r="AR51" s="30">
        <f t="shared" si="82"/>
        <v>5902.5488496516755</v>
      </c>
      <c r="AS51" s="77">
        <f t="shared" si="83"/>
        <v>0</v>
      </c>
      <c r="AT51">
        <f t="shared" si="84"/>
        <v>0</v>
      </c>
      <c r="AU51" s="66">
        <f t="shared" si="85"/>
        <v>0</v>
      </c>
      <c r="AV51" s="69">
        <f t="shared" si="86"/>
        <v>157.77151077116406</v>
      </c>
      <c r="AW51" s="17">
        <f t="shared" si="87"/>
        <v>0</v>
      </c>
      <c r="AX51" s="38">
        <f t="shared" si="119"/>
        <v>0.53180415443495066</v>
      </c>
      <c r="AY51" s="23">
        <v>0</v>
      </c>
      <c r="AZ51" s="16">
        <f t="shared" si="88"/>
        <v>50.743194688764454</v>
      </c>
      <c r="BA51" s="63">
        <f t="shared" si="89"/>
        <v>50.743194688764454</v>
      </c>
      <c r="BB51" s="42">
        <f t="shared" si="90"/>
        <v>2.4003462326482516</v>
      </c>
      <c r="BC51" s="42">
        <f t="shared" si="91"/>
        <v>5.5007739322749618</v>
      </c>
      <c r="BD51" s="42">
        <f t="shared" si="92"/>
        <v>48.673424699842016</v>
      </c>
      <c r="BE51" s="42">
        <f t="shared" si="93"/>
        <v>5.5316227428052898</v>
      </c>
      <c r="BF51" s="42">
        <f t="shared" si="94"/>
        <v>1.0736924649891504</v>
      </c>
      <c r="BG51" s="42">
        <f t="shared" si="95"/>
        <v>17.547583118581908</v>
      </c>
      <c r="BH51" s="42">
        <f t="shared" si="96"/>
        <v>4.4334639897997716</v>
      </c>
      <c r="BI51" s="40">
        <f t="shared" si="97"/>
        <v>3.8393978759304309E-2</v>
      </c>
      <c r="BJ51" s="40">
        <f t="shared" si="98"/>
        <v>4.459352803653694E-2</v>
      </c>
      <c r="BK51" s="40">
        <f t="shared" si="99"/>
        <v>0.11644713488736207</v>
      </c>
      <c r="BL51" s="40">
        <f t="shared" si="100"/>
        <v>4.1956307891378213E-2</v>
      </c>
      <c r="BM51" s="40">
        <f t="shared" si="101"/>
        <v>9.889032023301025E-3</v>
      </c>
      <c r="BN51" s="40">
        <f t="shared" si="102"/>
        <v>1.9833181430042781E-2</v>
      </c>
      <c r="BO51" s="40">
        <f t="shared" si="103"/>
        <v>8.9941140027751498E-2</v>
      </c>
      <c r="BP51" s="2">
        <v>318</v>
      </c>
      <c r="BQ51" s="17">
        <f t="shared" si="104"/>
        <v>2801.91578189651</v>
      </c>
      <c r="BR51" s="1">
        <f t="shared" si="105"/>
        <v>2483.91578189651</v>
      </c>
      <c r="BS51" s="2">
        <v>323</v>
      </c>
      <c r="BT51" s="17">
        <f t="shared" si="106"/>
        <v>3074.2332293108202</v>
      </c>
      <c r="BU51" s="1">
        <f t="shared" si="107"/>
        <v>2751.2332293108202</v>
      </c>
      <c r="BV51" s="2">
        <v>0</v>
      </c>
      <c r="BW51" s="17">
        <f t="shared" si="108"/>
        <v>8854.0579011605751</v>
      </c>
      <c r="BX51" s="1">
        <f t="shared" si="109"/>
        <v>8854.0579011605751</v>
      </c>
      <c r="BY51" s="2">
        <v>159</v>
      </c>
      <c r="BZ51" s="17">
        <f t="shared" si="110"/>
        <v>2857.8958683291185</v>
      </c>
      <c r="CA51" s="1">
        <f t="shared" si="111"/>
        <v>2698.8958683291185</v>
      </c>
      <c r="CB51" s="2">
        <v>942</v>
      </c>
      <c r="CC51" s="17">
        <f t="shared" si="112"/>
        <v>676.19223168927749</v>
      </c>
      <c r="CD51" s="1">
        <f t="shared" si="113"/>
        <v>-265.80776831072251</v>
      </c>
      <c r="CE51" s="2">
        <v>1413</v>
      </c>
      <c r="CF51" s="17">
        <f t="shared" si="114"/>
        <v>1471.1460657548532</v>
      </c>
      <c r="CG51" s="1">
        <f t="shared" si="115"/>
        <v>58.146065754853225</v>
      </c>
      <c r="CH51" s="80">
        <v>0</v>
      </c>
      <c r="CI51" s="17">
        <f t="shared" si="116"/>
        <v>6233.0109450632062</v>
      </c>
      <c r="CJ51" s="1">
        <f t="shared" si="117"/>
        <v>6233.0109450632062</v>
      </c>
      <c r="CK51" s="9"/>
      <c r="CO51" s="40"/>
      <c r="CQ51" s="17"/>
      <c r="CR51" s="1"/>
    </row>
    <row r="52" spans="1:96" x14ac:dyDescent="0.2">
      <c r="A52" s="51" t="s">
        <v>13</v>
      </c>
      <c r="B52">
        <v>1</v>
      </c>
      <c r="C52">
        <v>1</v>
      </c>
      <c r="D52">
        <v>0.273996509598603</v>
      </c>
      <c r="E52">
        <v>0.726003490401396</v>
      </c>
      <c r="F52">
        <v>0.29482758620689598</v>
      </c>
      <c r="G52">
        <v>0.29482758620689598</v>
      </c>
      <c r="H52">
        <v>3.2818532818532802E-2</v>
      </c>
      <c r="I52">
        <v>0.16505791505791501</v>
      </c>
      <c r="J52">
        <v>7.3599990504664994E-2</v>
      </c>
      <c r="K52">
        <v>0.147306848263551</v>
      </c>
      <c r="L52">
        <v>0.73766122101333098</v>
      </c>
      <c r="M52" s="31">
        <v>0</v>
      </c>
      <c r="N52">
        <v>1.01502016285548</v>
      </c>
      <c r="O52">
        <v>0.989354440376914</v>
      </c>
      <c r="P52">
        <v>1.0145224846359899</v>
      </c>
      <c r="Q52">
        <v>0.994267393250169</v>
      </c>
      <c r="R52">
        <v>96.830001831054602</v>
      </c>
      <c r="S52" s="43">
        <f t="shared" si="62"/>
        <v>0.989354440376914</v>
      </c>
      <c r="T52" s="43">
        <f t="shared" si="63"/>
        <v>1.0145224846359899</v>
      </c>
      <c r="U52" s="68">
        <f t="shared" si="64"/>
        <v>95.799192273258583</v>
      </c>
      <c r="V52" s="67">
        <f t="shared" si="65"/>
        <v>98.236214044948966</v>
      </c>
      <c r="W52" s="76">
        <f t="shared" si="66"/>
        <v>1.0638905792750624</v>
      </c>
      <c r="X52" s="76">
        <f t="shared" si="67"/>
        <v>0.18320499552243699</v>
      </c>
      <c r="Y52" s="32">
        <f t="shared" si="68"/>
        <v>1</v>
      </c>
      <c r="Z52" s="32">
        <f t="shared" si="69"/>
        <v>1</v>
      </c>
      <c r="AA52" s="32">
        <f t="shared" si="70"/>
        <v>-0.34720588656297802</v>
      </c>
      <c r="AB52" s="32">
        <f t="shared" si="71"/>
        <v>1.0864446403110151</v>
      </c>
      <c r="AC52" s="32">
        <f t="shared" si="72"/>
        <v>0.73766122101333098</v>
      </c>
      <c r="AD52" s="32">
        <f t="shared" si="73"/>
        <v>2.0848671075763088</v>
      </c>
      <c r="AE52" s="21">
        <f t="shared" si="118"/>
        <v>18.893547532604437</v>
      </c>
      <c r="AF52" s="15">
        <f t="shared" si="74"/>
        <v>2.8943728865886E-2</v>
      </c>
      <c r="AG52" s="80">
        <v>775</v>
      </c>
      <c r="AH52" s="16">
        <f t="shared" si="75"/>
        <v>1637.086248383378</v>
      </c>
      <c r="AI52" s="26">
        <f t="shared" si="76"/>
        <v>862.08624838337801</v>
      </c>
      <c r="AJ52" s="80">
        <v>1356</v>
      </c>
      <c r="AK52" s="80">
        <v>2324</v>
      </c>
      <c r="AL52" s="80">
        <v>0</v>
      </c>
      <c r="AM52" s="10">
        <f t="shared" si="77"/>
        <v>3680</v>
      </c>
      <c r="AN52" s="16">
        <f t="shared" si="78"/>
        <v>2928.4541273281807</v>
      </c>
      <c r="AO52" s="9">
        <f t="shared" si="79"/>
        <v>-751.54587267181932</v>
      </c>
      <c r="AP52" s="9">
        <f t="shared" si="80"/>
        <v>110.54037571155868</v>
      </c>
      <c r="AQ52" s="18">
        <f t="shared" si="81"/>
        <v>4455</v>
      </c>
      <c r="AR52" s="30">
        <f t="shared" si="82"/>
        <v>4565.5403757115582</v>
      </c>
      <c r="AS52" s="77">
        <f t="shared" si="83"/>
        <v>0</v>
      </c>
      <c r="AT52">
        <f t="shared" si="84"/>
        <v>0</v>
      </c>
      <c r="AU52" s="66">
        <f t="shared" si="85"/>
        <v>0</v>
      </c>
      <c r="AV52" s="69">
        <f t="shared" si="86"/>
        <v>98.236214044948966</v>
      </c>
      <c r="AW52" s="17">
        <f t="shared" si="87"/>
        <v>0</v>
      </c>
      <c r="AX52" s="38">
        <f t="shared" si="119"/>
        <v>0.97578810685814377</v>
      </c>
      <c r="AY52" s="23">
        <v>0</v>
      </c>
      <c r="AZ52" s="16">
        <f t="shared" si="88"/>
        <v>40.306543808939139</v>
      </c>
      <c r="BA52" s="63">
        <f t="shared" si="89"/>
        <v>40.306543808939139</v>
      </c>
      <c r="BB52" s="42">
        <f t="shared" si="90"/>
        <v>2.237226226853573</v>
      </c>
      <c r="BC52" s="42">
        <f t="shared" si="91"/>
        <v>4.7963764050899993</v>
      </c>
      <c r="BD52" s="42">
        <f t="shared" si="92"/>
        <v>35.618707035187398</v>
      </c>
      <c r="BE52" s="42">
        <f t="shared" si="93"/>
        <v>4.8211074015192068</v>
      </c>
      <c r="BF52" s="42">
        <f t="shared" si="94"/>
        <v>1.0675739687725394</v>
      </c>
      <c r="BG52" s="42">
        <f t="shared" si="95"/>
        <v>13.938468636992004</v>
      </c>
      <c r="BH52" s="42">
        <f t="shared" si="96"/>
        <v>3.9333454996768391</v>
      </c>
      <c r="BI52" s="40">
        <f t="shared" si="97"/>
        <v>3.5784844313400288E-2</v>
      </c>
      <c r="BJ52" s="40">
        <f t="shared" si="98"/>
        <v>3.8883136869016441E-2</v>
      </c>
      <c r="BK52" s="40">
        <f t="shared" si="99"/>
        <v>8.5214804756760049E-2</v>
      </c>
      <c r="BL52" s="40">
        <f t="shared" si="100"/>
        <v>3.6567183974834959E-2</v>
      </c>
      <c r="BM52" s="40">
        <f t="shared" si="101"/>
        <v>9.8326788244163486E-3</v>
      </c>
      <c r="BN52" s="40">
        <f t="shared" si="102"/>
        <v>1.5753974519812055E-2</v>
      </c>
      <c r="BO52" s="40">
        <f t="shared" si="103"/>
        <v>7.9795297577219759E-2</v>
      </c>
      <c r="BP52" s="2">
        <v>1031</v>
      </c>
      <c r="BQ52" s="17">
        <f t="shared" si="104"/>
        <v>2611.5063683033263</v>
      </c>
      <c r="BR52" s="1">
        <f t="shared" si="105"/>
        <v>1580.5063683033263</v>
      </c>
      <c r="BS52" s="2">
        <v>936</v>
      </c>
      <c r="BT52" s="17">
        <f t="shared" si="106"/>
        <v>2680.5645726131243</v>
      </c>
      <c r="BU52" s="1">
        <f t="shared" si="107"/>
        <v>1744.5645726131243</v>
      </c>
      <c r="BV52" s="2">
        <v>1540</v>
      </c>
      <c r="BW52" s="17">
        <f t="shared" si="108"/>
        <v>6479.3076796802507</v>
      </c>
      <c r="BX52" s="1">
        <f t="shared" si="109"/>
        <v>4939.3076796802507</v>
      </c>
      <c r="BY52" s="2">
        <v>717</v>
      </c>
      <c r="BZ52" s="17">
        <f t="shared" si="110"/>
        <v>2490.810303629858</v>
      </c>
      <c r="CA52" s="1">
        <f t="shared" si="111"/>
        <v>1773.810303629858</v>
      </c>
      <c r="CB52" s="2">
        <v>678</v>
      </c>
      <c r="CC52" s="17">
        <f t="shared" si="112"/>
        <v>672.33891265594104</v>
      </c>
      <c r="CD52" s="1">
        <f t="shared" si="113"/>
        <v>-5.6610873440589558</v>
      </c>
      <c r="CE52" s="2">
        <v>3195</v>
      </c>
      <c r="CF52" s="17">
        <f t="shared" si="114"/>
        <v>1168.5668139815789</v>
      </c>
      <c r="CG52" s="1">
        <f t="shared" si="115"/>
        <v>-2026.4331860184211</v>
      </c>
      <c r="CH52" s="80">
        <v>1065</v>
      </c>
      <c r="CI52" s="17">
        <f t="shared" si="116"/>
        <v>5529.8939173989065</v>
      </c>
      <c r="CJ52" s="1">
        <f t="shared" si="117"/>
        <v>4464.8939173989065</v>
      </c>
      <c r="CK52" s="9"/>
      <c r="CO52" s="40"/>
      <c r="CQ52" s="17"/>
      <c r="CR52" s="1"/>
    </row>
    <row r="53" spans="1:96" x14ac:dyDescent="0.2">
      <c r="A53" s="51" t="s">
        <v>211</v>
      </c>
      <c r="B53">
        <v>0</v>
      </c>
      <c r="C53">
        <v>0</v>
      </c>
      <c r="D53">
        <v>2.6315789473684199E-2</v>
      </c>
      <c r="E53">
        <v>0.97368421052631504</v>
      </c>
      <c r="F53">
        <v>3.125E-2</v>
      </c>
      <c r="G53">
        <v>3.125E-2</v>
      </c>
      <c r="H53">
        <v>4.0849673202614303E-2</v>
      </c>
      <c r="I53">
        <v>1.9607843137254902E-2</v>
      </c>
      <c r="J53">
        <v>2.8301483783805099E-2</v>
      </c>
      <c r="K53">
        <v>2.9739222724272901E-2</v>
      </c>
      <c r="L53">
        <v>0.37628595672648502</v>
      </c>
      <c r="M53" s="31">
        <v>0</v>
      </c>
      <c r="N53">
        <v>1.0103736086385</v>
      </c>
      <c r="O53">
        <v>0.99618788438335704</v>
      </c>
      <c r="P53">
        <v>1.0091139383767</v>
      </c>
      <c r="Q53">
        <v>0.99082548739506804</v>
      </c>
      <c r="R53">
        <v>33.060001373291001</v>
      </c>
      <c r="S53" s="43">
        <f t="shared" si="62"/>
        <v>0.99082548739506804</v>
      </c>
      <c r="T53" s="43">
        <f t="shared" si="63"/>
        <v>1.0091139383767</v>
      </c>
      <c r="U53" s="68">
        <f t="shared" si="64"/>
        <v>32.756691973972679</v>
      </c>
      <c r="V53" s="67">
        <f t="shared" si="65"/>
        <v>33.361308188540796</v>
      </c>
      <c r="W53" s="76">
        <f t="shared" si="66"/>
        <v>1.2351596166432808</v>
      </c>
      <c r="X53" s="76">
        <f t="shared" si="67"/>
        <v>2.9616287474518773E-2</v>
      </c>
      <c r="Y53" s="32">
        <f t="shared" si="68"/>
        <v>1</v>
      </c>
      <c r="Z53" s="32">
        <f t="shared" si="69"/>
        <v>0.3</v>
      </c>
      <c r="AA53" s="32">
        <f t="shared" si="70"/>
        <v>-0.34720588656297802</v>
      </c>
      <c r="AB53" s="32">
        <f t="shared" si="71"/>
        <v>1.0864446403110151</v>
      </c>
      <c r="AC53" s="32">
        <f t="shared" si="72"/>
        <v>0.37628595672648502</v>
      </c>
      <c r="AD53" s="32">
        <f t="shared" si="73"/>
        <v>1.723491843289463</v>
      </c>
      <c r="AE53" s="21">
        <f t="shared" si="118"/>
        <v>2.6470258605504893</v>
      </c>
      <c r="AF53" s="15">
        <f t="shared" si="74"/>
        <v>4.055077463697509E-3</v>
      </c>
      <c r="AG53" s="80">
        <v>33</v>
      </c>
      <c r="AH53" s="16">
        <f t="shared" si="75"/>
        <v>229.35923642419482</v>
      </c>
      <c r="AI53" s="26">
        <f t="shared" si="76"/>
        <v>196.35923642419482</v>
      </c>
      <c r="AJ53" s="80">
        <v>66</v>
      </c>
      <c r="AK53" s="80">
        <v>33</v>
      </c>
      <c r="AL53" s="80">
        <v>0</v>
      </c>
      <c r="AM53" s="10">
        <f t="shared" si="77"/>
        <v>99</v>
      </c>
      <c r="AN53" s="16">
        <f t="shared" si="78"/>
        <v>410.28260008325469</v>
      </c>
      <c r="AO53" s="9">
        <f t="shared" si="79"/>
        <v>311.28260008325469</v>
      </c>
      <c r="AP53" s="9">
        <f t="shared" si="80"/>
        <v>507.64183650744951</v>
      </c>
      <c r="AQ53" s="18">
        <f t="shared" si="81"/>
        <v>132</v>
      </c>
      <c r="AR53" s="30">
        <f t="shared" si="82"/>
        <v>639.64183650744951</v>
      </c>
      <c r="AS53" s="77">
        <f t="shared" si="83"/>
        <v>0</v>
      </c>
      <c r="AT53">
        <f t="shared" si="84"/>
        <v>0</v>
      </c>
      <c r="AU53" s="66">
        <f t="shared" si="85"/>
        <v>0</v>
      </c>
      <c r="AV53" s="69">
        <f t="shared" si="86"/>
        <v>33.361308188540796</v>
      </c>
      <c r="AW53" s="17">
        <f t="shared" si="87"/>
        <v>0</v>
      </c>
      <c r="AX53" s="38">
        <f t="shared" si="119"/>
        <v>0.2063654884126121</v>
      </c>
      <c r="AY53" s="23">
        <v>0</v>
      </c>
      <c r="AZ53" s="16">
        <f t="shared" si="88"/>
        <v>4.5825427299207258</v>
      </c>
      <c r="BA53" s="63">
        <f t="shared" si="89"/>
        <v>4.5825427299207258</v>
      </c>
      <c r="BB53" s="42">
        <f t="shared" si="90"/>
        <v>0.84260202640192461</v>
      </c>
      <c r="BC53" s="42">
        <f t="shared" si="91"/>
        <v>1.2589066386069032</v>
      </c>
      <c r="BD53" s="42">
        <f t="shared" si="92"/>
        <v>2.822851894102342E-2</v>
      </c>
      <c r="BE53" s="42">
        <f t="shared" si="93"/>
        <v>2.3253598686864159</v>
      </c>
      <c r="BF53" s="42">
        <f t="shared" si="94"/>
        <v>0.6864646376232808</v>
      </c>
      <c r="BG53" s="42">
        <f t="shared" si="95"/>
        <v>1.5846962324889273</v>
      </c>
      <c r="BH53" s="42">
        <f t="shared" si="96"/>
        <v>0.10757996934161558</v>
      </c>
      <c r="BI53" s="40">
        <f t="shared" si="97"/>
        <v>1.3477574136682045E-2</v>
      </c>
      <c r="BJ53" s="40">
        <f t="shared" si="98"/>
        <v>1.0205670906544945E-2</v>
      </c>
      <c r="BK53" s="40">
        <f t="shared" si="99"/>
        <v>6.75343921876629E-5</v>
      </c>
      <c r="BL53" s="40">
        <f t="shared" si="100"/>
        <v>1.7637412951878931E-2</v>
      </c>
      <c r="BM53" s="40">
        <f t="shared" si="101"/>
        <v>6.3225467307241974E-3</v>
      </c>
      <c r="BN53" s="40">
        <f t="shared" si="102"/>
        <v>1.7911052295957498E-3</v>
      </c>
      <c r="BO53" s="40">
        <f t="shared" si="103"/>
        <v>2.1824616392502718E-3</v>
      </c>
      <c r="BP53" s="2">
        <v>0</v>
      </c>
      <c r="BQ53" s="17">
        <f t="shared" si="104"/>
        <v>983.56640534678229</v>
      </c>
      <c r="BR53" s="1">
        <f t="shared" si="105"/>
        <v>983.56640534678229</v>
      </c>
      <c r="BS53" s="2">
        <v>0</v>
      </c>
      <c r="BT53" s="17">
        <f t="shared" si="106"/>
        <v>703.56874662630196</v>
      </c>
      <c r="BU53" s="1">
        <f t="shared" si="107"/>
        <v>703.56874662630196</v>
      </c>
      <c r="BV53" s="2">
        <v>0</v>
      </c>
      <c r="BW53" s="17">
        <f t="shared" si="108"/>
        <v>5.134977509988949</v>
      </c>
      <c r="BX53" s="1">
        <f t="shared" si="109"/>
        <v>5.134977509988949</v>
      </c>
      <c r="BY53" s="2">
        <v>0</v>
      </c>
      <c r="BZ53" s="17">
        <f t="shared" si="110"/>
        <v>1201.3900206301853</v>
      </c>
      <c r="CA53" s="1">
        <f t="shared" si="111"/>
        <v>1201.3900206301853</v>
      </c>
      <c r="CB53" s="2">
        <v>0</v>
      </c>
      <c r="CC53" s="17">
        <f t="shared" si="112"/>
        <v>432.32310035345915</v>
      </c>
      <c r="CD53" s="1">
        <f t="shared" si="113"/>
        <v>432.32310035345915</v>
      </c>
      <c r="CE53" s="2">
        <v>0</v>
      </c>
      <c r="CF53" s="17">
        <f t="shared" si="114"/>
        <v>132.85702151049435</v>
      </c>
      <c r="CG53" s="1">
        <f t="shared" si="115"/>
        <v>132.85702151049435</v>
      </c>
      <c r="CH53" s="80">
        <v>0</v>
      </c>
      <c r="CI53" s="17">
        <f t="shared" si="116"/>
        <v>151.24677406168308</v>
      </c>
      <c r="CJ53" s="1">
        <f t="shared" si="117"/>
        <v>151.24677406168308</v>
      </c>
      <c r="CK53" s="9"/>
      <c r="CO53" s="40"/>
      <c r="CQ53" s="17"/>
      <c r="CR53" s="1"/>
    </row>
    <row r="54" spans="1:96" x14ac:dyDescent="0.2">
      <c r="A54" s="35" t="s">
        <v>41</v>
      </c>
      <c r="B54">
        <v>1</v>
      </c>
      <c r="C54">
        <v>1</v>
      </c>
      <c r="D54">
        <v>4.6902654867256602E-2</v>
      </c>
      <c r="E54">
        <v>0.95309734513274302</v>
      </c>
      <c r="F54">
        <v>1.4860139860139799E-2</v>
      </c>
      <c r="G54">
        <v>1.4860139860139799E-2</v>
      </c>
      <c r="H54">
        <v>9.8039215686274508E-4</v>
      </c>
      <c r="I54">
        <v>2.1078431372549E-2</v>
      </c>
      <c r="J54">
        <v>4.5458914193606398E-3</v>
      </c>
      <c r="K54">
        <v>8.2190377953084495E-3</v>
      </c>
      <c r="L54">
        <v>0.87197225773207898</v>
      </c>
      <c r="M54" s="31">
        <v>3</v>
      </c>
      <c r="N54">
        <v>1.0108372710931901</v>
      </c>
      <c r="O54">
        <v>0.990982642750316</v>
      </c>
      <c r="P54">
        <v>1.0174909304081901</v>
      </c>
      <c r="Q54">
        <v>0.98795977648604905</v>
      </c>
      <c r="R54">
        <v>76.199996948242102</v>
      </c>
      <c r="S54" s="43">
        <f t="shared" si="62"/>
        <v>0.990982642750316</v>
      </c>
      <c r="T54" s="43">
        <f t="shared" si="63"/>
        <v>1.0174909304081901</v>
      </c>
      <c r="U54" s="68">
        <f t="shared" si="64"/>
        <v>77.593056261684083</v>
      </c>
      <c r="V54" s="67">
        <f t="shared" si="65"/>
        <v>81.672742854414153</v>
      </c>
      <c r="W54" s="76">
        <f t="shared" si="66"/>
        <v>1.2209239804718097</v>
      </c>
      <c r="X54" s="76">
        <f t="shared" si="67"/>
        <v>1.5920955333088148E-2</v>
      </c>
      <c r="Y54" s="32">
        <f t="shared" si="68"/>
        <v>1.728</v>
      </c>
      <c r="Z54" s="32">
        <f t="shared" si="69"/>
        <v>1</v>
      </c>
      <c r="AA54" s="32">
        <f t="shared" si="70"/>
        <v>-0.34720588656297802</v>
      </c>
      <c r="AB54" s="32">
        <f t="shared" si="71"/>
        <v>1.0864446403110151</v>
      </c>
      <c r="AC54" s="32">
        <f t="shared" si="72"/>
        <v>0.87197225773207898</v>
      </c>
      <c r="AD54" s="32">
        <f t="shared" si="73"/>
        <v>2.2191781442950571</v>
      </c>
      <c r="AE54" s="21">
        <f t="shared" si="118"/>
        <v>41.909492754608749</v>
      </c>
      <c r="AF54" s="15">
        <f t="shared" si="74"/>
        <v>6.4202712227701866E-2</v>
      </c>
      <c r="AG54" s="80">
        <v>6172</v>
      </c>
      <c r="AH54" s="16">
        <f t="shared" si="75"/>
        <v>3631.3696063110451</v>
      </c>
      <c r="AI54" s="26">
        <f t="shared" si="76"/>
        <v>-2540.6303936889549</v>
      </c>
      <c r="AJ54" s="80">
        <f>838+1006</f>
        <v>1844</v>
      </c>
      <c r="AK54" s="80">
        <v>1067</v>
      </c>
      <c r="AL54" s="80">
        <v>0</v>
      </c>
      <c r="AM54" s="10">
        <f t="shared" si="77"/>
        <v>2911</v>
      </c>
      <c r="AN54" s="16">
        <f t="shared" si="78"/>
        <v>6495.8699164183054</v>
      </c>
      <c r="AO54" s="9">
        <f t="shared" si="79"/>
        <v>3584.8699164183054</v>
      </c>
      <c r="AP54" s="9">
        <f t="shared" si="80"/>
        <v>1044.2395227293505</v>
      </c>
      <c r="AQ54" s="18">
        <f t="shared" si="81"/>
        <v>9083</v>
      </c>
      <c r="AR54" s="30">
        <f t="shared" si="82"/>
        <v>10127.239522729351</v>
      </c>
      <c r="AS54" s="77">
        <f t="shared" si="83"/>
        <v>0</v>
      </c>
      <c r="AT54">
        <f t="shared" si="84"/>
        <v>0</v>
      </c>
      <c r="AU54" s="66">
        <f t="shared" si="85"/>
        <v>0</v>
      </c>
      <c r="AV54" s="69">
        <f t="shared" si="86"/>
        <v>81.672742854414153</v>
      </c>
      <c r="AW54" s="17">
        <f t="shared" si="87"/>
        <v>0</v>
      </c>
      <c r="AX54" s="38">
        <f t="shared" si="119"/>
        <v>0.8968880393926022</v>
      </c>
      <c r="AY54" s="23">
        <v>0</v>
      </c>
      <c r="AZ54" s="16">
        <f t="shared" si="88"/>
        <v>188.85129808761985</v>
      </c>
      <c r="BA54" s="63">
        <f t="shared" si="89"/>
        <v>188.85129808761985</v>
      </c>
      <c r="BB54" s="42">
        <f t="shared" si="90"/>
        <v>0.9357907444600535</v>
      </c>
      <c r="BC54" s="42">
        <f t="shared" si="91"/>
        <v>2.691566368544327</v>
      </c>
      <c r="BD54" s="42">
        <f t="shared" si="92"/>
        <v>5.3699190042064142</v>
      </c>
      <c r="BE54" s="42">
        <f t="shared" si="93"/>
        <v>0.2403396470600484</v>
      </c>
      <c r="BF54" s="42">
        <f t="shared" si="94"/>
        <v>2.6648151937656999</v>
      </c>
      <c r="BG54" s="42">
        <f t="shared" si="95"/>
        <v>65.306961269790861</v>
      </c>
      <c r="BH54" s="42">
        <f t="shared" si="96"/>
        <v>0.35624882363645666</v>
      </c>
      <c r="BI54" s="40">
        <f t="shared" si="97"/>
        <v>1.4968144793975595E-2</v>
      </c>
      <c r="BJ54" s="40">
        <f t="shared" si="98"/>
        <v>2.181991875973021E-2</v>
      </c>
      <c r="BK54" s="40">
        <f t="shared" si="99"/>
        <v>1.2847086196896743E-2</v>
      </c>
      <c r="BL54" s="40">
        <f t="shared" si="100"/>
        <v>1.8229305756022535E-3</v>
      </c>
      <c r="BM54" s="40">
        <f t="shared" si="101"/>
        <v>2.4543753119841839E-2</v>
      </c>
      <c r="BN54" s="40">
        <f t="shared" si="102"/>
        <v>7.3813288289083387E-2</v>
      </c>
      <c r="BO54" s="40">
        <f t="shared" si="103"/>
        <v>7.2271761776180306E-3</v>
      </c>
      <c r="BP54" s="2">
        <v>976</v>
      </c>
      <c r="BQ54" s="17">
        <f t="shared" si="104"/>
        <v>1092.345270774751</v>
      </c>
      <c r="BR54" s="1">
        <f t="shared" si="105"/>
        <v>116.34527077475104</v>
      </c>
      <c r="BS54" s="2">
        <v>876</v>
      </c>
      <c r="BT54" s="17">
        <f t="shared" si="106"/>
        <v>1504.243379377041</v>
      </c>
      <c r="BU54" s="1">
        <f t="shared" si="107"/>
        <v>628.24337937704104</v>
      </c>
      <c r="BV54" s="2">
        <v>1443</v>
      </c>
      <c r="BW54" s="17">
        <f t="shared" si="108"/>
        <v>976.82819898104378</v>
      </c>
      <c r="BX54" s="1">
        <f t="shared" si="109"/>
        <v>-466.17180101895622</v>
      </c>
      <c r="BY54" s="2">
        <v>0</v>
      </c>
      <c r="BZ54" s="17">
        <f t="shared" si="110"/>
        <v>124.17073908772311</v>
      </c>
      <c r="CA54" s="1">
        <f t="shared" si="111"/>
        <v>124.17073908772311</v>
      </c>
      <c r="CB54" s="2">
        <v>1448</v>
      </c>
      <c r="CC54" s="17">
        <f t="shared" si="112"/>
        <v>1678.2527508285452</v>
      </c>
      <c r="CD54" s="1">
        <f t="shared" si="113"/>
        <v>230.25275082854523</v>
      </c>
      <c r="CE54" s="2">
        <v>4496</v>
      </c>
      <c r="CF54" s="17">
        <f t="shared" si="114"/>
        <v>5475.1744721310497</v>
      </c>
      <c r="CG54" s="1">
        <f t="shared" si="115"/>
        <v>979.1744721310497</v>
      </c>
      <c r="CH54" s="80">
        <v>1295</v>
      </c>
      <c r="CI54" s="17">
        <f t="shared" si="116"/>
        <v>500.85053628510713</v>
      </c>
      <c r="CJ54" s="1">
        <f t="shared" si="117"/>
        <v>-794.14946371489282</v>
      </c>
      <c r="CK54" s="9"/>
      <c r="CO54" s="40"/>
      <c r="CQ54" s="17"/>
      <c r="CR54" s="1"/>
    </row>
    <row r="55" spans="1:96" x14ac:dyDescent="0.2">
      <c r="A55" s="35" t="s">
        <v>60</v>
      </c>
      <c r="B55">
        <v>1</v>
      </c>
      <c r="C55">
        <v>0</v>
      </c>
      <c r="D55">
        <v>3.3707865168539297E-2</v>
      </c>
      <c r="E55">
        <v>0.96629213483146004</v>
      </c>
      <c r="F55">
        <v>1.3492063492063401E-2</v>
      </c>
      <c r="G55">
        <v>1.3492063492063401E-2</v>
      </c>
      <c r="H55">
        <v>8.8028169014084498E-4</v>
      </c>
      <c r="I55">
        <v>1.4084507042253501E-2</v>
      </c>
      <c r="J55">
        <v>3.5211267605633799E-3</v>
      </c>
      <c r="K55">
        <v>6.8925514736652401E-3</v>
      </c>
      <c r="L55">
        <v>0.79052778541705704</v>
      </c>
      <c r="M55" s="31">
        <v>3</v>
      </c>
      <c r="N55">
        <v>1.0075364409165199</v>
      </c>
      <c r="O55">
        <v>0.99379788078762998</v>
      </c>
      <c r="P55">
        <v>1.01135091439406</v>
      </c>
      <c r="Q55">
        <v>0.99302076025506703</v>
      </c>
      <c r="R55">
        <v>377.489990234375</v>
      </c>
      <c r="S55" s="43">
        <f t="shared" si="62"/>
        <v>0.99302076025506703</v>
      </c>
      <c r="T55" s="43">
        <f t="shared" si="63"/>
        <v>1.01135091439406</v>
      </c>
      <c r="U55" s="68">
        <f t="shared" si="64"/>
        <v>382.81485673016749</v>
      </c>
      <c r="V55" s="67">
        <f t="shared" si="65"/>
        <v>394.92345329577785</v>
      </c>
      <c r="W55" s="76">
        <f t="shared" si="66"/>
        <v>1.2300480613806333</v>
      </c>
      <c r="X55" s="76">
        <f t="shared" si="67"/>
        <v>1.2295779874184152E-2</v>
      </c>
      <c r="Y55" s="32">
        <f t="shared" si="68"/>
        <v>1.728</v>
      </c>
      <c r="Z55" s="32">
        <f t="shared" si="69"/>
        <v>0.3</v>
      </c>
      <c r="AA55" s="32">
        <f t="shared" si="70"/>
        <v>-0.34720588656297802</v>
      </c>
      <c r="AB55" s="32">
        <f t="shared" si="71"/>
        <v>1.0864446403110151</v>
      </c>
      <c r="AC55" s="32">
        <f t="shared" si="72"/>
        <v>0.79052778541705704</v>
      </c>
      <c r="AD55" s="32">
        <f t="shared" si="73"/>
        <v>2.1377336719800351</v>
      </c>
      <c r="AE55" s="21">
        <f t="shared" si="118"/>
        <v>10.82628323345725</v>
      </c>
      <c r="AF55" s="15">
        <f t="shared" si="74"/>
        <v>1.6585186344370933E-2</v>
      </c>
      <c r="AG55" s="80">
        <v>377</v>
      </c>
      <c r="AH55" s="16">
        <f t="shared" si="75"/>
        <v>938.07472482396429</v>
      </c>
      <c r="AI55" s="26">
        <f t="shared" si="76"/>
        <v>561.07472482396429</v>
      </c>
      <c r="AJ55" s="80">
        <v>3020</v>
      </c>
      <c r="AK55" s="80">
        <v>4907</v>
      </c>
      <c r="AL55" s="80">
        <v>0</v>
      </c>
      <c r="AM55" s="10">
        <f t="shared" si="77"/>
        <v>7927</v>
      </c>
      <c r="AN55" s="16">
        <f t="shared" si="78"/>
        <v>1678.0476913575901</v>
      </c>
      <c r="AO55" s="9">
        <f t="shared" si="79"/>
        <v>-6248.9523086424097</v>
      </c>
      <c r="AP55" s="9">
        <f t="shared" si="80"/>
        <v>-5687.8775838184456</v>
      </c>
      <c r="AQ55" s="18">
        <f t="shared" si="81"/>
        <v>8304</v>
      </c>
      <c r="AR55" s="30">
        <f t="shared" si="82"/>
        <v>2616.1224161815544</v>
      </c>
      <c r="AS55" s="77">
        <f t="shared" si="83"/>
        <v>-5687.8775838184456</v>
      </c>
      <c r="AT55">
        <f t="shared" si="84"/>
        <v>0.16047166170036029</v>
      </c>
      <c r="AU55" s="66">
        <f t="shared" si="85"/>
        <v>-1430.0432132427634</v>
      </c>
      <c r="AV55" s="69">
        <f t="shared" si="86"/>
        <v>394.92345329577785</v>
      </c>
      <c r="AW55" s="17">
        <f t="shared" si="87"/>
        <v>-3.6210642880501016</v>
      </c>
      <c r="AX55" s="38">
        <f t="shared" si="119"/>
        <v>3.1741633910695852</v>
      </c>
      <c r="AY55" s="23">
        <v>0</v>
      </c>
      <c r="AZ55" s="16">
        <f t="shared" si="88"/>
        <v>37.159596150785703</v>
      </c>
      <c r="BA55" s="63">
        <f t="shared" si="89"/>
        <v>37.159596150785703</v>
      </c>
      <c r="BB55" s="42">
        <f t="shared" si="90"/>
        <v>0.4167726916717735</v>
      </c>
      <c r="BC55" s="42">
        <f t="shared" si="91"/>
        <v>0.97914770322764333</v>
      </c>
      <c r="BD55" s="42">
        <f t="shared" si="92"/>
        <v>8.9542573430995333E-3</v>
      </c>
      <c r="BE55" s="42">
        <f t="shared" si="93"/>
        <v>0.1608409576630612</v>
      </c>
      <c r="BF55" s="42">
        <f t="shared" si="94"/>
        <v>1.7369991726624341</v>
      </c>
      <c r="BG55" s="42">
        <f t="shared" si="95"/>
        <v>12.85021777025063</v>
      </c>
      <c r="BH55" s="42">
        <f t="shared" si="96"/>
        <v>1.2958339503241713E-2</v>
      </c>
      <c r="BI55" s="40">
        <f t="shared" si="97"/>
        <v>6.6663557339600825E-3</v>
      </c>
      <c r="BJ55" s="40">
        <f t="shared" si="98"/>
        <v>7.9377285984437163E-3</v>
      </c>
      <c r="BK55" s="40">
        <f t="shared" si="99"/>
        <v>2.1422318628248243E-5</v>
      </c>
      <c r="BL55" s="40">
        <f t="shared" si="100"/>
        <v>1.2199481155927882E-3</v>
      </c>
      <c r="BM55" s="40">
        <f t="shared" si="101"/>
        <v>1.5998287221918591E-2</v>
      </c>
      <c r="BN55" s="40">
        <f t="shared" si="102"/>
        <v>1.4523977389402268E-2</v>
      </c>
      <c r="BO55" s="40">
        <f t="shared" si="103"/>
        <v>2.6288424366808572E-4</v>
      </c>
      <c r="BP55" s="2">
        <v>906</v>
      </c>
      <c r="BQ55" s="17">
        <f t="shared" si="104"/>
        <v>486.49730875293892</v>
      </c>
      <c r="BR55" s="1">
        <f t="shared" si="105"/>
        <v>-419.50269124706108</v>
      </c>
      <c r="BS55" s="2">
        <v>0</v>
      </c>
      <c r="BT55" s="17">
        <f t="shared" si="106"/>
        <v>547.2190718481113</v>
      </c>
      <c r="BU55" s="1">
        <f t="shared" si="107"/>
        <v>547.2190718481113</v>
      </c>
      <c r="BV55" s="2">
        <v>1942</v>
      </c>
      <c r="BW55" s="17">
        <f t="shared" si="108"/>
        <v>1.6288459968988551</v>
      </c>
      <c r="BX55" s="1">
        <f t="shared" si="109"/>
        <v>-1940.3711540031011</v>
      </c>
      <c r="BY55" s="2">
        <v>0</v>
      </c>
      <c r="BZ55" s="17">
        <f t="shared" si="110"/>
        <v>83.097985841718355</v>
      </c>
      <c r="CA55" s="1">
        <f t="shared" si="111"/>
        <v>83.097985841718355</v>
      </c>
      <c r="CB55" s="2">
        <v>1135</v>
      </c>
      <c r="CC55" s="17">
        <f t="shared" si="112"/>
        <v>1093.9308836603493</v>
      </c>
      <c r="CD55" s="1">
        <f t="shared" si="113"/>
        <v>-41.069116339650691</v>
      </c>
      <c r="CE55" s="2">
        <v>2271</v>
      </c>
      <c r="CF55" s="17">
        <f t="shared" si="114"/>
        <v>1077.3305468363026</v>
      </c>
      <c r="CG55" s="1">
        <f t="shared" si="115"/>
        <v>-1193.6694531636974</v>
      </c>
      <c r="CH55" s="80">
        <v>757</v>
      </c>
      <c r="CI55" s="17">
        <f t="shared" si="116"/>
        <v>18.218140970442008</v>
      </c>
      <c r="CJ55" s="1">
        <f t="shared" si="117"/>
        <v>-738.78185902955795</v>
      </c>
      <c r="CK55" s="9"/>
      <c r="CO55" s="40"/>
      <c r="CQ55" s="17"/>
      <c r="CR55" s="1"/>
    </row>
    <row r="56" spans="1:96" x14ac:dyDescent="0.2">
      <c r="A56" s="35" t="s">
        <v>212</v>
      </c>
      <c r="B56">
        <v>0</v>
      </c>
      <c r="C56">
        <v>0</v>
      </c>
      <c r="D56">
        <v>9.7500000000000003E-2</v>
      </c>
      <c r="E56">
        <v>0.90249999999999997</v>
      </c>
      <c r="F56">
        <v>2.1739130434782601E-2</v>
      </c>
      <c r="G56">
        <v>2.1739130434782601E-2</v>
      </c>
      <c r="H56">
        <v>3.4482758620689598E-3</v>
      </c>
      <c r="I56">
        <v>2.93103448275862E-2</v>
      </c>
      <c r="J56">
        <v>1.00533653359401E-2</v>
      </c>
      <c r="K56">
        <v>1.4783484715943099E-2</v>
      </c>
      <c r="L56">
        <v>-3.5922725164866103E-2</v>
      </c>
      <c r="M56" s="31">
        <v>2</v>
      </c>
      <c r="N56">
        <v>1.0061965957815</v>
      </c>
      <c r="O56">
        <v>0.99255978956256796</v>
      </c>
      <c r="P56">
        <v>1.0199580320761401</v>
      </c>
      <c r="Q56">
        <v>0.99087463393948605</v>
      </c>
      <c r="R56">
        <v>155.27000427246</v>
      </c>
      <c r="S56" s="43">
        <f t="shared" si="62"/>
        <v>0.99087463393948605</v>
      </c>
      <c r="T56" s="43">
        <f t="shared" si="63"/>
        <v>1.0199580320761401</v>
      </c>
      <c r="U56" s="68">
        <f t="shared" si="64"/>
        <v>156.69994866569823</v>
      </c>
      <c r="V56" s="67">
        <f t="shared" si="65"/>
        <v>164.75343266885139</v>
      </c>
      <c r="W56" s="76">
        <f t="shared" si="66"/>
        <v>1.1859363617750383</v>
      </c>
      <c r="X56" s="76">
        <f t="shared" si="67"/>
        <v>2.8367675944443366E-2</v>
      </c>
      <c r="Y56" s="32">
        <f t="shared" si="68"/>
        <v>1.44</v>
      </c>
      <c r="Z56" s="32">
        <f t="shared" si="69"/>
        <v>0.3</v>
      </c>
      <c r="AA56" s="32">
        <f t="shared" si="70"/>
        <v>-0.34720588656297802</v>
      </c>
      <c r="AB56" s="32">
        <f t="shared" si="71"/>
        <v>1.0864446403110151</v>
      </c>
      <c r="AC56" s="32">
        <f t="shared" si="72"/>
        <v>-3.5922725164866103E-2</v>
      </c>
      <c r="AD56" s="32">
        <f t="shared" si="73"/>
        <v>1.311283161398112</v>
      </c>
      <c r="AE56" s="21">
        <f t="shared" si="118"/>
        <v>1.2772316860504827</v>
      </c>
      <c r="AF56" s="15">
        <f t="shared" si="74"/>
        <v>1.9566387707850258E-3</v>
      </c>
      <c r="AG56" s="80">
        <v>0</v>
      </c>
      <c r="AH56" s="16">
        <f t="shared" si="75"/>
        <v>110.66944551437184</v>
      </c>
      <c r="AI56" s="26">
        <f t="shared" si="76"/>
        <v>110.66944551437184</v>
      </c>
      <c r="AJ56" s="80">
        <v>0</v>
      </c>
      <c r="AK56" s="80">
        <v>0</v>
      </c>
      <c r="AL56" s="80">
        <v>0</v>
      </c>
      <c r="AM56" s="10">
        <f t="shared" si="77"/>
        <v>0</v>
      </c>
      <c r="AN56" s="16">
        <f t="shared" si="78"/>
        <v>197.96781923110194</v>
      </c>
      <c r="AO56" s="9">
        <f t="shared" si="79"/>
        <v>197.96781923110194</v>
      </c>
      <c r="AP56" s="9">
        <f t="shared" si="80"/>
        <v>308.63726474547377</v>
      </c>
      <c r="AQ56" s="18">
        <f t="shared" si="81"/>
        <v>0</v>
      </c>
      <c r="AR56" s="30">
        <f t="shared" si="82"/>
        <v>308.63726474547377</v>
      </c>
      <c r="AS56" s="77">
        <f t="shared" si="83"/>
        <v>0</v>
      </c>
      <c r="AT56">
        <f t="shared" si="84"/>
        <v>0</v>
      </c>
      <c r="AU56" s="66">
        <f t="shared" si="85"/>
        <v>0</v>
      </c>
      <c r="AV56" s="69">
        <f t="shared" si="86"/>
        <v>164.75343266885139</v>
      </c>
      <c r="AW56" s="17">
        <f t="shared" si="87"/>
        <v>0</v>
      </c>
      <c r="AX56" s="38">
        <f t="shared" si="119"/>
        <v>0</v>
      </c>
      <c r="AY56" s="23">
        <v>0</v>
      </c>
      <c r="AZ56" s="16">
        <f t="shared" si="88"/>
        <v>4.1471096680510273</v>
      </c>
      <c r="BA56" s="63">
        <f t="shared" si="89"/>
        <v>4.1471096680510273</v>
      </c>
      <c r="BB56" s="42">
        <f t="shared" si="90"/>
        <v>0.33369375675712126</v>
      </c>
      <c r="BC56" s="42">
        <f t="shared" si="91"/>
        <v>0.4373352924402813</v>
      </c>
      <c r="BD56" s="42">
        <f t="shared" si="92"/>
        <v>1.7285348965208535E-3</v>
      </c>
      <c r="BE56" s="42">
        <f t="shared" si="93"/>
        <v>0.16047652316319524</v>
      </c>
      <c r="BF56" s="42">
        <f t="shared" si="94"/>
        <v>1.2282593083858799</v>
      </c>
      <c r="BG56" s="42">
        <f t="shared" si="95"/>
        <v>1.4341184477711477</v>
      </c>
      <c r="BH56" s="42">
        <f t="shared" si="96"/>
        <v>1.2061972873844458E-2</v>
      </c>
      <c r="BI56" s="40">
        <f t="shared" si="97"/>
        <v>5.3374929144744034E-3</v>
      </c>
      <c r="BJ56" s="40">
        <f t="shared" si="98"/>
        <v>3.5453781349522148E-3</v>
      </c>
      <c r="BK56" s="40">
        <f t="shared" si="99"/>
        <v>4.1353764912566262E-6</v>
      </c>
      <c r="BL56" s="40">
        <f t="shared" si="100"/>
        <v>1.2171839491278021E-3</v>
      </c>
      <c r="BM56" s="40">
        <f t="shared" si="101"/>
        <v>1.1312639354014909E-2</v>
      </c>
      <c r="BN56" s="40">
        <f t="shared" si="102"/>
        <v>1.6209144686539095E-3</v>
      </c>
      <c r="BO56" s="40">
        <f t="shared" si="103"/>
        <v>2.44699763831031E-4</v>
      </c>
      <c r="BP56" s="2">
        <v>0</v>
      </c>
      <c r="BQ56" s="17">
        <f t="shared" si="104"/>
        <v>389.51955791251299</v>
      </c>
      <c r="BR56" s="1">
        <f t="shared" si="105"/>
        <v>389.51955791251299</v>
      </c>
      <c r="BS56" s="2">
        <v>0</v>
      </c>
      <c r="BT56" s="17">
        <f t="shared" si="106"/>
        <v>244.41482324547073</v>
      </c>
      <c r="BU56" s="1">
        <f t="shared" si="107"/>
        <v>244.41482324547073</v>
      </c>
      <c r="BV56" s="2">
        <v>0</v>
      </c>
      <c r="BW56" s="17">
        <f t="shared" si="108"/>
        <v>0.31443335151269758</v>
      </c>
      <c r="BX56" s="1">
        <f t="shared" si="109"/>
        <v>0.31443335151269758</v>
      </c>
      <c r="BY56" s="2">
        <v>0</v>
      </c>
      <c r="BZ56" s="17">
        <f t="shared" si="110"/>
        <v>82.909701878789363</v>
      </c>
      <c r="CA56" s="1">
        <f t="shared" si="111"/>
        <v>82.909701878789363</v>
      </c>
      <c r="CB56" s="2">
        <v>0</v>
      </c>
      <c r="CC56" s="17">
        <f t="shared" si="112"/>
        <v>773.53565374883146</v>
      </c>
      <c r="CD56" s="1">
        <f t="shared" si="113"/>
        <v>773.53565374883146</v>
      </c>
      <c r="CE56" s="2">
        <v>0</v>
      </c>
      <c r="CF56" s="17">
        <f t="shared" si="114"/>
        <v>120.23295162687239</v>
      </c>
      <c r="CG56" s="1">
        <f t="shared" si="115"/>
        <v>120.23295162687239</v>
      </c>
      <c r="CH56" s="80">
        <v>0</v>
      </c>
      <c r="CI56" s="17">
        <f t="shared" si="116"/>
        <v>16.95793833325428</v>
      </c>
      <c r="CJ56" s="1">
        <f t="shared" si="117"/>
        <v>16.95793833325428</v>
      </c>
      <c r="CK56" s="9"/>
      <c r="CO56" s="40"/>
      <c r="CQ56" s="17"/>
      <c r="CR56" s="1"/>
    </row>
    <row r="57" spans="1:96" x14ac:dyDescent="0.2">
      <c r="A57" s="47" t="s">
        <v>83</v>
      </c>
      <c r="B57">
        <v>0</v>
      </c>
      <c r="C57">
        <v>0</v>
      </c>
      <c r="D57">
        <v>3.3707865168539297E-2</v>
      </c>
      <c r="E57">
        <v>0.96629213483146004</v>
      </c>
      <c r="F57">
        <v>3.9682539682539602E-3</v>
      </c>
      <c r="G57">
        <v>3.9682539682539602E-3</v>
      </c>
      <c r="H57">
        <v>2.1126760563380202E-2</v>
      </c>
      <c r="I57">
        <v>1.45246478873239E-2</v>
      </c>
      <c r="J57">
        <v>1.7517384456102399E-2</v>
      </c>
      <c r="K57">
        <v>8.3374714621016199E-3</v>
      </c>
      <c r="L57">
        <v>0.423743022633357</v>
      </c>
      <c r="M57" s="31">
        <v>4</v>
      </c>
      <c r="N57">
        <v>1.00531831607541</v>
      </c>
      <c r="O57">
        <v>0.99480904242050605</v>
      </c>
      <c r="P57">
        <v>1.0080425642132</v>
      </c>
      <c r="Q57">
        <v>0.99384536052406103</v>
      </c>
      <c r="R57">
        <v>103.370002746582</v>
      </c>
      <c r="S57" s="43">
        <f t="shared" si="62"/>
        <v>0.99384536052406103</v>
      </c>
      <c r="T57" s="43">
        <f t="shared" si="63"/>
        <v>1.0080425642132</v>
      </c>
      <c r="U57" s="68">
        <f t="shared" si="64"/>
        <v>105.30235495932087</v>
      </c>
      <c r="V57" s="67">
        <f t="shared" si="65"/>
        <v>107.59420473628897</v>
      </c>
      <c r="W57" s="76">
        <f t="shared" si="66"/>
        <v>1.2300480613806333</v>
      </c>
      <c r="X57" s="76">
        <f t="shared" si="67"/>
        <v>1.473580535342219E-2</v>
      </c>
      <c r="Y57" s="32">
        <f t="shared" si="68"/>
        <v>2.0735999999999999</v>
      </c>
      <c r="Z57" s="32">
        <f t="shared" si="69"/>
        <v>0.3</v>
      </c>
      <c r="AA57" s="32">
        <f t="shared" si="70"/>
        <v>-0.34720588656297802</v>
      </c>
      <c r="AB57" s="32">
        <f t="shared" si="71"/>
        <v>1.0864446403110151</v>
      </c>
      <c r="AC57" s="32">
        <f t="shared" si="72"/>
        <v>0.423743022633357</v>
      </c>
      <c r="AD57" s="32">
        <f t="shared" si="73"/>
        <v>1.7709489091963351</v>
      </c>
      <c r="AE57" s="21">
        <v>0</v>
      </c>
      <c r="AF57" s="15">
        <f t="shared" si="74"/>
        <v>0</v>
      </c>
      <c r="AG57" s="80">
        <v>0</v>
      </c>
      <c r="AH57" s="16">
        <f t="shared" si="75"/>
        <v>0</v>
      </c>
      <c r="AI57" s="26">
        <f t="shared" si="76"/>
        <v>0</v>
      </c>
      <c r="AJ57" s="80">
        <v>0</v>
      </c>
      <c r="AK57" s="80">
        <v>0</v>
      </c>
      <c r="AL57" s="80">
        <v>0</v>
      </c>
      <c r="AM57" s="10">
        <f t="shared" si="77"/>
        <v>0</v>
      </c>
      <c r="AN57" s="16">
        <f t="shared" si="78"/>
        <v>0</v>
      </c>
      <c r="AO57" s="9">
        <f t="shared" si="79"/>
        <v>0</v>
      </c>
      <c r="AP57" s="9">
        <f t="shared" si="80"/>
        <v>0</v>
      </c>
      <c r="AQ57" s="18">
        <f t="shared" si="81"/>
        <v>0</v>
      </c>
      <c r="AR57" s="30">
        <f t="shared" si="82"/>
        <v>0</v>
      </c>
      <c r="AS57" s="77">
        <f t="shared" si="83"/>
        <v>0</v>
      </c>
      <c r="AT57">
        <f t="shared" si="84"/>
        <v>0</v>
      </c>
      <c r="AU57" s="66">
        <f t="shared" si="85"/>
        <v>0</v>
      </c>
      <c r="AV57" s="69">
        <f t="shared" si="86"/>
        <v>107.59420473628897</v>
      </c>
      <c r="AW57" s="17">
        <f t="shared" si="87"/>
        <v>0</v>
      </c>
      <c r="AX57" s="38">
        <v>1</v>
      </c>
      <c r="AY57" s="23">
        <v>0</v>
      </c>
      <c r="AZ57" s="16">
        <f t="shared" si="88"/>
        <v>29.382968561374838</v>
      </c>
      <c r="BA57" s="63">
        <f t="shared" si="89"/>
        <v>29.382968561374838</v>
      </c>
      <c r="BB57" s="42">
        <f t="shared" si="90"/>
        <v>0.24786847780600468</v>
      </c>
      <c r="BC57" s="42">
        <f t="shared" si="91"/>
        <v>0.51698257749974952</v>
      </c>
      <c r="BD57" s="42">
        <f t="shared" si="92"/>
        <v>1.7243929393375242E-3</v>
      </c>
      <c r="BE57" s="42">
        <f t="shared" si="93"/>
        <v>3.7837094138246555E-2</v>
      </c>
      <c r="BF57" s="42">
        <f t="shared" si="94"/>
        <v>2.3128248374997602</v>
      </c>
      <c r="BG57" s="42">
        <f t="shared" si="95"/>
        <v>10.160970082074238</v>
      </c>
      <c r="BH57" s="42">
        <f t="shared" si="96"/>
        <v>3.9414465219670307E-3</v>
      </c>
      <c r="BI57" s="40">
        <f t="shared" si="97"/>
        <v>3.9647018178228842E-3</v>
      </c>
      <c r="BJ57" s="40">
        <f t="shared" si="98"/>
        <v>4.1910606303723714E-3</v>
      </c>
      <c r="BK57" s="40">
        <f t="shared" si="99"/>
        <v>4.1254672019514421E-6</v>
      </c>
      <c r="BL57" s="40">
        <f t="shared" si="100"/>
        <v>2.8698717269613582E-4</v>
      </c>
      <c r="BM57" s="40">
        <f t="shared" si="101"/>
        <v>2.1301815583247327E-2</v>
      </c>
      <c r="BN57" s="40">
        <f t="shared" si="102"/>
        <v>1.1484451264950103E-2</v>
      </c>
      <c r="BO57" s="40">
        <f t="shared" si="103"/>
        <v>7.995964202252176E-5</v>
      </c>
      <c r="BP57" s="2">
        <v>496</v>
      </c>
      <c r="BQ57" s="17">
        <f t="shared" si="104"/>
        <v>289.33600926107846</v>
      </c>
      <c r="BR57" s="1">
        <f t="shared" si="105"/>
        <v>-206.66399073892154</v>
      </c>
      <c r="BS57" s="2">
        <v>854</v>
      </c>
      <c r="BT57" s="17">
        <f t="shared" si="106"/>
        <v>288.92752879724094</v>
      </c>
      <c r="BU57" s="1">
        <f t="shared" si="107"/>
        <v>-565.07247120275906</v>
      </c>
      <c r="BV57" s="2">
        <v>983</v>
      </c>
      <c r="BW57" s="17">
        <f t="shared" si="108"/>
        <v>0.31367989870037788</v>
      </c>
      <c r="BX57" s="1">
        <f t="shared" si="109"/>
        <v>-982.68632010129966</v>
      </c>
      <c r="BY57" s="2">
        <v>784</v>
      </c>
      <c r="BZ57" s="17">
        <f t="shared" si="110"/>
        <v>19.548418255369988</v>
      </c>
      <c r="CA57" s="1">
        <f t="shared" si="111"/>
        <v>-764.45158174463006</v>
      </c>
      <c r="CB57" s="2">
        <v>413</v>
      </c>
      <c r="CC57" s="17">
        <f t="shared" si="112"/>
        <v>1456.5755459512857</v>
      </c>
      <c r="CD57" s="1">
        <f t="shared" si="113"/>
        <v>1043.5755459512857</v>
      </c>
      <c r="CE57" s="2">
        <v>0</v>
      </c>
      <c r="CF57" s="17">
        <f t="shared" si="114"/>
        <v>851.87065702893881</v>
      </c>
      <c r="CG57" s="1">
        <f t="shared" si="115"/>
        <v>851.87065702893881</v>
      </c>
      <c r="CH57" s="80">
        <v>0</v>
      </c>
      <c r="CI57" s="17">
        <f t="shared" si="116"/>
        <v>5.5412831518027801</v>
      </c>
      <c r="CJ57" s="1">
        <f t="shared" si="117"/>
        <v>5.5412831518027801</v>
      </c>
      <c r="CK57" s="9"/>
      <c r="CO57" s="40"/>
      <c r="CQ57" s="17"/>
      <c r="CR57" s="1"/>
    </row>
    <row r="58" spans="1:96" x14ac:dyDescent="0.2">
      <c r="A58" s="47" t="s">
        <v>106</v>
      </c>
      <c r="B58">
        <v>0</v>
      </c>
      <c r="C58">
        <v>0</v>
      </c>
      <c r="D58">
        <v>0.145264847512038</v>
      </c>
      <c r="E58">
        <v>0.85473515248796095</v>
      </c>
      <c r="F58">
        <v>6.19047619047619E-2</v>
      </c>
      <c r="G58">
        <v>6.19047619047619E-2</v>
      </c>
      <c r="H58">
        <v>2.3767605633802799E-2</v>
      </c>
      <c r="I58">
        <v>0.124119718309859</v>
      </c>
      <c r="J58">
        <v>5.4314164967965997E-2</v>
      </c>
      <c r="K58">
        <v>5.7985389973664002E-2</v>
      </c>
      <c r="L58">
        <v>0.83299859985427704</v>
      </c>
      <c r="M58" s="31">
        <v>0</v>
      </c>
      <c r="N58">
        <v>1.0101291705348201</v>
      </c>
      <c r="O58">
        <v>0.99352158369724197</v>
      </c>
      <c r="P58">
        <v>1.0140856401227101</v>
      </c>
      <c r="Q58">
        <v>0.98990189019747898</v>
      </c>
      <c r="R58">
        <v>96.190002441406193</v>
      </c>
      <c r="S58" s="43">
        <f t="shared" si="62"/>
        <v>0.98990189019747898</v>
      </c>
      <c r="T58" s="43">
        <f t="shared" si="63"/>
        <v>1.0140856401227101</v>
      </c>
      <c r="U58" s="68">
        <f t="shared" si="64"/>
        <v>95.218665234848103</v>
      </c>
      <c r="V58" s="67">
        <f t="shared" si="65"/>
        <v>97.544900199198437</v>
      </c>
      <c r="W58" s="76">
        <f t="shared" si="66"/>
        <v>1.1529073902454796</v>
      </c>
      <c r="X58" s="76">
        <f t="shared" si="67"/>
        <v>7.5608750029550517E-2</v>
      </c>
      <c r="Y58" s="32">
        <f t="shared" si="68"/>
        <v>1</v>
      </c>
      <c r="Z58" s="32">
        <f t="shared" si="69"/>
        <v>0.3</v>
      </c>
      <c r="AA58" s="32">
        <f t="shared" si="70"/>
        <v>-0.34720588656297802</v>
      </c>
      <c r="AB58" s="32">
        <f t="shared" si="71"/>
        <v>1.0864446403110151</v>
      </c>
      <c r="AC58" s="32">
        <f t="shared" si="72"/>
        <v>0.83299859985427704</v>
      </c>
      <c r="AD58" s="32">
        <f t="shared" si="73"/>
        <v>2.1802044864172552</v>
      </c>
      <c r="AE58" s="21">
        <v>0</v>
      </c>
      <c r="AF58" s="15">
        <f t="shared" si="74"/>
        <v>0</v>
      </c>
      <c r="AG58" s="80">
        <v>0</v>
      </c>
      <c r="AH58" s="16">
        <f t="shared" si="75"/>
        <v>0</v>
      </c>
      <c r="AI58" s="26">
        <f t="shared" si="76"/>
        <v>0</v>
      </c>
      <c r="AJ58" s="80">
        <v>0</v>
      </c>
      <c r="AK58" s="80">
        <v>0</v>
      </c>
      <c r="AL58" s="80">
        <v>0</v>
      </c>
      <c r="AM58" s="10">
        <f t="shared" si="77"/>
        <v>0</v>
      </c>
      <c r="AN58" s="16">
        <f t="shared" si="78"/>
        <v>0</v>
      </c>
      <c r="AO58" s="9">
        <f t="shared" si="79"/>
        <v>0</v>
      </c>
      <c r="AP58" s="9">
        <f t="shared" si="80"/>
        <v>0</v>
      </c>
      <c r="AQ58" s="18">
        <f t="shared" si="81"/>
        <v>0</v>
      </c>
      <c r="AR58" s="30">
        <f t="shared" si="82"/>
        <v>0</v>
      </c>
      <c r="AS58" s="77">
        <f t="shared" si="83"/>
        <v>0</v>
      </c>
      <c r="AT58">
        <f t="shared" si="84"/>
        <v>0</v>
      </c>
      <c r="AU58" s="66">
        <f t="shared" si="85"/>
        <v>0</v>
      </c>
      <c r="AV58" s="69">
        <f t="shared" si="86"/>
        <v>97.544900199198437</v>
      </c>
      <c r="AW58" s="17">
        <f t="shared" si="87"/>
        <v>0</v>
      </c>
      <c r="AX58" s="38">
        <v>1</v>
      </c>
      <c r="AY58" s="23">
        <v>0</v>
      </c>
      <c r="AZ58" s="16">
        <f t="shared" si="88"/>
        <v>10.646186726319723</v>
      </c>
      <c r="BA58" s="63">
        <f t="shared" si="89"/>
        <v>10.646186726319723</v>
      </c>
      <c r="BB58" s="42">
        <f t="shared" si="90"/>
        <v>1.0902119636630376</v>
      </c>
      <c r="BC58" s="42">
        <f t="shared" si="91"/>
        <v>2.0789751991580276</v>
      </c>
      <c r="BD58" s="42">
        <f t="shared" si="92"/>
        <v>8.8540510216662552E-2</v>
      </c>
      <c r="BE58" s="42">
        <f t="shared" si="93"/>
        <v>3.8464542728577396</v>
      </c>
      <c r="BF58" s="42">
        <f t="shared" si="94"/>
        <v>0.70097737654698533</v>
      </c>
      <c r="BG58" s="42">
        <f t="shared" si="95"/>
        <v>3.6815743987321956</v>
      </c>
      <c r="BH58" s="42">
        <f t="shared" si="96"/>
        <v>0.16673372078509108</v>
      </c>
      <c r="BI58" s="40">
        <f t="shared" si="97"/>
        <v>1.7438140551014392E-2</v>
      </c>
      <c r="BJ58" s="40">
        <f t="shared" si="98"/>
        <v>1.6853780935617683E-2</v>
      </c>
      <c r="BK58" s="40">
        <f t="shared" si="99"/>
        <v>2.1182583308605832E-4</v>
      </c>
      <c r="BL58" s="40">
        <f t="shared" si="100"/>
        <v>2.9174625108342681E-2</v>
      </c>
      <c r="BM58" s="40">
        <f t="shared" si="101"/>
        <v>6.456213441297389E-3</v>
      </c>
      <c r="BN58" s="40">
        <f t="shared" si="102"/>
        <v>4.1611048373342676E-3</v>
      </c>
      <c r="BO58" s="40">
        <f t="shared" si="103"/>
        <v>3.3825065373221113E-3</v>
      </c>
      <c r="BP58" s="2">
        <v>1588</v>
      </c>
      <c r="BQ58" s="17">
        <f t="shared" si="104"/>
        <v>1272.6006211319282</v>
      </c>
      <c r="BR58" s="1">
        <f t="shared" si="105"/>
        <v>-315.39937886807184</v>
      </c>
      <c r="BS58" s="2">
        <v>1433</v>
      </c>
      <c r="BT58" s="17">
        <f t="shared" si="106"/>
        <v>1161.8828039205475</v>
      </c>
      <c r="BU58" s="1">
        <f t="shared" si="107"/>
        <v>-271.11719607945247</v>
      </c>
      <c r="BV58" s="2">
        <v>1388</v>
      </c>
      <c r="BW58" s="17">
        <f t="shared" si="108"/>
        <v>16.106177218698445</v>
      </c>
      <c r="BX58" s="1">
        <f t="shared" si="109"/>
        <v>-1371.8938227813017</v>
      </c>
      <c r="BY58" s="2">
        <v>1720</v>
      </c>
      <c r="BZ58" s="17">
        <f t="shared" si="110"/>
        <v>1987.25876387987</v>
      </c>
      <c r="CA58" s="1">
        <f t="shared" si="111"/>
        <v>267.25876387987</v>
      </c>
      <c r="CB58" s="2">
        <v>962</v>
      </c>
      <c r="CC58" s="17">
        <f t="shared" si="112"/>
        <v>441.46296268903285</v>
      </c>
      <c r="CD58" s="1">
        <f t="shared" si="113"/>
        <v>-520.53703731096721</v>
      </c>
      <c r="CE58" s="2">
        <v>1443</v>
      </c>
      <c r="CF58" s="17">
        <f t="shared" si="114"/>
        <v>308.65411241410663</v>
      </c>
      <c r="CG58" s="1">
        <f t="shared" si="115"/>
        <v>-1134.3458875858933</v>
      </c>
      <c r="CH58" s="80">
        <v>1154</v>
      </c>
      <c r="CI58" s="17">
        <f t="shared" si="116"/>
        <v>234.41108554295963</v>
      </c>
      <c r="CJ58" s="1">
        <f t="shared" si="117"/>
        <v>-919.58891445704035</v>
      </c>
      <c r="CK58" s="9"/>
      <c r="CO58" s="40"/>
      <c r="CQ58" s="17"/>
      <c r="CR58" s="1"/>
    </row>
    <row r="59" spans="1:96" x14ac:dyDescent="0.2">
      <c r="A59" s="35" t="s">
        <v>133</v>
      </c>
      <c r="B59">
        <v>0</v>
      </c>
      <c r="C59">
        <v>0</v>
      </c>
      <c r="D59">
        <v>7.4418604651162706E-2</v>
      </c>
      <c r="E59">
        <v>0.92558139534883699</v>
      </c>
      <c r="F59">
        <v>7.4235807860262001E-2</v>
      </c>
      <c r="G59">
        <v>7.4235807860262001E-2</v>
      </c>
      <c r="H59">
        <v>0.37931034482758602</v>
      </c>
      <c r="I59">
        <v>3.4482758620689599E-2</v>
      </c>
      <c r="J59">
        <v>0.11436637208122</v>
      </c>
      <c r="K59">
        <v>9.2141630241149505E-2</v>
      </c>
      <c r="L59">
        <v>0.19015647746303799</v>
      </c>
      <c r="M59" s="31">
        <v>0</v>
      </c>
      <c r="N59">
        <v>1.0113776308717599</v>
      </c>
      <c r="O59">
        <v>0.99323553093773398</v>
      </c>
      <c r="P59">
        <v>1.0084551257794601</v>
      </c>
      <c r="Q59">
        <v>0.99597967803659104</v>
      </c>
      <c r="R59">
        <v>25.7299995422363</v>
      </c>
      <c r="S59" s="43">
        <f t="shared" si="62"/>
        <v>0.99597967803659104</v>
      </c>
      <c r="T59" s="43">
        <f t="shared" si="63"/>
        <v>1.0084551257794601</v>
      </c>
      <c r="U59" s="68">
        <f t="shared" si="64"/>
        <v>25.626556659958144</v>
      </c>
      <c r="V59" s="67">
        <f t="shared" si="65"/>
        <v>25.947549924671357</v>
      </c>
      <c r="W59" s="76">
        <f t="shared" si="66"/>
        <v>1.2018969434485607</v>
      </c>
      <c r="X59" s="76">
        <f t="shared" si="67"/>
        <v>0.12045590373461885</v>
      </c>
      <c r="Y59" s="32">
        <f t="shared" si="68"/>
        <v>1</v>
      </c>
      <c r="Z59" s="32">
        <f t="shared" si="69"/>
        <v>0.3</v>
      </c>
      <c r="AA59" s="32">
        <f t="shared" si="70"/>
        <v>-0.34720588656297802</v>
      </c>
      <c r="AB59" s="32">
        <f t="shared" si="71"/>
        <v>1.0864446403110151</v>
      </c>
      <c r="AC59" s="32">
        <f t="shared" si="72"/>
        <v>0.19015647746303799</v>
      </c>
      <c r="AD59" s="32">
        <f t="shared" si="73"/>
        <v>1.5373623640260159</v>
      </c>
      <c r="AE59" s="21">
        <f t="shared" ref="AE59:AE68" si="120">(AD59^4) *Y59*Z59</f>
        <v>1.6758156217330922</v>
      </c>
      <c r="AF59" s="15">
        <f t="shared" si="74"/>
        <v>2.5672443410087618E-3</v>
      </c>
      <c r="AG59" s="80">
        <v>1570</v>
      </c>
      <c r="AH59" s="16">
        <f t="shared" si="75"/>
        <v>145.20590717179658</v>
      </c>
      <c r="AI59" s="26">
        <f t="shared" si="76"/>
        <v>-1424.7940928282035</v>
      </c>
      <c r="AJ59" s="80">
        <v>0</v>
      </c>
      <c r="AK59" s="80">
        <v>0</v>
      </c>
      <c r="AL59" s="80">
        <v>103</v>
      </c>
      <c r="AM59" s="14">
        <f t="shared" si="77"/>
        <v>103</v>
      </c>
      <c r="AN59" s="16">
        <f t="shared" si="78"/>
        <v>259.74736431241399</v>
      </c>
      <c r="AO59" s="9">
        <f t="shared" si="79"/>
        <v>156.74736431241399</v>
      </c>
      <c r="AP59" s="9">
        <f t="shared" si="80"/>
        <v>-1268.0467285157895</v>
      </c>
      <c r="AQ59" s="18">
        <f t="shared" si="81"/>
        <v>1673</v>
      </c>
      <c r="AR59" s="30">
        <f t="shared" si="82"/>
        <v>404.95327148421057</v>
      </c>
      <c r="AS59" s="77">
        <f t="shared" si="83"/>
        <v>-1268.0467285157895</v>
      </c>
      <c r="AT59">
        <f t="shared" si="84"/>
        <v>3.577530680644999E-2</v>
      </c>
      <c r="AU59" s="66">
        <f t="shared" si="85"/>
        <v>-318.8116466056797</v>
      </c>
      <c r="AV59" s="69">
        <f t="shared" si="86"/>
        <v>25.947549924671357</v>
      </c>
      <c r="AW59" s="17">
        <f t="shared" si="87"/>
        <v>-12.286772644478019</v>
      </c>
      <c r="AX59" s="38">
        <f t="shared" ref="AX59:AX68" si="121">AQ59/AR59</f>
        <v>4.1313408677209109</v>
      </c>
      <c r="AY59" s="23">
        <v>0</v>
      </c>
      <c r="AZ59" s="16">
        <f t="shared" si="88"/>
        <v>3.0417437918116543</v>
      </c>
      <c r="BA59" s="63">
        <f t="shared" si="89"/>
        <v>3.0417437918116543</v>
      </c>
      <c r="BB59" s="42">
        <f t="shared" si="90"/>
        <v>0.74340374575546153</v>
      </c>
      <c r="BC59" s="42">
        <f t="shared" si="91"/>
        <v>0.98645375100354571</v>
      </c>
      <c r="BD59" s="42">
        <f t="shared" si="92"/>
        <v>1.6192834414860774E-2</v>
      </c>
      <c r="BE59" s="42">
        <f t="shared" si="93"/>
        <v>1.8206478265678505</v>
      </c>
      <c r="BF59" s="42">
        <f t="shared" si="94"/>
        <v>0.67951779459231365</v>
      </c>
      <c r="BG59" s="42">
        <f t="shared" si="95"/>
        <v>1.0518701540103039</v>
      </c>
      <c r="BH59" s="42">
        <f t="shared" si="96"/>
        <v>8.6939177590242916E-2</v>
      </c>
      <c r="BI59" s="40">
        <f t="shared" si="97"/>
        <v>1.1890879422270849E-2</v>
      </c>
      <c r="BJ59" s="40">
        <f t="shared" si="98"/>
        <v>7.9969570725352216E-3</v>
      </c>
      <c r="BK59" s="40">
        <f t="shared" si="99"/>
        <v>3.8740014390689288E-5</v>
      </c>
      <c r="BL59" s="40">
        <f t="shared" si="100"/>
        <v>1.3809267971609774E-2</v>
      </c>
      <c r="BM59" s="40">
        <f t="shared" si="101"/>
        <v>6.2585642073907828E-3</v>
      </c>
      <c r="BN59" s="40">
        <f t="shared" si="102"/>
        <v>1.1888777767487411E-3</v>
      </c>
      <c r="BO59" s="40">
        <f t="shared" si="103"/>
        <v>1.7637244293698979E-3</v>
      </c>
      <c r="BP59" s="2">
        <v>921</v>
      </c>
      <c r="BQ59" s="17">
        <f t="shared" si="104"/>
        <v>867.772598478482</v>
      </c>
      <c r="BR59" s="1">
        <f t="shared" si="105"/>
        <v>-53.227401521518004</v>
      </c>
      <c r="BS59" s="2">
        <v>655</v>
      </c>
      <c r="BT59" s="17">
        <f t="shared" si="106"/>
        <v>551.3022236235056</v>
      </c>
      <c r="BU59" s="1">
        <f t="shared" si="107"/>
        <v>-103.6977763764944</v>
      </c>
      <c r="BV59" s="2">
        <v>819</v>
      </c>
      <c r="BW59" s="17">
        <f t="shared" si="108"/>
        <v>2.9455969941960602</v>
      </c>
      <c r="BX59" s="1">
        <f t="shared" si="109"/>
        <v>-816.05440300580392</v>
      </c>
      <c r="BY59" s="2">
        <v>741</v>
      </c>
      <c r="BZ59" s="17">
        <f t="shared" si="110"/>
        <v>940.63209715417133</v>
      </c>
      <c r="CA59" s="1">
        <f t="shared" si="111"/>
        <v>199.63209715417133</v>
      </c>
      <c r="CB59" s="2">
        <v>772</v>
      </c>
      <c r="CC59" s="17">
        <f t="shared" si="112"/>
        <v>427.94810337296695</v>
      </c>
      <c r="CD59" s="1">
        <f t="shared" si="113"/>
        <v>-344.05189662703305</v>
      </c>
      <c r="CE59" s="2">
        <v>823</v>
      </c>
      <c r="CF59" s="17">
        <f t="shared" si="114"/>
        <v>88.186197968114627</v>
      </c>
      <c r="CG59" s="1">
        <f t="shared" si="115"/>
        <v>-734.81380203188542</v>
      </c>
      <c r="CH59" s="80">
        <v>875</v>
      </c>
      <c r="CI59" s="17">
        <f t="shared" si="116"/>
        <v>122.2278666797633</v>
      </c>
      <c r="CJ59" s="1">
        <f t="shared" si="117"/>
        <v>-752.77213332023666</v>
      </c>
      <c r="CK59" s="9"/>
      <c r="CO59" s="40"/>
      <c r="CQ59" s="17"/>
      <c r="CR59" s="1"/>
    </row>
    <row r="60" spans="1:96" x14ac:dyDescent="0.2">
      <c r="A60" s="35" t="s">
        <v>48</v>
      </c>
      <c r="B60">
        <v>0</v>
      </c>
      <c r="C60">
        <v>0</v>
      </c>
      <c r="D60">
        <v>1.3643659711075401E-2</v>
      </c>
      <c r="E60">
        <v>0.98635634028892405</v>
      </c>
      <c r="F60">
        <v>4.0476190476190402E-2</v>
      </c>
      <c r="G60">
        <v>4.0476190476190402E-2</v>
      </c>
      <c r="H60">
        <v>2.64084507042253E-3</v>
      </c>
      <c r="I60">
        <v>2.0246478873239399E-2</v>
      </c>
      <c r="J60">
        <v>7.31216889341379E-3</v>
      </c>
      <c r="K60">
        <v>1.7203742061653E-2</v>
      </c>
      <c r="L60">
        <v>0.36535802527412597</v>
      </c>
      <c r="M60" s="31">
        <v>2</v>
      </c>
      <c r="N60">
        <v>1.0058778657399401</v>
      </c>
      <c r="O60">
        <v>0.994008123862128</v>
      </c>
      <c r="P60">
        <v>1.0110959311332299</v>
      </c>
      <c r="Q60">
        <v>0.99208136137258995</v>
      </c>
      <c r="R60">
        <v>33.450000762939403</v>
      </c>
      <c r="S60" s="43">
        <f t="shared" si="62"/>
        <v>0.99208136137258995</v>
      </c>
      <c r="T60" s="43">
        <f t="shared" si="63"/>
        <v>1.0110959311332299</v>
      </c>
      <c r="U60" s="68">
        <f t="shared" si="64"/>
        <v>33.716993449670092</v>
      </c>
      <c r="V60" s="67">
        <f t="shared" si="65"/>
        <v>34.57587823546789</v>
      </c>
      <c r="W60" s="76">
        <f t="shared" si="66"/>
        <v>1.2439222828078191</v>
      </c>
      <c r="X60" s="76">
        <f t="shared" si="67"/>
        <v>2.0285610794597845E-2</v>
      </c>
      <c r="Y60" s="32">
        <f t="shared" si="68"/>
        <v>1.44</v>
      </c>
      <c r="Z60" s="32">
        <f t="shared" si="69"/>
        <v>0.3</v>
      </c>
      <c r="AA60" s="32">
        <f t="shared" si="70"/>
        <v>-0.34720588656297802</v>
      </c>
      <c r="AB60" s="32">
        <f t="shared" si="71"/>
        <v>1.0864446403110151</v>
      </c>
      <c r="AC60" s="32">
        <f t="shared" si="72"/>
        <v>0.36535802527412597</v>
      </c>
      <c r="AD60" s="32">
        <f t="shared" si="73"/>
        <v>1.7125639118371039</v>
      </c>
      <c r="AE60" s="21">
        <f t="shared" si="120"/>
        <v>3.7159588762399385</v>
      </c>
      <c r="AF60" s="15">
        <f t="shared" si="74"/>
        <v>5.6926157464640605E-3</v>
      </c>
      <c r="AG60" s="80">
        <v>33</v>
      </c>
      <c r="AH60" s="16">
        <f t="shared" si="75"/>
        <v>321.98003923575374</v>
      </c>
      <c r="AI60" s="26">
        <f t="shared" si="76"/>
        <v>288.98003923575374</v>
      </c>
      <c r="AJ60" s="80">
        <v>0</v>
      </c>
      <c r="AK60" s="80">
        <v>1505</v>
      </c>
      <c r="AL60" s="80">
        <v>0</v>
      </c>
      <c r="AM60" s="10">
        <f t="shared" si="77"/>
        <v>1505</v>
      </c>
      <c r="AN60" s="16">
        <f t="shared" si="78"/>
        <v>575.9646296878675</v>
      </c>
      <c r="AO60" s="9">
        <f t="shared" si="79"/>
        <v>-929.0353703121325</v>
      </c>
      <c r="AP60" s="9">
        <f t="shared" si="80"/>
        <v>-640.05533107637871</v>
      </c>
      <c r="AQ60" s="18">
        <f t="shared" si="81"/>
        <v>1538</v>
      </c>
      <c r="AR60" s="30">
        <f t="shared" si="82"/>
        <v>897.94466892362129</v>
      </c>
      <c r="AS60" s="77">
        <f t="shared" si="83"/>
        <v>-640.05533107637871</v>
      </c>
      <c r="AT60">
        <f t="shared" si="84"/>
        <v>1.8057832828576436E-2</v>
      </c>
      <c r="AU60" s="66">
        <f t="shared" si="85"/>
        <v>-160.92237725185922</v>
      </c>
      <c r="AV60" s="69">
        <f t="shared" si="86"/>
        <v>34.57587823546789</v>
      </c>
      <c r="AW60" s="17">
        <f t="shared" si="87"/>
        <v>-4.6541804710193961</v>
      </c>
      <c r="AX60" s="38">
        <f t="shared" si="121"/>
        <v>1.7128004132410763</v>
      </c>
      <c r="AY60" s="23">
        <v>0</v>
      </c>
      <c r="AZ60" s="16">
        <f t="shared" si="88"/>
        <v>10.802973466378859</v>
      </c>
      <c r="BA60" s="63">
        <f t="shared" si="89"/>
        <v>10.802973466378859</v>
      </c>
      <c r="BB60" s="42">
        <f t="shared" si="90"/>
        <v>0.44712568056943397</v>
      </c>
      <c r="BC60" s="42">
        <f t="shared" si="91"/>
        <v>0.77312990801555581</v>
      </c>
      <c r="BD60" s="42">
        <f t="shared" si="92"/>
        <v>6.3320520887778977E-3</v>
      </c>
      <c r="BE60" s="42">
        <f t="shared" si="93"/>
        <v>0.2842242353599852</v>
      </c>
      <c r="BF60" s="42">
        <f t="shared" si="94"/>
        <v>1.2577943546643995</v>
      </c>
      <c r="BG60" s="42">
        <f t="shared" si="95"/>
        <v>3.7357930652933766</v>
      </c>
      <c r="BH60" s="42">
        <f t="shared" si="96"/>
        <v>1.984036756213492E-2</v>
      </c>
      <c r="BI60" s="40">
        <f t="shared" si="97"/>
        <v>7.1518573650028866E-3</v>
      </c>
      <c r="BJ60" s="40">
        <f t="shared" si="98"/>
        <v>6.2675890071923731E-3</v>
      </c>
      <c r="BK60" s="40">
        <f t="shared" si="99"/>
        <v>1.5148909866991872E-5</v>
      </c>
      <c r="BL60" s="40">
        <f t="shared" si="100"/>
        <v>2.155786842923326E-3</v>
      </c>
      <c r="BM60" s="40">
        <f t="shared" si="101"/>
        <v>1.1584666054380089E-2</v>
      </c>
      <c r="BN60" s="40">
        <f t="shared" si="102"/>
        <v>4.2223855643458508E-3</v>
      </c>
      <c r="BO60" s="40">
        <f t="shared" si="103"/>
        <v>4.0249910255583856E-4</v>
      </c>
      <c r="BP60" s="2">
        <v>854</v>
      </c>
      <c r="BQ60" s="17">
        <f t="shared" si="104"/>
        <v>521.92824678318061</v>
      </c>
      <c r="BR60" s="1">
        <f t="shared" si="105"/>
        <v>-332.07175321681939</v>
      </c>
      <c r="BS60" s="2">
        <v>345</v>
      </c>
      <c r="BT60" s="17">
        <f t="shared" si="106"/>
        <v>432.08131856683502</v>
      </c>
      <c r="BU60" s="1">
        <f t="shared" si="107"/>
        <v>87.081318566835023</v>
      </c>
      <c r="BV60" s="2">
        <v>395</v>
      </c>
      <c r="BW60" s="17">
        <f t="shared" si="108"/>
        <v>1.1518473617367271</v>
      </c>
      <c r="BX60" s="1">
        <f t="shared" si="109"/>
        <v>-393.84815263826329</v>
      </c>
      <c r="BY60" s="2">
        <v>249</v>
      </c>
      <c r="BZ60" s="17">
        <f t="shared" si="110"/>
        <v>146.84357659256528</v>
      </c>
      <c r="CA60" s="1">
        <f t="shared" si="111"/>
        <v>-102.15642340743472</v>
      </c>
      <c r="CB60" s="2">
        <v>569</v>
      </c>
      <c r="CC60" s="17">
        <f t="shared" si="112"/>
        <v>792.13629546640175</v>
      </c>
      <c r="CD60" s="1">
        <f t="shared" si="113"/>
        <v>223.13629546640175</v>
      </c>
      <c r="CE60" s="2">
        <v>836</v>
      </c>
      <c r="CF60" s="17">
        <f t="shared" si="114"/>
        <v>313.19967162091785</v>
      </c>
      <c r="CG60" s="1">
        <f t="shared" si="115"/>
        <v>-522.8003283790822</v>
      </c>
      <c r="CH60" s="80">
        <v>903</v>
      </c>
      <c r="CI60" s="17">
        <f t="shared" si="116"/>
        <v>27.893590306222169</v>
      </c>
      <c r="CJ60" s="1">
        <f t="shared" si="117"/>
        <v>-875.10640969377778</v>
      </c>
      <c r="CK60" s="9"/>
      <c r="CO60" s="40"/>
      <c r="CQ60" s="17"/>
      <c r="CR60" s="1"/>
    </row>
    <row r="61" spans="1:96" x14ac:dyDescent="0.2">
      <c r="A61" s="35" t="s">
        <v>11</v>
      </c>
      <c r="B61">
        <v>0</v>
      </c>
      <c r="C61">
        <v>0</v>
      </c>
      <c r="D61">
        <v>3.2905296950240699E-2</v>
      </c>
      <c r="E61">
        <v>0.96709470304975897</v>
      </c>
      <c r="F61">
        <v>2.3809523809523799E-3</v>
      </c>
      <c r="G61">
        <v>2.3809523809523799E-3</v>
      </c>
      <c r="H61">
        <v>8.8028169014084498E-4</v>
      </c>
      <c r="I61">
        <v>4.8415492957746397E-3</v>
      </c>
      <c r="J61">
        <v>2.06444355626031E-3</v>
      </c>
      <c r="K61">
        <v>2.21705701338955E-3</v>
      </c>
      <c r="L61">
        <v>0.96081245765130696</v>
      </c>
      <c r="M61" s="31">
        <v>5</v>
      </c>
      <c r="N61">
        <v>1.00458891658524</v>
      </c>
      <c r="O61">
        <v>0.99524401407056895</v>
      </c>
      <c r="P61">
        <v>1.0085082876943701</v>
      </c>
      <c r="Q61">
        <v>0.99433065972628798</v>
      </c>
      <c r="R61">
        <v>202.259994506835</v>
      </c>
      <c r="S61" s="43">
        <f t="shared" si="62"/>
        <v>0.99433065972628798</v>
      </c>
      <c r="T61" s="43">
        <f t="shared" si="63"/>
        <v>1.0085082876943701</v>
      </c>
      <c r="U61" s="68">
        <f t="shared" si="64"/>
        <v>206.9124711689326</v>
      </c>
      <c r="V61" s="67">
        <f t="shared" si="65"/>
        <v>212.80744625210866</v>
      </c>
      <c r="W61" s="76">
        <f t="shared" si="66"/>
        <v>1.2306030302377207</v>
      </c>
      <c r="X61" s="76">
        <f t="shared" si="67"/>
        <v>6.8100761811015426E-3</v>
      </c>
      <c r="Y61" s="32">
        <f t="shared" si="68"/>
        <v>2.4883199999999999</v>
      </c>
      <c r="Z61" s="32">
        <f t="shared" si="69"/>
        <v>0.3</v>
      </c>
      <c r="AA61" s="32">
        <f t="shared" si="70"/>
        <v>-0.34720588656297802</v>
      </c>
      <c r="AB61" s="32">
        <f t="shared" si="71"/>
        <v>1.0864446403110151</v>
      </c>
      <c r="AC61" s="32">
        <f t="shared" si="72"/>
        <v>0.96081245765130696</v>
      </c>
      <c r="AD61" s="32">
        <f t="shared" si="73"/>
        <v>2.3080183442142852</v>
      </c>
      <c r="AE61" s="21">
        <f t="shared" si="120"/>
        <v>21.182855814115772</v>
      </c>
      <c r="AF61" s="15">
        <f t="shared" si="74"/>
        <v>3.2450805452543176E-2</v>
      </c>
      <c r="AG61" s="80">
        <f>405+207</f>
        <v>612</v>
      </c>
      <c r="AH61" s="16">
        <f t="shared" si="75"/>
        <v>1835.4500072012945</v>
      </c>
      <c r="AI61" s="26">
        <f t="shared" si="76"/>
        <v>1223.4500072012945</v>
      </c>
      <c r="AJ61" s="80">
        <v>1416</v>
      </c>
      <c r="AK61" s="80">
        <v>3034</v>
      </c>
      <c r="AL61" s="80">
        <v>0</v>
      </c>
      <c r="AM61" s="10">
        <f t="shared" si="77"/>
        <v>4450</v>
      </c>
      <c r="AN61" s="16">
        <f t="shared" si="78"/>
        <v>3283.291368674687</v>
      </c>
      <c r="AO61" s="9">
        <f t="shared" si="79"/>
        <v>-1166.708631325313</v>
      </c>
      <c r="AP61" s="9">
        <f t="shared" si="80"/>
        <v>56.741375875981475</v>
      </c>
      <c r="AQ61" s="18">
        <f t="shared" si="81"/>
        <v>5062</v>
      </c>
      <c r="AR61" s="30">
        <f t="shared" si="82"/>
        <v>5118.7413758759812</v>
      </c>
      <c r="AS61" s="77">
        <f t="shared" si="83"/>
        <v>0</v>
      </c>
      <c r="AT61">
        <f t="shared" si="84"/>
        <v>0</v>
      </c>
      <c r="AU61" s="66">
        <f t="shared" si="85"/>
        <v>0</v>
      </c>
      <c r="AV61" s="69">
        <f t="shared" si="86"/>
        <v>212.80744625210866</v>
      </c>
      <c r="AW61" s="17">
        <f t="shared" si="87"/>
        <v>0</v>
      </c>
      <c r="AX61" s="38">
        <f t="shared" si="121"/>
        <v>0.98891497504769499</v>
      </c>
      <c r="AY61" s="23">
        <v>0</v>
      </c>
      <c r="AZ61" s="16">
        <f t="shared" si="88"/>
        <v>117.97127348807464</v>
      </c>
      <c r="BA61" s="63">
        <f t="shared" si="89"/>
        <v>117.97127348807464</v>
      </c>
      <c r="BB61" s="42">
        <f t="shared" si="90"/>
        <v>0.24222283911847264</v>
      </c>
      <c r="BC61" s="42">
        <f t="shared" si="91"/>
        <v>0.71785017532102013</v>
      </c>
      <c r="BD61" s="42">
        <f t="shared" si="92"/>
        <v>3.0073770475878706E-3</v>
      </c>
      <c r="BE61" s="42">
        <f t="shared" si="93"/>
        <v>2.3482621153873243E-2</v>
      </c>
      <c r="BF61" s="42">
        <f t="shared" si="94"/>
        <v>3.2062646282158189</v>
      </c>
      <c r="BG61" s="42">
        <f t="shared" si="95"/>
        <v>40.795829664136441</v>
      </c>
      <c r="BH61" s="42">
        <f t="shared" si="96"/>
        <v>2.7897244890547658E-3</v>
      </c>
      <c r="BI61" s="40">
        <f t="shared" si="97"/>
        <v>3.8743987903247772E-3</v>
      </c>
      <c r="BJ61" s="40">
        <f t="shared" si="98"/>
        <v>5.819448738183618E-3</v>
      </c>
      <c r="BK61" s="40">
        <f t="shared" si="99"/>
        <v>7.1949003563490398E-6</v>
      </c>
      <c r="BL61" s="40">
        <f t="shared" si="100"/>
        <v>1.7811122143316001E-4</v>
      </c>
      <c r="BM61" s="40">
        <f t="shared" si="101"/>
        <v>2.9530666012379983E-2</v>
      </c>
      <c r="BN61" s="40">
        <f t="shared" si="102"/>
        <v>4.6109546018399311E-2</v>
      </c>
      <c r="BO61" s="40">
        <f t="shared" si="103"/>
        <v>5.6594798443429802E-5</v>
      </c>
      <c r="BP61" s="2">
        <v>941</v>
      </c>
      <c r="BQ61" s="17">
        <f t="shared" si="104"/>
        <v>282.74587492032157</v>
      </c>
      <c r="BR61" s="1">
        <f t="shared" si="105"/>
        <v>-658.25412507967849</v>
      </c>
      <c r="BS61" s="2">
        <v>1341</v>
      </c>
      <c r="BT61" s="17">
        <f t="shared" si="106"/>
        <v>401.18697656164045</v>
      </c>
      <c r="BU61" s="1">
        <f t="shared" si="107"/>
        <v>-939.81302343835955</v>
      </c>
      <c r="BV61" s="2">
        <v>2582</v>
      </c>
      <c r="BW61" s="17">
        <f t="shared" si="108"/>
        <v>0.54706424859499925</v>
      </c>
      <c r="BX61" s="1">
        <f t="shared" si="109"/>
        <v>-2581.4529357514052</v>
      </c>
      <c r="BY61" s="2">
        <v>213</v>
      </c>
      <c r="BZ61" s="17">
        <f t="shared" si="110"/>
        <v>12.132223959141127</v>
      </c>
      <c r="CA61" s="1">
        <f t="shared" si="111"/>
        <v>-200.86777604085887</v>
      </c>
      <c r="CB61" s="2">
        <v>1416</v>
      </c>
      <c r="CC61" s="17">
        <f t="shared" si="112"/>
        <v>2019.2478805945184</v>
      </c>
      <c r="CD61" s="1">
        <f t="shared" si="113"/>
        <v>603.24788059451839</v>
      </c>
      <c r="CE61" s="2">
        <v>4045</v>
      </c>
      <c r="CF61" s="17">
        <f t="shared" si="114"/>
        <v>3420.2216854607873</v>
      </c>
      <c r="CG61" s="1">
        <f t="shared" si="115"/>
        <v>-624.77831453921272</v>
      </c>
      <c r="CH61" s="80">
        <v>0</v>
      </c>
      <c r="CI61" s="17">
        <f t="shared" si="116"/>
        <v>3.9220761269281286</v>
      </c>
      <c r="CJ61" s="1">
        <f t="shared" si="117"/>
        <v>3.9220761269281286</v>
      </c>
      <c r="CK61" s="9"/>
      <c r="CO61" s="40"/>
      <c r="CQ61" s="17"/>
      <c r="CR61" s="1"/>
    </row>
    <row r="62" spans="1:96" x14ac:dyDescent="0.2">
      <c r="A62" s="35" t="s">
        <v>8</v>
      </c>
      <c r="B62">
        <v>1</v>
      </c>
      <c r="C62">
        <v>1</v>
      </c>
      <c r="D62">
        <v>9.9518459069020807E-2</v>
      </c>
      <c r="E62">
        <v>0.90048154093097899</v>
      </c>
      <c r="F62">
        <v>5.0793650793650703E-2</v>
      </c>
      <c r="G62">
        <v>5.0793650793650703E-2</v>
      </c>
      <c r="H62">
        <v>8.8028169014084498E-4</v>
      </c>
      <c r="I62">
        <v>1.27640845070422E-2</v>
      </c>
      <c r="J62">
        <v>3.3520128106795301E-3</v>
      </c>
      <c r="K62">
        <v>1.30484086447926E-2</v>
      </c>
      <c r="L62">
        <v>0.74771694684704604</v>
      </c>
      <c r="M62" s="31">
        <v>2</v>
      </c>
      <c r="N62">
        <v>1.0049172161801301</v>
      </c>
      <c r="O62">
        <v>0.99687117201398801</v>
      </c>
      <c r="P62">
        <v>1.0069003138395001</v>
      </c>
      <c r="Q62">
        <v>0.99587213319717105</v>
      </c>
      <c r="R62">
        <v>55.470001220703097</v>
      </c>
      <c r="S62" s="43">
        <f t="shared" si="62"/>
        <v>0.99687117201398801</v>
      </c>
      <c r="T62" s="43">
        <f t="shared" si="63"/>
        <v>1.0069003138395001</v>
      </c>
      <c r="U62" s="68">
        <f t="shared" si="64"/>
        <v>55.644102044436238</v>
      </c>
      <c r="V62" s="67">
        <f t="shared" si="65"/>
        <v>56.626224197895226</v>
      </c>
      <c r="W62" s="76">
        <f t="shared" si="66"/>
        <v>1.1845406150994633</v>
      </c>
      <c r="X62" s="76">
        <f t="shared" si="67"/>
        <v>3.3021506901282485E-2</v>
      </c>
      <c r="Y62" s="32">
        <f t="shared" si="68"/>
        <v>1.44</v>
      </c>
      <c r="Z62" s="32">
        <f t="shared" si="69"/>
        <v>1</v>
      </c>
      <c r="AA62" s="32">
        <f t="shared" si="70"/>
        <v>-0.34720588656297802</v>
      </c>
      <c r="AB62" s="32">
        <f t="shared" si="71"/>
        <v>1.0864446403110151</v>
      </c>
      <c r="AC62" s="32">
        <f t="shared" si="72"/>
        <v>0.74771694684704604</v>
      </c>
      <c r="AD62" s="32">
        <f t="shared" si="73"/>
        <v>2.0949228334100241</v>
      </c>
      <c r="AE62" s="21">
        <f t="shared" si="120"/>
        <v>27.735411481886771</v>
      </c>
      <c r="AF62" s="15">
        <f t="shared" si="74"/>
        <v>4.2488909429538584E-2</v>
      </c>
      <c r="AG62" s="80">
        <v>943</v>
      </c>
      <c r="AH62" s="16">
        <f t="shared" si="75"/>
        <v>2403.2152062441319</v>
      </c>
      <c r="AI62" s="26">
        <f t="shared" si="76"/>
        <v>1460.2152062441319</v>
      </c>
      <c r="AJ62" s="80">
        <v>2552</v>
      </c>
      <c r="AK62" s="80">
        <v>1941</v>
      </c>
      <c r="AL62" s="80">
        <v>0</v>
      </c>
      <c r="AM62" s="10">
        <f t="shared" si="77"/>
        <v>4493</v>
      </c>
      <c r="AN62" s="16">
        <f t="shared" si="78"/>
        <v>4298.9216338071401</v>
      </c>
      <c r="AO62" s="9">
        <f t="shared" si="79"/>
        <v>-194.0783661928599</v>
      </c>
      <c r="AP62" s="9">
        <f t="shared" si="80"/>
        <v>1266.136840051272</v>
      </c>
      <c r="AQ62" s="18">
        <f t="shared" si="81"/>
        <v>5436</v>
      </c>
      <c r="AR62" s="30">
        <f t="shared" si="82"/>
        <v>6702.136840051272</v>
      </c>
      <c r="AS62" s="77">
        <f t="shared" si="83"/>
        <v>0</v>
      </c>
      <c r="AT62">
        <f t="shared" si="84"/>
        <v>0</v>
      </c>
      <c r="AU62" s="66">
        <f t="shared" si="85"/>
        <v>0</v>
      </c>
      <c r="AV62" s="69">
        <f t="shared" si="86"/>
        <v>56.626224197895226</v>
      </c>
      <c r="AW62" s="17">
        <f t="shared" si="87"/>
        <v>0</v>
      </c>
      <c r="AX62" s="38">
        <f t="shared" si="121"/>
        <v>0.81108460327384391</v>
      </c>
      <c r="AY62" s="23">
        <v>0</v>
      </c>
      <c r="AZ62" s="16">
        <f t="shared" si="88"/>
        <v>98.903569541756866</v>
      </c>
      <c r="BA62" s="63">
        <f t="shared" si="89"/>
        <v>98.903569541756866</v>
      </c>
      <c r="BB62" s="42">
        <f t="shared" si="90"/>
        <v>1.2018075144497715</v>
      </c>
      <c r="BC62" s="42">
        <f t="shared" si="91"/>
        <v>3.0166615173186888</v>
      </c>
      <c r="BD62" s="42">
        <f t="shared" si="92"/>
        <v>8.4358778824755696</v>
      </c>
      <c r="BE62" s="42">
        <f t="shared" si="93"/>
        <v>0.60354002970707066</v>
      </c>
      <c r="BF62" s="42">
        <f t="shared" si="94"/>
        <v>1.9580387548092029</v>
      </c>
      <c r="BG62" s="42">
        <f t="shared" si="95"/>
        <v>34.20199729053919</v>
      </c>
      <c r="BH62" s="42">
        <f t="shared" si="96"/>
        <v>0.74066991093664702</v>
      </c>
      <c r="BI62" s="40">
        <f t="shared" si="97"/>
        <v>1.9223131877791289E-2</v>
      </c>
      <c r="BJ62" s="40">
        <f t="shared" si="98"/>
        <v>2.4455391478641973E-2</v>
      </c>
      <c r="BK62" s="40">
        <f t="shared" si="99"/>
        <v>2.0182138728305581E-2</v>
      </c>
      <c r="BL62" s="40">
        <f t="shared" si="100"/>
        <v>4.577736495876711E-3</v>
      </c>
      <c r="BM62" s="40">
        <f t="shared" si="101"/>
        <v>1.8034128561541442E-2</v>
      </c>
      <c r="BN62" s="40">
        <f t="shared" si="102"/>
        <v>3.8656857354604987E-2</v>
      </c>
      <c r="BO62" s="40">
        <f t="shared" si="103"/>
        <v>1.502587961178045E-2</v>
      </c>
      <c r="BP62" s="2">
        <v>415</v>
      </c>
      <c r="BQ62" s="17">
        <f t="shared" si="104"/>
        <v>1402.8657181774527</v>
      </c>
      <c r="BR62" s="1">
        <f t="shared" si="105"/>
        <v>987.86571817745266</v>
      </c>
      <c r="BS62" s="2">
        <v>410</v>
      </c>
      <c r="BT62" s="17">
        <f t="shared" si="106"/>
        <v>1685.930233146099</v>
      </c>
      <c r="BU62" s="1">
        <f t="shared" si="107"/>
        <v>1275.930233146099</v>
      </c>
      <c r="BV62" s="2">
        <v>0</v>
      </c>
      <c r="BW62" s="17">
        <f t="shared" si="108"/>
        <v>1534.5489182067149</v>
      </c>
      <c r="BX62" s="1">
        <f t="shared" si="109"/>
        <v>1534.5489182067149</v>
      </c>
      <c r="BY62" s="2">
        <v>504</v>
      </c>
      <c r="BZ62" s="17">
        <f t="shared" si="110"/>
        <v>311.81709915313803</v>
      </c>
      <c r="CA62" s="1">
        <f t="shared" si="111"/>
        <v>-192.18290084686197</v>
      </c>
      <c r="CB62" s="2">
        <v>1941</v>
      </c>
      <c r="CC62" s="17">
        <f t="shared" si="112"/>
        <v>1233.1376427810808</v>
      </c>
      <c r="CD62" s="1">
        <f t="shared" si="113"/>
        <v>-707.86235721891921</v>
      </c>
      <c r="CE62" s="2">
        <v>2607</v>
      </c>
      <c r="CF62" s="17">
        <f t="shared" si="114"/>
        <v>2867.4110511351796</v>
      </c>
      <c r="CG62" s="1">
        <f t="shared" si="115"/>
        <v>260.4110511351796</v>
      </c>
      <c r="CH62" s="80">
        <v>0</v>
      </c>
      <c r="CI62" s="17">
        <f t="shared" si="116"/>
        <v>1041.3084829759969</v>
      </c>
      <c r="CJ62" s="1">
        <f t="shared" si="117"/>
        <v>1041.3084829759969</v>
      </c>
      <c r="CK62" s="9"/>
      <c r="CO62" s="40"/>
      <c r="CQ62" s="17"/>
      <c r="CR62" s="1"/>
    </row>
    <row r="63" spans="1:96" x14ac:dyDescent="0.2">
      <c r="A63" s="52" t="s">
        <v>5</v>
      </c>
      <c r="B63">
        <v>0</v>
      </c>
      <c r="C63">
        <v>0</v>
      </c>
      <c r="D63">
        <v>5.6982343499197403E-2</v>
      </c>
      <c r="E63">
        <v>0.94301765650080205</v>
      </c>
      <c r="F63">
        <v>9.5238095238095195E-3</v>
      </c>
      <c r="G63">
        <v>9.5238095238095195E-3</v>
      </c>
      <c r="H63">
        <v>8.8028169014084498E-4</v>
      </c>
      <c r="I63">
        <v>6.6021126760563301E-3</v>
      </c>
      <c r="J63">
        <v>2.41075069324456E-3</v>
      </c>
      <c r="K63">
        <v>4.7916104194574297E-3</v>
      </c>
      <c r="L63">
        <v>1.03673421123355</v>
      </c>
      <c r="M63" s="31">
        <v>5</v>
      </c>
      <c r="N63">
        <v>1.00840760596416</v>
      </c>
      <c r="O63">
        <v>0.99629371197675798</v>
      </c>
      <c r="P63">
        <v>1.0097464999524499</v>
      </c>
      <c r="Q63">
        <v>0.99187853915106305</v>
      </c>
      <c r="R63">
        <v>48.919998168945298</v>
      </c>
      <c r="S63" s="43">
        <f t="shared" si="62"/>
        <v>0.99187853915106305</v>
      </c>
      <c r="T63" s="43">
        <f t="shared" si="63"/>
        <v>1.0097464999524499</v>
      </c>
      <c r="U63" s="68">
        <f t="shared" si="64"/>
        <v>50.54200393515066</v>
      </c>
      <c r="V63" s="67">
        <f t="shared" si="65"/>
        <v>51.851410024781892</v>
      </c>
      <c r="W63" s="76">
        <f t="shared" si="66"/>
        <v>1.2139539645250976</v>
      </c>
      <c r="X63" s="76">
        <f t="shared" si="67"/>
        <v>1.2959245432245086E-2</v>
      </c>
      <c r="Y63" s="32">
        <f t="shared" si="68"/>
        <v>2.4883199999999999</v>
      </c>
      <c r="Z63" s="32">
        <f t="shared" si="69"/>
        <v>0.3</v>
      </c>
      <c r="AA63" s="32">
        <f t="shared" si="70"/>
        <v>-0.34720588656297802</v>
      </c>
      <c r="AB63" s="32">
        <f t="shared" si="71"/>
        <v>1.0864446403110151</v>
      </c>
      <c r="AC63" s="32">
        <f t="shared" si="72"/>
        <v>1.03673421123355</v>
      </c>
      <c r="AD63" s="32">
        <f t="shared" si="73"/>
        <v>2.3839400977965282</v>
      </c>
      <c r="AE63" s="21">
        <f t="shared" si="120"/>
        <v>24.110645576740424</v>
      </c>
      <c r="AF63" s="15">
        <f t="shared" si="74"/>
        <v>3.6935995590577739E-2</v>
      </c>
      <c r="AG63" s="80">
        <v>2968</v>
      </c>
      <c r="AH63" s="16">
        <f t="shared" si="75"/>
        <v>2089.1368465986675</v>
      </c>
      <c r="AI63" s="26">
        <f t="shared" si="76"/>
        <v>-878.86315340133251</v>
      </c>
      <c r="AJ63" s="80">
        <v>685</v>
      </c>
      <c r="AK63" s="80">
        <v>2152</v>
      </c>
      <c r="AL63" s="80">
        <v>0</v>
      </c>
      <c r="AM63" s="10">
        <f t="shared" si="77"/>
        <v>2837</v>
      </c>
      <c r="AN63" s="16">
        <f t="shared" si="78"/>
        <v>3737.0916938656792</v>
      </c>
      <c r="AO63" s="9">
        <f t="shared" si="79"/>
        <v>900.09169386567919</v>
      </c>
      <c r="AP63" s="9">
        <f t="shared" si="80"/>
        <v>21.228540464346679</v>
      </c>
      <c r="AQ63" s="18">
        <f t="shared" si="81"/>
        <v>5805</v>
      </c>
      <c r="AR63" s="30">
        <f t="shared" si="82"/>
        <v>5826.2285404643462</v>
      </c>
      <c r="AS63" s="77">
        <f t="shared" si="83"/>
        <v>0</v>
      </c>
      <c r="AT63">
        <f t="shared" si="84"/>
        <v>0</v>
      </c>
      <c r="AU63" s="66">
        <f t="shared" si="85"/>
        <v>0</v>
      </c>
      <c r="AV63" s="69">
        <f t="shared" si="86"/>
        <v>51.851410024781892</v>
      </c>
      <c r="AW63" s="17">
        <f t="shared" si="87"/>
        <v>0</v>
      </c>
      <c r="AX63" s="38">
        <f t="shared" si="121"/>
        <v>0.99635638383957825</v>
      </c>
      <c r="AY63" s="23">
        <v>0</v>
      </c>
      <c r="AZ63" s="16">
        <f t="shared" si="88"/>
        <v>132.48947479115964</v>
      </c>
      <c r="BA63" s="63">
        <f t="shared" si="89"/>
        <v>132.48947479115964</v>
      </c>
      <c r="BB63" s="42">
        <f t="shared" si="90"/>
        <v>0.25096927515864986</v>
      </c>
      <c r="BC63" s="42">
        <f t="shared" si="91"/>
        <v>0.76918266897704723</v>
      </c>
      <c r="BD63" s="42">
        <f t="shared" si="92"/>
        <v>3.5199995563326828E-3</v>
      </c>
      <c r="BE63" s="42">
        <f t="shared" si="93"/>
        <v>2.5167532825513161E-2</v>
      </c>
      <c r="BF63" s="42">
        <f t="shared" si="94"/>
        <v>3.2155136327898859</v>
      </c>
      <c r="BG63" s="42">
        <f t="shared" si="95"/>
        <v>45.81639144903717</v>
      </c>
      <c r="BH63" s="42">
        <f t="shared" si="96"/>
        <v>2.9632060526661621E-3</v>
      </c>
      <c r="BI63" s="40">
        <f t="shared" si="97"/>
        <v>4.0142996408681943E-3</v>
      </c>
      <c r="BJ63" s="40">
        <f t="shared" si="98"/>
        <v>6.2355896345772091E-3</v>
      </c>
      <c r="BK63" s="40">
        <f t="shared" si="99"/>
        <v>8.4213072260160283E-6</v>
      </c>
      <c r="BL63" s="40">
        <f t="shared" si="100"/>
        <v>1.9089095644980546E-4</v>
      </c>
      <c r="BM63" s="40">
        <f t="shared" si="101"/>
        <v>2.9615852139133262E-2</v>
      </c>
      <c r="BN63" s="40">
        <f t="shared" si="102"/>
        <v>5.1784043303169686E-2</v>
      </c>
      <c r="BO63" s="40">
        <f t="shared" si="103"/>
        <v>6.0114197640289084E-5</v>
      </c>
      <c r="BP63" s="2">
        <v>2421</v>
      </c>
      <c r="BQ63" s="17">
        <f t="shared" si="104"/>
        <v>292.95555919127906</v>
      </c>
      <c r="BR63" s="1">
        <f t="shared" si="105"/>
        <v>-2128.044440808721</v>
      </c>
      <c r="BS63" s="2">
        <v>2291</v>
      </c>
      <c r="BT63" s="17">
        <f t="shared" si="106"/>
        <v>429.87531381811823</v>
      </c>
      <c r="BU63" s="1">
        <f t="shared" si="107"/>
        <v>-1861.1246861818818</v>
      </c>
      <c r="BV63" s="2">
        <v>0</v>
      </c>
      <c r="BW63" s="17">
        <f t="shared" si="108"/>
        <v>0.6403140949301287</v>
      </c>
      <c r="BX63" s="1">
        <f t="shared" si="109"/>
        <v>0.6403140949301287</v>
      </c>
      <c r="BY63" s="2">
        <v>1655</v>
      </c>
      <c r="BZ63" s="17">
        <f t="shared" si="110"/>
        <v>13.002728389534949</v>
      </c>
      <c r="CA63" s="1">
        <f t="shared" si="111"/>
        <v>-1641.9972716104651</v>
      </c>
      <c r="CB63" s="2">
        <v>538</v>
      </c>
      <c r="CC63" s="17">
        <f t="shared" si="112"/>
        <v>2025.0727375696542</v>
      </c>
      <c r="CD63" s="1">
        <f t="shared" si="113"/>
        <v>1487.0727375696542</v>
      </c>
      <c r="CE63" s="2">
        <v>1810</v>
      </c>
      <c r="CF63" s="17">
        <f t="shared" si="114"/>
        <v>3841.1331960559146</v>
      </c>
      <c r="CG63" s="1">
        <f t="shared" si="115"/>
        <v>2031.1331960559146</v>
      </c>
      <c r="CH63" s="80">
        <v>1517</v>
      </c>
      <c r="CI63" s="17">
        <f t="shared" si="116"/>
        <v>4.1659740106696734</v>
      </c>
      <c r="CJ63" s="1">
        <f t="shared" si="117"/>
        <v>-1512.8340259893303</v>
      </c>
      <c r="CK63" s="9"/>
      <c r="CO63" s="40"/>
      <c r="CQ63" s="17"/>
      <c r="CR63" s="1"/>
    </row>
    <row r="64" spans="1:96" x14ac:dyDescent="0.2">
      <c r="A64" s="52" t="s">
        <v>7</v>
      </c>
      <c r="B64">
        <v>0</v>
      </c>
      <c r="C64">
        <v>0</v>
      </c>
      <c r="D64">
        <v>9.6308186195826605E-3</v>
      </c>
      <c r="E64">
        <v>0.99036918138041696</v>
      </c>
      <c r="F64">
        <v>2.3809523809523799E-3</v>
      </c>
      <c r="G64">
        <v>2.3809523809523799E-3</v>
      </c>
      <c r="H64">
        <v>8.8028169014084498E-4</v>
      </c>
      <c r="I64">
        <v>2.3327464788732301E-2</v>
      </c>
      <c r="J64">
        <v>4.5315273507865296E-3</v>
      </c>
      <c r="K64">
        <v>3.2847147266096E-3</v>
      </c>
      <c r="L64">
        <v>0.48976490401360301</v>
      </c>
      <c r="M64" s="31">
        <v>6</v>
      </c>
      <c r="N64">
        <v>1.0040656202593601</v>
      </c>
      <c r="O64">
        <v>0.99677386916525901</v>
      </c>
      <c r="P64">
        <v>1.0062710982712</v>
      </c>
      <c r="Q64">
        <v>0.997436547925452</v>
      </c>
      <c r="R64">
        <v>114.26999664306599</v>
      </c>
      <c r="S64" s="43">
        <f t="shared" si="62"/>
        <v>0.997436547925452</v>
      </c>
      <c r="T64" s="43">
        <f t="shared" si="63"/>
        <v>1.0062710982712</v>
      </c>
      <c r="U64" s="68">
        <f t="shared" si="64"/>
        <v>115.7459561746459</v>
      </c>
      <c r="V64" s="67">
        <f t="shared" si="65"/>
        <v>119.3815488866323</v>
      </c>
      <c r="W64" s="76">
        <f t="shared" si="66"/>
        <v>1.2466971270932563</v>
      </c>
      <c r="X64" s="76">
        <f t="shared" si="67"/>
        <v>6.6309588482509566E-3</v>
      </c>
      <c r="Y64" s="32">
        <f t="shared" si="68"/>
        <v>2.9859839999999997</v>
      </c>
      <c r="Z64" s="32">
        <f t="shared" si="69"/>
        <v>0.3</v>
      </c>
      <c r="AA64" s="32">
        <f t="shared" si="70"/>
        <v>-0.34720588656297802</v>
      </c>
      <c r="AB64" s="32">
        <f t="shared" si="71"/>
        <v>1.0864446403110151</v>
      </c>
      <c r="AC64" s="32">
        <f t="shared" si="72"/>
        <v>0.48976490401360301</v>
      </c>
      <c r="AD64" s="32">
        <f t="shared" si="73"/>
        <v>1.8369707905765811</v>
      </c>
      <c r="AE64" s="21">
        <f t="shared" si="120"/>
        <v>10.200412477241908</v>
      </c>
      <c r="AF64" s="15">
        <f t="shared" si="74"/>
        <v>1.5626391631957982E-2</v>
      </c>
      <c r="AG64" s="80">
        <v>686</v>
      </c>
      <c r="AH64" s="16">
        <f t="shared" si="75"/>
        <v>883.84433709517543</v>
      </c>
      <c r="AI64" s="26">
        <f t="shared" si="76"/>
        <v>197.84433709517543</v>
      </c>
      <c r="AJ64" s="80">
        <v>229</v>
      </c>
      <c r="AK64" s="80" t="s">
        <v>219</v>
      </c>
      <c r="AL64" s="80">
        <v>0</v>
      </c>
      <c r="AM64" s="10">
        <f t="shared" si="77"/>
        <v>229</v>
      </c>
      <c r="AN64" s="16">
        <f t="shared" si="78"/>
        <v>1581.0392393424288</v>
      </c>
      <c r="AO64" s="9">
        <f t="shared" si="79"/>
        <v>1352.0392393424288</v>
      </c>
      <c r="AP64" s="9">
        <f t="shared" si="80"/>
        <v>1549.8835764376042</v>
      </c>
      <c r="AQ64" s="18">
        <f t="shared" si="81"/>
        <v>915</v>
      </c>
      <c r="AR64" s="30">
        <f t="shared" si="82"/>
        <v>2464.8835764376045</v>
      </c>
      <c r="AS64" s="77">
        <f t="shared" si="83"/>
        <v>0</v>
      </c>
      <c r="AT64">
        <f t="shared" si="84"/>
        <v>0</v>
      </c>
      <c r="AU64" s="66">
        <f t="shared" si="85"/>
        <v>0</v>
      </c>
      <c r="AV64" s="69">
        <f t="shared" si="86"/>
        <v>119.3815488866323</v>
      </c>
      <c r="AW64" s="17">
        <f t="shared" si="87"/>
        <v>0</v>
      </c>
      <c r="AX64" s="38">
        <f t="shared" si="121"/>
        <v>0.37121428725749883</v>
      </c>
      <c r="AY64" s="23">
        <v>0</v>
      </c>
      <c r="AZ64" s="16">
        <f t="shared" si="88"/>
        <v>80.805778985475555</v>
      </c>
      <c r="BA64" s="63">
        <f t="shared" si="89"/>
        <v>80.805778985475555</v>
      </c>
      <c r="BB64" s="42">
        <f t="shared" si="90"/>
        <v>0.13787270904404897</v>
      </c>
      <c r="BC64" s="42">
        <f t="shared" si="91"/>
        <v>0.34797852594180406</v>
      </c>
      <c r="BD64" s="42">
        <f t="shared" si="92"/>
        <v>4.7668303859848529E-4</v>
      </c>
      <c r="BE64" s="42">
        <f t="shared" si="93"/>
        <v>5.0703379400059414E-3</v>
      </c>
      <c r="BF64" s="42">
        <f t="shared" si="94"/>
        <v>4.2539740346270847</v>
      </c>
      <c r="BG64" s="42">
        <f t="shared" si="95"/>
        <v>27.943572175666596</v>
      </c>
      <c r="BH64" s="42">
        <f t="shared" si="96"/>
        <v>7.8750565885874369E-4</v>
      </c>
      <c r="BI64" s="40">
        <f t="shared" si="97"/>
        <v>2.2052992982953012E-3</v>
      </c>
      <c r="BJ64" s="40">
        <f t="shared" si="98"/>
        <v>2.82098307324566E-3</v>
      </c>
      <c r="BK64" s="40">
        <f t="shared" si="99"/>
        <v>1.1404246657493901E-6</v>
      </c>
      <c r="BL64" s="40">
        <f t="shared" si="100"/>
        <v>3.8457550273274973E-5</v>
      </c>
      <c r="BM64" s="40">
        <f t="shared" si="101"/>
        <v>3.9180386215286883E-2</v>
      </c>
      <c r="BN64" s="40">
        <f t="shared" si="102"/>
        <v>3.1583263234502855E-2</v>
      </c>
      <c r="BO64" s="40">
        <f t="shared" si="103"/>
        <v>1.5976030683686644E-5</v>
      </c>
      <c r="BP64" s="2">
        <v>488</v>
      </c>
      <c r="BQ64" s="17">
        <f t="shared" si="104"/>
        <v>160.93833219099449</v>
      </c>
      <c r="BR64" s="1">
        <f t="shared" si="105"/>
        <v>-327.06166780900548</v>
      </c>
      <c r="BS64" s="2">
        <v>971</v>
      </c>
      <c r="BT64" s="17">
        <f t="shared" si="106"/>
        <v>194.47575208648254</v>
      </c>
      <c r="BU64" s="1">
        <f t="shared" si="107"/>
        <v>-776.52424791351746</v>
      </c>
      <c r="BV64" s="2">
        <v>0</v>
      </c>
      <c r="BW64" s="17">
        <f t="shared" si="108"/>
        <v>8.6712189460254871E-2</v>
      </c>
      <c r="BX64" s="1">
        <f t="shared" si="109"/>
        <v>8.6712189460254871E-2</v>
      </c>
      <c r="BY64" s="2">
        <v>721</v>
      </c>
      <c r="BZ64" s="17">
        <f t="shared" si="110"/>
        <v>2.6195744944143979</v>
      </c>
      <c r="CA64" s="1">
        <f t="shared" si="111"/>
        <v>-718.38042550558555</v>
      </c>
      <c r="CB64" s="2">
        <v>2628</v>
      </c>
      <c r="CC64" s="17">
        <f t="shared" si="112"/>
        <v>2679.0764486288863</v>
      </c>
      <c r="CD64" s="1">
        <f t="shared" si="113"/>
        <v>51.076448628886283</v>
      </c>
      <c r="CE64" s="2">
        <v>3085</v>
      </c>
      <c r="CF64" s="17">
        <f t="shared" si="114"/>
        <v>2342.7201336824837</v>
      </c>
      <c r="CG64" s="1">
        <f t="shared" si="115"/>
        <v>-742.27986631751628</v>
      </c>
      <c r="CH64" s="80">
        <v>0</v>
      </c>
      <c r="CI64" s="17">
        <f t="shared" si="116"/>
        <v>1.1071549024101681</v>
      </c>
      <c r="CJ64" s="1">
        <f t="shared" si="117"/>
        <v>1.1071549024101681</v>
      </c>
      <c r="CK64" s="9"/>
      <c r="CO64" s="40"/>
      <c r="CQ64" s="17"/>
      <c r="CR64" s="1"/>
    </row>
    <row r="65" spans="1:96" x14ac:dyDescent="0.2">
      <c r="A65" s="52" t="s">
        <v>65</v>
      </c>
      <c r="B65">
        <v>1</v>
      </c>
      <c r="C65">
        <v>0</v>
      </c>
      <c r="D65">
        <v>7.3033707865168496E-2</v>
      </c>
      <c r="E65">
        <v>0.92696629213483095</v>
      </c>
      <c r="F65">
        <v>3.7301587301587301E-2</v>
      </c>
      <c r="G65">
        <v>3.7301587301587301E-2</v>
      </c>
      <c r="H65">
        <v>2.64084507042253E-3</v>
      </c>
      <c r="I65">
        <v>2.28873239436619E-2</v>
      </c>
      <c r="J65">
        <v>7.7744373823308496E-3</v>
      </c>
      <c r="K65">
        <v>1.7029352739835302E-2</v>
      </c>
      <c r="L65">
        <v>0.80491687840236703</v>
      </c>
      <c r="M65" s="31">
        <v>2</v>
      </c>
      <c r="N65">
        <v>1.0083333464591699</v>
      </c>
      <c r="O65">
        <v>0.99525501192959098</v>
      </c>
      <c r="P65">
        <v>1.0100504315065799</v>
      </c>
      <c r="Q65">
        <v>0.99433167404082001</v>
      </c>
      <c r="R65">
        <v>107.379997253417</v>
      </c>
      <c r="S65" s="43">
        <f t="shared" si="62"/>
        <v>0.99433167404082001</v>
      </c>
      <c r="T65" s="43">
        <f t="shared" si="63"/>
        <v>1.0100504315065799</v>
      </c>
      <c r="U65" s="68">
        <f t="shared" si="64"/>
        <v>107.99213185781385</v>
      </c>
      <c r="V65" s="67">
        <f t="shared" si="65"/>
        <v>110.65029192752709</v>
      </c>
      <c r="W65" s="76">
        <f t="shared" si="66"/>
        <v>1.2028545873833487</v>
      </c>
      <c r="X65" s="76">
        <f t="shared" si="67"/>
        <v>2.828126308637053E-2</v>
      </c>
      <c r="Y65" s="32">
        <f t="shared" si="68"/>
        <v>1.44</v>
      </c>
      <c r="Z65" s="32">
        <f t="shared" si="69"/>
        <v>0.3</v>
      </c>
      <c r="AA65" s="32">
        <f t="shared" si="70"/>
        <v>-0.34720588656297802</v>
      </c>
      <c r="AB65" s="32">
        <f t="shared" si="71"/>
        <v>1.0864446403110151</v>
      </c>
      <c r="AC65" s="32">
        <f t="shared" si="72"/>
        <v>0.80491687840236703</v>
      </c>
      <c r="AD65" s="32">
        <f t="shared" si="73"/>
        <v>2.1521227649653452</v>
      </c>
      <c r="AE65" s="21">
        <f t="shared" si="120"/>
        <v>9.2672720554517678</v>
      </c>
      <c r="AF65" s="15">
        <f t="shared" si="74"/>
        <v>1.4196879079300315E-2</v>
      </c>
      <c r="AG65" s="80">
        <v>1074</v>
      </c>
      <c r="AH65" s="16">
        <f t="shared" si="75"/>
        <v>802.98967760430514</v>
      </c>
      <c r="AI65" s="26">
        <f t="shared" si="76"/>
        <v>-271.01032239569486</v>
      </c>
      <c r="AJ65" s="80">
        <v>0</v>
      </c>
      <c r="AK65" s="80">
        <v>2899</v>
      </c>
      <c r="AL65" s="80">
        <v>0</v>
      </c>
      <c r="AM65" s="10">
        <f t="shared" si="77"/>
        <v>2899</v>
      </c>
      <c r="AN65" s="16">
        <f t="shared" si="78"/>
        <v>1436.4047330459077</v>
      </c>
      <c r="AO65" s="9">
        <f t="shared" si="79"/>
        <v>-1462.5952669540923</v>
      </c>
      <c r="AP65" s="9">
        <f t="shared" si="80"/>
        <v>-1733.6055893497871</v>
      </c>
      <c r="AQ65" s="18">
        <f t="shared" si="81"/>
        <v>3973</v>
      </c>
      <c r="AR65" s="30">
        <f t="shared" si="82"/>
        <v>2239.3944106502131</v>
      </c>
      <c r="AS65" s="77">
        <f t="shared" si="83"/>
        <v>-1733.6055893497871</v>
      </c>
      <c r="AT65">
        <f t="shared" si="84"/>
        <v>4.8910083868090613E-2</v>
      </c>
      <c r="AU65" s="66">
        <f t="shared" si="85"/>
        <v>-435.8622123904903</v>
      </c>
      <c r="AV65" s="69">
        <f t="shared" si="86"/>
        <v>110.65029192752709</v>
      </c>
      <c r="AW65" s="17">
        <f t="shared" si="87"/>
        <v>-3.9390968139150333</v>
      </c>
      <c r="AX65" s="38">
        <f t="shared" si="121"/>
        <v>1.7741403573685042</v>
      </c>
      <c r="AY65" s="23">
        <v>0</v>
      </c>
      <c r="AZ65" s="16">
        <f t="shared" si="88"/>
        <v>24.510215969619892</v>
      </c>
      <c r="BA65" s="63">
        <f t="shared" si="89"/>
        <v>24.510215969619892</v>
      </c>
      <c r="BB65" s="42">
        <f t="shared" si="90"/>
        <v>0.57434786616053046</v>
      </c>
      <c r="BC65" s="42">
        <f t="shared" si="91"/>
        <v>1.258892060859033</v>
      </c>
      <c r="BD65" s="42">
        <f t="shared" si="92"/>
        <v>1.9233245316195524E-2</v>
      </c>
      <c r="BE65" s="42">
        <f t="shared" si="93"/>
        <v>0.46354475271903661</v>
      </c>
      <c r="BF65" s="42">
        <f t="shared" si="94"/>
        <v>1.2836311384562271</v>
      </c>
      <c r="BG65" s="42">
        <f t="shared" si="95"/>
        <v>8.4759159256587022</v>
      </c>
      <c r="BH65" s="42">
        <f t="shared" si="96"/>
        <v>3.0373599764808554E-2</v>
      </c>
      <c r="BI65" s="40">
        <f t="shared" si="97"/>
        <v>9.1867995849457939E-3</v>
      </c>
      <c r="BJ65" s="40">
        <f t="shared" si="98"/>
        <v>1.0205552728045636E-2</v>
      </c>
      <c r="BK65" s="40">
        <f t="shared" si="99"/>
        <v>4.6013945504517055E-5</v>
      </c>
      <c r="BL65" s="40">
        <f t="shared" si="100"/>
        <v>3.5158989090151803E-3</v>
      </c>
      <c r="BM65" s="40">
        <f t="shared" si="101"/>
        <v>1.1822630639797079E-2</v>
      </c>
      <c r="BN65" s="40">
        <f t="shared" si="102"/>
        <v>9.5799163453663839E-3</v>
      </c>
      <c r="BO65" s="40">
        <f t="shared" si="103"/>
        <v>6.161854919491303E-4</v>
      </c>
      <c r="BP65" s="2">
        <v>1062</v>
      </c>
      <c r="BQ65" s="17">
        <f t="shared" si="104"/>
        <v>670.43426011017414</v>
      </c>
      <c r="BR65" s="1">
        <f t="shared" si="105"/>
        <v>-391.56573988982586</v>
      </c>
      <c r="BS65" s="2">
        <v>1011</v>
      </c>
      <c r="BT65" s="17">
        <f t="shared" si="106"/>
        <v>703.56059951873806</v>
      </c>
      <c r="BU65" s="1">
        <f t="shared" si="107"/>
        <v>-307.43940048126194</v>
      </c>
      <c r="BV65" s="2">
        <v>0</v>
      </c>
      <c r="BW65" s="17">
        <f t="shared" si="108"/>
        <v>3.4986703464359543</v>
      </c>
      <c r="BX65" s="1">
        <f t="shared" si="109"/>
        <v>3.4986703464359543</v>
      </c>
      <c r="BY65" s="2">
        <v>117</v>
      </c>
      <c r="BZ65" s="17">
        <f t="shared" si="110"/>
        <v>239.48897008647802</v>
      </c>
      <c r="CA65" s="1">
        <f t="shared" si="111"/>
        <v>122.48897008647802</v>
      </c>
      <c r="CB65" s="2">
        <v>1289</v>
      </c>
      <c r="CC65" s="17">
        <f t="shared" si="112"/>
        <v>808.4078378880447</v>
      </c>
      <c r="CD65" s="1">
        <f t="shared" si="113"/>
        <v>-480.5921621119553</v>
      </c>
      <c r="CE65" s="2">
        <v>1503</v>
      </c>
      <c r="CF65" s="17">
        <f t="shared" si="114"/>
        <v>710.59987483389693</v>
      </c>
      <c r="CG65" s="1">
        <f t="shared" si="115"/>
        <v>-792.40012516610307</v>
      </c>
      <c r="CH65" s="80">
        <v>1074</v>
      </c>
      <c r="CI65" s="17">
        <f t="shared" si="116"/>
        <v>42.702270777566682</v>
      </c>
      <c r="CJ65" s="1">
        <f t="shared" si="117"/>
        <v>-1031.2977292224334</v>
      </c>
      <c r="CK65" s="9"/>
      <c r="CO65" s="40"/>
      <c r="CQ65" s="17"/>
      <c r="CR65" s="1"/>
    </row>
    <row r="66" spans="1:96" x14ac:dyDescent="0.2">
      <c r="A66" s="52" t="s">
        <v>66</v>
      </c>
      <c r="B66">
        <v>1</v>
      </c>
      <c r="C66">
        <v>1</v>
      </c>
      <c r="D66">
        <v>0.72792937399678903</v>
      </c>
      <c r="E66">
        <v>0.27207062600321003</v>
      </c>
      <c r="F66">
        <v>0.61825396825396794</v>
      </c>
      <c r="G66">
        <v>0.61825396825396794</v>
      </c>
      <c r="H66">
        <v>0.715669014084507</v>
      </c>
      <c r="I66">
        <v>0.70686619718309796</v>
      </c>
      <c r="J66">
        <v>0.71125398728421396</v>
      </c>
      <c r="K66">
        <v>0.663125629179662</v>
      </c>
      <c r="L66">
        <v>0.64532731664892196</v>
      </c>
      <c r="M66" s="31">
        <v>0</v>
      </c>
      <c r="N66">
        <v>1.01168629082025</v>
      </c>
      <c r="O66">
        <v>0.99277983409190396</v>
      </c>
      <c r="P66">
        <v>1.0086656760272501</v>
      </c>
      <c r="Q66">
        <v>0.99317379191831701</v>
      </c>
      <c r="R66">
        <v>49.799999237060497</v>
      </c>
      <c r="S66" s="43">
        <f t="shared" ref="S66:S72" si="122">IF(C66,O66,Q66)</f>
        <v>0.99277983409190396</v>
      </c>
      <c r="T66" s="43">
        <f t="shared" ref="T66:T72" si="123">IF(D66 = 0,N66,P66)</f>
        <v>1.0086656760272501</v>
      </c>
      <c r="U66" s="68">
        <f t="shared" ref="U66:U72" si="124">R66*S66^(1-M66)</f>
        <v>49.440434980345863</v>
      </c>
      <c r="V66" s="67">
        <f t="shared" ref="V66:V72" si="125">R66*T66^(M66+1)</f>
        <v>50.231549896606168</v>
      </c>
      <c r="W66" s="76">
        <f t="shared" ref="W66:W72" si="126">0.5 * (D66-MAX($D$3:$D$72))/(MIN($D$3:$D$72)-MAX($D$3:$D$72)) + 0.75</f>
        <v>0.75</v>
      </c>
      <c r="X66" s="76">
        <f t="shared" ref="X66:X72" si="127">AVERAGE(D66, F66, G66, H66, I66, J66, K66)</f>
        <v>0.68019316260517226</v>
      </c>
      <c r="Y66" s="32">
        <f t="shared" ref="Y66:Y72" si="128">1.2^M66</f>
        <v>1</v>
      </c>
      <c r="Z66" s="32">
        <f t="shared" ref="Z66:Z72" si="129">IF(C66&gt;0, 1, 0.3)</f>
        <v>1</v>
      </c>
      <c r="AA66" s="32">
        <f t="shared" ref="AA66:AA72" si="130">PERCENTILE($L$2:$L$72, 0.05)</f>
        <v>-0.34720588656297802</v>
      </c>
      <c r="AB66" s="32">
        <f t="shared" ref="AB66:AB72" si="131">PERCENTILE($L$2:$L$72, 0.95)</f>
        <v>1.0864446403110151</v>
      </c>
      <c r="AC66" s="32">
        <f t="shared" ref="AC66:AC97" si="132">MIN(MAX(L66,AA66), AB66)</f>
        <v>0.64532731664892196</v>
      </c>
      <c r="AD66" s="32">
        <f t="shared" ref="AD66:AD97" si="133">AC66-$AC$73+1</f>
        <v>1.9925332032119001</v>
      </c>
      <c r="AE66" s="21">
        <f t="shared" si="120"/>
        <v>15.762397248817987</v>
      </c>
      <c r="AF66" s="15">
        <f t="shared" ref="AF66:AF97" si="134">AE66/$AE$73</f>
        <v>2.4147003174436975E-2</v>
      </c>
      <c r="AG66" s="80">
        <v>50</v>
      </c>
      <c r="AH66" s="16">
        <f t="shared" ref="AH66:AH72" si="135">$D$79*AF66</f>
        <v>1365.7786465493298</v>
      </c>
      <c r="AI66" s="26">
        <f t="shared" ref="AI66:AI97" si="136">AH66-AG66</f>
        <v>1315.7786465493298</v>
      </c>
      <c r="AJ66" s="80">
        <v>100</v>
      </c>
      <c r="AK66" s="80">
        <v>3287</v>
      </c>
      <c r="AL66" s="80">
        <v>0</v>
      </c>
      <c r="AM66" s="10">
        <f t="shared" ref="AM66:AM97" si="137">SUM(AJ66:AL66)</f>
        <v>3387</v>
      </c>
      <c r="AN66" s="16">
        <f t="shared" ref="AN66:AN72" si="138">AF66*$D$78</f>
        <v>2443.1334136815972</v>
      </c>
      <c r="AO66" s="9">
        <f t="shared" ref="AO66:AO97" si="139">AN66-AM66</f>
        <v>-943.86658631840282</v>
      </c>
      <c r="AP66" s="9">
        <f t="shared" ref="AP66:AP97" si="140">AO66+AI66</f>
        <v>371.91206023092695</v>
      </c>
      <c r="AQ66" s="18">
        <f t="shared" ref="AQ66:AQ72" si="141">AG66+AM66</f>
        <v>3437</v>
      </c>
      <c r="AR66" s="30">
        <f t="shared" ref="AR66:AR72" si="142">AH66+AN66</f>
        <v>3808.9120602309267</v>
      </c>
      <c r="AS66" s="77">
        <f t="shared" ref="AS66:AS72" si="143">AP66*(AP66&lt;0)</f>
        <v>0</v>
      </c>
      <c r="AT66">
        <f t="shared" ref="AT66:AT97" si="144">AS66/$AS$73</f>
        <v>0</v>
      </c>
      <c r="AU66" s="66">
        <f t="shared" ref="AU66:AU97" si="145">AT66*$AP$73</f>
        <v>0</v>
      </c>
      <c r="AV66" s="69">
        <f t="shared" ref="AV66:AV97" si="146">IF(AU66&gt;0,U66,V66)</f>
        <v>50.231549896606168</v>
      </c>
      <c r="AW66" s="17">
        <f t="shared" ref="AW66:AW97" si="147">AU66/AV66</f>
        <v>0</v>
      </c>
      <c r="AX66" s="38">
        <f t="shared" si="121"/>
        <v>0.90235740433230727</v>
      </c>
      <c r="AY66" s="23">
        <v>0</v>
      </c>
      <c r="AZ66" s="16">
        <f t="shared" ref="AZ66:AZ72" si="148">BN66*$D$80</f>
        <v>34.263274179365105</v>
      </c>
      <c r="BA66" s="63">
        <f t="shared" ref="BA66:BA97" si="149">AZ66-AY66</f>
        <v>34.263274179365105</v>
      </c>
      <c r="BB66" s="42">
        <f t="shared" ref="BB66:BB72" si="150">($AD66^$BB$75)*($BC$75^$M66)*(IF($C66&gt;0,1,$BD$75))</f>
        <v>2.1288668609948567</v>
      </c>
      <c r="BC66" s="42">
        <f t="shared" ref="BC66:BC72" si="151">($AD66^$BB$76)*($BC$76^$M66)*(IF($C66&gt;0,1,$BD$76))</f>
        <v>4.3544316729638295</v>
      </c>
      <c r="BD66" s="42">
        <f t="shared" ref="BD66:BD72" si="152">($AD66^$BB$77)*($BC$77^$M66)*(IF($C66&gt;0,1,$BD$77))</f>
        <v>28.576515587181852</v>
      </c>
      <c r="BE66" s="42">
        <f t="shared" ref="BE66:BE72" si="153">($AD66^$BB$78)*($BC$78^$M66)*(IF($C66&gt;0,1,$BD$78))</f>
        <v>4.3754962828867763</v>
      </c>
      <c r="BF66" s="42">
        <f t="shared" ref="BF66:BF72" si="154">($AD66^$BB$79)*($BC$79^$M66)*(IF($C66&gt;0,1,$BD$79))</f>
        <v>1.0632786546124575</v>
      </c>
      <c r="BG66" s="42">
        <f t="shared" ref="BG66:BG72" si="155">($AD66^$BB$80)*($BC$80^$M66)*(IF($C66&gt;0,1,$BD$80))</f>
        <v>11.848636162245739</v>
      </c>
      <c r="BH66" s="42">
        <f t="shared" ref="BH66:BH72" si="156">($AD66^$BB$81)*($BC$81^$M66)*(IF($C66&gt;0,1,$BD$81))</f>
        <v>3.6148641199877272</v>
      </c>
      <c r="BI66" s="40">
        <f t="shared" ref="BI66:BI72" si="157">BB66/BB$73</f>
        <v>3.4051616358797582E-2</v>
      </c>
      <c r="BJ66" s="40">
        <f t="shared" ref="BJ66:BJ72" si="158">BC66/BC$73</f>
        <v>3.5300391050826177E-2</v>
      </c>
      <c r="BK66" s="40">
        <f t="shared" ref="BK66:BK72" si="159">BD66/BD$73</f>
        <v>6.8366945324111764E-2</v>
      </c>
      <c r="BL66" s="40">
        <f t="shared" ref="BL66:BL72" si="160">BE66/BE$73</f>
        <v>3.3187308274258497E-2</v>
      </c>
      <c r="BM66" s="40">
        <f t="shared" ref="BM66:BM72" si="161">BF66/BF$73</f>
        <v>9.7931176831545282E-3</v>
      </c>
      <c r="BN66" s="40">
        <f t="shared" ref="BN66:BN72" si="162">BG66/BG$73</f>
        <v>1.3391938315171039E-2</v>
      </c>
      <c r="BO66" s="40">
        <f t="shared" ref="BO66:BO72" si="163">BH66/BH$73</f>
        <v>7.333430490134521E-2</v>
      </c>
      <c r="BP66" s="2">
        <v>1867</v>
      </c>
      <c r="BQ66" s="17">
        <f t="shared" ref="BQ66:BQ97" si="164">BP$73*BI66</f>
        <v>2485.0188586323297</v>
      </c>
      <c r="BR66" s="1">
        <f t="shared" ref="BR66:BR97" si="165">BQ66-BP66</f>
        <v>618.01885863232974</v>
      </c>
      <c r="BS66" s="2">
        <v>1564</v>
      </c>
      <c r="BT66" s="17">
        <f t="shared" ref="BT66:BT97" si="166">BS$73*BJ66</f>
        <v>2433.573658652906</v>
      </c>
      <c r="BU66" s="1">
        <f t="shared" ref="BU66:BU97" si="167">BT66-BS66</f>
        <v>869.57365865290603</v>
      </c>
      <c r="BV66" s="2">
        <v>1325</v>
      </c>
      <c r="BW66" s="17">
        <f t="shared" ref="BW66:BW97" si="168">BV$73*BK66</f>
        <v>5198.2806877188377</v>
      </c>
      <c r="BX66" s="1">
        <f t="shared" ref="BX66:BX97" si="169">BW66-BV66</f>
        <v>3873.2806877188377</v>
      </c>
      <c r="BY66" s="2">
        <v>1360</v>
      </c>
      <c r="BZ66" s="17">
        <f t="shared" ref="BZ66:BZ97" si="170">BY$73*BL66</f>
        <v>2260.5866904093918</v>
      </c>
      <c r="CA66" s="1">
        <f t="shared" ref="CA66:CA97" si="171">BZ66-BY66</f>
        <v>900.58669040939185</v>
      </c>
      <c r="CB66" s="2">
        <v>1345</v>
      </c>
      <c r="CC66" s="17">
        <f t="shared" ref="CC66:CC97" si="172">CB$73*BM66</f>
        <v>669.63380093874036</v>
      </c>
      <c r="CD66" s="1">
        <f t="shared" ref="CD66:CD97" si="173">CC66-CB66</f>
        <v>-675.36619906125964</v>
      </c>
      <c r="CE66" s="2">
        <v>1145</v>
      </c>
      <c r="CF66" s="17">
        <f t="shared" ref="CF66:CF97" si="174">CE$73*BN66</f>
        <v>993.36041646612705</v>
      </c>
      <c r="CG66" s="1">
        <f t="shared" ref="CG66:CG97" si="175">CF66-CE66</f>
        <v>-151.63958353387295</v>
      </c>
      <c r="CH66" s="80">
        <v>2042</v>
      </c>
      <c r="CI66" s="17">
        <f t="shared" ref="CI66:CI97" si="176">CH$73*BO66</f>
        <v>5082.1406639681245</v>
      </c>
      <c r="CJ66" s="1">
        <f t="shared" ref="CJ66:CJ97" si="177">CI66-CH66</f>
        <v>3040.1406639681245</v>
      </c>
      <c r="CK66" s="9"/>
      <c r="CO66" s="40"/>
      <c r="CQ66" s="17"/>
      <c r="CR66" s="1"/>
    </row>
    <row r="67" spans="1:96" x14ac:dyDescent="0.2">
      <c r="A67" s="52" t="s">
        <v>72</v>
      </c>
      <c r="B67">
        <v>1</v>
      </c>
      <c r="C67">
        <v>1</v>
      </c>
      <c r="D67">
        <v>0.41071428571428498</v>
      </c>
      <c r="E67">
        <v>0.58928571428571397</v>
      </c>
      <c r="F67">
        <v>0.42857142857142799</v>
      </c>
      <c r="G67">
        <v>0.42857142857142799</v>
      </c>
      <c r="H67">
        <v>0.123893805309734</v>
      </c>
      <c r="I67">
        <v>0.212389380530973</v>
      </c>
      <c r="J67">
        <v>0.162215068847994</v>
      </c>
      <c r="K67">
        <v>0.26366786643805701</v>
      </c>
      <c r="L67">
        <v>1.0536224343487399</v>
      </c>
      <c r="M67" s="31">
        <v>0</v>
      </c>
      <c r="N67">
        <v>1.0169351258666299</v>
      </c>
      <c r="O67">
        <v>0.99402197430347605</v>
      </c>
      <c r="P67">
        <v>1.0199047151612299</v>
      </c>
      <c r="Q67">
        <v>0.98878265809911703</v>
      </c>
      <c r="R67">
        <v>83.889999389648395</v>
      </c>
      <c r="S67" s="43">
        <f t="shared" si="122"/>
        <v>0.99402197430347605</v>
      </c>
      <c r="T67" s="43">
        <f t="shared" si="123"/>
        <v>1.0199047151612299</v>
      </c>
      <c r="U67" s="68">
        <f t="shared" si="124"/>
        <v>83.388502817615702</v>
      </c>
      <c r="V67" s="67">
        <f t="shared" si="125"/>
        <v>85.559805932375099</v>
      </c>
      <c r="W67" s="76">
        <f t="shared" si="126"/>
        <v>0.96935144076380975</v>
      </c>
      <c r="X67" s="76">
        <f t="shared" si="127"/>
        <v>0.29000332342627128</v>
      </c>
      <c r="Y67" s="32">
        <f t="shared" si="128"/>
        <v>1</v>
      </c>
      <c r="Z67" s="32">
        <f t="shared" si="129"/>
        <v>1</v>
      </c>
      <c r="AA67" s="32">
        <f t="shared" si="130"/>
        <v>-0.34720588656297802</v>
      </c>
      <c r="AB67" s="32">
        <f t="shared" si="131"/>
        <v>1.0864446403110151</v>
      </c>
      <c r="AC67" s="32">
        <f t="shared" si="132"/>
        <v>1.0536224343487399</v>
      </c>
      <c r="AD67" s="32">
        <f t="shared" si="133"/>
        <v>2.4008283209117178</v>
      </c>
      <c r="AE67" s="21">
        <f t="shared" si="120"/>
        <v>33.22342655074354</v>
      </c>
      <c r="AF67" s="15">
        <f t="shared" si="134"/>
        <v>5.0896204030553664E-2</v>
      </c>
      <c r="AG67" s="80">
        <v>419</v>
      </c>
      <c r="AH67" s="16">
        <f t="shared" si="135"/>
        <v>2878.7401961721457</v>
      </c>
      <c r="AI67" s="26">
        <f t="shared" si="136"/>
        <v>2459.7401961721457</v>
      </c>
      <c r="AJ67" s="80">
        <v>3020</v>
      </c>
      <c r="AK67" s="80">
        <v>503</v>
      </c>
      <c r="AL67" s="80">
        <v>0</v>
      </c>
      <c r="AM67" s="10">
        <f t="shared" si="137"/>
        <v>3523</v>
      </c>
      <c r="AN67" s="16">
        <f t="shared" si="138"/>
        <v>5149.5506833013433</v>
      </c>
      <c r="AO67" s="9">
        <f t="shared" si="139"/>
        <v>1626.5506833013433</v>
      </c>
      <c r="AP67" s="9">
        <f t="shared" si="140"/>
        <v>4086.290879473489</v>
      </c>
      <c r="AQ67" s="18">
        <f t="shared" si="141"/>
        <v>3942</v>
      </c>
      <c r="AR67" s="30">
        <f t="shared" si="142"/>
        <v>8028.2908794734885</v>
      </c>
      <c r="AS67" s="77">
        <f t="shared" si="143"/>
        <v>0</v>
      </c>
      <c r="AT67">
        <f t="shared" si="144"/>
        <v>0</v>
      </c>
      <c r="AU67" s="66">
        <f t="shared" si="145"/>
        <v>0</v>
      </c>
      <c r="AV67" s="69">
        <f t="shared" si="146"/>
        <v>85.559805932375099</v>
      </c>
      <c r="AW67" s="17">
        <f t="shared" si="147"/>
        <v>0</v>
      </c>
      <c r="AX67" s="38">
        <f t="shared" si="121"/>
        <v>0.4910135991807168</v>
      </c>
      <c r="AY67" s="23">
        <v>0</v>
      </c>
      <c r="AZ67" s="16">
        <f t="shared" si="148"/>
        <v>66.855235382970164</v>
      </c>
      <c r="BA67" s="63">
        <f t="shared" si="149"/>
        <v>66.855235382970164</v>
      </c>
      <c r="BB67" s="42">
        <f t="shared" si="150"/>
        <v>2.6114142620342315</v>
      </c>
      <c r="BC67" s="42">
        <f t="shared" si="151"/>
        <v>6.4817249685400107</v>
      </c>
      <c r="BD67" s="42">
        <f t="shared" si="152"/>
        <v>70.745049718501718</v>
      </c>
      <c r="BE67" s="42">
        <f t="shared" si="153"/>
        <v>6.5215845168449862</v>
      </c>
      <c r="BF67" s="42">
        <f t="shared" si="154"/>
        <v>1.0810658247084746</v>
      </c>
      <c r="BG67" s="42">
        <f t="shared" si="155"/>
        <v>23.119312983555314</v>
      </c>
      <c r="BH67" s="42">
        <f t="shared" si="156"/>
        <v>5.1167370689653016</v>
      </c>
      <c r="BI67" s="40">
        <f t="shared" si="157"/>
        <v>4.1770050647097275E-2</v>
      </c>
      <c r="BJ67" s="40">
        <f t="shared" si="158"/>
        <v>5.2545875847359286E-2</v>
      </c>
      <c r="BK67" s="40">
        <f t="shared" si="159"/>
        <v>0.16925166860531687</v>
      </c>
      <c r="BL67" s="40">
        <f t="shared" si="160"/>
        <v>4.9464979925516336E-2</v>
      </c>
      <c r="BM67" s="40">
        <f t="shared" si="161"/>
        <v>9.9569428942080426E-3</v>
      </c>
      <c r="BN67" s="40">
        <f t="shared" si="162"/>
        <v>2.613063724173155E-2</v>
      </c>
      <c r="BO67" s="40">
        <f t="shared" si="163"/>
        <v>0.10380261715530009</v>
      </c>
      <c r="BP67" s="2">
        <v>2508</v>
      </c>
      <c r="BQ67" s="17">
        <f t="shared" si="164"/>
        <v>3048.2947561238648</v>
      </c>
      <c r="BR67" s="1">
        <f t="shared" si="165"/>
        <v>540.29475612386477</v>
      </c>
      <c r="BS67" s="2">
        <v>4017</v>
      </c>
      <c r="BT67" s="17">
        <f t="shared" si="166"/>
        <v>3622.4601350411017</v>
      </c>
      <c r="BU67" s="1">
        <f t="shared" si="167"/>
        <v>-394.53986495889831</v>
      </c>
      <c r="BV67" s="2">
        <v>1591</v>
      </c>
      <c r="BW67" s="17">
        <f t="shared" si="168"/>
        <v>12869.050622405268</v>
      </c>
      <c r="BX67" s="1">
        <f t="shared" si="169"/>
        <v>11278.050622405268</v>
      </c>
      <c r="BY67" s="2">
        <v>2493</v>
      </c>
      <c r="BZ67" s="17">
        <f t="shared" si="170"/>
        <v>3369.3565726064708</v>
      </c>
      <c r="CA67" s="1">
        <f t="shared" si="171"/>
        <v>876.35657260647076</v>
      </c>
      <c r="CB67" s="2">
        <v>1091</v>
      </c>
      <c r="CC67" s="17">
        <f t="shared" si="172"/>
        <v>680.83584122015759</v>
      </c>
      <c r="CD67" s="1">
        <f t="shared" si="173"/>
        <v>-410.16415877984241</v>
      </c>
      <c r="CE67" s="2">
        <v>2433</v>
      </c>
      <c r="CF67" s="17">
        <f t="shared" si="174"/>
        <v>1938.2661480426793</v>
      </c>
      <c r="CG67" s="1">
        <f t="shared" si="175"/>
        <v>-494.73385195732067</v>
      </c>
      <c r="CH67" s="80">
        <v>0</v>
      </c>
      <c r="CI67" s="17">
        <f t="shared" si="176"/>
        <v>7193.6251714794516</v>
      </c>
      <c r="CJ67" s="1">
        <f t="shared" si="177"/>
        <v>7193.6251714794516</v>
      </c>
      <c r="CK67" s="9"/>
      <c r="CO67" s="40"/>
      <c r="CQ67" s="17"/>
      <c r="CR67" s="1"/>
    </row>
    <row r="68" spans="1:96" x14ac:dyDescent="0.2">
      <c r="A68" s="52" t="s">
        <v>59</v>
      </c>
      <c r="B68">
        <v>1</v>
      </c>
      <c r="C68">
        <v>0</v>
      </c>
      <c r="D68">
        <v>9.9518459069020807E-2</v>
      </c>
      <c r="E68">
        <v>0.90048154093097899</v>
      </c>
      <c r="F68">
        <v>5.7142857142857099E-2</v>
      </c>
      <c r="G68">
        <v>5.7142857142857099E-2</v>
      </c>
      <c r="H68">
        <v>3.5211267605633799E-3</v>
      </c>
      <c r="I68">
        <v>5.3697183098591499E-2</v>
      </c>
      <c r="J68">
        <v>1.3750439570258099E-2</v>
      </c>
      <c r="K68">
        <v>2.8031043576983598E-2</v>
      </c>
      <c r="L68">
        <v>0.77800915735420995</v>
      </c>
      <c r="M68" s="31">
        <v>2</v>
      </c>
      <c r="N68">
        <v>1.0050623139683701</v>
      </c>
      <c r="O68">
        <v>0.99553973653558603</v>
      </c>
      <c r="P68">
        <v>1.00675196773088</v>
      </c>
      <c r="Q68">
        <v>0.99583650911032795</v>
      </c>
      <c r="R68">
        <v>174.86000061035099</v>
      </c>
      <c r="S68" s="43">
        <f t="shared" si="122"/>
        <v>0.99583650911032795</v>
      </c>
      <c r="T68" s="43">
        <f t="shared" si="123"/>
        <v>1.00675196773088</v>
      </c>
      <c r="U68" s="68">
        <f t="shared" si="124"/>
        <v>175.59107244076586</v>
      </c>
      <c r="V68" s="67">
        <f t="shared" si="125"/>
        <v>178.42591679317101</v>
      </c>
      <c r="W68" s="76">
        <f t="shared" si="126"/>
        <v>1.1845406150994633</v>
      </c>
      <c r="X68" s="76">
        <f t="shared" si="127"/>
        <v>4.4686280908733091E-2</v>
      </c>
      <c r="Y68" s="32">
        <f t="shared" si="128"/>
        <v>1.44</v>
      </c>
      <c r="Z68" s="32">
        <f t="shared" si="129"/>
        <v>0.3</v>
      </c>
      <c r="AA68" s="32">
        <f t="shared" si="130"/>
        <v>-0.34720588656297802</v>
      </c>
      <c r="AB68" s="32">
        <f t="shared" si="131"/>
        <v>1.0864446403110151</v>
      </c>
      <c r="AC68" s="32">
        <f t="shared" si="132"/>
        <v>0.77800915735420995</v>
      </c>
      <c r="AD68" s="32">
        <f t="shared" si="133"/>
        <v>2.125215043917188</v>
      </c>
      <c r="AE68" s="21">
        <f t="shared" si="120"/>
        <v>8.8124217338804485</v>
      </c>
      <c r="AF68" s="15">
        <f t="shared" si="134"/>
        <v>1.350007693775424E-2</v>
      </c>
      <c r="AG68" s="80">
        <v>1574</v>
      </c>
      <c r="AH68" s="16">
        <f t="shared" si="135"/>
        <v>763.57785167631755</v>
      </c>
      <c r="AI68" s="26">
        <f t="shared" si="136"/>
        <v>-810.42214832368245</v>
      </c>
      <c r="AJ68" s="80">
        <v>0</v>
      </c>
      <c r="AK68" s="80">
        <v>3497</v>
      </c>
      <c r="AL68" s="80">
        <v>0</v>
      </c>
      <c r="AM68" s="10">
        <f t="shared" si="137"/>
        <v>3497</v>
      </c>
      <c r="AN68" s="16">
        <f t="shared" si="138"/>
        <v>1365.9040343696297</v>
      </c>
      <c r="AO68" s="9">
        <f t="shared" si="139"/>
        <v>-2131.0959656303703</v>
      </c>
      <c r="AP68" s="9">
        <f t="shared" si="140"/>
        <v>-2941.5181139540528</v>
      </c>
      <c r="AQ68" s="18">
        <f t="shared" si="141"/>
        <v>5071</v>
      </c>
      <c r="AR68" s="30">
        <f t="shared" si="142"/>
        <v>2129.4818860459472</v>
      </c>
      <c r="AS68" s="77">
        <f t="shared" si="143"/>
        <v>-2941.5181139540528</v>
      </c>
      <c r="AT68">
        <f t="shared" si="144"/>
        <v>8.298882891059485E-2</v>
      </c>
      <c r="AU68" s="66">
        <f t="shared" si="145"/>
        <v>-739.55494883676738</v>
      </c>
      <c r="AV68" s="69">
        <f t="shared" si="146"/>
        <v>178.42591679317101</v>
      </c>
      <c r="AW68" s="17">
        <f t="shared" si="147"/>
        <v>-4.1448852393682794</v>
      </c>
      <c r="AX68" s="38">
        <f t="shared" si="121"/>
        <v>2.3813304227799308</v>
      </c>
      <c r="AY68" s="23">
        <v>0</v>
      </c>
      <c r="AZ68" s="16">
        <f t="shared" si="148"/>
        <v>23.428941097394681</v>
      </c>
      <c r="BA68" s="63">
        <f t="shared" si="149"/>
        <v>23.428941097394681</v>
      </c>
      <c r="BB68" s="42">
        <f t="shared" si="150"/>
        <v>0.56648223209059745</v>
      </c>
      <c r="BC68" s="42">
        <f t="shared" si="151"/>
        <v>1.2255413736930936</v>
      </c>
      <c r="BD68" s="42">
        <f t="shared" si="152"/>
        <v>1.8091740977398907E-2</v>
      </c>
      <c r="BE68" s="42">
        <f t="shared" si="153"/>
        <v>0.45122473947783059</v>
      </c>
      <c r="BF68" s="42">
        <f t="shared" si="154"/>
        <v>1.2821945703884714</v>
      </c>
      <c r="BG68" s="42">
        <f t="shared" si="155"/>
        <v>8.1019985794848495</v>
      </c>
      <c r="BH68" s="42">
        <f t="shared" si="156"/>
        <v>2.9669557679996711E-2</v>
      </c>
      <c r="BI68" s="40">
        <f t="shared" si="157"/>
        <v>9.060987323655352E-3</v>
      </c>
      <c r="BJ68" s="40">
        <f t="shared" si="158"/>
        <v>9.9351862629840516E-3</v>
      </c>
      <c r="BK68" s="40">
        <f t="shared" si="159"/>
        <v>4.3282990973701186E-5</v>
      </c>
      <c r="BL68" s="40">
        <f t="shared" si="160"/>
        <v>3.4224539485022448E-3</v>
      </c>
      <c r="BM68" s="40">
        <f t="shared" si="161"/>
        <v>1.180939941382789E-2</v>
      </c>
      <c r="BN68" s="40">
        <f t="shared" si="162"/>
        <v>9.1572957191302252E-3</v>
      </c>
      <c r="BO68" s="40">
        <f t="shared" si="163"/>
        <v>6.0190267655214501E-4</v>
      </c>
      <c r="BP68" s="2">
        <v>1313</v>
      </c>
      <c r="BQ68" s="17">
        <f t="shared" si="164"/>
        <v>661.25273290572034</v>
      </c>
      <c r="BR68" s="1">
        <f t="shared" si="165"/>
        <v>-651.74726709427966</v>
      </c>
      <c r="BS68" s="2">
        <v>1286</v>
      </c>
      <c r="BT68" s="17">
        <f t="shared" si="166"/>
        <v>684.92180578385751</v>
      </c>
      <c r="BU68" s="1">
        <f t="shared" si="167"/>
        <v>-601.07819421614249</v>
      </c>
      <c r="BV68" s="2">
        <v>1694</v>
      </c>
      <c r="BW68" s="17">
        <f t="shared" si="168"/>
        <v>3.2910222186853697</v>
      </c>
      <c r="BX68" s="1">
        <f t="shared" si="169"/>
        <v>-1690.7089777813146</v>
      </c>
      <c r="BY68" s="2">
        <v>1071</v>
      </c>
      <c r="BZ68" s="17">
        <f t="shared" si="170"/>
        <v>233.12387315617892</v>
      </c>
      <c r="CA68" s="1">
        <f t="shared" si="171"/>
        <v>-837.87612684382111</v>
      </c>
      <c r="CB68" s="2">
        <v>1049</v>
      </c>
      <c r="CC68" s="17">
        <f t="shared" si="172"/>
        <v>807.50311311872349</v>
      </c>
      <c r="CD68" s="1">
        <f t="shared" si="173"/>
        <v>-241.49688688127651</v>
      </c>
      <c r="CE68" s="2">
        <v>2798</v>
      </c>
      <c r="CF68" s="17">
        <f t="shared" si="174"/>
        <v>679.25156726220359</v>
      </c>
      <c r="CG68" s="1">
        <f t="shared" si="175"/>
        <v>-2118.7484327377965</v>
      </c>
      <c r="CH68" s="80">
        <v>1574</v>
      </c>
      <c r="CI68" s="17">
        <f t="shared" si="176"/>
        <v>41.712457387740201</v>
      </c>
      <c r="CJ68" s="1">
        <f t="shared" si="177"/>
        <v>-1532.2875426122598</v>
      </c>
      <c r="CK68" s="9"/>
      <c r="CO68" s="40"/>
      <c r="CQ68" s="17"/>
      <c r="CR68" s="1"/>
    </row>
    <row r="69" spans="1:96" x14ac:dyDescent="0.2">
      <c r="A69" s="48" t="s">
        <v>110</v>
      </c>
      <c r="B69">
        <v>0</v>
      </c>
      <c r="C69">
        <v>0</v>
      </c>
      <c r="D69">
        <v>5.6179775280898797E-3</v>
      </c>
      <c r="E69">
        <v>0.99438202247190999</v>
      </c>
      <c r="F69">
        <v>5.5555555555555497E-3</v>
      </c>
      <c r="G69">
        <v>5.5555555555555497E-3</v>
      </c>
      <c r="H69">
        <v>8.8028169014084498E-4</v>
      </c>
      <c r="I69">
        <v>1.4964788732394299E-2</v>
      </c>
      <c r="J69">
        <v>3.6294943887479401E-3</v>
      </c>
      <c r="K69">
        <v>4.4904184343183802E-3</v>
      </c>
      <c r="L69">
        <v>0.89585096659636598</v>
      </c>
      <c r="M69" s="31">
        <v>6</v>
      </c>
      <c r="N69">
        <v>1.0031155121801101</v>
      </c>
      <c r="O69">
        <v>0.99630114396596403</v>
      </c>
      <c r="P69">
        <v>1.0059946616044499</v>
      </c>
      <c r="Q69">
        <v>0.99497362670662404</v>
      </c>
      <c r="R69">
        <v>77.339996337890597</v>
      </c>
      <c r="S69" s="43">
        <f t="shared" si="122"/>
        <v>0.99497362670662404</v>
      </c>
      <c r="T69" s="43">
        <f t="shared" si="123"/>
        <v>1.0059946616044499</v>
      </c>
      <c r="U69" s="68">
        <f t="shared" si="124"/>
        <v>79.313351292625384</v>
      </c>
      <c r="V69" s="67">
        <f t="shared" si="125"/>
        <v>80.6443377629151</v>
      </c>
      <c r="W69" s="76">
        <f t="shared" si="126"/>
        <v>1.2494719713786935</v>
      </c>
      <c r="X69" s="76">
        <f t="shared" si="127"/>
        <v>5.8134388406860639E-3</v>
      </c>
      <c r="Y69" s="32">
        <f t="shared" si="128"/>
        <v>2.9859839999999997</v>
      </c>
      <c r="Z69" s="32">
        <f t="shared" si="129"/>
        <v>0.3</v>
      </c>
      <c r="AA69" s="32">
        <f t="shared" si="130"/>
        <v>-0.34720588656297802</v>
      </c>
      <c r="AB69" s="32">
        <f t="shared" si="131"/>
        <v>1.0864446403110151</v>
      </c>
      <c r="AC69" s="32">
        <f t="shared" si="132"/>
        <v>0.89585096659636598</v>
      </c>
      <c r="AD69" s="32">
        <f t="shared" si="133"/>
        <v>2.2430568531593442</v>
      </c>
      <c r="AE69" s="21">
        <v>0</v>
      </c>
      <c r="AF69" s="15">
        <f t="shared" si="134"/>
        <v>0</v>
      </c>
      <c r="AG69" s="80">
        <v>0</v>
      </c>
      <c r="AH69" s="16">
        <f t="shared" si="135"/>
        <v>0</v>
      </c>
      <c r="AI69" s="26">
        <f t="shared" si="136"/>
        <v>0</v>
      </c>
      <c r="AJ69" s="80">
        <v>0</v>
      </c>
      <c r="AK69" s="80">
        <v>0</v>
      </c>
      <c r="AL69" s="80">
        <v>0</v>
      </c>
      <c r="AM69" s="14">
        <f t="shared" si="137"/>
        <v>0</v>
      </c>
      <c r="AN69" s="16">
        <f t="shared" si="138"/>
        <v>0</v>
      </c>
      <c r="AO69" s="9">
        <f t="shared" si="139"/>
        <v>0</v>
      </c>
      <c r="AP69" s="9">
        <f t="shared" si="140"/>
        <v>0</v>
      </c>
      <c r="AQ69" s="18">
        <f t="shared" si="141"/>
        <v>0</v>
      </c>
      <c r="AR69" s="30">
        <f t="shared" si="142"/>
        <v>0</v>
      </c>
      <c r="AS69" s="77">
        <f t="shared" si="143"/>
        <v>0</v>
      </c>
      <c r="AT69">
        <f t="shared" si="144"/>
        <v>0</v>
      </c>
      <c r="AU69" s="66">
        <f t="shared" si="145"/>
        <v>0</v>
      </c>
      <c r="AV69" s="69">
        <f t="shared" si="146"/>
        <v>80.6443377629151</v>
      </c>
      <c r="AW69" s="17">
        <f t="shared" si="147"/>
        <v>0</v>
      </c>
      <c r="AX69" s="38">
        <v>1</v>
      </c>
      <c r="AY69" s="23">
        <v>0</v>
      </c>
      <c r="AZ69" s="16">
        <f t="shared" si="148"/>
        <v>165.38076620052112</v>
      </c>
      <c r="BA69" s="63">
        <f t="shared" si="149"/>
        <v>165.38076620052112</v>
      </c>
      <c r="BB69" s="42">
        <f t="shared" si="150"/>
        <v>0.17161023688521251</v>
      </c>
      <c r="BC69" s="42">
        <f t="shared" si="151"/>
        <v>0.5329069715257686</v>
      </c>
      <c r="BD69" s="42">
        <f t="shared" si="152"/>
        <v>1.2590319254588817E-3</v>
      </c>
      <c r="BE69" s="42">
        <f t="shared" si="153"/>
        <v>7.7757632678267623E-3</v>
      </c>
      <c r="BF69" s="42">
        <f t="shared" si="154"/>
        <v>4.3302654457616603</v>
      </c>
      <c r="BG69" s="42">
        <f t="shared" si="155"/>
        <v>57.190580114597573</v>
      </c>
      <c r="BH69" s="42">
        <f t="shared" si="156"/>
        <v>1.1427030132225239E-3</v>
      </c>
      <c r="BI69" s="40">
        <f t="shared" si="157"/>
        <v>2.7449372512317713E-3</v>
      </c>
      <c r="BJ69" s="40">
        <f t="shared" si="158"/>
        <v>4.3201560849769668E-3</v>
      </c>
      <c r="BK69" s="40">
        <f t="shared" si="159"/>
        <v>3.0121295420554507E-6</v>
      </c>
      <c r="BL69" s="40">
        <f t="shared" si="160"/>
        <v>5.8977687547426512E-5</v>
      </c>
      <c r="BM69" s="40">
        <f t="shared" si="161"/>
        <v>3.9883053163611112E-2</v>
      </c>
      <c r="BN69" s="40">
        <f t="shared" si="162"/>
        <v>6.4639736642767689E-2</v>
      </c>
      <c r="BO69" s="40">
        <f t="shared" si="163"/>
        <v>2.3181875833172667E-5</v>
      </c>
      <c r="BP69" s="2">
        <v>2030</v>
      </c>
      <c r="BQ69" s="17">
        <f t="shared" si="164"/>
        <v>200.3200307203922</v>
      </c>
      <c r="BR69" s="1">
        <f t="shared" si="165"/>
        <v>-1829.6799692796078</v>
      </c>
      <c r="BS69" s="2">
        <v>1505</v>
      </c>
      <c r="BT69" s="17">
        <f t="shared" si="166"/>
        <v>297.82724034222713</v>
      </c>
      <c r="BU69" s="1">
        <f t="shared" si="167"/>
        <v>-1207.172759657773</v>
      </c>
      <c r="BV69" s="2">
        <v>2727</v>
      </c>
      <c r="BW69" s="17">
        <f t="shared" si="168"/>
        <v>0.22902726973018619</v>
      </c>
      <c r="BX69" s="1">
        <f t="shared" si="169"/>
        <v>-2726.7709727302699</v>
      </c>
      <c r="BY69" s="2">
        <v>1235</v>
      </c>
      <c r="BZ69" s="17">
        <f t="shared" si="170"/>
        <v>4.0173241649805043</v>
      </c>
      <c r="CA69" s="1">
        <f t="shared" si="171"/>
        <v>-1230.9826758350196</v>
      </c>
      <c r="CB69" s="2">
        <v>619</v>
      </c>
      <c r="CC69" s="17">
        <f t="shared" si="172"/>
        <v>2727.1234092214008</v>
      </c>
      <c r="CD69" s="1">
        <f t="shared" si="173"/>
        <v>2108.1234092214008</v>
      </c>
      <c r="CE69" s="2">
        <v>309</v>
      </c>
      <c r="CF69" s="17">
        <f t="shared" si="174"/>
        <v>4794.7171052139365</v>
      </c>
      <c r="CG69" s="1">
        <f t="shared" si="175"/>
        <v>4485.7171052139365</v>
      </c>
      <c r="CH69" s="80">
        <v>1315</v>
      </c>
      <c r="CI69" s="17">
        <f t="shared" si="176"/>
        <v>1.6065271771146989</v>
      </c>
      <c r="CJ69" s="1">
        <f t="shared" si="177"/>
        <v>-1313.3934728228853</v>
      </c>
      <c r="CK69" s="9"/>
      <c r="CO69" s="40"/>
      <c r="CQ69" s="17"/>
      <c r="CR69" s="1"/>
    </row>
    <row r="70" spans="1:96" x14ac:dyDescent="0.2">
      <c r="A70" s="52" t="s">
        <v>135</v>
      </c>
      <c r="B70">
        <v>1</v>
      </c>
      <c r="C70">
        <v>1</v>
      </c>
      <c r="D70">
        <v>0.128329297820823</v>
      </c>
      <c r="E70">
        <v>0.87167070217917597</v>
      </c>
      <c r="F70">
        <v>0.105386416861826</v>
      </c>
      <c r="G70">
        <v>0.105386416861826</v>
      </c>
      <c r="H70">
        <v>6.9306930693069299E-2</v>
      </c>
      <c r="I70">
        <v>0.105610561056105</v>
      </c>
      <c r="J70">
        <v>8.5554332652248904E-2</v>
      </c>
      <c r="K70">
        <v>9.4954012896903403E-2</v>
      </c>
      <c r="L70">
        <v>0.43962423353955399</v>
      </c>
      <c r="M70" s="31">
        <v>0</v>
      </c>
      <c r="N70">
        <v>1.0217931072831901</v>
      </c>
      <c r="O70">
        <v>0.985116631300892</v>
      </c>
      <c r="P70">
        <v>1.0311756997109001</v>
      </c>
      <c r="Q70">
        <v>0.97706516152673195</v>
      </c>
      <c r="R70">
        <v>22.280000686645501</v>
      </c>
      <c r="S70" s="43">
        <f t="shared" si="122"/>
        <v>0.985116631300892</v>
      </c>
      <c r="T70" s="43">
        <f t="shared" si="123"/>
        <v>1.0311756997109001</v>
      </c>
      <c r="U70" s="68">
        <f t="shared" si="124"/>
        <v>21.948399221809776</v>
      </c>
      <c r="V70" s="67">
        <f t="shared" si="125"/>
        <v>22.974595297611007</v>
      </c>
      <c r="W70" s="76">
        <f t="shared" si="126"/>
        <v>1.1646181737552059</v>
      </c>
      <c r="X70" s="76">
        <f t="shared" si="127"/>
        <v>9.921828126325738E-2</v>
      </c>
      <c r="Y70" s="32">
        <f t="shared" si="128"/>
        <v>1</v>
      </c>
      <c r="Z70" s="32">
        <f t="shared" si="129"/>
        <v>1</v>
      </c>
      <c r="AA70" s="32">
        <f t="shared" si="130"/>
        <v>-0.34720588656297802</v>
      </c>
      <c r="AB70" s="32">
        <f t="shared" si="131"/>
        <v>1.0864446403110151</v>
      </c>
      <c r="AC70" s="32">
        <f t="shared" si="132"/>
        <v>0.43962423353955399</v>
      </c>
      <c r="AD70" s="32">
        <f t="shared" si="133"/>
        <v>1.7868301201025321</v>
      </c>
      <c r="AE70" s="21">
        <f>(AD70^4) *Y70*Z70</f>
        <v>10.193728410284583</v>
      </c>
      <c r="AF70" s="15">
        <f t="shared" si="134"/>
        <v>1.5616152060940395E-2</v>
      </c>
      <c r="AG70" s="80">
        <v>178</v>
      </c>
      <c r="AH70" s="16">
        <f t="shared" si="135"/>
        <v>883.2651767188496</v>
      </c>
      <c r="AI70" s="26">
        <f t="shared" si="136"/>
        <v>705.2651767188496</v>
      </c>
      <c r="AJ70" s="80">
        <v>1136</v>
      </c>
      <c r="AK70" s="80">
        <v>780</v>
      </c>
      <c r="AL70" s="80">
        <v>0</v>
      </c>
      <c r="AM70" s="10">
        <f t="shared" si="137"/>
        <v>1916</v>
      </c>
      <c r="AN70" s="16">
        <f t="shared" si="138"/>
        <v>1580.0032251457967</v>
      </c>
      <c r="AO70" s="9">
        <f t="shared" si="139"/>
        <v>-335.9967748542033</v>
      </c>
      <c r="AP70" s="9">
        <f t="shared" si="140"/>
        <v>369.26840186464631</v>
      </c>
      <c r="AQ70" s="18">
        <f t="shared" si="141"/>
        <v>2094</v>
      </c>
      <c r="AR70" s="30">
        <f t="shared" si="142"/>
        <v>2463.2684018646464</v>
      </c>
      <c r="AS70" s="77">
        <f t="shared" si="143"/>
        <v>0</v>
      </c>
      <c r="AT70">
        <f t="shared" si="144"/>
        <v>0</v>
      </c>
      <c r="AU70" s="66">
        <f t="shared" si="145"/>
        <v>0</v>
      </c>
      <c r="AV70" s="69">
        <f t="shared" si="146"/>
        <v>22.974595297611007</v>
      </c>
      <c r="AW70" s="17">
        <f t="shared" si="147"/>
        <v>0</v>
      </c>
      <c r="AX70" s="38">
        <f>AQ70/AR70</f>
        <v>0.85009006668330689</v>
      </c>
      <c r="AY70" s="23">
        <v>0</v>
      </c>
      <c r="AZ70" s="16">
        <f t="shared" si="148"/>
        <v>23.180942239537529</v>
      </c>
      <c r="BA70" s="63">
        <f t="shared" si="149"/>
        <v>23.180942239537529</v>
      </c>
      <c r="BB70" s="42">
        <f t="shared" si="150"/>
        <v>1.8892231473551848</v>
      </c>
      <c r="BC70" s="42">
        <f t="shared" si="151"/>
        <v>3.451005780550167</v>
      </c>
      <c r="BD70" s="42">
        <f t="shared" si="152"/>
        <v>16.822127331947559</v>
      </c>
      <c r="BE70" s="42">
        <f t="shared" si="153"/>
        <v>3.4650560942316364</v>
      </c>
      <c r="BF70" s="42">
        <f t="shared" si="154"/>
        <v>1.0530170679451132</v>
      </c>
      <c r="BG70" s="42">
        <f t="shared" si="155"/>
        <v>8.0162377085295695</v>
      </c>
      <c r="BH70" s="42">
        <f t="shared" si="156"/>
        <v>2.9504156654347624</v>
      </c>
      <c r="BI70" s="40">
        <f t="shared" si="157"/>
        <v>3.0218471154102998E-2</v>
      </c>
      <c r="BJ70" s="40">
        <f t="shared" si="158"/>
        <v>2.7976522017433534E-2</v>
      </c>
      <c r="BK70" s="40">
        <f t="shared" si="159"/>
        <v>4.0245545543501397E-2</v>
      </c>
      <c r="BL70" s="40">
        <f t="shared" si="160"/>
        <v>2.6281792361846957E-2</v>
      </c>
      <c r="BM70" s="40">
        <f t="shared" si="161"/>
        <v>9.6986053693661738E-3</v>
      </c>
      <c r="BN70" s="40">
        <f t="shared" si="162"/>
        <v>9.0603643695671403E-3</v>
      </c>
      <c r="BO70" s="40">
        <f t="shared" si="163"/>
        <v>5.9854720623754111E-2</v>
      </c>
      <c r="BP70" s="2">
        <v>1396</v>
      </c>
      <c r="BQ70" s="17">
        <f t="shared" si="164"/>
        <v>2205.2835878841288</v>
      </c>
      <c r="BR70" s="1">
        <f t="shared" si="165"/>
        <v>809.28358788412879</v>
      </c>
      <c r="BS70" s="2">
        <v>615</v>
      </c>
      <c r="BT70" s="17">
        <f t="shared" si="166"/>
        <v>1928.6734513598503</v>
      </c>
      <c r="BU70" s="1">
        <f t="shared" si="167"/>
        <v>1313.6734513598503</v>
      </c>
      <c r="BV70" s="2">
        <v>775</v>
      </c>
      <c r="BW70" s="17">
        <f t="shared" si="168"/>
        <v>3060.0700554001287</v>
      </c>
      <c r="BX70" s="1">
        <f t="shared" si="169"/>
        <v>2285.0700554001287</v>
      </c>
      <c r="BY70" s="2">
        <v>924</v>
      </c>
      <c r="BZ70" s="17">
        <f t="shared" si="170"/>
        <v>1790.2105685195672</v>
      </c>
      <c r="CA70" s="1">
        <f t="shared" si="171"/>
        <v>866.21056851956723</v>
      </c>
      <c r="CB70" s="2">
        <v>1069</v>
      </c>
      <c r="CC70" s="17">
        <f t="shared" si="172"/>
        <v>663.17123794652025</v>
      </c>
      <c r="CD70" s="1">
        <f t="shared" si="173"/>
        <v>-405.82876205347975</v>
      </c>
      <c r="CE70" s="2">
        <v>735</v>
      </c>
      <c r="CF70" s="17">
        <f t="shared" si="174"/>
        <v>672.06158747701215</v>
      </c>
      <c r="CG70" s="1">
        <f t="shared" si="175"/>
        <v>-62.938412522987846</v>
      </c>
      <c r="CH70" s="80">
        <v>356</v>
      </c>
      <c r="CI70" s="17">
        <f t="shared" si="176"/>
        <v>4147.9919939467836</v>
      </c>
      <c r="CJ70" s="1">
        <f t="shared" si="177"/>
        <v>3791.9919939467836</v>
      </c>
      <c r="CK70" s="9"/>
      <c r="CO70" s="40"/>
      <c r="CQ70" s="17"/>
      <c r="CR70" s="1"/>
    </row>
    <row r="71" spans="1:96" x14ac:dyDescent="0.2">
      <c r="A71" s="52" t="s">
        <v>58</v>
      </c>
      <c r="B71">
        <v>0</v>
      </c>
      <c r="C71">
        <v>0</v>
      </c>
      <c r="D71">
        <v>0.109149277688603</v>
      </c>
      <c r="E71">
        <v>0.89085072231139595</v>
      </c>
      <c r="F71">
        <v>5.8730158730158702E-2</v>
      </c>
      <c r="G71">
        <v>5.8730158730158702E-2</v>
      </c>
      <c r="H71">
        <v>0.414612676056338</v>
      </c>
      <c r="I71">
        <v>0.35387323943661902</v>
      </c>
      <c r="J71">
        <v>0.383040899627627</v>
      </c>
      <c r="K71">
        <v>0.149986842207152</v>
      </c>
      <c r="L71">
        <v>0.89416529814530998</v>
      </c>
      <c r="M71" s="31">
        <v>0</v>
      </c>
      <c r="N71">
        <v>1.00639366264624</v>
      </c>
      <c r="O71">
        <v>0.99540607695675098</v>
      </c>
      <c r="P71">
        <v>1.0068016837519</v>
      </c>
      <c r="Q71">
        <v>0.99546888459340699</v>
      </c>
      <c r="R71">
        <v>113.879997253417</v>
      </c>
      <c r="S71" s="43">
        <f t="shared" si="122"/>
        <v>0.99546888459340699</v>
      </c>
      <c r="T71" s="43">
        <f t="shared" si="123"/>
        <v>1.0068016837519</v>
      </c>
      <c r="U71" s="68">
        <f t="shared" si="124"/>
        <v>113.36399384335928</v>
      </c>
      <c r="V71" s="67">
        <f t="shared" si="125"/>
        <v>114.65457298040199</v>
      </c>
      <c r="W71" s="76">
        <f t="shared" si="126"/>
        <v>1.1778809888144144</v>
      </c>
      <c r="X71" s="76">
        <f t="shared" si="127"/>
        <v>0.21830332178237952</v>
      </c>
      <c r="Y71" s="32">
        <f t="shared" si="128"/>
        <v>1</v>
      </c>
      <c r="Z71" s="32">
        <f t="shared" si="129"/>
        <v>0.3</v>
      </c>
      <c r="AA71" s="32">
        <f t="shared" si="130"/>
        <v>-0.34720588656297802</v>
      </c>
      <c r="AB71" s="32">
        <f t="shared" si="131"/>
        <v>1.0864446403110151</v>
      </c>
      <c r="AC71" s="32">
        <f t="shared" si="132"/>
        <v>0.89416529814530998</v>
      </c>
      <c r="AD71" s="32">
        <f t="shared" si="133"/>
        <v>2.2413711847082878</v>
      </c>
      <c r="AE71" s="21">
        <f>(AD71^4) *Y71*Z71</f>
        <v>7.5714035074039296</v>
      </c>
      <c r="AF71" s="15">
        <f t="shared" si="134"/>
        <v>1.1598914913906007E-2</v>
      </c>
      <c r="AG71" s="80">
        <v>0</v>
      </c>
      <c r="AH71" s="16">
        <f t="shared" si="135"/>
        <v>656.04622644543758</v>
      </c>
      <c r="AI71" s="26">
        <f t="shared" si="136"/>
        <v>656.04622644543758</v>
      </c>
      <c r="AJ71" s="80">
        <v>456</v>
      </c>
      <c r="AK71" s="80">
        <v>1139</v>
      </c>
      <c r="AL71" s="80">
        <v>114</v>
      </c>
      <c r="AM71" s="10">
        <f t="shared" si="137"/>
        <v>1709</v>
      </c>
      <c r="AN71" s="16">
        <f t="shared" si="138"/>
        <v>1173.549213701725</v>
      </c>
      <c r="AO71" s="9">
        <f t="shared" si="139"/>
        <v>-535.45078629827503</v>
      </c>
      <c r="AP71" s="9">
        <f t="shared" si="140"/>
        <v>120.59544014716255</v>
      </c>
      <c r="AQ71" s="18">
        <f t="shared" si="141"/>
        <v>1709</v>
      </c>
      <c r="AR71" s="30">
        <f t="shared" si="142"/>
        <v>1829.5954401471627</v>
      </c>
      <c r="AS71" s="77">
        <f t="shared" si="143"/>
        <v>0</v>
      </c>
      <c r="AT71">
        <f t="shared" si="144"/>
        <v>0</v>
      </c>
      <c r="AU71" s="66">
        <f t="shared" si="145"/>
        <v>0</v>
      </c>
      <c r="AV71" s="69">
        <f t="shared" si="146"/>
        <v>114.65457298040199</v>
      </c>
      <c r="AW71" s="17">
        <f t="shared" si="147"/>
        <v>0</v>
      </c>
      <c r="AX71" s="38">
        <f>AQ71/AR71</f>
        <v>0.93408628076955491</v>
      </c>
      <c r="AY71" s="23">
        <v>0</v>
      </c>
      <c r="AZ71" s="16">
        <f t="shared" si="148"/>
        <v>11.75670027437995</v>
      </c>
      <c r="BA71" s="63">
        <f t="shared" si="149"/>
        <v>11.75670027437995</v>
      </c>
      <c r="BB71" s="42">
        <f t="shared" si="150"/>
        <v>1.1237794552921589</v>
      </c>
      <c r="BC71" s="42">
        <f t="shared" si="151"/>
        <v>2.2054267480681715</v>
      </c>
      <c r="BD71" s="42">
        <f t="shared" si="152"/>
        <v>0.10129278889156471</v>
      </c>
      <c r="BE71" s="42">
        <f t="shared" si="153"/>
        <v>4.0812013229291155</v>
      </c>
      <c r="BF71" s="42">
        <f t="shared" si="154"/>
        <v>0.70270569804882554</v>
      </c>
      <c r="BG71" s="42">
        <f t="shared" si="155"/>
        <v>4.0656028168958818</v>
      </c>
      <c r="BH71" s="42">
        <f t="shared" si="156"/>
        <v>0.17555867764469366</v>
      </c>
      <c r="BI71" s="40">
        <f t="shared" si="157"/>
        <v>1.7975058743516029E-2</v>
      </c>
      <c r="BJ71" s="40">
        <f t="shared" si="158"/>
        <v>1.7878894994296318E-2</v>
      </c>
      <c r="BK71" s="40">
        <f t="shared" si="159"/>
        <v>2.4233460299766848E-4</v>
      </c>
      <c r="BL71" s="40">
        <f t="shared" si="160"/>
        <v>3.09551368979794E-2</v>
      </c>
      <c r="BM71" s="40">
        <f t="shared" si="161"/>
        <v>6.4721318045490401E-3</v>
      </c>
      <c r="BN71" s="40">
        <f t="shared" si="162"/>
        <v>4.5951535174437955E-3</v>
      </c>
      <c r="BO71" s="40">
        <f t="shared" si="163"/>
        <v>3.5615373544155933E-3</v>
      </c>
      <c r="BP71" s="2">
        <v>733</v>
      </c>
      <c r="BQ71" s="17">
        <f t="shared" si="164"/>
        <v>1311.7838369843128</v>
      </c>
      <c r="BR71" s="1">
        <f t="shared" si="165"/>
        <v>578.78383698431276</v>
      </c>
      <c r="BS71" s="2">
        <v>1576</v>
      </c>
      <c r="BT71" s="17">
        <f t="shared" si="166"/>
        <v>1232.5531420117939</v>
      </c>
      <c r="BU71" s="1">
        <f t="shared" si="167"/>
        <v>-343.44685798820615</v>
      </c>
      <c r="BV71" s="2">
        <v>0</v>
      </c>
      <c r="BW71" s="17">
        <f t="shared" si="168"/>
        <v>18.425911538927721</v>
      </c>
      <c r="BX71" s="1">
        <f t="shared" si="169"/>
        <v>18.425911538927721</v>
      </c>
      <c r="BY71" s="2">
        <v>1884</v>
      </c>
      <c r="BZ71" s="17">
        <f t="shared" si="170"/>
        <v>2108.5401049427646</v>
      </c>
      <c r="CA71" s="1">
        <f t="shared" si="171"/>
        <v>224.54010494276463</v>
      </c>
      <c r="CB71" s="2">
        <v>683</v>
      </c>
      <c r="CC71" s="17">
        <f t="shared" si="172"/>
        <v>442.55142853145429</v>
      </c>
      <c r="CD71" s="1">
        <f t="shared" si="173"/>
        <v>-240.44857146854571</v>
      </c>
      <c r="CE71" s="2">
        <v>1367</v>
      </c>
      <c r="CF71" s="17">
        <f t="shared" si="174"/>
        <v>340.85010730991098</v>
      </c>
      <c r="CG71" s="1">
        <f t="shared" si="175"/>
        <v>-1026.149892690089</v>
      </c>
      <c r="CH71" s="80">
        <v>1594</v>
      </c>
      <c r="CI71" s="17">
        <f t="shared" si="176"/>
        <v>246.81810019835504</v>
      </c>
      <c r="CJ71" s="1">
        <f t="shared" si="177"/>
        <v>-1347.1818998016449</v>
      </c>
      <c r="CK71" s="9"/>
      <c r="CO71" s="40"/>
      <c r="CQ71" s="17"/>
      <c r="CR71" s="1"/>
    </row>
    <row r="72" spans="1:96" ht="17" thickBot="1" x14ac:dyDescent="0.25">
      <c r="A72" s="52" t="s">
        <v>52</v>
      </c>
      <c r="B72">
        <v>0</v>
      </c>
      <c r="C72">
        <v>0</v>
      </c>
      <c r="D72">
        <v>2.0064205457463801E-2</v>
      </c>
      <c r="E72">
        <v>0.97993579454253599</v>
      </c>
      <c r="F72">
        <v>6.4285714285714196E-2</v>
      </c>
      <c r="G72">
        <v>6.4285714285714196E-2</v>
      </c>
      <c r="H72">
        <v>0.338028169014084</v>
      </c>
      <c r="I72">
        <v>0.73767605633802802</v>
      </c>
      <c r="J72">
        <v>0.499354870457347</v>
      </c>
      <c r="K72">
        <v>0.17916859247479899</v>
      </c>
      <c r="L72">
        <v>0.63989420986895296</v>
      </c>
      <c r="M72" s="31">
        <v>0</v>
      </c>
      <c r="N72">
        <v>1.0054445974092501</v>
      </c>
      <c r="O72">
        <v>0.99694189892306195</v>
      </c>
      <c r="P72">
        <v>1.0061218084158099</v>
      </c>
      <c r="Q72">
        <v>0.99612481877812598</v>
      </c>
      <c r="R72">
        <v>8.0799999237060494</v>
      </c>
      <c r="S72" s="43">
        <f t="shared" si="122"/>
        <v>0.99612481877812598</v>
      </c>
      <c r="T72" s="43">
        <f t="shared" si="123"/>
        <v>1.0061218084158099</v>
      </c>
      <c r="U72" s="68">
        <f t="shared" si="124"/>
        <v>8.048688459728961</v>
      </c>
      <c r="V72" s="67">
        <f t="shared" si="125"/>
        <v>8.1294641352387362</v>
      </c>
      <c r="W72" s="76">
        <f t="shared" si="126"/>
        <v>1.2394825319511198</v>
      </c>
      <c r="X72" s="76">
        <f t="shared" si="127"/>
        <v>0.27183761747330715</v>
      </c>
      <c r="Y72" s="32">
        <f t="shared" si="128"/>
        <v>1</v>
      </c>
      <c r="Z72" s="32">
        <f t="shared" si="129"/>
        <v>0.3</v>
      </c>
      <c r="AA72" s="32">
        <f t="shared" si="130"/>
        <v>-0.34720588656297802</v>
      </c>
      <c r="AB72" s="32">
        <f t="shared" si="131"/>
        <v>1.0864446403110151</v>
      </c>
      <c r="AC72" s="32">
        <f t="shared" si="132"/>
        <v>0.63989420986895296</v>
      </c>
      <c r="AD72" s="32">
        <f t="shared" si="133"/>
        <v>1.987100096431931</v>
      </c>
      <c r="AE72" s="21">
        <f>(AD72^4) *Y72*Z72</f>
        <v>4.6773539162027866</v>
      </c>
      <c r="AF72" s="15">
        <f t="shared" si="134"/>
        <v>7.1654126006108314E-3</v>
      </c>
      <c r="AG72" s="80">
        <v>97</v>
      </c>
      <c r="AH72" s="16">
        <f t="shared" si="135"/>
        <v>405.28290210314924</v>
      </c>
      <c r="AI72" s="27">
        <f t="shared" si="136"/>
        <v>308.28290210314924</v>
      </c>
      <c r="AJ72" s="80">
        <v>40</v>
      </c>
      <c r="AK72" s="80">
        <v>606</v>
      </c>
      <c r="AL72" s="80">
        <v>380</v>
      </c>
      <c r="AM72" s="10">
        <f t="shared" si="137"/>
        <v>1026</v>
      </c>
      <c r="AN72" s="16">
        <f t="shared" si="138"/>
        <v>724.97853339830237</v>
      </c>
      <c r="AO72" s="9">
        <f t="shared" si="139"/>
        <v>-301.02146660169763</v>
      </c>
      <c r="AP72" s="9">
        <f t="shared" si="140"/>
        <v>7.261435501451615</v>
      </c>
      <c r="AQ72" s="18">
        <f t="shared" si="141"/>
        <v>1123</v>
      </c>
      <c r="AR72" s="30">
        <f t="shared" si="142"/>
        <v>1130.2614355014516</v>
      </c>
      <c r="AS72" s="77">
        <f t="shared" si="143"/>
        <v>0</v>
      </c>
      <c r="AT72">
        <f t="shared" si="144"/>
        <v>0</v>
      </c>
      <c r="AU72" s="66">
        <f t="shared" si="145"/>
        <v>0</v>
      </c>
      <c r="AV72" s="69">
        <f t="shared" si="146"/>
        <v>8.1294641352387362</v>
      </c>
      <c r="AW72" s="17">
        <f t="shared" si="147"/>
        <v>0</v>
      </c>
      <c r="AX72" s="38">
        <f>AQ72/AR72</f>
        <v>0.99357543726312314</v>
      </c>
      <c r="AY72" s="23">
        <v>0</v>
      </c>
      <c r="AZ72" s="16">
        <f t="shared" si="148"/>
        <v>7.6341206529570265</v>
      </c>
      <c r="BA72" s="63">
        <f t="shared" si="149"/>
        <v>7.6341206529570265</v>
      </c>
      <c r="BB72" s="42">
        <f t="shared" si="150"/>
        <v>0.98484258737432895</v>
      </c>
      <c r="BC72" s="42">
        <f t="shared" si="151"/>
        <v>1.7056784261951321</v>
      </c>
      <c r="BD72" s="42">
        <f t="shared" si="152"/>
        <v>5.6399157026443693E-2</v>
      </c>
      <c r="BE72" s="42">
        <f t="shared" si="153"/>
        <v>3.153744305811089</v>
      </c>
      <c r="BF72" s="42">
        <f t="shared" si="154"/>
        <v>0.69521527481323342</v>
      </c>
      <c r="BG72" s="42">
        <f t="shared" si="155"/>
        <v>2.6399671427212619</v>
      </c>
      <c r="BH72" s="42">
        <f t="shared" si="156"/>
        <v>0.14026399704276751</v>
      </c>
      <c r="BI72" s="40">
        <f t="shared" si="157"/>
        <v>1.5752738028626423E-2</v>
      </c>
      <c r="BJ72" s="40">
        <f t="shared" si="158"/>
        <v>1.3827548569768559E-2</v>
      </c>
      <c r="BK72" s="40">
        <f t="shared" si="159"/>
        <v>1.3493030922504863E-4</v>
      </c>
      <c r="BL72" s="40">
        <f t="shared" si="160"/>
        <v>2.3920551573657536E-2</v>
      </c>
      <c r="BM72" s="40">
        <f t="shared" si="161"/>
        <v>6.403142743285955E-3</v>
      </c>
      <c r="BN72" s="40">
        <f t="shared" si="162"/>
        <v>2.9838267160277611E-3</v>
      </c>
      <c r="BO72" s="40">
        <f t="shared" si="163"/>
        <v>2.8455184992819639E-3</v>
      </c>
      <c r="BP72" s="2">
        <v>559</v>
      </c>
      <c r="BQ72" s="17">
        <f t="shared" si="164"/>
        <v>1149.603315853099</v>
      </c>
      <c r="BR72" s="1">
        <f t="shared" si="165"/>
        <v>590.60331585309905</v>
      </c>
      <c r="BS72" s="2">
        <v>493</v>
      </c>
      <c r="BT72" s="17">
        <f t="shared" si="166"/>
        <v>953.25737085127469</v>
      </c>
      <c r="BU72" s="1">
        <f t="shared" si="167"/>
        <v>460.25737085127469</v>
      </c>
      <c r="BV72" s="2">
        <v>0</v>
      </c>
      <c r="BW72" s="17">
        <f t="shared" si="168"/>
        <v>10.259426061926572</v>
      </c>
      <c r="BX72" s="1">
        <f t="shared" si="169"/>
        <v>10.259426061926572</v>
      </c>
      <c r="BY72" s="2">
        <v>1090</v>
      </c>
      <c r="BZ72" s="17">
        <f t="shared" si="170"/>
        <v>1629.3722909912567</v>
      </c>
      <c r="CA72" s="1">
        <f t="shared" si="171"/>
        <v>539.3722909912567</v>
      </c>
      <c r="CB72" s="2">
        <v>566</v>
      </c>
      <c r="CC72" s="17">
        <f t="shared" si="172"/>
        <v>437.83409450040705</v>
      </c>
      <c r="CD72" s="1">
        <f t="shared" si="173"/>
        <v>-128.16590549959295</v>
      </c>
      <c r="CE72" s="2">
        <v>202</v>
      </c>
      <c r="CF72" s="17">
        <f t="shared" si="174"/>
        <v>221.32833048807521</v>
      </c>
      <c r="CG72" s="1">
        <f t="shared" si="175"/>
        <v>19.32833048807521</v>
      </c>
      <c r="CH72" s="80">
        <v>40</v>
      </c>
      <c r="CI72" s="17">
        <f t="shared" si="176"/>
        <v>197.19727751873938</v>
      </c>
      <c r="CJ72" s="1">
        <f t="shared" si="177"/>
        <v>157.19727751873938</v>
      </c>
      <c r="CK72" s="9"/>
      <c r="CO72" s="40"/>
      <c r="CQ72" s="17"/>
      <c r="CR72" s="1"/>
    </row>
    <row r="73" spans="1:96" ht="17" thickBot="1" x14ac:dyDescent="0.25">
      <c r="A73" s="4" t="s">
        <v>27</v>
      </c>
      <c r="B73" s="13">
        <f>AVERAGE(B2:B72)</f>
        <v>0.352112676056338</v>
      </c>
      <c r="C73" s="13">
        <f>AVERAGE(C2:C72)</f>
        <v>0.22535211267605634</v>
      </c>
      <c r="D73" s="6">
        <f>SUM(D2:D72)</f>
        <v>8.9648397518103184</v>
      </c>
      <c r="E73" s="6">
        <f>SUM(E3:E72)</f>
        <v>61.191661050757858</v>
      </c>
      <c r="F73" s="4"/>
      <c r="G73" s="4"/>
      <c r="H73" s="4"/>
      <c r="I73" s="4"/>
      <c r="J73" s="4"/>
      <c r="K73" s="4"/>
      <c r="L73" s="4">
        <f>MIN(L2:L72)</f>
        <v>-1.28241199613416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33">
        <f>SUM(W2:W72)</f>
        <v>82.78922172855107</v>
      </c>
      <c r="X73" s="33"/>
      <c r="Y73" s="13"/>
      <c r="Z73" s="13"/>
      <c r="AA73" s="13"/>
      <c r="AB73" s="13"/>
      <c r="AC73" s="33">
        <f>MIN(AC2:AC72)</f>
        <v>-0.34720588656297802</v>
      </c>
      <c r="AD73" s="13"/>
      <c r="AE73" s="22">
        <f t="shared" ref="AE73:AU73" si="178">SUM(AE2:AE72)</f>
        <v>652.76826010047978</v>
      </c>
      <c r="AF73" s="4">
        <f t="shared" si="178"/>
        <v>0.99999999999999967</v>
      </c>
      <c r="AG73" s="6">
        <f t="shared" si="178"/>
        <v>60014</v>
      </c>
      <c r="AH73" s="6">
        <f t="shared" si="178"/>
        <v>56560.999999999993</v>
      </c>
      <c r="AI73" s="6">
        <f t="shared" si="178"/>
        <v>-3453.0000000000032</v>
      </c>
      <c r="AJ73" s="6">
        <f t="shared" si="178"/>
        <v>36277</v>
      </c>
      <c r="AK73" s="6">
        <f t="shared" si="178"/>
        <v>67820</v>
      </c>
      <c r="AL73" s="6">
        <f t="shared" si="178"/>
        <v>2539</v>
      </c>
      <c r="AM73" s="6">
        <f t="shared" si="178"/>
        <v>106636</v>
      </c>
      <c r="AN73" s="6">
        <f t="shared" si="178"/>
        <v>101177.5</v>
      </c>
      <c r="AO73" s="6">
        <f t="shared" si="178"/>
        <v>-5458.5000000000064</v>
      </c>
      <c r="AP73" s="79">
        <f t="shared" si="178"/>
        <v>-8911.5000000000164</v>
      </c>
      <c r="AQ73" s="6">
        <f t="shared" si="178"/>
        <v>166650</v>
      </c>
      <c r="AR73" s="6">
        <f t="shared" si="178"/>
        <v>157738.49999999997</v>
      </c>
      <c r="AS73" s="6">
        <f t="shared" si="178"/>
        <v>-35444.747836157512</v>
      </c>
      <c r="AT73" s="6">
        <f t="shared" si="178"/>
        <v>1</v>
      </c>
      <c r="AU73" s="6">
        <f t="shared" si="178"/>
        <v>-8911.5000000000164</v>
      </c>
      <c r="AV73" s="6"/>
      <c r="AW73" s="6"/>
      <c r="AX73" s="6"/>
      <c r="AY73" s="6"/>
      <c r="AZ73" s="6">
        <f>SUM(AZ2:AZ72)</f>
        <v>2558.4999999999991</v>
      </c>
      <c r="BA73" s="6"/>
      <c r="BB73" s="64">
        <f t="shared" ref="BB73:BH73" si="179">SUM(BB2:BB72)</f>
        <v>62.518819622635682</v>
      </c>
      <c r="BC73" s="64">
        <f t="shared" si="179"/>
        <v>123.3536383972131</v>
      </c>
      <c r="BD73" s="64">
        <f t="shared" si="179"/>
        <v>417.98731026678536</v>
      </c>
      <c r="BE73" s="64">
        <f t="shared" si="179"/>
        <v>131.84245756624375</v>
      </c>
      <c r="BF73" s="64">
        <f t="shared" si="179"/>
        <v>108.57407099696545</v>
      </c>
      <c r="BG73" s="64">
        <f t="shared" si="179"/>
        <v>884.75886637134727</v>
      </c>
      <c r="BH73" s="64">
        <f t="shared" si="179"/>
        <v>49.292948570941157</v>
      </c>
      <c r="BI73" s="65">
        <f t="shared" ref="BI73" si="180">BB73/BB$73</f>
        <v>1</v>
      </c>
      <c r="BJ73" s="65">
        <f t="shared" ref="BJ73" si="181">BC73/BC$73</f>
        <v>1</v>
      </c>
      <c r="BK73" s="65">
        <f t="shared" ref="BK73" si="182">BD73/BD$73</f>
        <v>1</v>
      </c>
      <c r="BL73" s="65">
        <f t="shared" ref="BL73" si="183">BE73/BE$73</f>
        <v>1</v>
      </c>
      <c r="BM73" s="65">
        <f t="shared" ref="BM73" si="184">BF73/BF$73</f>
        <v>1</v>
      </c>
      <c r="BN73" s="65">
        <f t="shared" ref="BN73" si="185">BG73/BG$73</f>
        <v>1</v>
      </c>
      <c r="BO73" s="65">
        <f t="shared" ref="BO73" si="186">BH73/BH$73</f>
        <v>1</v>
      </c>
      <c r="BP73" s="13">
        <v>72978</v>
      </c>
      <c r="BQ73" s="65"/>
      <c r="BR73" s="4"/>
      <c r="BS73" s="13">
        <v>68939</v>
      </c>
      <c r="BT73" s="4"/>
      <c r="BU73" s="4"/>
      <c r="BV73" s="13">
        <v>76035</v>
      </c>
      <c r="BW73" s="4"/>
      <c r="BX73" s="4"/>
      <c r="BY73" s="13">
        <v>68116</v>
      </c>
      <c r="BZ73" s="4"/>
      <c r="CA73" s="4"/>
      <c r="CB73" s="13">
        <v>68378</v>
      </c>
      <c r="CC73" s="4"/>
      <c r="CD73" s="4"/>
      <c r="CE73" s="13">
        <v>74176</v>
      </c>
      <c r="CF73" s="4"/>
      <c r="CG73" s="4"/>
      <c r="CH73" s="13">
        <v>69301</v>
      </c>
      <c r="CI73" s="4"/>
      <c r="CJ73" s="4"/>
      <c r="CK73" s="9"/>
      <c r="CO73" s="25"/>
      <c r="CP73" s="25"/>
      <c r="CQ73" s="17"/>
    </row>
    <row r="74" spans="1:96" x14ac:dyDescent="0.2">
      <c r="A74" s="11" t="s">
        <v>38</v>
      </c>
      <c r="B74" s="8"/>
      <c r="C74" s="8"/>
      <c r="D74" s="1"/>
      <c r="E74" s="1">
        <f>MEDIAN(E2:E72)</f>
        <v>0.92295345104333804</v>
      </c>
      <c r="L74">
        <f>PERCENTILE(L2:L72, 0.99)</f>
        <v>1.136634341310077</v>
      </c>
      <c r="BB74" s="3" t="s">
        <v>136</v>
      </c>
      <c r="BC74" s="29" t="s">
        <v>137</v>
      </c>
      <c r="BD74" s="3" t="s">
        <v>138</v>
      </c>
      <c r="BE74" s="3"/>
      <c r="BF74" s="3"/>
      <c r="BG74" s="3"/>
      <c r="BH74" s="41"/>
      <c r="BI74" s="40"/>
      <c r="BJ74" s="41"/>
      <c r="BK74" s="3"/>
      <c r="BL74" s="40"/>
      <c r="BQ74" s="40"/>
    </row>
    <row r="75" spans="1:96" x14ac:dyDescent="0.2">
      <c r="A75" s="12" t="s">
        <v>37</v>
      </c>
      <c r="B75" s="8"/>
      <c r="C75" s="8"/>
      <c r="D75" s="7"/>
      <c r="E75" s="7"/>
      <c r="F75" s="7"/>
      <c r="G75" s="7"/>
      <c r="H75" s="7"/>
      <c r="I75" s="59"/>
      <c r="J75" s="7"/>
      <c r="K75" s="7"/>
      <c r="M75" t="s">
        <v>208</v>
      </c>
      <c r="S75" s="7"/>
      <c r="T75" s="7"/>
      <c r="U75" s="7"/>
      <c r="V75" s="75" t="s">
        <v>204</v>
      </c>
      <c r="W75" s="7" t="e">
        <f>SUM(#REF!)</f>
        <v>#REF!</v>
      </c>
      <c r="X75" s="7"/>
      <c r="Y75" s="8"/>
      <c r="Z75" s="8"/>
      <c r="AA75" s="8"/>
      <c r="AB75" s="8"/>
      <c r="AC75" s="8"/>
      <c r="AD75" s="8"/>
      <c r="AE75" s="21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 t="s">
        <v>45</v>
      </c>
      <c r="AT75" s="7" t="s">
        <v>43</v>
      </c>
      <c r="AV75" s="7"/>
      <c r="AW75" s="7"/>
      <c r="AX75" s="7"/>
      <c r="AZ75">
        <v>1</v>
      </c>
      <c r="BB75" s="3">
        <v>1.0960000000000001</v>
      </c>
      <c r="BC75" s="42">
        <v>0.73099999999999998</v>
      </c>
      <c r="BD75" s="3">
        <v>0.46400000000000002</v>
      </c>
      <c r="BE75" s="3"/>
      <c r="BF75" s="3"/>
      <c r="BG75" s="3"/>
      <c r="BH75" s="3"/>
      <c r="BI75" s="40"/>
      <c r="BJ75" s="40"/>
      <c r="BK75" s="40"/>
      <c r="BL75" s="40"/>
      <c r="BM75" s="40"/>
      <c r="BN75" s="40"/>
      <c r="BO75" s="40"/>
      <c r="BQ75" s="40"/>
    </row>
    <row r="76" spans="1:96" x14ac:dyDescent="0.2">
      <c r="A76" t="s">
        <v>57</v>
      </c>
      <c r="B76" s="3"/>
      <c r="C76" s="2" t="s">
        <v>68</v>
      </c>
      <c r="H76" s="7" t="s">
        <v>95</v>
      </c>
      <c r="I76">
        <v>0.99</v>
      </c>
      <c r="K76">
        <v>0.01</v>
      </c>
      <c r="M76" s="78">
        <v>0.5</v>
      </c>
      <c r="AM76" t="s">
        <v>124</v>
      </c>
      <c r="AZ76">
        <v>2</v>
      </c>
      <c r="BB76">
        <v>2.1339999999999999</v>
      </c>
      <c r="BC76">
        <v>0.78900000000000003</v>
      </c>
      <c r="BD76">
        <v>0.39400000000000002</v>
      </c>
      <c r="BI76" s="25"/>
      <c r="BJ76" s="25"/>
      <c r="BK76" s="25"/>
      <c r="BL76" s="25"/>
      <c r="BM76" s="25"/>
      <c r="BN76" s="25"/>
      <c r="BO76" s="25"/>
      <c r="BQ76" s="40"/>
    </row>
    <row r="77" spans="1:96" x14ac:dyDescent="0.2">
      <c r="A77" s="5" t="s">
        <v>22</v>
      </c>
      <c r="B77" s="3"/>
      <c r="C77" t="s">
        <v>24</v>
      </c>
      <c r="D77" t="s">
        <v>32</v>
      </c>
      <c r="F77" t="s">
        <v>44</v>
      </c>
      <c r="H77" t="s">
        <v>97</v>
      </c>
      <c r="I77">
        <v>0.99</v>
      </c>
      <c r="J77" t="s">
        <v>98</v>
      </c>
      <c r="K77">
        <v>0.01</v>
      </c>
      <c r="AM77" t="s">
        <v>125</v>
      </c>
      <c r="AZ77">
        <v>3</v>
      </c>
      <c r="BB77">
        <v>4.8630000000000004</v>
      </c>
      <c r="BC77">
        <v>0.48099999999999998</v>
      </c>
      <c r="BD77">
        <v>2E-3</v>
      </c>
      <c r="BI77" s="25"/>
      <c r="BJ77" s="25"/>
      <c r="BK77" s="25"/>
      <c r="BL77" s="25"/>
      <c r="BQ77" s="40"/>
    </row>
    <row r="78" spans="1:96" x14ac:dyDescent="0.2">
      <c r="A78" s="5" t="s">
        <v>1</v>
      </c>
      <c r="B78" s="3"/>
      <c r="C78" s="3">
        <v>202355</v>
      </c>
      <c r="D78" s="1">
        <f>C78*$M$76</f>
        <v>101177.5</v>
      </c>
      <c r="F78">
        <f>D78/C78</f>
        <v>0.5</v>
      </c>
      <c r="H78" t="s">
        <v>99</v>
      </c>
      <c r="I78">
        <v>0.99</v>
      </c>
      <c r="J78" t="s">
        <v>100</v>
      </c>
      <c r="K78">
        <v>0.01</v>
      </c>
      <c r="AM78" t="s">
        <v>182</v>
      </c>
      <c r="AN78" t="s">
        <v>216</v>
      </c>
      <c r="AZ78">
        <v>4</v>
      </c>
      <c r="BB78">
        <v>2.141</v>
      </c>
      <c r="BC78">
        <v>0.35199999999999998</v>
      </c>
      <c r="BD78">
        <v>0.72499999999999998</v>
      </c>
      <c r="BI78" s="25"/>
      <c r="BJ78" s="25"/>
      <c r="BK78" s="25"/>
      <c r="BL78" s="25"/>
      <c r="BQ78" s="40"/>
    </row>
    <row r="79" spans="1:96" x14ac:dyDescent="0.2">
      <c r="A79" s="5" t="s">
        <v>23</v>
      </c>
      <c r="B79" s="3"/>
      <c r="C79" s="3">
        <v>113122</v>
      </c>
      <c r="D79" s="1">
        <f>C79*$M$76</f>
        <v>56561</v>
      </c>
      <c r="F79">
        <f>D79/C79</f>
        <v>0.5</v>
      </c>
      <c r="H79" t="s">
        <v>101</v>
      </c>
      <c r="I79">
        <v>0.98</v>
      </c>
      <c r="J79" t="s">
        <v>96</v>
      </c>
      <c r="K79">
        <v>0.02</v>
      </c>
      <c r="AM79" s="60" t="s">
        <v>183</v>
      </c>
      <c r="AN79" t="s">
        <v>217</v>
      </c>
      <c r="AZ79">
        <v>5</v>
      </c>
      <c r="BB79">
        <v>8.8999999999999996E-2</v>
      </c>
      <c r="BC79">
        <v>1.3540000000000001</v>
      </c>
      <c r="BD79">
        <v>0.65400000000000003</v>
      </c>
      <c r="BI79" s="25"/>
      <c r="BJ79" s="25"/>
      <c r="BK79" s="25"/>
      <c r="BL79" s="25"/>
      <c r="BQ79" s="40"/>
    </row>
    <row r="80" spans="1:96" x14ac:dyDescent="0.2">
      <c r="A80" s="5" t="s">
        <v>179</v>
      </c>
      <c r="B80" s="3"/>
      <c r="C80">
        <v>5117</v>
      </c>
      <c r="D80" s="1">
        <f>C80*$M$76</f>
        <v>2558.5</v>
      </c>
      <c r="F80">
        <f>D80/C80</f>
        <v>0.5</v>
      </c>
      <c r="H80" t="s">
        <v>102</v>
      </c>
      <c r="I80">
        <v>0.99</v>
      </c>
      <c r="J80" t="s">
        <v>96</v>
      </c>
      <c r="K80">
        <v>0.01</v>
      </c>
      <c r="AM80" t="s">
        <v>180</v>
      </c>
      <c r="AN80" t="s">
        <v>213</v>
      </c>
      <c r="AZ80">
        <v>6</v>
      </c>
      <c r="BB80">
        <v>3.5859999999999999</v>
      </c>
      <c r="BC80">
        <v>1.5529999999999999</v>
      </c>
      <c r="BD80">
        <v>0.22500000000000001</v>
      </c>
      <c r="BI80" s="25"/>
      <c r="BJ80" s="25"/>
      <c r="BK80" s="25"/>
      <c r="BL80" s="25"/>
      <c r="BQ80" s="40"/>
    </row>
    <row r="81" spans="1:69" x14ac:dyDescent="0.2">
      <c r="A81" s="5" t="s">
        <v>24</v>
      </c>
      <c r="B81" s="3"/>
      <c r="C81">
        <f>SUM(C78:C80)</f>
        <v>320594</v>
      </c>
      <c r="D81">
        <f>SUM(D78:D80)</f>
        <v>160297</v>
      </c>
      <c r="F81">
        <f>D81/C81</f>
        <v>0.5</v>
      </c>
      <c r="H81" t="s">
        <v>103</v>
      </c>
      <c r="I81">
        <v>0.99</v>
      </c>
      <c r="J81" t="s">
        <v>96</v>
      </c>
      <c r="K81">
        <v>0.01</v>
      </c>
      <c r="AM81">
        <v>0</v>
      </c>
      <c r="AN81" s="61"/>
      <c r="AZ81">
        <v>7</v>
      </c>
      <c r="BB81">
        <v>1.8640000000000001</v>
      </c>
      <c r="BC81">
        <v>0.432</v>
      </c>
      <c r="BD81">
        <v>3.9E-2</v>
      </c>
      <c r="BI81" s="25"/>
      <c r="BJ81" s="25"/>
      <c r="BK81" s="25"/>
      <c r="BL81" s="25"/>
      <c r="BQ81" s="40"/>
    </row>
    <row r="82" spans="1:69" x14ac:dyDescent="0.2">
      <c r="A82" s="3"/>
      <c r="B82" s="3"/>
      <c r="AM82" s="61" t="s">
        <v>181</v>
      </c>
      <c r="AN82" t="s">
        <v>214</v>
      </c>
      <c r="BI82" s="25"/>
      <c r="BJ82" s="25"/>
      <c r="BK82" s="25"/>
      <c r="BL82" s="25"/>
      <c r="BQ82" s="40"/>
    </row>
    <row r="83" spans="1:69" x14ac:dyDescent="0.2">
      <c r="AM83" s="61" t="s">
        <v>185</v>
      </c>
      <c r="AN83" t="s">
        <v>218</v>
      </c>
      <c r="BI83" s="25"/>
      <c r="BJ83" s="25"/>
      <c r="BK83" s="25"/>
      <c r="BL83" s="25"/>
      <c r="BQ83" s="40"/>
    </row>
    <row r="84" spans="1:69" x14ac:dyDescent="0.2">
      <c r="AM84" s="61" t="s">
        <v>184</v>
      </c>
      <c r="AN84" t="s">
        <v>215</v>
      </c>
      <c r="BI84" s="25"/>
      <c r="BJ84" s="25"/>
      <c r="BK84" s="25"/>
      <c r="BL84" s="25"/>
      <c r="BQ84" s="40"/>
    </row>
    <row r="85" spans="1:69" x14ac:dyDescent="0.2">
      <c r="BI85" s="25"/>
      <c r="BJ85" s="25"/>
      <c r="BK85" s="25"/>
      <c r="BL85" s="25"/>
    </row>
    <row r="86" spans="1:69" x14ac:dyDescent="0.2">
      <c r="BI86" s="25"/>
      <c r="BJ86" s="25"/>
      <c r="BK86" s="25"/>
      <c r="BL86" s="25"/>
    </row>
    <row r="87" spans="1:69" x14ac:dyDescent="0.2">
      <c r="BI87" s="25"/>
      <c r="BJ87" s="25"/>
      <c r="BK87" s="25"/>
      <c r="BL87" s="25"/>
    </row>
    <row r="88" spans="1:69" x14ac:dyDescent="0.2">
      <c r="BI88" s="25"/>
      <c r="BJ88" s="25"/>
      <c r="BK88" s="25"/>
      <c r="BL88" s="25"/>
    </row>
    <row r="89" spans="1:69" x14ac:dyDescent="0.2">
      <c r="BI89" s="25"/>
      <c r="BJ89" s="25"/>
      <c r="BK89" s="25"/>
      <c r="BL89" s="25"/>
    </row>
    <row r="90" spans="1:69" x14ac:dyDescent="0.2">
      <c r="BI90" s="25"/>
      <c r="BJ90" s="25"/>
      <c r="BK90" s="25"/>
      <c r="BL90" s="25"/>
    </row>
    <row r="91" spans="1:69" x14ac:dyDescent="0.2">
      <c r="BI91" s="25"/>
      <c r="BJ91" s="25"/>
      <c r="BK91" s="25"/>
      <c r="BL91" s="25"/>
    </row>
    <row r="92" spans="1:69" x14ac:dyDescent="0.2">
      <c r="BI92" s="25"/>
      <c r="BJ92" s="25"/>
      <c r="BK92" s="25"/>
      <c r="BL92" s="25"/>
    </row>
    <row r="93" spans="1:69" x14ac:dyDescent="0.2">
      <c r="BI93" s="25"/>
      <c r="BJ93" s="25"/>
      <c r="BK93" s="25"/>
      <c r="BL93" s="25"/>
    </row>
  </sheetData>
  <sortState xmlns:xlrd2="http://schemas.microsoft.com/office/spreadsheetml/2017/richdata2" ref="A2:CJ72">
    <sortCondition ref="A2:A72"/>
    <sortCondition ref="AX2:AX72"/>
    <sortCondition ref="CJ2:CJ72"/>
    <sortCondition descending="1" ref="M2:M72"/>
  </sortState>
  <conditionalFormatting sqref="G2:G72">
    <cfRule type="cellIs" dxfId="37" priority="209" operator="lessThanOrEqual">
      <formula>0.01</formula>
    </cfRule>
    <cfRule type="cellIs" dxfId="36" priority="210" operator="greaterThanOrEqual">
      <formula>0.99</formula>
    </cfRule>
  </conditionalFormatting>
  <conditionalFormatting sqref="C2:C72">
    <cfRule type="expression" dxfId="35" priority="127">
      <formula>$C2 &lt;&gt; $B2</formula>
    </cfRule>
  </conditionalFormatting>
  <conditionalFormatting sqref="O75:O76 P76:Q76 N2:O72">
    <cfRule type="cellIs" dxfId="34" priority="106" operator="greaterThan">
      <formula>0</formula>
    </cfRule>
  </conditionalFormatting>
  <conditionalFormatting sqref="P2:Q72">
    <cfRule type="cellIs" dxfId="33" priority="105" operator="greaterThan">
      <formula>0</formula>
    </cfRule>
  </conditionalFormatting>
  <conditionalFormatting sqref="AX2:AX4 AX25:AX52 AX6:AX18 AX54:AX55 AX57:AX72 AX20:AX23">
    <cfRule type="cellIs" dxfId="32" priority="136" operator="lessThan">
      <formula>0.3333334</formula>
    </cfRule>
    <cfRule type="cellIs" dxfId="31" priority="137" operator="greaterThan">
      <formula>3</formula>
    </cfRule>
  </conditionalFormatting>
  <conditionalFormatting sqref="AX24">
    <cfRule type="cellIs" dxfId="30" priority="98" operator="lessThan">
      <formula>0.3333334</formula>
    </cfRule>
    <cfRule type="cellIs" dxfId="29" priority="99" operator="greaterThan">
      <formula>3</formula>
    </cfRule>
  </conditionalFormatting>
  <conditionalFormatting sqref="AP2:AP72">
    <cfRule type="colorScale" priority="1095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BA54:BA55 BA2:BA4 BA6:BA18 BA57:BA72 BA20:BA52">
    <cfRule type="colorScale" priority="1113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W2:AW4 AW6:AW18 AW54:AW55 AW57:AW72 AW20:AW52">
    <cfRule type="cellIs" dxfId="28" priority="91" operator="greaterThan">
      <formula>0</formula>
    </cfRule>
    <cfRule type="cellIs" dxfId="27" priority="92" operator="lessThan">
      <formula>0</formula>
    </cfRule>
  </conditionalFormatting>
  <conditionalFormatting sqref="D2:D72">
    <cfRule type="cellIs" dxfId="26" priority="1151" operator="greaterThanOrEqual">
      <formula>$I$81</formula>
    </cfRule>
    <cfRule type="cellIs" dxfId="25" priority="1152" operator="lessThanOrEqual">
      <formula>$K$81</formula>
    </cfRule>
  </conditionalFormatting>
  <conditionalFormatting sqref="AX5">
    <cfRule type="cellIs" dxfId="24" priority="41" operator="lessThan">
      <formula>0.3333334</formula>
    </cfRule>
    <cfRule type="cellIs" dxfId="23" priority="42" operator="greaterThan">
      <formula>3</formula>
    </cfRule>
  </conditionalFormatting>
  <conditionalFormatting sqref="BA5">
    <cfRule type="colorScale" priority="44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W5">
    <cfRule type="cellIs" dxfId="22" priority="39" operator="greaterThan">
      <formula>0</formula>
    </cfRule>
    <cfRule type="cellIs" dxfId="21" priority="40" operator="lessThan">
      <formula>0</formula>
    </cfRule>
  </conditionalFormatting>
  <conditionalFormatting sqref="AX19">
    <cfRule type="cellIs" dxfId="20" priority="29" operator="lessThan">
      <formula>0.3333334</formula>
    </cfRule>
    <cfRule type="cellIs" dxfId="19" priority="30" operator="greaterThan">
      <formula>3</formula>
    </cfRule>
  </conditionalFormatting>
  <conditionalFormatting sqref="BA19">
    <cfRule type="colorScale" priority="32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W19">
    <cfRule type="cellIs" dxfId="18" priority="27" operator="greaterThan">
      <formula>0</formula>
    </cfRule>
    <cfRule type="cellIs" dxfId="17" priority="28" operator="lessThan">
      <formula>0</formula>
    </cfRule>
  </conditionalFormatting>
  <conditionalFormatting sqref="AX53">
    <cfRule type="cellIs" dxfId="16" priority="23" operator="lessThan">
      <formula>0.3333334</formula>
    </cfRule>
    <cfRule type="cellIs" dxfId="15" priority="24" operator="greaterThan">
      <formula>3</formula>
    </cfRule>
  </conditionalFormatting>
  <conditionalFormatting sqref="BA53">
    <cfRule type="colorScale" priority="26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W53">
    <cfRule type="cellIs" dxfId="14" priority="21" operator="greaterThan">
      <formula>0</formula>
    </cfRule>
    <cfRule type="cellIs" dxfId="13" priority="22" operator="lessThan">
      <formula>0</formula>
    </cfRule>
  </conditionalFormatting>
  <conditionalFormatting sqref="AX56">
    <cfRule type="cellIs" dxfId="12" priority="17" operator="lessThan">
      <formula>0.3333334</formula>
    </cfRule>
    <cfRule type="cellIs" dxfId="11" priority="18" operator="greaterThan">
      <formula>3</formula>
    </cfRule>
  </conditionalFormatting>
  <conditionalFormatting sqref="BA56">
    <cfRule type="colorScale" priority="20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W56">
    <cfRule type="cellIs" dxfId="10" priority="15" operator="greaterThan">
      <formula>0</formula>
    </cfRule>
    <cfRule type="cellIs" dxfId="9" priority="16" operator="lessThan">
      <formula>0</formula>
    </cfRule>
  </conditionalFormatting>
  <conditionalFormatting sqref="CK2:CK72">
    <cfRule type="colorScale" priority="1212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H2:H72">
    <cfRule type="cellIs" dxfId="8" priority="1218" operator="lessThanOrEqual">
      <formula>$K$78</formula>
    </cfRule>
  </conditionalFormatting>
  <conditionalFormatting sqref="I2:I72">
    <cfRule type="cellIs" dxfId="7" priority="1220" operator="greaterThanOrEqual">
      <formula>$I$78</formula>
    </cfRule>
  </conditionalFormatting>
  <conditionalFormatting sqref="F2:F72">
    <cfRule type="cellIs" dxfId="6" priority="1222" operator="greaterThanOrEqual">
      <formula>$I$76</formula>
    </cfRule>
    <cfRule type="cellIs" dxfId="5" priority="1223" operator="lessThanOrEqual">
      <formula>$K$76</formula>
    </cfRule>
  </conditionalFormatting>
  <conditionalFormatting sqref="J2:J72">
    <cfRule type="cellIs" dxfId="4" priority="1226" operator="lessThanOrEqual">
      <formula>$K$79</formula>
    </cfRule>
    <cfRule type="cellIs" dxfId="3" priority="1227" operator="greaterThanOrEqual">
      <formula>$I$79</formula>
    </cfRule>
  </conditionalFormatting>
  <conditionalFormatting sqref="K2:K72">
    <cfRule type="cellIs" dxfId="2" priority="1230" operator="greaterThanOrEqual">
      <formula>$I$80</formula>
    </cfRule>
    <cfRule type="cellIs" dxfId="1" priority="1231" operator="lessThanOrEqual">
      <formula>$K$80</formula>
    </cfRule>
  </conditionalFormatting>
  <conditionalFormatting sqref="B2:B72">
    <cfRule type="expression" dxfId="0" priority="1">
      <formula>$C2 &lt;&gt; $B2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206C5-E967-B44B-89D5-B2788FE9CF16}">
  <dimension ref="A1:N7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" sqref="J1:M3"/>
    </sheetView>
  </sheetViews>
  <sheetFormatPr baseColWidth="10" defaultRowHeight="16" x14ac:dyDescent="0.2"/>
  <cols>
    <col min="5" max="5" width="11.6640625" bestFit="1" customWidth="1"/>
    <col min="12" max="12" width="11.5" bestFit="1" customWidth="1"/>
  </cols>
  <sheetData>
    <row r="1" spans="1:14" x14ac:dyDescent="0.2">
      <c r="A1" t="s">
        <v>0</v>
      </c>
      <c r="B1" t="s">
        <v>123</v>
      </c>
      <c r="C1" t="s">
        <v>43</v>
      </c>
      <c r="D1" t="s">
        <v>117</v>
      </c>
      <c r="E1" t="s">
        <v>118</v>
      </c>
      <c r="F1" t="s">
        <v>28</v>
      </c>
      <c r="G1" t="s">
        <v>115</v>
      </c>
      <c r="H1" t="s">
        <v>134</v>
      </c>
      <c r="J1" t="s">
        <v>0</v>
      </c>
      <c r="K1" t="s">
        <v>205</v>
      </c>
      <c r="L1" t="s">
        <v>122</v>
      </c>
      <c r="M1" s="19" t="s">
        <v>207</v>
      </c>
      <c r="N1" s="19"/>
    </row>
    <row r="2" spans="1:14" x14ac:dyDescent="0.2">
      <c r="A2" s="3" t="str">
        <f>Damian!A2</f>
        <v>aapl</v>
      </c>
      <c r="B2" s="1">
        <f>Damian!AF2*$E$76</f>
        <v>214.09646945748889</v>
      </c>
      <c r="C2" s="2">
        <v>0</v>
      </c>
      <c r="D2" s="2">
        <v>0</v>
      </c>
      <c r="E2" s="3">
        <f>C2+D2</f>
        <v>0</v>
      </c>
      <c r="F2" s="1">
        <f t="shared" ref="F2:F4" si="0">B2-E2</f>
        <v>214.09646945748889</v>
      </c>
      <c r="G2" s="1">
        <f>Damian!M2</f>
        <v>0</v>
      </c>
      <c r="H2" s="39">
        <f>E2/B2</f>
        <v>0</v>
      </c>
      <c r="J2" t="s">
        <v>51</v>
      </c>
      <c r="K2">
        <v>13</v>
      </c>
      <c r="L2" s="1" t="s">
        <v>206</v>
      </c>
      <c r="M2" s="19">
        <v>147</v>
      </c>
    </row>
    <row r="3" spans="1:14" x14ac:dyDescent="0.2">
      <c r="A3" s="3" t="str">
        <f>Damian!A3</f>
        <v>abmd</v>
      </c>
      <c r="B3" s="1">
        <f>Damian!AF3*$E$76</f>
        <v>76.691929976248758</v>
      </c>
      <c r="C3" s="2">
        <v>0</v>
      </c>
      <c r="D3" s="2">
        <v>0</v>
      </c>
      <c r="E3" s="3">
        <f t="shared" ref="E3:E4" si="1">C3+D3</f>
        <v>0</v>
      </c>
      <c r="F3" s="1">
        <f t="shared" si="0"/>
        <v>76.691929976248758</v>
      </c>
      <c r="G3" s="1">
        <f>Damian!M3</f>
        <v>0</v>
      </c>
      <c r="H3" s="39">
        <f t="shared" ref="H3:H4" si="2">E3/B3</f>
        <v>0</v>
      </c>
      <c r="J3" t="s">
        <v>7</v>
      </c>
      <c r="K3">
        <v>1</v>
      </c>
      <c r="L3" s="1" t="s">
        <v>206</v>
      </c>
      <c r="M3" s="19">
        <v>120</v>
      </c>
    </row>
    <row r="4" spans="1:14" x14ac:dyDescent="0.2">
      <c r="A4" s="3" t="str">
        <f>Damian!A4</f>
        <v>abnb</v>
      </c>
      <c r="B4" s="1">
        <f>Damian!AF4*$E$76</f>
        <v>39.697313421082704</v>
      </c>
      <c r="C4" s="2">
        <v>0</v>
      </c>
      <c r="D4" s="2">
        <v>0</v>
      </c>
      <c r="E4" s="3">
        <f t="shared" si="1"/>
        <v>0</v>
      </c>
      <c r="F4" s="1">
        <f t="shared" si="0"/>
        <v>39.697313421082704</v>
      </c>
      <c r="G4" s="1">
        <f>Damian!M4</f>
        <v>0</v>
      </c>
      <c r="H4" s="39">
        <f t="shared" si="2"/>
        <v>0</v>
      </c>
      <c r="L4" s="1"/>
      <c r="M4" s="19"/>
    </row>
    <row r="5" spans="1:14" x14ac:dyDescent="0.2">
      <c r="A5" s="3" t="str">
        <f>Damian!A5</f>
        <v>adyey</v>
      </c>
      <c r="B5" s="1">
        <f>Damian!AF5*$E$76</f>
        <v>286.48346903627362</v>
      </c>
      <c r="C5" s="2">
        <v>0</v>
      </c>
      <c r="D5" s="2">
        <v>0</v>
      </c>
      <c r="E5" s="3">
        <f t="shared" ref="E5" si="3">C5+D5</f>
        <v>0</v>
      </c>
      <c r="F5" s="1">
        <f t="shared" ref="F5" si="4">B5-E5</f>
        <v>286.48346903627362</v>
      </c>
      <c r="G5" s="1">
        <f>Damian!M5</f>
        <v>3</v>
      </c>
      <c r="H5" s="39">
        <f t="shared" ref="H5" si="5">E5/B5</f>
        <v>0</v>
      </c>
      <c r="L5" s="1"/>
      <c r="M5" s="19"/>
    </row>
    <row r="6" spans="1:14" x14ac:dyDescent="0.2">
      <c r="A6" s="3" t="str">
        <f>Damian!A6</f>
        <v>amd</v>
      </c>
      <c r="B6" s="1">
        <f>Damian!AF6*$E$76</f>
        <v>706.20247835771761</v>
      </c>
      <c r="C6" s="2">
        <v>0</v>
      </c>
      <c r="D6" s="2">
        <v>0</v>
      </c>
      <c r="E6" s="3">
        <f t="shared" ref="E6:E19" si="6">C6+D6</f>
        <v>0</v>
      </c>
      <c r="F6" s="1">
        <f t="shared" ref="F6:F19" si="7">B6-E6</f>
        <v>706.20247835771761</v>
      </c>
      <c r="G6" s="1">
        <f>Damian!M6</f>
        <v>0</v>
      </c>
      <c r="H6" s="39">
        <f t="shared" ref="H6:H19" si="8">E6/B6</f>
        <v>0</v>
      </c>
      <c r="L6" s="1"/>
      <c r="M6" s="19"/>
    </row>
    <row r="7" spans="1:14" x14ac:dyDescent="0.2">
      <c r="A7" s="3" t="str">
        <f>Damian!A7</f>
        <v>amzn</v>
      </c>
      <c r="B7" s="1">
        <f>Damian!AF7*$E$76</f>
        <v>324.16793940548456</v>
      </c>
      <c r="C7" s="2">
        <v>0</v>
      </c>
      <c r="D7" s="2">
        <v>0</v>
      </c>
      <c r="E7" s="3">
        <f t="shared" si="6"/>
        <v>0</v>
      </c>
      <c r="F7" s="1">
        <f t="shared" si="7"/>
        <v>324.16793940548456</v>
      </c>
      <c r="G7" s="1">
        <f>Damian!M7</f>
        <v>6</v>
      </c>
      <c r="H7" s="39">
        <f t="shared" si="8"/>
        <v>0</v>
      </c>
      <c r="L7" s="1"/>
      <c r="M7" s="19"/>
    </row>
    <row r="8" spans="1:14" x14ac:dyDescent="0.2">
      <c r="A8" s="3" t="str">
        <f>Damian!A8</f>
        <v>anet</v>
      </c>
      <c r="B8" s="1">
        <f>Damian!AF8*$E$76</f>
        <v>114.85118982756512</v>
      </c>
      <c r="C8" s="2">
        <v>0</v>
      </c>
      <c r="D8" s="2">
        <v>0</v>
      </c>
      <c r="E8" s="3">
        <f t="shared" si="6"/>
        <v>0</v>
      </c>
      <c r="F8" s="1">
        <f t="shared" si="7"/>
        <v>114.85118982756512</v>
      </c>
      <c r="G8" s="1">
        <f>Damian!M8</f>
        <v>0</v>
      </c>
      <c r="H8" s="39">
        <f t="shared" si="8"/>
        <v>0</v>
      </c>
      <c r="L8" s="1"/>
      <c r="M8" s="19"/>
    </row>
    <row r="9" spans="1:14" x14ac:dyDescent="0.2">
      <c r="A9" s="3" t="str">
        <f>Damian!A9</f>
        <v>apph</v>
      </c>
      <c r="B9" s="1">
        <f>Damian!AF9*$E$76</f>
        <v>0</v>
      </c>
      <c r="C9" s="2">
        <v>0</v>
      </c>
      <c r="D9" s="2">
        <v>107</v>
      </c>
      <c r="E9" s="3">
        <f t="shared" si="6"/>
        <v>107</v>
      </c>
      <c r="F9" s="1">
        <f t="shared" si="7"/>
        <v>-107</v>
      </c>
      <c r="G9" s="1">
        <f>Damian!M9</f>
        <v>0</v>
      </c>
      <c r="H9" s="39" t="e">
        <f t="shared" si="8"/>
        <v>#DIV/0!</v>
      </c>
      <c r="M9" s="19"/>
    </row>
    <row r="10" spans="1:14" x14ac:dyDescent="0.2">
      <c r="A10" s="3" t="str">
        <f>Damian!A10</f>
        <v>axon</v>
      </c>
      <c r="B10" s="1">
        <f>Damian!AF10*$E$76</f>
        <v>368.91028666090062</v>
      </c>
      <c r="C10" s="2">
        <v>0</v>
      </c>
      <c r="D10" s="2">
        <v>224</v>
      </c>
      <c r="E10" s="3">
        <f t="shared" si="6"/>
        <v>224</v>
      </c>
      <c r="F10" s="1">
        <f t="shared" si="7"/>
        <v>144.91028666090062</v>
      </c>
      <c r="G10" s="1">
        <f>Damian!M10</f>
        <v>6</v>
      </c>
      <c r="H10" s="39">
        <f t="shared" si="8"/>
        <v>0.60719369478005092</v>
      </c>
      <c r="L10" s="1"/>
      <c r="M10" s="19"/>
    </row>
    <row r="11" spans="1:14" x14ac:dyDescent="0.2">
      <c r="A11" s="3" t="str">
        <f>Damian!A11</f>
        <v>bros</v>
      </c>
      <c r="B11" s="1">
        <f>Damian!AF11*$E$76</f>
        <v>47.033285929831301</v>
      </c>
      <c r="C11" s="2">
        <v>0</v>
      </c>
      <c r="D11" s="2">
        <v>287</v>
      </c>
      <c r="E11" s="3">
        <f t="shared" si="6"/>
        <v>287</v>
      </c>
      <c r="F11" s="1">
        <f t="shared" si="7"/>
        <v>-239.96671407016871</v>
      </c>
      <c r="G11" s="1">
        <f>Damian!M11</f>
        <v>0</v>
      </c>
      <c r="H11" s="39">
        <f t="shared" si="8"/>
        <v>6.1020614300300791</v>
      </c>
      <c r="L11" s="1"/>
      <c r="M11" s="19"/>
    </row>
    <row r="12" spans="1:14" x14ac:dyDescent="0.2">
      <c r="A12" s="3" t="str">
        <f>Damian!A12</f>
        <v>bynd</v>
      </c>
      <c r="B12" s="1">
        <f>Damian!AF12*$E$76</f>
        <v>29.54978545885513</v>
      </c>
      <c r="C12" s="2">
        <v>0</v>
      </c>
      <c r="D12" s="2">
        <v>111</v>
      </c>
      <c r="E12" s="3">
        <f t="shared" si="6"/>
        <v>111</v>
      </c>
      <c r="F12" s="1">
        <f t="shared" si="7"/>
        <v>-81.450214541144874</v>
      </c>
      <c r="G12" s="1">
        <f>Damian!M12</f>
        <v>0</v>
      </c>
      <c r="H12" s="39">
        <f t="shared" si="8"/>
        <v>3.756372449964331</v>
      </c>
      <c r="L12" s="1"/>
      <c r="M12" s="19"/>
    </row>
    <row r="13" spans="1:14" x14ac:dyDescent="0.2">
      <c r="A13" s="3" t="str">
        <f>Damian!A13</f>
        <v>chwy</v>
      </c>
      <c r="B13" s="1">
        <f>Damian!AF13*$E$76</f>
        <v>90.269518727343012</v>
      </c>
      <c r="C13" s="2">
        <v>116</v>
      </c>
      <c r="D13" s="2">
        <v>0</v>
      </c>
      <c r="E13" s="3">
        <f t="shared" si="6"/>
        <v>116</v>
      </c>
      <c r="F13" s="1">
        <f t="shared" si="7"/>
        <v>-25.730481272656988</v>
      </c>
      <c r="G13" s="1">
        <f>Damian!M13</f>
        <v>5</v>
      </c>
      <c r="H13" s="39">
        <f t="shared" si="8"/>
        <v>1.2850406386941677</v>
      </c>
      <c r="L13" s="1"/>
      <c r="M13" s="19"/>
    </row>
    <row r="14" spans="1:14" x14ac:dyDescent="0.2">
      <c r="A14" s="3" t="str">
        <f>Damian!A14</f>
        <v>coin</v>
      </c>
      <c r="B14" s="1">
        <f>Damian!AF14*$E$76</f>
        <v>10.546792209137527</v>
      </c>
      <c r="C14" s="2">
        <v>0</v>
      </c>
      <c r="D14" s="2">
        <v>0</v>
      </c>
      <c r="E14" s="3">
        <f t="shared" si="6"/>
        <v>0</v>
      </c>
      <c r="F14" s="1">
        <f t="shared" si="7"/>
        <v>10.546792209137527</v>
      </c>
      <c r="G14" s="1">
        <f>Damian!M14</f>
        <v>3</v>
      </c>
      <c r="H14" s="39">
        <f t="shared" si="8"/>
        <v>0</v>
      </c>
      <c r="L14" s="1"/>
      <c r="M14" s="19"/>
    </row>
    <row r="15" spans="1:14" x14ac:dyDescent="0.2">
      <c r="A15" s="3" t="str">
        <f>Damian!A15</f>
        <v>cour</v>
      </c>
      <c r="B15" s="1">
        <f>Damian!AF15*$E$76</f>
        <v>0</v>
      </c>
      <c r="C15" s="2">
        <v>0</v>
      </c>
      <c r="D15" s="2">
        <v>19</v>
      </c>
      <c r="E15" s="3">
        <f t="shared" si="6"/>
        <v>19</v>
      </c>
      <c r="F15" s="1">
        <f t="shared" si="7"/>
        <v>-19</v>
      </c>
      <c r="G15" s="1">
        <f>Damian!M15</f>
        <v>0</v>
      </c>
      <c r="H15" s="39" t="e">
        <f t="shared" si="8"/>
        <v>#DIV/0!</v>
      </c>
      <c r="L15" s="1"/>
      <c r="M15" s="19"/>
    </row>
    <row r="16" spans="1:14" x14ac:dyDescent="0.2">
      <c r="A16" s="3" t="str">
        <f>Damian!A16</f>
        <v>crwd</v>
      </c>
      <c r="B16" s="1">
        <f>Damian!AF16*$E$76</f>
        <v>0</v>
      </c>
      <c r="C16" s="2">
        <v>0</v>
      </c>
      <c r="D16" s="2">
        <v>199</v>
      </c>
      <c r="E16" s="3">
        <f t="shared" si="6"/>
        <v>199</v>
      </c>
      <c r="F16" s="1">
        <f t="shared" si="7"/>
        <v>-199</v>
      </c>
      <c r="G16" s="1">
        <f>Damian!M16</f>
        <v>0</v>
      </c>
      <c r="H16" s="39" t="e">
        <f t="shared" si="8"/>
        <v>#DIV/0!</v>
      </c>
      <c r="L16" s="1"/>
      <c r="M16" s="19"/>
    </row>
    <row r="17" spans="1:13" x14ac:dyDescent="0.2">
      <c r="A17" s="3" t="str">
        <f>Damian!A17</f>
        <v>ddog</v>
      </c>
      <c r="B17" s="1">
        <f>Damian!AF17*$E$76</f>
        <v>259.10436648546118</v>
      </c>
      <c r="C17" s="2">
        <v>725</v>
      </c>
      <c r="D17" s="2">
        <v>121</v>
      </c>
      <c r="E17" s="3">
        <f t="shared" si="6"/>
        <v>846</v>
      </c>
      <c r="F17" s="1">
        <f t="shared" si="7"/>
        <v>-586.89563351453876</v>
      </c>
      <c r="G17" s="1">
        <f>Damian!M17</f>
        <v>2</v>
      </c>
      <c r="H17" s="39">
        <f t="shared" si="8"/>
        <v>3.2650935662540084</v>
      </c>
      <c r="L17" s="1"/>
      <c r="M17" s="19"/>
    </row>
    <row r="18" spans="1:13" x14ac:dyDescent="0.2">
      <c r="A18" s="3" t="str">
        <f>Damian!A18</f>
        <v>dkng</v>
      </c>
      <c r="B18" s="1">
        <f>Damian!AF18*$E$76</f>
        <v>0</v>
      </c>
      <c r="C18" s="2">
        <v>0</v>
      </c>
      <c r="D18" s="2">
        <v>137</v>
      </c>
      <c r="E18" s="3">
        <f t="shared" si="6"/>
        <v>137</v>
      </c>
      <c r="F18" s="1">
        <f t="shared" si="7"/>
        <v>-137</v>
      </c>
      <c r="G18" s="1">
        <f>Damian!M18</f>
        <v>0</v>
      </c>
      <c r="H18" s="39" t="e">
        <f t="shared" si="8"/>
        <v>#DIV/0!</v>
      </c>
      <c r="L18" s="1"/>
      <c r="M18" s="19"/>
    </row>
    <row r="19" spans="1:13" x14ac:dyDescent="0.2">
      <c r="A19" s="3" t="str">
        <f>Damian!A19</f>
        <v>docs</v>
      </c>
      <c r="B19" s="1">
        <f>Damian!AF19*$E$76</f>
        <v>22.093050436968465</v>
      </c>
      <c r="C19" s="2">
        <v>0</v>
      </c>
      <c r="D19" s="2">
        <v>0</v>
      </c>
      <c r="E19" s="3">
        <f t="shared" si="6"/>
        <v>0</v>
      </c>
      <c r="F19" s="1">
        <f t="shared" si="7"/>
        <v>22.093050436968465</v>
      </c>
      <c r="G19" s="1">
        <f>Damian!M19</f>
        <v>3</v>
      </c>
      <c r="H19" s="39">
        <f t="shared" si="8"/>
        <v>0</v>
      </c>
      <c r="L19" s="1"/>
      <c r="M19" s="19"/>
    </row>
    <row r="20" spans="1:13" x14ac:dyDescent="0.2">
      <c r="A20" s="3" t="str">
        <f>Damian!A20</f>
        <v>docu</v>
      </c>
      <c r="B20" s="1">
        <f>Damian!AF20*$E$76</f>
        <v>177.04743651652194</v>
      </c>
      <c r="C20" s="2">
        <v>0</v>
      </c>
      <c r="D20" s="2">
        <v>486</v>
      </c>
      <c r="E20" s="3">
        <f t="shared" ref="E20:E38" si="9">C20+D20</f>
        <v>486</v>
      </c>
      <c r="F20" s="1">
        <f t="shared" ref="F20:F38" si="10">B20-E20</f>
        <v>-308.95256348347806</v>
      </c>
      <c r="G20" s="1">
        <f>Damian!M20</f>
        <v>4</v>
      </c>
      <c r="H20" s="39">
        <f t="shared" ref="H20:H38" si="11">E20/B20</f>
        <v>2.7450270366080494</v>
      </c>
      <c r="L20" s="1"/>
      <c r="M20" s="19"/>
    </row>
    <row r="21" spans="1:13" x14ac:dyDescent="0.2">
      <c r="A21" s="3" t="str">
        <f>Damian!A21</f>
        <v>duol</v>
      </c>
      <c r="B21" s="1">
        <f>Damian!AF21*$E$76</f>
        <v>6.1034677136212547</v>
      </c>
      <c r="C21" s="2">
        <v>0</v>
      </c>
      <c r="D21" s="2">
        <v>173</v>
      </c>
      <c r="E21" s="3">
        <f t="shared" si="9"/>
        <v>173</v>
      </c>
      <c r="F21" s="1">
        <f t="shared" si="10"/>
        <v>-166.89653228637874</v>
      </c>
      <c r="G21" s="1">
        <f>Damian!M21</f>
        <v>0</v>
      </c>
      <c r="H21" s="39">
        <f t="shared" si="11"/>
        <v>28.344542498998031</v>
      </c>
      <c r="M21" s="19"/>
    </row>
    <row r="22" spans="1:13" x14ac:dyDescent="0.2">
      <c r="A22" s="3" t="str">
        <f>Damian!A22</f>
        <v>edit</v>
      </c>
      <c r="B22" s="1">
        <f>Damian!AF22*$E$76</f>
        <v>42.767521829653944</v>
      </c>
      <c r="C22" s="2">
        <v>0</v>
      </c>
      <c r="D22" s="2">
        <v>146</v>
      </c>
      <c r="E22" s="3">
        <f t="shared" si="9"/>
        <v>146</v>
      </c>
      <c r="F22" s="1">
        <f t="shared" si="10"/>
        <v>-103.23247817034606</v>
      </c>
      <c r="G22" s="1">
        <f>Damian!M22</f>
        <v>0</v>
      </c>
      <c r="H22" s="39">
        <f t="shared" si="11"/>
        <v>3.4138054709255377</v>
      </c>
      <c r="L22" s="1"/>
      <c r="M22" s="19"/>
    </row>
    <row r="23" spans="1:13" x14ac:dyDescent="0.2">
      <c r="A23" s="3" t="str">
        <f>Damian!A23</f>
        <v>etsy</v>
      </c>
      <c r="B23" s="1">
        <f>Damian!AF23*$E$76</f>
        <v>251.74887090607666</v>
      </c>
      <c r="C23" s="2">
        <v>280</v>
      </c>
      <c r="D23" s="2">
        <v>280</v>
      </c>
      <c r="E23" s="3">
        <f t="shared" si="9"/>
        <v>560</v>
      </c>
      <c r="F23" s="1">
        <f t="shared" si="10"/>
        <v>-308.25112909392334</v>
      </c>
      <c r="G23" s="1">
        <f>Damian!M23</f>
        <v>2</v>
      </c>
      <c r="H23" s="39">
        <f t="shared" si="11"/>
        <v>2.2244389735870027</v>
      </c>
      <c r="L23" s="1"/>
      <c r="M23" s="19"/>
    </row>
    <row r="24" spans="1:13" x14ac:dyDescent="0.2">
      <c r="A24" s="3" t="str">
        <f>Damian!A24</f>
        <v>flgt</v>
      </c>
      <c r="B24" s="1">
        <f>Damian!AF24*$E$76</f>
        <v>512.76018824165294</v>
      </c>
      <c r="C24" s="2">
        <v>0</v>
      </c>
      <c r="D24" s="2">
        <v>0</v>
      </c>
      <c r="E24" s="3">
        <f t="shared" si="9"/>
        <v>0</v>
      </c>
      <c r="F24" s="1">
        <f t="shared" si="10"/>
        <v>512.76018824165294</v>
      </c>
      <c r="G24" s="1">
        <f>Damian!M24</f>
        <v>0</v>
      </c>
      <c r="H24" s="39">
        <f t="shared" si="11"/>
        <v>0</v>
      </c>
      <c r="L24" s="1"/>
      <c r="M24" s="19"/>
    </row>
    <row r="25" spans="1:13" x14ac:dyDescent="0.2">
      <c r="A25" s="3" t="str">
        <f>Damian!A25</f>
        <v>fuv</v>
      </c>
      <c r="B25" s="1">
        <f>Damian!AF25*$E$76</f>
        <v>0</v>
      </c>
      <c r="C25" s="2">
        <v>0</v>
      </c>
      <c r="D25" s="2">
        <v>20</v>
      </c>
      <c r="E25" s="3">
        <f t="shared" si="9"/>
        <v>20</v>
      </c>
      <c r="F25" s="1">
        <f t="shared" si="10"/>
        <v>-20</v>
      </c>
      <c r="G25" s="1">
        <f>Damian!M25</f>
        <v>0</v>
      </c>
      <c r="H25" s="39" t="e">
        <f t="shared" si="11"/>
        <v>#DIV/0!</v>
      </c>
      <c r="M25" s="19"/>
    </row>
    <row r="26" spans="1:13" x14ac:dyDescent="0.2">
      <c r="A26" s="3" t="str">
        <f>Damian!A26</f>
        <v>fvrr</v>
      </c>
      <c r="B26" s="1">
        <f>Damian!AF26*$E$76</f>
        <v>0</v>
      </c>
      <c r="C26" s="2">
        <v>0</v>
      </c>
      <c r="D26" s="2">
        <v>373</v>
      </c>
      <c r="E26" s="3">
        <f t="shared" si="9"/>
        <v>373</v>
      </c>
      <c r="F26" s="1">
        <f t="shared" si="10"/>
        <v>-373</v>
      </c>
      <c r="G26" s="1">
        <f>Damian!M26</f>
        <v>2</v>
      </c>
      <c r="H26" s="39" t="e">
        <f t="shared" si="11"/>
        <v>#DIV/0!</v>
      </c>
      <c r="L26" s="1"/>
      <c r="M26" s="19"/>
    </row>
    <row r="27" spans="1:13" x14ac:dyDescent="0.2">
      <c r="A27" s="3" t="str">
        <f>Damian!A27</f>
        <v>gh</v>
      </c>
      <c r="B27" s="1">
        <f>Damian!AF27*$E$76</f>
        <v>193.751329346912</v>
      </c>
      <c r="C27" s="2">
        <v>0</v>
      </c>
      <c r="D27" s="2">
        <v>370</v>
      </c>
      <c r="E27" s="3">
        <f t="shared" si="9"/>
        <v>370</v>
      </c>
      <c r="F27" s="1">
        <f t="shared" si="10"/>
        <v>-176.248670653088</v>
      </c>
      <c r="G27" s="1">
        <f>Damian!M27</f>
        <v>6</v>
      </c>
      <c r="H27" s="39">
        <f t="shared" si="11"/>
        <v>1.9096643168703866</v>
      </c>
      <c r="L27" s="1"/>
      <c r="M27" s="19"/>
    </row>
    <row r="28" spans="1:13" x14ac:dyDescent="0.2">
      <c r="A28" s="3" t="str">
        <f>Damian!A28</f>
        <v>gmed</v>
      </c>
      <c r="B28" s="1">
        <f>Damian!AF28*$E$76</f>
        <v>88.61155656018208</v>
      </c>
      <c r="C28" s="2">
        <v>0</v>
      </c>
      <c r="D28" s="2">
        <v>397</v>
      </c>
      <c r="E28" s="3">
        <f t="shared" si="9"/>
        <v>397</v>
      </c>
      <c r="F28" s="1">
        <f t="shared" si="10"/>
        <v>-308.38844343981793</v>
      </c>
      <c r="G28" s="1">
        <f>Damian!M28</f>
        <v>0</v>
      </c>
      <c r="H28" s="39">
        <f t="shared" si="11"/>
        <v>4.4802282615402493</v>
      </c>
      <c r="L28" s="1"/>
      <c r="M28" s="19"/>
    </row>
    <row r="29" spans="1:13" x14ac:dyDescent="0.2">
      <c r="A29" s="3" t="str">
        <f>Damian!A29</f>
        <v>goog</v>
      </c>
      <c r="B29" s="1">
        <f>Damian!AF29*$E$76</f>
        <v>150.43041996637618</v>
      </c>
      <c r="C29" s="2">
        <v>0</v>
      </c>
      <c r="D29" s="2">
        <v>0</v>
      </c>
      <c r="E29" s="3">
        <f t="shared" si="9"/>
        <v>0</v>
      </c>
      <c r="F29" s="1">
        <f t="shared" si="10"/>
        <v>150.43041996637618</v>
      </c>
      <c r="G29" s="1">
        <f>Damian!M29</f>
        <v>1</v>
      </c>
      <c r="H29" s="39">
        <f t="shared" si="11"/>
        <v>0</v>
      </c>
      <c r="L29" s="1"/>
      <c r="M29" s="19"/>
    </row>
    <row r="30" spans="1:13" x14ac:dyDescent="0.2">
      <c r="A30" s="3" t="str">
        <f>Damian!A30</f>
        <v>intg</v>
      </c>
      <c r="B30" s="1">
        <f>Damian!AF30*$E$76</f>
        <v>138.75660454641294</v>
      </c>
      <c r="C30" s="2">
        <v>0</v>
      </c>
      <c r="D30" s="2">
        <v>0</v>
      </c>
      <c r="E30" s="3">
        <f t="shared" si="9"/>
        <v>0</v>
      </c>
      <c r="F30" s="1">
        <f t="shared" si="10"/>
        <v>138.75660454641294</v>
      </c>
      <c r="G30" s="1">
        <f>Damian!M30</f>
        <v>5</v>
      </c>
      <c r="H30" s="39">
        <f t="shared" si="11"/>
        <v>0</v>
      </c>
      <c r="L30" s="9"/>
      <c r="M30" s="20"/>
    </row>
    <row r="31" spans="1:13" x14ac:dyDescent="0.2">
      <c r="A31" s="3" t="str">
        <f>Damian!A31</f>
        <v>isrg</v>
      </c>
      <c r="B31" s="1">
        <f>Damian!AF31*$E$76</f>
        <v>259.30847622906083</v>
      </c>
      <c r="C31" s="2">
        <v>239</v>
      </c>
      <c r="D31" s="2">
        <v>0</v>
      </c>
      <c r="E31" s="3">
        <f t="shared" si="9"/>
        <v>239</v>
      </c>
      <c r="F31" s="1">
        <f t="shared" si="10"/>
        <v>20.30847622906083</v>
      </c>
      <c r="G31" s="1">
        <f>Damian!M31</f>
        <v>5</v>
      </c>
      <c r="H31" s="39">
        <f t="shared" si="11"/>
        <v>0.92168217358571314</v>
      </c>
      <c r="L31" s="7"/>
      <c r="M31" s="7"/>
    </row>
    <row r="32" spans="1:13" x14ac:dyDescent="0.2">
      <c r="A32" s="3" t="str">
        <f>Damian!A32</f>
        <v>jd</v>
      </c>
      <c r="B32" s="1">
        <f>Damian!AF32*$E$76</f>
        <v>185.35224094383881</v>
      </c>
      <c r="C32" s="2">
        <v>0</v>
      </c>
      <c r="D32" s="2">
        <v>308</v>
      </c>
      <c r="E32" s="3">
        <f t="shared" si="9"/>
        <v>308</v>
      </c>
      <c r="F32" s="1">
        <f t="shared" si="10"/>
        <v>-122.64775905616119</v>
      </c>
      <c r="G32" s="1">
        <f>Damian!M32</f>
        <v>0</v>
      </c>
      <c r="H32" s="39">
        <f t="shared" si="11"/>
        <v>1.6617009777255571</v>
      </c>
    </row>
    <row r="33" spans="1:8" x14ac:dyDescent="0.2">
      <c r="A33" s="3" t="str">
        <f>Damian!A33</f>
        <v>lspd</v>
      </c>
      <c r="B33" s="1">
        <f>Damian!AF33*$E$76</f>
        <v>17.083027951105947</v>
      </c>
      <c r="C33" s="2">
        <v>0</v>
      </c>
      <c r="D33" s="2">
        <v>447</v>
      </c>
      <c r="E33" s="3">
        <f t="shared" si="9"/>
        <v>447</v>
      </c>
      <c r="F33" s="1">
        <f t="shared" si="10"/>
        <v>-429.91697204889408</v>
      </c>
      <c r="G33" s="1">
        <f>Damian!M33</f>
        <v>0</v>
      </c>
      <c r="H33" s="39">
        <f t="shared" si="11"/>
        <v>26.166321408556932</v>
      </c>
    </row>
    <row r="34" spans="1:8" x14ac:dyDescent="0.2">
      <c r="A34" s="3" t="str">
        <f>Damian!A34</f>
        <v>lulu</v>
      </c>
      <c r="B34" s="1">
        <f>Damian!AF34*$E$76</f>
        <v>308.29891601878404</v>
      </c>
      <c r="C34" s="2">
        <v>0</v>
      </c>
      <c r="D34" s="2">
        <v>1064</v>
      </c>
      <c r="E34" s="3">
        <f t="shared" si="9"/>
        <v>1064</v>
      </c>
      <c r="F34" s="1">
        <f t="shared" si="10"/>
        <v>-755.70108398121602</v>
      </c>
      <c r="G34" s="1">
        <f>Damian!M34</f>
        <v>2</v>
      </c>
      <c r="H34" s="39">
        <f t="shared" si="11"/>
        <v>3.4511960461618121</v>
      </c>
    </row>
    <row r="35" spans="1:8" x14ac:dyDescent="0.2">
      <c r="A35" s="3" t="str">
        <f>Damian!A35</f>
        <v>mdb</v>
      </c>
      <c r="B35" s="1">
        <f>Damian!AF35*$E$76</f>
        <v>443.95043906704893</v>
      </c>
      <c r="C35" s="2">
        <v>0</v>
      </c>
      <c r="D35" s="2">
        <v>355</v>
      </c>
      <c r="E35" s="3">
        <f t="shared" si="9"/>
        <v>355</v>
      </c>
      <c r="F35" s="1">
        <f t="shared" si="10"/>
        <v>88.950439067048933</v>
      </c>
      <c r="G35" s="1">
        <f>Damian!M35</f>
        <v>4</v>
      </c>
      <c r="H35" s="39">
        <f t="shared" si="11"/>
        <v>0.79963880821026756</v>
      </c>
    </row>
    <row r="36" spans="1:8" x14ac:dyDescent="0.2">
      <c r="A36" s="3" t="str">
        <f>Damian!A36</f>
        <v>meli</v>
      </c>
      <c r="B36" s="1">
        <f>Damian!AF36*$E$76</f>
        <v>110.67627682896411</v>
      </c>
      <c r="C36" s="2">
        <v>0</v>
      </c>
      <c r="D36" s="2">
        <v>974</v>
      </c>
      <c r="E36" s="3">
        <f t="shared" si="9"/>
        <v>974</v>
      </c>
      <c r="F36" s="1">
        <f t="shared" si="10"/>
        <v>-863.32372317103591</v>
      </c>
      <c r="G36" s="1">
        <f>Damian!M36</f>
        <v>0</v>
      </c>
      <c r="H36" s="39">
        <f t="shared" si="11"/>
        <v>8.8004405994356976</v>
      </c>
    </row>
    <row r="37" spans="1:8" x14ac:dyDescent="0.2">
      <c r="A37" s="3" t="str">
        <f>Damian!A37</f>
        <v>mnst</v>
      </c>
      <c r="B37" s="1">
        <f>Damian!AF37*$E$76</f>
        <v>270.8992997396104</v>
      </c>
      <c r="C37" s="2">
        <v>0</v>
      </c>
      <c r="D37" s="2">
        <v>171</v>
      </c>
      <c r="E37" s="3">
        <f t="shared" si="9"/>
        <v>171</v>
      </c>
      <c r="F37" s="1">
        <f t="shared" si="10"/>
        <v>99.899299739610399</v>
      </c>
      <c r="G37" s="1">
        <f>Damian!M37</f>
        <v>0</v>
      </c>
      <c r="H37" s="39">
        <f t="shared" si="11"/>
        <v>0.63123086757465208</v>
      </c>
    </row>
    <row r="38" spans="1:8" x14ac:dyDescent="0.2">
      <c r="A38" s="3" t="str">
        <f>Damian!A38</f>
        <v>msft</v>
      </c>
      <c r="B38" s="1">
        <f>Damian!AF38*$E$76</f>
        <v>256.91576334898667</v>
      </c>
      <c r="C38" s="2">
        <v>0</v>
      </c>
      <c r="D38" s="2">
        <v>278</v>
      </c>
      <c r="E38" s="3">
        <f t="shared" si="9"/>
        <v>278</v>
      </c>
      <c r="F38" s="1">
        <f t="shared" si="10"/>
        <v>-21.084236651013327</v>
      </c>
      <c r="G38" s="1">
        <f>Damian!M38</f>
        <v>1</v>
      </c>
      <c r="H38" s="39">
        <f t="shared" si="11"/>
        <v>1.0820667302627638</v>
      </c>
    </row>
    <row r="39" spans="1:8" x14ac:dyDescent="0.2">
      <c r="A39" s="3" t="str">
        <f>Damian!A39</f>
        <v>mtch</v>
      </c>
      <c r="B39" s="1">
        <f>Damian!AF39*$E$76</f>
        <v>191.67721933289374</v>
      </c>
      <c r="C39" s="2">
        <v>0</v>
      </c>
      <c r="D39" s="2">
        <v>237</v>
      </c>
      <c r="E39" s="3">
        <f t="shared" ref="E39:E53" si="12">C39+D39</f>
        <v>237</v>
      </c>
      <c r="F39" s="1">
        <f t="shared" ref="F39:F53" si="13">B39-E39</f>
        <v>-45.322780667106258</v>
      </c>
      <c r="G39" s="1">
        <f>Damian!M39</f>
        <v>2</v>
      </c>
      <c r="H39" s="39">
        <f t="shared" ref="H39:H53" si="14">E39/B39</f>
        <v>1.2364536632201051</v>
      </c>
    </row>
    <row r="40" spans="1:8" x14ac:dyDescent="0.2">
      <c r="A40" s="3" t="str">
        <f>Damian!A40</f>
        <v>nvcr</v>
      </c>
      <c r="B40" s="1">
        <f>Damian!AF40*$E$76</f>
        <v>153.92173854085036</v>
      </c>
      <c r="C40" s="2">
        <v>0</v>
      </c>
      <c r="D40" s="2">
        <v>919</v>
      </c>
      <c r="E40" s="3">
        <f t="shared" si="12"/>
        <v>919</v>
      </c>
      <c r="F40" s="1">
        <f t="shared" si="13"/>
        <v>-765.07826145914964</v>
      </c>
      <c r="G40" s="1">
        <f>Damian!M40</f>
        <v>0</v>
      </c>
      <c r="H40" s="39">
        <f t="shared" si="14"/>
        <v>5.9705666575231691</v>
      </c>
    </row>
    <row r="41" spans="1:8" x14ac:dyDescent="0.2">
      <c r="A41" s="3" t="str">
        <f>Damian!A41</f>
        <v>nvda</v>
      </c>
      <c r="B41" s="1">
        <f>Damian!AF41*$E$76</f>
        <v>204.38407980075453</v>
      </c>
      <c r="C41" s="2">
        <v>0</v>
      </c>
      <c r="D41" s="2">
        <v>0</v>
      </c>
      <c r="E41" s="3">
        <f t="shared" si="12"/>
        <v>0</v>
      </c>
      <c r="F41" s="1">
        <f t="shared" si="13"/>
        <v>204.38407980075453</v>
      </c>
      <c r="G41" s="1">
        <f>Damian!M41</f>
        <v>0</v>
      </c>
      <c r="H41" s="39">
        <f t="shared" si="14"/>
        <v>0</v>
      </c>
    </row>
    <row r="42" spans="1:8" x14ac:dyDescent="0.2">
      <c r="A42" s="3" t="str">
        <f>Damian!A42</f>
        <v>nyt</v>
      </c>
      <c r="B42" s="1">
        <f>Damian!AF42*$E$76</f>
        <v>0</v>
      </c>
      <c r="C42" s="2">
        <v>0</v>
      </c>
      <c r="D42" s="2">
        <v>422</v>
      </c>
      <c r="E42" s="3">
        <f t="shared" si="12"/>
        <v>422</v>
      </c>
      <c r="F42" s="1">
        <f t="shared" si="13"/>
        <v>-422</v>
      </c>
      <c r="G42" s="1">
        <f>Damian!M42</f>
        <v>5</v>
      </c>
      <c r="H42" s="39" t="e">
        <f t="shared" si="14"/>
        <v>#DIV/0!</v>
      </c>
    </row>
    <row r="43" spans="1:8" x14ac:dyDescent="0.2">
      <c r="A43" s="3" t="str">
        <f>Damian!A43</f>
        <v>okta</v>
      </c>
      <c r="B43" s="1">
        <f>Damian!AF43*$E$76</f>
        <v>340.82135704364947</v>
      </c>
      <c r="C43" s="2">
        <v>239</v>
      </c>
      <c r="D43" s="2">
        <v>358</v>
      </c>
      <c r="E43" s="3">
        <f t="shared" si="12"/>
        <v>597</v>
      </c>
      <c r="F43" s="1">
        <f t="shared" si="13"/>
        <v>-256.17864295635053</v>
      </c>
      <c r="G43" s="1">
        <f>Damian!M43</f>
        <v>5</v>
      </c>
      <c r="H43" s="39">
        <f t="shared" si="14"/>
        <v>1.7516507920116677</v>
      </c>
    </row>
    <row r="44" spans="1:8" x14ac:dyDescent="0.2">
      <c r="A44" s="3" t="str">
        <f>Damian!A44</f>
        <v>open</v>
      </c>
      <c r="B44" s="1">
        <f>Damian!AF44*$E$76</f>
        <v>104.28506294349214</v>
      </c>
      <c r="C44" s="2">
        <v>0</v>
      </c>
      <c r="D44" s="2">
        <v>119</v>
      </c>
      <c r="E44" s="3">
        <f t="shared" si="12"/>
        <v>119</v>
      </c>
      <c r="F44" s="1">
        <f t="shared" si="13"/>
        <v>-14.714937056507864</v>
      </c>
      <c r="G44" s="1">
        <f>Damian!M44</f>
        <v>0</v>
      </c>
      <c r="H44" s="39">
        <f t="shared" si="14"/>
        <v>1.14110301745209</v>
      </c>
    </row>
    <row r="45" spans="1:8" x14ac:dyDescent="0.2">
      <c r="A45" s="3" t="str">
        <f>Damian!A45</f>
        <v>panw</v>
      </c>
      <c r="B45" s="1">
        <f>Damian!AF45*$E$76</f>
        <v>181.55502504041746</v>
      </c>
      <c r="C45" s="2">
        <v>0</v>
      </c>
      <c r="D45" s="2">
        <v>0</v>
      </c>
      <c r="E45" s="3">
        <f t="shared" si="12"/>
        <v>0</v>
      </c>
      <c r="F45" s="1">
        <f t="shared" si="13"/>
        <v>181.55502504041746</v>
      </c>
      <c r="G45" s="1">
        <f>Damian!M45</f>
        <v>0</v>
      </c>
      <c r="H45" s="39">
        <f t="shared" si="14"/>
        <v>0</v>
      </c>
    </row>
    <row r="46" spans="1:8" x14ac:dyDescent="0.2">
      <c r="A46" s="3" t="str">
        <f>Damian!A46</f>
        <v>pins</v>
      </c>
      <c r="B46" s="1">
        <f>Damian!AF46*$E$76</f>
        <v>148.80831833376484</v>
      </c>
      <c r="C46" s="2">
        <v>0</v>
      </c>
      <c r="D46" s="2">
        <v>185</v>
      </c>
      <c r="E46" s="3">
        <f t="shared" si="12"/>
        <v>185</v>
      </c>
      <c r="F46" s="1">
        <f t="shared" si="13"/>
        <v>-36.191681666235155</v>
      </c>
      <c r="G46" s="1">
        <f>Damian!M46</f>
        <v>0</v>
      </c>
      <c r="H46" s="39">
        <f t="shared" si="14"/>
        <v>1.243210070992538</v>
      </c>
    </row>
    <row r="47" spans="1:8" x14ac:dyDescent="0.2">
      <c r="A47" s="3" t="str">
        <f>Damian!A47</f>
        <v>pton</v>
      </c>
      <c r="B47" s="1">
        <f>Damian!AF47*$E$76</f>
        <v>33.398298758683588</v>
      </c>
      <c r="C47" s="2">
        <v>211</v>
      </c>
      <c r="D47" s="2">
        <v>246</v>
      </c>
      <c r="E47" s="3">
        <f t="shared" si="12"/>
        <v>457</v>
      </c>
      <c r="F47" s="1">
        <f t="shared" si="13"/>
        <v>-423.60170124131639</v>
      </c>
      <c r="G47" s="1">
        <f>Damian!M47</f>
        <v>0</v>
      </c>
      <c r="H47" s="39">
        <f t="shared" si="14"/>
        <v>13.683331696084657</v>
      </c>
    </row>
    <row r="48" spans="1:8" x14ac:dyDescent="0.2">
      <c r="A48" s="3" t="str">
        <f>Damian!A48</f>
        <v>qdel</v>
      </c>
      <c r="B48" s="1">
        <f>Damian!AF48*$E$76</f>
        <v>119.90112756229767</v>
      </c>
      <c r="C48" s="2">
        <v>0</v>
      </c>
      <c r="D48" s="2">
        <v>302</v>
      </c>
      <c r="E48" s="3">
        <f t="shared" si="12"/>
        <v>302</v>
      </c>
      <c r="F48" s="1">
        <f t="shared" si="13"/>
        <v>-182.09887243770231</v>
      </c>
      <c r="G48" s="1">
        <f>Damian!M48</f>
        <v>0</v>
      </c>
      <c r="H48" s="39">
        <f t="shared" si="14"/>
        <v>2.5187419513055724</v>
      </c>
    </row>
    <row r="49" spans="1:8" x14ac:dyDescent="0.2">
      <c r="A49" s="3" t="str">
        <f>Damian!A49</f>
        <v>rblx</v>
      </c>
      <c r="B49" s="1">
        <f>Damian!AF49*$E$76</f>
        <v>29.296645025382023</v>
      </c>
      <c r="C49" s="2">
        <v>0</v>
      </c>
      <c r="D49" s="2">
        <v>0</v>
      </c>
      <c r="E49" s="3">
        <f t="shared" si="12"/>
        <v>0</v>
      </c>
      <c r="F49" s="1">
        <f t="shared" si="13"/>
        <v>29.296645025382023</v>
      </c>
      <c r="G49" s="1">
        <f>Damian!M49</f>
        <v>2</v>
      </c>
      <c r="H49" s="39">
        <f t="shared" si="14"/>
        <v>0</v>
      </c>
    </row>
    <row r="50" spans="1:8" x14ac:dyDescent="0.2">
      <c r="A50" s="3" t="str">
        <f>Damian!A50</f>
        <v>rdfn</v>
      </c>
      <c r="B50" s="1">
        <f>Damian!AF50*$E$76</f>
        <v>110.1903691627662</v>
      </c>
      <c r="C50" s="2">
        <v>0</v>
      </c>
      <c r="D50" s="2">
        <v>78</v>
      </c>
      <c r="E50" s="3">
        <f t="shared" si="12"/>
        <v>78</v>
      </c>
      <c r="F50" s="1">
        <f t="shared" si="13"/>
        <v>32.190369162766203</v>
      </c>
      <c r="G50" s="1">
        <f>Damian!M50</f>
        <v>1</v>
      </c>
      <c r="H50" s="39">
        <f t="shared" si="14"/>
        <v>0.70786585608750763</v>
      </c>
    </row>
    <row r="51" spans="1:8" x14ac:dyDescent="0.2">
      <c r="A51" s="3" t="str">
        <f>Damian!A51</f>
        <v>rgen</v>
      </c>
      <c r="B51" s="1">
        <f>Damian!AF51*$E$76</f>
        <v>496.95413610373544</v>
      </c>
      <c r="C51" s="2">
        <v>0</v>
      </c>
      <c r="D51" s="2">
        <v>943</v>
      </c>
      <c r="E51" s="3">
        <f t="shared" si="12"/>
        <v>943</v>
      </c>
      <c r="F51" s="1">
        <f t="shared" si="13"/>
        <v>-446.04586389626456</v>
      </c>
      <c r="G51" s="1">
        <f>Damian!M51</f>
        <v>0</v>
      </c>
      <c r="H51" s="39">
        <f t="shared" si="14"/>
        <v>1.8975594154289439</v>
      </c>
    </row>
    <row r="52" spans="1:8" x14ac:dyDescent="0.2">
      <c r="A52" s="3" t="str">
        <f>Damian!A52</f>
        <v>roku</v>
      </c>
      <c r="B52" s="1">
        <f>Damian!AF52*$E$76</f>
        <v>384.38719120339903</v>
      </c>
      <c r="C52" s="2">
        <v>0</v>
      </c>
      <c r="D52" s="2">
        <v>186</v>
      </c>
      <c r="E52" s="3">
        <f t="shared" si="12"/>
        <v>186</v>
      </c>
      <c r="F52" s="1">
        <f t="shared" si="13"/>
        <v>198.38719120339903</v>
      </c>
      <c r="G52" s="1">
        <f>Damian!M52</f>
        <v>0</v>
      </c>
      <c r="H52" s="39">
        <f t="shared" si="14"/>
        <v>0.48388709160076521</v>
      </c>
    </row>
    <row r="53" spans="1:8" x14ac:dyDescent="0.2">
      <c r="A53" s="3" t="str">
        <f>Damian!A53</f>
        <v>rvlv</v>
      </c>
      <c r="B53" s="1">
        <f>Damian!AF53*$E$76</f>
        <v>53.853456256634772</v>
      </c>
      <c r="C53" s="2">
        <v>0</v>
      </c>
      <c r="D53" s="2">
        <v>0</v>
      </c>
      <c r="E53" s="3">
        <f t="shared" si="12"/>
        <v>0</v>
      </c>
      <c r="F53" s="1">
        <f t="shared" si="13"/>
        <v>53.853456256634772</v>
      </c>
      <c r="G53" s="1">
        <f>Damian!M53</f>
        <v>0</v>
      </c>
      <c r="H53" s="39">
        <f t="shared" si="14"/>
        <v>0</v>
      </c>
    </row>
    <row r="54" spans="1:8" x14ac:dyDescent="0.2">
      <c r="A54" s="3" t="str">
        <f>Damian!A54</f>
        <v>se</v>
      </c>
      <c r="B54" s="1">
        <f>Damian!AF54*$E$76</f>
        <v>852.64411973999461</v>
      </c>
      <c r="C54" s="2">
        <v>0</v>
      </c>
      <c r="D54" s="2">
        <v>1903</v>
      </c>
      <c r="E54" s="3">
        <f>C54+D54</f>
        <v>1903</v>
      </c>
      <c r="F54" s="1">
        <f>B54-E54</f>
        <v>-1050.3558802600055</v>
      </c>
      <c r="G54" s="1">
        <f>Damian!M54</f>
        <v>3</v>
      </c>
      <c r="H54" s="39">
        <f>E54/B54</f>
        <v>2.2318807529925864</v>
      </c>
    </row>
    <row r="55" spans="1:8" x14ac:dyDescent="0.2">
      <c r="A55" s="3" t="str">
        <f>Damian!A55</f>
        <v>shop</v>
      </c>
      <c r="B55" s="1">
        <f>Damian!AF55*$E$76</f>
        <v>220.25956724641819</v>
      </c>
      <c r="C55" s="2">
        <v>0</v>
      </c>
      <c r="D55" s="2">
        <v>427</v>
      </c>
      <c r="E55" s="3">
        <f>C55+D55</f>
        <v>427</v>
      </c>
      <c r="F55" s="1">
        <f>B55-E55</f>
        <v>-206.74043275358181</v>
      </c>
      <c r="G55" s="1">
        <f>Damian!M55</f>
        <v>3</v>
      </c>
      <c r="H55" s="39">
        <f>E55/B55</f>
        <v>1.938621805800101</v>
      </c>
    </row>
    <row r="56" spans="1:8" x14ac:dyDescent="0.2">
      <c r="A56" s="3" t="str">
        <f>Damian!A56</f>
        <v>snow</v>
      </c>
      <c r="B56" s="1">
        <f>Damian!AF56*$E$76</f>
        <v>25.985141195410534</v>
      </c>
      <c r="C56" s="2">
        <v>0</v>
      </c>
      <c r="D56" s="2">
        <v>0</v>
      </c>
      <c r="E56" s="3">
        <f t="shared" ref="E56" si="15">C56+D56</f>
        <v>0</v>
      </c>
      <c r="F56" s="1">
        <f t="shared" ref="F56" si="16">B56-E56</f>
        <v>25.985141195410534</v>
      </c>
      <c r="G56" s="1">
        <f>Damian!M56</f>
        <v>2</v>
      </c>
      <c r="H56" s="39">
        <f t="shared" ref="H56" si="17">E56/B56</f>
        <v>0</v>
      </c>
    </row>
    <row r="57" spans="1:8" x14ac:dyDescent="0.2">
      <c r="A57" s="3" t="str">
        <f>Damian!A57</f>
        <v>splk</v>
      </c>
      <c r="B57" s="1">
        <f>Damian!AF57*$E$76</f>
        <v>0</v>
      </c>
      <c r="C57" s="2">
        <v>0</v>
      </c>
      <c r="D57" s="2">
        <v>122</v>
      </c>
      <c r="E57" s="3">
        <f t="shared" ref="E57:E64" si="18">C57+D57</f>
        <v>122</v>
      </c>
      <c r="F57" s="1">
        <f t="shared" ref="F57:F63" si="19">B57-E57</f>
        <v>-122</v>
      </c>
      <c r="G57" s="1">
        <f>Damian!M57</f>
        <v>4</v>
      </c>
      <c r="H57" s="39" t="e">
        <f t="shared" ref="H57:H64" si="20">E57/B57</f>
        <v>#DIV/0!</v>
      </c>
    </row>
    <row r="58" spans="1:8" x14ac:dyDescent="0.2">
      <c r="A58" s="3" t="str">
        <f>Damian!A58</f>
        <v>sq</v>
      </c>
      <c r="B58" s="1">
        <f>Damian!AF58*$E$76</f>
        <v>0</v>
      </c>
      <c r="C58" s="2">
        <v>0</v>
      </c>
      <c r="D58" s="2">
        <v>597</v>
      </c>
      <c r="E58" s="3">
        <f t="shared" si="18"/>
        <v>597</v>
      </c>
      <c r="F58" s="1">
        <f t="shared" si="19"/>
        <v>-597</v>
      </c>
      <c r="G58" s="1">
        <f>Damian!M58</f>
        <v>0</v>
      </c>
      <c r="H58" s="39" t="e">
        <f t="shared" si="20"/>
        <v>#DIV/0!</v>
      </c>
    </row>
    <row r="59" spans="1:8" x14ac:dyDescent="0.2">
      <c r="A59" s="3" t="str">
        <f>Damian!A59</f>
        <v>task</v>
      </c>
      <c r="B59" s="1">
        <f>Damian!AF59*$E$76</f>
        <v>34.094288470766863</v>
      </c>
      <c r="C59" s="2">
        <v>0</v>
      </c>
      <c r="D59" s="2">
        <v>0</v>
      </c>
      <c r="E59" s="3">
        <f t="shared" si="18"/>
        <v>0</v>
      </c>
      <c r="F59" s="1">
        <f t="shared" si="19"/>
        <v>34.094288470766863</v>
      </c>
      <c r="G59" s="1">
        <f>Damian!M59</f>
        <v>0</v>
      </c>
      <c r="H59" s="39">
        <f t="shared" si="20"/>
        <v>0</v>
      </c>
    </row>
    <row r="60" spans="1:8" x14ac:dyDescent="0.2">
      <c r="A60" s="3" t="str">
        <f>Damian!A60</f>
        <v>tdoc</v>
      </c>
      <c r="B60" s="1">
        <f>Damian!AF60*$E$76</f>
        <v>75.60078342091596</v>
      </c>
      <c r="C60" s="2">
        <v>0</v>
      </c>
      <c r="D60" s="2">
        <v>203</v>
      </c>
      <c r="E60" s="3">
        <f t="shared" si="18"/>
        <v>203</v>
      </c>
      <c r="F60" s="1">
        <f t="shared" si="19"/>
        <v>-127.39921657908404</v>
      </c>
      <c r="G60" s="1">
        <f>Damian!M60</f>
        <v>2</v>
      </c>
      <c r="H60" s="39">
        <f t="shared" si="20"/>
        <v>2.6851573596767433</v>
      </c>
    </row>
    <row r="61" spans="1:8" x14ac:dyDescent="0.2">
      <c r="A61" s="3" t="str">
        <f>Damian!A61</f>
        <v>team</v>
      </c>
      <c r="B61" s="1">
        <f>Damian!AF61*$E$76</f>
        <v>430.96292181249964</v>
      </c>
      <c r="C61" s="2">
        <v>0</v>
      </c>
      <c r="D61" s="2">
        <v>899</v>
      </c>
      <c r="E61" s="3">
        <f t="shared" si="18"/>
        <v>899</v>
      </c>
      <c r="F61" s="1">
        <f t="shared" si="19"/>
        <v>-468.03707818750036</v>
      </c>
      <c r="G61" s="1">
        <f>Damian!M61</f>
        <v>5</v>
      </c>
      <c r="H61" s="39">
        <f t="shared" si="20"/>
        <v>2.0860263250004851</v>
      </c>
    </row>
    <row r="62" spans="1:8" x14ac:dyDescent="0.2">
      <c r="A62" s="3" t="str">
        <f>Damian!A62</f>
        <v>trex</v>
      </c>
      <c r="B62" s="1">
        <f>Damian!AF62*$E$76</f>
        <v>564.27396167898712</v>
      </c>
      <c r="C62" s="2">
        <v>0</v>
      </c>
      <c r="D62" s="2">
        <v>175</v>
      </c>
      <c r="E62" s="3">
        <f t="shared" si="18"/>
        <v>175</v>
      </c>
      <c r="F62" s="1">
        <f t="shared" si="19"/>
        <v>389.27396167898712</v>
      </c>
      <c r="G62" s="1">
        <f>Damian!M62</f>
        <v>2</v>
      </c>
      <c r="H62" s="39">
        <f t="shared" si="20"/>
        <v>0.31013304154473231</v>
      </c>
    </row>
    <row r="63" spans="1:8" x14ac:dyDescent="0.2">
      <c r="A63" s="3" t="str">
        <f>Damian!A63</f>
        <v>ttd</v>
      </c>
      <c r="B63" s="1">
        <f>Damian!AF63*$E$76</f>
        <v>490.52848944066767</v>
      </c>
      <c r="C63" s="2">
        <v>0</v>
      </c>
      <c r="D63" s="2">
        <v>884</v>
      </c>
      <c r="E63" s="3">
        <f t="shared" si="18"/>
        <v>884</v>
      </c>
      <c r="F63" s="1">
        <f t="shared" si="19"/>
        <v>-393.47151055933233</v>
      </c>
      <c r="G63" s="1">
        <f>Damian!M63</f>
        <v>5</v>
      </c>
      <c r="H63" s="39">
        <f t="shared" si="20"/>
        <v>1.8021379369993249</v>
      </c>
    </row>
    <row r="64" spans="1:8" x14ac:dyDescent="0.2">
      <c r="A64" s="3" t="str">
        <f>Damian!A64</f>
        <v>ttwo</v>
      </c>
      <c r="B64" s="1">
        <f>Damian!AF64*$E$76</f>
        <v>207.52629406821799</v>
      </c>
      <c r="C64" s="2">
        <v>0</v>
      </c>
      <c r="D64" s="2">
        <v>120</v>
      </c>
      <c r="E64" s="3">
        <f t="shared" si="18"/>
        <v>120</v>
      </c>
      <c r="F64" s="1">
        <f t="shared" ref="F64:F72" si="21">B64-E64</f>
        <v>87.526294068217993</v>
      </c>
      <c r="G64" s="1">
        <f>Damian!M64</f>
        <v>6</v>
      </c>
      <c r="H64" s="39">
        <f t="shared" si="20"/>
        <v>0.57823997936643934</v>
      </c>
    </row>
    <row r="65" spans="1:8" x14ac:dyDescent="0.2">
      <c r="A65" s="3" t="str">
        <f>Damian!A65</f>
        <v>twlo</v>
      </c>
      <c r="B65" s="1">
        <f>Damian!AF65*$E$76</f>
        <v>188.54165261264785</v>
      </c>
      <c r="C65" s="2">
        <v>0</v>
      </c>
      <c r="D65" s="2">
        <v>447</v>
      </c>
      <c r="E65" s="3">
        <f t="shared" ref="E65:E72" si="22">C65+D65</f>
        <v>447</v>
      </c>
      <c r="F65" s="1">
        <f t="shared" si="21"/>
        <v>-258.45834738735215</v>
      </c>
      <c r="G65" s="1">
        <f>Damian!M65</f>
        <v>2</v>
      </c>
      <c r="H65" s="39">
        <f t="shared" ref="H65:H72" si="23">E65/B65</f>
        <v>2.3708289060049013</v>
      </c>
    </row>
    <row r="66" spans="1:8" x14ac:dyDescent="0.2">
      <c r="A66" s="3" t="str">
        <f>Damian!A66</f>
        <v>twtr</v>
      </c>
      <c r="B66" s="1">
        <f>Damian!AF66*$E$76</f>
        <v>320.68427565811027</v>
      </c>
      <c r="C66" s="2">
        <v>0</v>
      </c>
      <c r="D66" s="2">
        <v>196</v>
      </c>
      <c r="E66" s="3">
        <f t="shared" si="22"/>
        <v>196</v>
      </c>
      <c r="F66" s="1">
        <f t="shared" si="21"/>
        <v>124.68427565811027</v>
      </c>
      <c r="G66" s="1">
        <f>Damian!M66</f>
        <v>0</v>
      </c>
      <c r="H66" s="39">
        <f t="shared" si="23"/>
        <v>0.61119304835813226</v>
      </c>
    </row>
    <row r="67" spans="1:8" x14ac:dyDescent="0.2">
      <c r="A67" s="3" t="str">
        <f>Damian!A67</f>
        <v>upst</v>
      </c>
      <c r="B67" s="1">
        <f>Damian!AF67*$E$76</f>
        <v>675.92703762776796</v>
      </c>
      <c r="C67" s="2">
        <v>0</v>
      </c>
      <c r="D67" s="2">
        <v>1350</v>
      </c>
      <c r="E67" s="3">
        <f t="shared" si="22"/>
        <v>1350</v>
      </c>
      <c r="F67" s="1">
        <f t="shared" si="21"/>
        <v>-674.07296237223204</v>
      </c>
      <c r="G67" s="1">
        <f>Damian!M67</f>
        <v>0</v>
      </c>
      <c r="H67" s="39">
        <f t="shared" si="23"/>
        <v>1.9972569890649101</v>
      </c>
    </row>
    <row r="68" spans="1:8" x14ac:dyDescent="0.2">
      <c r="A68" s="3" t="str">
        <f>Damian!A68</f>
        <v>veev</v>
      </c>
      <c r="B68" s="1">
        <f>Damian!AF68*$E$76</f>
        <v>179.2877717718452</v>
      </c>
      <c r="C68" s="2">
        <v>0</v>
      </c>
      <c r="D68" s="2">
        <v>546</v>
      </c>
      <c r="E68" s="3">
        <f t="shared" si="22"/>
        <v>546</v>
      </c>
      <c r="F68" s="1">
        <f t="shared" si="21"/>
        <v>-366.7122282281548</v>
      </c>
      <c r="G68" s="1">
        <f>Damian!M68</f>
        <v>2</v>
      </c>
      <c r="H68" s="39">
        <f t="shared" si="23"/>
        <v>3.0453833778179744</v>
      </c>
    </row>
    <row r="69" spans="1:8" x14ac:dyDescent="0.2">
      <c r="A69" s="3" t="str">
        <f>Damian!A69</f>
        <v>wk</v>
      </c>
      <c r="B69" s="1">
        <f>Damian!AF69*$E$76</f>
        <v>0</v>
      </c>
      <c r="C69" s="2">
        <v>0</v>
      </c>
      <c r="D69" s="2">
        <v>97</v>
      </c>
      <c r="E69" s="3">
        <f t="shared" si="22"/>
        <v>97</v>
      </c>
      <c r="F69" s="1">
        <f t="shared" si="21"/>
        <v>-97</v>
      </c>
      <c r="G69" s="1">
        <f>Damian!M69</f>
        <v>6</v>
      </c>
      <c r="H69" s="39" t="e">
        <f t="shared" si="23"/>
        <v>#DIV/0!</v>
      </c>
    </row>
    <row r="70" spans="1:8" x14ac:dyDescent="0.2">
      <c r="A70" s="3" t="str">
        <f>Damian!A70</f>
        <v>xpev</v>
      </c>
      <c r="B70" s="1">
        <f>Damian!AF70*$E$76</f>
        <v>207.39030744531891</v>
      </c>
      <c r="C70" s="2">
        <v>0</v>
      </c>
      <c r="D70" s="2">
        <v>0</v>
      </c>
      <c r="E70" s="3">
        <f t="shared" si="22"/>
        <v>0</v>
      </c>
      <c r="F70" s="1">
        <f t="shared" si="21"/>
        <v>207.39030744531891</v>
      </c>
      <c r="G70" s="1">
        <f>Damian!M70</f>
        <v>0</v>
      </c>
      <c r="H70" s="39">
        <f t="shared" si="23"/>
        <v>0</v>
      </c>
    </row>
    <row r="71" spans="1:8" x14ac:dyDescent="0.2">
      <c r="A71" s="3" t="str">
        <f>Damian!A71</f>
        <v>zen</v>
      </c>
      <c r="B71" s="1">
        <f>Damian!AF71*$E$76</f>
        <v>154.03938951412871</v>
      </c>
      <c r="C71" s="2">
        <v>0</v>
      </c>
      <c r="D71" s="2">
        <v>488</v>
      </c>
      <c r="E71" s="3">
        <f t="shared" si="22"/>
        <v>488</v>
      </c>
      <c r="F71" s="1">
        <f t="shared" si="21"/>
        <v>-333.96061048587126</v>
      </c>
      <c r="G71" s="1">
        <f>Damian!M71</f>
        <v>0</v>
      </c>
      <c r="H71" s="39">
        <f t="shared" si="23"/>
        <v>3.1680208649180601</v>
      </c>
    </row>
    <row r="72" spans="1:8" ht="17" thickBot="1" x14ac:dyDescent="0.25">
      <c r="A72" s="3" t="str">
        <f>Damian!A72</f>
        <v>znga</v>
      </c>
      <c r="B72" s="1">
        <f>Damian!AF72*$E$76</f>
        <v>95.160262042412143</v>
      </c>
      <c r="C72" s="2">
        <v>0</v>
      </c>
      <c r="D72" s="2">
        <v>414</v>
      </c>
      <c r="E72" s="3">
        <f t="shared" si="22"/>
        <v>414</v>
      </c>
      <c r="F72" s="1">
        <f t="shared" si="21"/>
        <v>-318.83973795758789</v>
      </c>
      <c r="G72" s="1">
        <f>Damian!M72</f>
        <v>0</v>
      </c>
      <c r="H72" s="39">
        <f t="shared" si="23"/>
        <v>4.3505554851822881</v>
      </c>
    </row>
    <row r="73" spans="1:8" x14ac:dyDescent="0.2">
      <c r="A73" s="55" t="str">
        <f>Damian!A73</f>
        <v>SUM</v>
      </c>
      <c r="B73" s="56">
        <f>SUM(B2:B72)</f>
        <v>13280.5</v>
      </c>
      <c r="C73" s="56">
        <f>SUM(C2:C72)</f>
        <v>1810</v>
      </c>
      <c r="D73" s="56">
        <f>SUM(D2:D72)</f>
        <v>19910</v>
      </c>
      <c r="E73" s="56">
        <f>SUM(E2:E72)</f>
        <v>21720</v>
      </c>
      <c r="F73" s="56">
        <f>SUM(F2:F72)</f>
        <v>-8439.5</v>
      </c>
      <c r="G73" s="57"/>
      <c r="H73" s="57"/>
    </row>
    <row r="75" spans="1:8" x14ac:dyDescent="0.2">
      <c r="A75" s="3" t="s">
        <v>119</v>
      </c>
      <c r="B75" t="s">
        <v>120</v>
      </c>
      <c r="C75" t="s">
        <v>174</v>
      </c>
      <c r="D75" t="s">
        <v>26</v>
      </c>
      <c r="E75" t="s">
        <v>190</v>
      </c>
      <c r="F75" t="s">
        <v>191</v>
      </c>
      <c r="G75" t="s">
        <v>192</v>
      </c>
    </row>
    <row r="76" spans="1:8" x14ac:dyDescent="0.2">
      <c r="A76" s="1">
        <v>6118</v>
      </c>
      <c r="B76">
        <v>20443</v>
      </c>
      <c r="C76" s="1">
        <f>A76+B76</f>
        <v>26561</v>
      </c>
      <c r="D76">
        <f>Damian!F81</f>
        <v>0.5</v>
      </c>
      <c r="E76" s="1">
        <f>D76*C76</f>
        <v>13280.5</v>
      </c>
      <c r="F76" s="1">
        <f>E73</f>
        <v>21720</v>
      </c>
      <c r="G76" s="1">
        <f>E76-F76</f>
        <v>-8439.5</v>
      </c>
    </row>
    <row r="78" spans="1:8" x14ac:dyDescent="0.2">
      <c r="A78" s="34" t="s">
        <v>189</v>
      </c>
    </row>
  </sheetData>
  <sortState xmlns:xlrd2="http://schemas.microsoft.com/office/spreadsheetml/2017/richdata2" ref="A2:H36">
    <sortCondition ref="G2:G36"/>
  </sortState>
  <conditionalFormatting sqref="N2:N30">
    <cfRule type="colorScale" priority="775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2:F4 F6:F18 F20:F52 F54:F55 F57:F72">
    <cfRule type="colorScale" priority="1178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3:F4 F6:F18 F20:F52 F54:F55 F57:F71">
    <cfRule type="colorScale" priority="1184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2:G4 G6:G18 G20:G52 G54:G55 G57:G72">
    <cfRule type="colorScale" priority="1190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">
    <cfRule type="colorScale" priority="10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">
    <cfRule type="colorScale" priority="11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5">
    <cfRule type="colorScale" priority="12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19">
    <cfRule type="colorScale" priority="7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19">
    <cfRule type="colorScale" priority="8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19">
    <cfRule type="colorScale" priority="9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3">
    <cfRule type="colorScale" priority="4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3">
    <cfRule type="colorScale" priority="5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53">
    <cfRule type="colorScale" priority="6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6">
    <cfRule type="colorScale" priority="1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6">
    <cfRule type="colorScale" priority="2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56">
    <cfRule type="colorScale" priority="3">
      <colorScale>
        <cfvo type="min"/>
        <cfvo type="percentile" val="50"/>
        <cfvo type="max"/>
        <color rgb="FFFF0000"/>
        <color theme="0"/>
        <color rgb="FF00B050"/>
      </colorScale>
    </cfRule>
  </conditionalFormatting>
  <hyperlinks>
    <hyperlink ref="A78" r:id="rId1" xr:uid="{278F32D6-B321-9D47-8E81-230980C843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Damian</vt:lpstr>
      <vt:lpstr>Dongmei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Satterthwaite-Phillips</dc:creator>
  <cp:lastModifiedBy>Damian Satterthwaite-Phillips</cp:lastModifiedBy>
  <cp:lastPrinted>2018-12-01T03:25:24Z</cp:lastPrinted>
  <dcterms:created xsi:type="dcterms:W3CDTF">2018-04-09T04:25:43Z</dcterms:created>
  <dcterms:modified xsi:type="dcterms:W3CDTF">2022-05-07T04:20:24Z</dcterms:modified>
</cp:coreProperties>
</file>