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6F89392F-8F4A-B440-B13C-754C7177CBE3}" xr6:coauthVersionLast="47" xr6:coauthVersionMax="47" xr10:uidLastSave="{00000000-0000-0000-0000-000000000000}"/>
  <bookViews>
    <workbookView xWindow="1180" yWindow="460" windowWidth="19280" windowHeight="219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11" l="1"/>
  <c r="W30" i="11"/>
  <c r="AC15" i="11"/>
  <c r="O50" i="11"/>
  <c r="C52" i="11"/>
  <c r="AS52" i="11"/>
  <c r="AV20" i="11"/>
  <c r="AQ20" i="11"/>
  <c r="AL20" i="11"/>
  <c r="AC20" i="11"/>
  <c r="AG20" i="11" s="1"/>
  <c r="D20" i="11"/>
  <c r="AV24" i="11"/>
  <c r="AQ24" i="11"/>
  <c r="AL24" i="11"/>
  <c r="AC24" i="11"/>
  <c r="AG24" i="11" s="1"/>
  <c r="BA23" i="11"/>
  <c r="BA22" i="11"/>
  <c r="BA21" i="11" s="1"/>
  <c r="BA25" i="11"/>
  <c r="D24" i="11"/>
  <c r="AX52" i="11"/>
  <c r="AN52" i="11"/>
  <c r="AI52" i="11"/>
  <c r="AC26" i="11"/>
  <c r="AG26" i="11" s="1"/>
  <c r="AC49" i="11"/>
  <c r="AG49" i="11" s="1"/>
  <c r="AV17" i="11"/>
  <c r="AV11" i="11"/>
  <c r="AV3" i="11"/>
  <c r="AQ17" i="11"/>
  <c r="AQ3" i="11"/>
  <c r="AL17" i="11"/>
  <c r="AL3" i="11"/>
  <c r="AC3" i="11"/>
  <c r="AG3" i="11" s="1"/>
  <c r="AC17" i="11"/>
  <c r="AG17" i="11" s="1"/>
  <c r="AC11" i="11"/>
  <c r="AG11" i="11" s="1"/>
  <c r="AL11" i="11"/>
  <c r="AQ11" i="11"/>
  <c r="J30" i="11"/>
  <c r="O30" i="11" s="1"/>
  <c r="J13" i="11"/>
  <c r="O13" i="11" s="1"/>
  <c r="AQ13" i="11" s="1"/>
  <c r="J6" i="11"/>
  <c r="O6" i="11" s="1"/>
  <c r="AQ6" i="11" s="1"/>
  <c r="D3" i="11"/>
  <c r="D17" i="11"/>
  <c r="D11" i="11"/>
  <c r="AC23" i="11"/>
  <c r="AG23" i="11" s="1"/>
  <c r="AC39" i="11"/>
  <c r="AG39" i="11" s="1"/>
  <c r="E51" i="11"/>
  <c r="AW50" i="11" s="1"/>
  <c r="AV9" i="11"/>
  <c r="AV18" i="11"/>
  <c r="AV36" i="11"/>
  <c r="AV2" i="11"/>
  <c r="AC22" i="11"/>
  <c r="AC19" i="11"/>
  <c r="AG19" i="11" s="1"/>
  <c r="AC46" i="11"/>
  <c r="AG46" i="11" s="1"/>
  <c r="AC32" i="11"/>
  <c r="AG32" i="11" s="1"/>
  <c r="AC7" i="11"/>
  <c r="AG7" i="11" s="1"/>
  <c r="AC6" i="11"/>
  <c r="AA71" i="11"/>
  <c r="AA69" i="11"/>
  <c r="AA70" i="11" s="1"/>
  <c r="AA68" i="11"/>
  <c r="AB67" i="11" s="1"/>
  <c r="D58" i="11"/>
  <c r="C58" i="11"/>
  <c r="B58" i="11"/>
  <c r="H57" i="11" s="1"/>
  <c r="H58" i="11" s="1"/>
  <c r="F57" i="11"/>
  <c r="F56" i="11"/>
  <c r="K52" i="11"/>
  <c r="L51" i="11"/>
  <c r="K51" i="11"/>
  <c r="I51" i="11"/>
  <c r="B51" i="11"/>
  <c r="AC43" i="11"/>
  <c r="AG43" i="11" s="1"/>
  <c r="O43" i="11"/>
  <c r="D43" i="11"/>
  <c r="J26" i="11"/>
  <c r="O26" i="11" s="1"/>
  <c r="D26" i="11"/>
  <c r="AC8" i="11"/>
  <c r="AG8" i="11" s="1"/>
  <c r="O8" i="11"/>
  <c r="AQ8" i="11" s="1"/>
  <c r="D8" i="11"/>
  <c r="O39" i="11"/>
  <c r="AL39" i="11" s="1"/>
  <c r="D39" i="11"/>
  <c r="AC45" i="11"/>
  <c r="AG45" i="11" s="1"/>
  <c r="O45" i="11"/>
  <c r="D45" i="11"/>
  <c r="D6" i="11"/>
  <c r="AC36" i="11"/>
  <c r="O36" i="11"/>
  <c r="D36" i="11"/>
  <c r="AC30" i="11"/>
  <c r="D30" i="11"/>
  <c r="AC13" i="11"/>
  <c r="D13" i="11"/>
  <c r="AQ10" i="11"/>
  <c r="AL10" i="11"/>
  <c r="AC10" i="11"/>
  <c r="AG10" i="11" s="1"/>
  <c r="D10" i="11"/>
  <c r="AC41" i="11"/>
  <c r="O41" i="11"/>
  <c r="D41" i="11"/>
  <c r="AC48" i="11"/>
  <c r="AG48" i="11" s="1"/>
  <c r="O48" i="11"/>
  <c r="D48" i="11"/>
  <c r="AC31" i="11"/>
  <c r="AG31" i="11" s="1"/>
  <c r="O31" i="11"/>
  <c r="D31" i="11"/>
  <c r="AC50" i="11"/>
  <c r="AG50" i="11" s="1"/>
  <c r="D50" i="11"/>
  <c r="AC12" i="11"/>
  <c r="AG12" i="11" s="1"/>
  <c r="J12" i="11"/>
  <c r="O12" i="11" s="1"/>
  <c r="D12" i="11"/>
  <c r="AC18" i="11"/>
  <c r="AG18" i="11" s="1"/>
  <c r="O18" i="11"/>
  <c r="D18" i="11"/>
  <c r="AC38" i="11"/>
  <c r="AG38" i="11" s="1"/>
  <c r="J38" i="11"/>
  <c r="O38" i="11" s="1"/>
  <c r="D38" i="11"/>
  <c r="AC35" i="11"/>
  <c r="AG35" i="11" s="1"/>
  <c r="O35" i="11"/>
  <c r="D35" i="11"/>
  <c r="O23" i="11"/>
  <c r="D23" i="11"/>
  <c r="AC25" i="11"/>
  <c r="O25" i="11"/>
  <c r="AQ25" i="11" s="1"/>
  <c r="D25" i="11"/>
  <c r="AC28" i="11"/>
  <c r="AG28" i="11" s="1"/>
  <c r="O28" i="11"/>
  <c r="D28" i="11"/>
  <c r="J49" i="11"/>
  <c r="O49" i="11" s="1"/>
  <c r="D49" i="11"/>
  <c r="AC2" i="11"/>
  <c r="AG2" i="11" s="1"/>
  <c r="O2" i="11"/>
  <c r="D2" i="11"/>
  <c r="BA27" i="11"/>
  <c r="BA28" i="11" s="1"/>
  <c r="BA29" i="11" s="1"/>
  <c r="BA30" i="11" s="1"/>
  <c r="BA31" i="11" s="1"/>
  <c r="AC9" i="11"/>
  <c r="AG9" i="11" s="1"/>
  <c r="J9" i="11"/>
  <c r="O9" i="11" s="1"/>
  <c r="D9" i="11"/>
  <c r="AC47" i="11"/>
  <c r="O47" i="11"/>
  <c r="AL47" i="11" s="1"/>
  <c r="D47" i="11"/>
  <c r="AC27" i="11"/>
  <c r="AG27" i="11" s="1"/>
  <c r="O27" i="11"/>
  <c r="D27" i="11"/>
  <c r="O19" i="11"/>
  <c r="D19" i="11"/>
  <c r="AC4" i="11"/>
  <c r="AG4" i="11" s="1"/>
  <c r="O4" i="11"/>
  <c r="AQ4" i="11" s="1"/>
  <c r="D4" i="11"/>
  <c r="AC44" i="11"/>
  <c r="O44" i="11"/>
  <c r="AQ44" i="11" s="1"/>
  <c r="D44" i="11"/>
  <c r="J22" i="11"/>
  <c r="O22" i="11" s="1"/>
  <c r="AQ22" i="11" s="1"/>
  <c r="D22" i="11"/>
  <c r="AC16" i="11"/>
  <c r="AG16" i="11" s="1"/>
  <c r="O16" i="11"/>
  <c r="D16" i="11"/>
  <c r="AC29" i="11"/>
  <c r="AG29" i="11" s="1"/>
  <c r="O29" i="11"/>
  <c r="D29" i="11"/>
  <c r="AC21" i="11"/>
  <c r="AG21" i="11" s="1"/>
  <c r="O21" i="11"/>
  <c r="D21" i="11"/>
  <c r="AC37" i="11"/>
  <c r="J37" i="11"/>
  <c r="O37" i="11" s="1"/>
  <c r="D37" i="11"/>
  <c r="AC14" i="11"/>
  <c r="AG14" i="11" s="1"/>
  <c r="O14" i="11"/>
  <c r="AQ14" i="11" s="1"/>
  <c r="D14" i="11"/>
  <c r="AC42" i="11"/>
  <c r="AG42" i="11" s="1"/>
  <c r="O42" i="11"/>
  <c r="AQ42" i="11" s="1"/>
  <c r="D42" i="11"/>
  <c r="AC5" i="11"/>
  <c r="O5" i="11"/>
  <c r="AQ5" i="11" s="1"/>
  <c r="D5" i="11"/>
  <c r="J7" i="11"/>
  <c r="O7" i="11" s="1"/>
  <c r="D7" i="11"/>
  <c r="J15" i="11"/>
  <c r="O15" i="11" s="1"/>
  <c r="AQ15" i="11" s="1"/>
  <c r="D15" i="11"/>
  <c r="AC33" i="11"/>
  <c r="J33" i="11"/>
  <c r="D33" i="11"/>
  <c r="AC34" i="11"/>
  <c r="J34" i="11"/>
  <c r="O34" i="11" s="1"/>
  <c r="D34" i="11"/>
  <c r="AC40" i="11"/>
  <c r="J40" i="11"/>
  <c r="O40" i="11" s="1"/>
  <c r="D40" i="11"/>
  <c r="J32" i="11"/>
  <c r="O32" i="11" s="1"/>
  <c r="AQ32" i="11" s="1"/>
  <c r="D32" i="11"/>
  <c r="O46" i="11"/>
  <c r="D46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G5" i="11" l="1"/>
  <c r="AG44" i="11"/>
  <c r="AW20" i="11"/>
  <c r="AX20" i="11" s="1"/>
  <c r="AZ20" i="11" s="1"/>
  <c r="AW24" i="11"/>
  <c r="AX24" i="11" s="1"/>
  <c r="AZ24" i="11" s="1"/>
  <c r="AG41" i="11"/>
  <c r="AG36" i="11"/>
  <c r="AW11" i="11"/>
  <c r="AX11" i="11" s="1"/>
  <c r="AZ11" i="11" s="1"/>
  <c r="AW3" i="11"/>
  <c r="AX3" i="11" s="1"/>
  <c r="AZ3" i="11" s="1"/>
  <c r="AW17" i="11"/>
  <c r="AX17" i="11" s="1"/>
  <c r="AZ17" i="11" s="1"/>
  <c r="AG13" i="11"/>
  <c r="AG34" i="11"/>
  <c r="AG22" i="11"/>
  <c r="AW9" i="11"/>
  <c r="AX9" i="11" s="1"/>
  <c r="AZ9" i="11" s="1"/>
  <c r="AW35" i="11"/>
  <c r="AW16" i="11"/>
  <c r="AW40" i="11"/>
  <c r="AW23" i="11"/>
  <c r="AW45" i="11"/>
  <c r="AW4" i="11"/>
  <c r="AW29" i="11"/>
  <c r="AW5" i="11"/>
  <c r="AW18" i="11"/>
  <c r="AX18" i="11" s="1"/>
  <c r="AZ18" i="11" s="1"/>
  <c r="AW31" i="11"/>
  <c r="AW41" i="11"/>
  <c r="AW12" i="11"/>
  <c r="AW25" i="11"/>
  <c r="AW36" i="11"/>
  <c r="AX36" i="11" s="1"/>
  <c r="AZ36" i="11" s="1"/>
  <c r="AW47" i="11"/>
  <c r="AW7" i="11"/>
  <c r="AW13" i="11"/>
  <c r="AW19" i="11"/>
  <c r="AW27" i="11"/>
  <c r="AW32" i="11"/>
  <c r="AW37" i="11"/>
  <c r="AW43" i="11"/>
  <c r="AW48" i="11"/>
  <c r="AG30" i="11"/>
  <c r="AW2" i="11"/>
  <c r="AX2" i="11" s="1"/>
  <c r="AZ2" i="11" s="1"/>
  <c r="AW8" i="11"/>
  <c r="AW14" i="11"/>
  <c r="AW22" i="11"/>
  <c r="AW28" i="11"/>
  <c r="AW33" i="11"/>
  <c r="AW39" i="11"/>
  <c r="AW44" i="11"/>
  <c r="AW49" i="11"/>
  <c r="AG33" i="11"/>
  <c r="AW6" i="11"/>
  <c r="AW10" i="11"/>
  <c r="AW15" i="11"/>
  <c r="AW21" i="11"/>
  <c r="AW26" i="11"/>
  <c r="AW30" i="11"/>
  <c r="AW34" i="11"/>
  <c r="AW38" i="11"/>
  <c r="AW42" i="11"/>
  <c r="AW46" i="11"/>
  <c r="AG47" i="11"/>
  <c r="AG25" i="11"/>
  <c r="H56" i="11"/>
  <c r="AG6" i="11"/>
  <c r="AG40" i="11"/>
  <c r="W51" i="11"/>
  <c r="AG15" i="11"/>
  <c r="AG37" i="11"/>
  <c r="AB68" i="11"/>
  <c r="AB56" i="11"/>
  <c r="AC56" i="11" s="1"/>
  <c r="AC67" i="11"/>
  <c r="AB60" i="11"/>
  <c r="AC60" i="11" s="1"/>
  <c r="AB52" i="11"/>
  <c r="AC52" i="11" s="1"/>
  <c r="AB54" i="11"/>
  <c r="AC54" i="11" s="1"/>
  <c r="F58" i="11"/>
  <c r="AB64" i="11"/>
  <c r="AC64" i="11" s="1"/>
  <c r="AB57" i="11"/>
  <c r="AC57" i="11" s="1"/>
  <c r="AB58" i="11"/>
  <c r="AC58" i="11" s="1"/>
  <c r="AB53" i="11"/>
  <c r="AC53" i="11" s="1"/>
  <c r="AB55" i="11"/>
  <c r="AC55" i="11" s="1"/>
  <c r="AB62" i="11"/>
  <c r="AC62" i="11" s="1"/>
  <c r="AB66" i="11"/>
  <c r="AC66" i="11" s="1"/>
  <c r="AQ39" i="11"/>
  <c r="G56" i="11"/>
  <c r="AL44" i="11"/>
  <c r="AL34" i="11"/>
  <c r="AQ34" i="11"/>
  <c r="AQ46" i="11"/>
  <c r="D51" i="11"/>
  <c r="Q17" i="11" s="1"/>
  <c r="S17" i="11" s="1"/>
  <c r="AQ40" i="11"/>
  <c r="AL40" i="11"/>
  <c r="O33" i="11"/>
  <c r="O51" i="11" s="1"/>
  <c r="AQ7" i="11"/>
  <c r="AL7" i="11"/>
  <c r="AQ27" i="11"/>
  <c r="AL27" i="11"/>
  <c r="AC51" i="11"/>
  <c r="AL46" i="11"/>
  <c r="AL37" i="11"/>
  <c r="AQ37" i="11"/>
  <c r="AL21" i="11"/>
  <c r="AQ21" i="11"/>
  <c r="AL29" i="11"/>
  <c r="AQ29" i="11"/>
  <c r="AL16" i="11"/>
  <c r="AQ16" i="11"/>
  <c r="AQ23" i="11"/>
  <c r="AL23" i="11"/>
  <c r="AQ35" i="11"/>
  <c r="AL35" i="11"/>
  <c r="AQ9" i="11"/>
  <c r="AL9" i="11"/>
  <c r="AQ49" i="11"/>
  <c r="AL49" i="11"/>
  <c r="AL38" i="11"/>
  <c r="AQ38" i="11"/>
  <c r="AL32" i="11"/>
  <c r="AL15" i="11"/>
  <c r="AL22" i="11"/>
  <c r="AQ18" i="11"/>
  <c r="AL18" i="11"/>
  <c r="AL5" i="11"/>
  <c r="AL42" i="11"/>
  <c r="AL14" i="11"/>
  <c r="AQ19" i="11"/>
  <c r="AL19" i="11"/>
  <c r="AQ47" i="11"/>
  <c r="AQ2" i="11"/>
  <c r="AL2" i="11"/>
  <c r="AQ28" i="11"/>
  <c r="AL28" i="11"/>
  <c r="AQ12" i="11"/>
  <c r="AL12" i="11"/>
  <c r="AQ50" i="11"/>
  <c r="AL50" i="11"/>
  <c r="AQ31" i="11"/>
  <c r="AL31" i="11"/>
  <c r="AQ48" i="11"/>
  <c r="AL48" i="11"/>
  <c r="AQ41" i="11"/>
  <c r="AL41" i="11"/>
  <c r="AL4" i="11"/>
  <c r="AL25" i="11"/>
  <c r="AL8" i="11"/>
  <c r="AQ43" i="11"/>
  <c r="AL43" i="11"/>
  <c r="AL6" i="11"/>
  <c r="AQ26" i="11"/>
  <c r="AL26" i="11"/>
  <c r="G57" i="11"/>
  <c r="AQ30" i="11"/>
  <c r="AL30" i="11"/>
  <c r="AQ36" i="11"/>
  <c r="AL36" i="11"/>
  <c r="AL45" i="11"/>
  <c r="AQ45" i="11"/>
  <c r="AB59" i="11"/>
  <c r="AC59" i="11" s="1"/>
  <c r="AB61" i="11"/>
  <c r="AC61" i="11" s="1"/>
  <c r="AB63" i="11"/>
  <c r="AC63" i="11" s="1"/>
  <c r="AB65" i="11"/>
  <c r="AC65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4" i="11" l="1"/>
  <c r="P20" i="11"/>
  <c r="Q20" i="11"/>
  <c r="S20" i="11" s="1"/>
  <c r="Q24" i="11"/>
  <c r="S24" i="11" s="1"/>
  <c r="P11" i="11"/>
  <c r="P17" i="11"/>
  <c r="P3" i="11"/>
  <c r="Q3" i="11"/>
  <c r="S3" i="11" s="1"/>
  <c r="Q5" i="11"/>
  <c r="S5" i="11" s="1"/>
  <c r="Q11" i="11"/>
  <c r="S11" i="11" s="1"/>
  <c r="AW51" i="11"/>
  <c r="F59" i="11"/>
  <c r="AG51" i="11"/>
  <c r="Q36" i="11"/>
  <c r="S36" i="11" s="1"/>
  <c r="Q13" i="11"/>
  <c r="S13" i="11" s="1"/>
  <c r="Q30" i="11"/>
  <c r="S30" i="11" s="1"/>
  <c r="Q45" i="11"/>
  <c r="S45" i="11" s="1"/>
  <c r="Q10" i="11"/>
  <c r="S10" i="11" s="1"/>
  <c r="Q26" i="11"/>
  <c r="S26" i="11" s="1"/>
  <c r="Q27" i="11"/>
  <c r="S27" i="11" s="1"/>
  <c r="Q8" i="11"/>
  <c r="S8" i="11" s="1"/>
  <c r="Q38" i="11"/>
  <c r="S38" i="11" s="1"/>
  <c r="Q16" i="11"/>
  <c r="S16" i="11" s="1"/>
  <c r="Q35" i="11"/>
  <c r="S35" i="11" s="1"/>
  <c r="Q9" i="11"/>
  <c r="S9" i="11" s="1"/>
  <c r="Q25" i="11"/>
  <c r="S25" i="11" s="1"/>
  <c r="G58" i="11"/>
  <c r="B45" i="8" s="1"/>
  <c r="Q2" i="11"/>
  <c r="S2" i="11" s="1"/>
  <c r="Q31" i="11"/>
  <c r="S31" i="11" s="1"/>
  <c r="Q12" i="11"/>
  <c r="S12" i="11" s="1"/>
  <c r="Q23" i="11"/>
  <c r="S23" i="11" s="1"/>
  <c r="Q19" i="11"/>
  <c r="S19" i="11" s="1"/>
  <c r="Q44" i="11"/>
  <c r="S44" i="11" s="1"/>
  <c r="Q6" i="11"/>
  <c r="S6" i="11" s="1"/>
  <c r="Q39" i="11"/>
  <c r="S39" i="11" s="1"/>
  <c r="Q50" i="11"/>
  <c r="S50" i="11" s="1"/>
  <c r="Q18" i="11"/>
  <c r="S18" i="11" s="1"/>
  <c r="P34" i="11"/>
  <c r="P38" i="11"/>
  <c r="Q37" i="11"/>
  <c r="S37" i="11" s="1"/>
  <c r="Q14" i="11"/>
  <c r="S14" i="11" s="1"/>
  <c r="Q7" i="11"/>
  <c r="S7" i="11" s="1"/>
  <c r="Q42" i="11"/>
  <c r="S42" i="11" s="1"/>
  <c r="P36" i="11"/>
  <c r="P45" i="11"/>
  <c r="P39" i="11"/>
  <c r="P31" i="11"/>
  <c r="P9" i="11"/>
  <c r="P30" i="11"/>
  <c r="P23" i="11"/>
  <c r="P2" i="11"/>
  <c r="P14" i="11"/>
  <c r="P6" i="11"/>
  <c r="P26" i="11"/>
  <c r="P25" i="11"/>
  <c r="P41" i="11"/>
  <c r="P12" i="11"/>
  <c r="P28" i="11"/>
  <c r="P47" i="11"/>
  <c r="P18" i="11"/>
  <c r="P42" i="11"/>
  <c r="P21" i="11"/>
  <c r="P46" i="11"/>
  <c r="P37" i="11"/>
  <c r="P16" i="11"/>
  <c r="P43" i="11"/>
  <c r="P48" i="11"/>
  <c r="P27" i="11"/>
  <c r="P8" i="11"/>
  <c r="P50" i="11"/>
  <c r="P5" i="11"/>
  <c r="Q43" i="11"/>
  <c r="Q41" i="11"/>
  <c r="Q48" i="11"/>
  <c r="Q28" i="11"/>
  <c r="Q4" i="11"/>
  <c r="Q49" i="11"/>
  <c r="Q46" i="11"/>
  <c r="Q33" i="11"/>
  <c r="Q34" i="11"/>
  <c r="P10" i="11"/>
  <c r="P13" i="11"/>
  <c r="P44" i="11"/>
  <c r="P19" i="11"/>
  <c r="P4" i="11"/>
  <c r="P22" i="11"/>
  <c r="P15" i="11"/>
  <c r="P32" i="11"/>
  <c r="Q32" i="11"/>
  <c r="P49" i="11"/>
  <c r="P35" i="11"/>
  <c r="P29" i="11"/>
  <c r="Q40" i="11"/>
  <c r="Q29" i="11"/>
  <c r="P40" i="11"/>
  <c r="Q47" i="11"/>
  <c r="Q21" i="11"/>
  <c r="P7" i="11"/>
  <c r="P33" i="11"/>
  <c r="AL33" i="11"/>
  <c r="AL51" i="11" s="1"/>
  <c r="AM20" i="11" s="1"/>
  <c r="AN20" i="11" s="1"/>
  <c r="AP20" i="11" s="1"/>
  <c r="AQ33" i="11"/>
  <c r="Q22" i="11"/>
  <c r="Q15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17" i="11" l="1"/>
  <c r="AN17" i="11" s="1"/>
  <c r="AP17" i="11" s="1"/>
  <c r="AM24" i="11"/>
  <c r="AN24" i="11" s="1"/>
  <c r="AP24" i="11" s="1"/>
  <c r="AM11" i="11"/>
  <c r="AN11" i="11" s="1"/>
  <c r="AP11" i="11" s="1"/>
  <c r="AM3" i="11"/>
  <c r="AN3" i="11" s="1"/>
  <c r="AP3" i="11" s="1"/>
  <c r="P51" i="11"/>
  <c r="AM44" i="11"/>
  <c r="AN44" i="11" s="1"/>
  <c r="AP44" i="11" s="1"/>
  <c r="AM47" i="11"/>
  <c r="AN47" i="11" s="1"/>
  <c r="AP47" i="11" s="1"/>
  <c r="AM10" i="11"/>
  <c r="AN10" i="11" s="1"/>
  <c r="AP10" i="11" s="1"/>
  <c r="AM39" i="11"/>
  <c r="AN39" i="11" s="1"/>
  <c r="AP39" i="11" s="1"/>
  <c r="AM6" i="11"/>
  <c r="AN6" i="11" s="1"/>
  <c r="AP6" i="11" s="1"/>
  <c r="AM35" i="11"/>
  <c r="AN35" i="11" s="1"/>
  <c r="AP35" i="11" s="1"/>
  <c r="AM46" i="11"/>
  <c r="AN46" i="11" s="1"/>
  <c r="AP46" i="11" s="1"/>
  <c r="AM36" i="11"/>
  <c r="AN36" i="11" s="1"/>
  <c r="AP36" i="11" s="1"/>
  <c r="AM8" i="11"/>
  <c r="AN8" i="11" s="1"/>
  <c r="AP8" i="11" s="1"/>
  <c r="AM4" i="11"/>
  <c r="AN4" i="11" s="1"/>
  <c r="AP4" i="11" s="1"/>
  <c r="AM13" i="11"/>
  <c r="AN13" i="11" s="1"/>
  <c r="AP13" i="11" s="1"/>
  <c r="AM43" i="11"/>
  <c r="AN43" i="11" s="1"/>
  <c r="AP43" i="11" s="1"/>
  <c r="AM16" i="11"/>
  <c r="AN16" i="11" s="1"/>
  <c r="AP16" i="11" s="1"/>
  <c r="AM19" i="11"/>
  <c r="AN19" i="11" s="1"/>
  <c r="AP19" i="11" s="1"/>
  <c r="AM38" i="11"/>
  <c r="AN38" i="11" s="1"/>
  <c r="AP38" i="11" s="1"/>
  <c r="AM29" i="11"/>
  <c r="AN29" i="11" s="1"/>
  <c r="AP29" i="11" s="1"/>
  <c r="AM27" i="11"/>
  <c r="AN27" i="11" s="1"/>
  <c r="AP27" i="11" s="1"/>
  <c r="AM48" i="11"/>
  <c r="AN48" i="11" s="1"/>
  <c r="AP48" i="11" s="1"/>
  <c r="AM2" i="11"/>
  <c r="AN2" i="11" s="1"/>
  <c r="AP2" i="11" s="1"/>
  <c r="AM32" i="11"/>
  <c r="AN32" i="11" s="1"/>
  <c r="AP32" i="11" s="1"/>
  <c r="AM41" i="11"/>
  <c r="AN41" i="11" s="1"/>
  <c r="AP41" i="11" s="1"/>
  <c r="AM21" i="11"/>
  <c r="AN21" i="11" s="1"/>
  <c r="AP21" i="11" s="1"/>
  <c r="AM45" i="11"/>
  <c r="AN45" i="11" s="1"/>
  <c r="AP45" i="11" s="1"/>
  <c r="AM42" i="11"/>
  <c r="AN42" i="11" s="1"/>
  <c r="AP42" i="11" s="1"/>
  <c r="AM30" i="11"/>
  <c r="AN30" i="11" s="1"/>
  <c r="AP30" i="11" s="1"/>
  <c r="AM15" i="11"/>
  <c r="AN15" i="11" s="1"/>
  <c r="AP15" i="11" s="1"/>
  <c r="AM37" i="11"/>
  <c r="AN37" i="11" s="1"/>
  <c r="AP37" i="11" s="1"/>
  <c r="AM7" i="11"/>
  <c r="AN7" i="11" s="1"/>
  <c r="AP7" i="11" s="1"/>
  <c r="AM34" i="11"/>
  <c r="AN34" i="11" s="1"/>
  <c r="AP34" i="11" s="1"/>
  <c r="AM18" i="11"/>
  <c r="AN18" i="11" s="1"/>
  <c r="AP18" i="11" s="1"/>
  <c r="AM49" i="11"/>
  <c r="AN49" i="11" s="1"/>
  <c r="AP49" i="11" s="1"/>
  <c r="AM28" i="11"/>
  <c r="AM14" i="11"/>
  <c r="AN14" i="11" s="1"/>
  <c r="AP14" i="11" s="1"/>
  <c r="AM26" i="11"/>
  <c r="AN26" i="11" s="1"/>
  <c r="AP26" i="11" s="1"/>
  <c r="AM31" i="11"/>
  <c r="AN31" i="11" s="1"/>
  <c r="AP31" i="11" s="1"/>
  <c r="AM5" i="11"/>
  <c r="AN5" i="11" s="1"/>
  <c r="AP5" i="11" s="1"/>
  <c r="AM9" i="11"/>
  <c r="AN9" i="11" s="1"/>
  <c r="AP9" i="11" s="1"/>
  <c r="AM40" i="11"/>
  <c r="AN40" i="11" s="1"/>
  <c r="AP40" i="11" s="1"/>
  <c r="AM25" i="11"/>
  <c r="AN25" i="11" s="1"/>
  <c r="AP25" i="11" s="1"/>
  <c r="AM12" i="11"/>
  <c r="AN12" i="11" s="1"/>
  <c r="AP12" i="11" s="1"/>
  <c r="AM23" i="11"/>
  <c r="AN23" i="11" s="1"/>
  <c r="AP23" i="11" s="1"/>
  <c r="AM50" i="11"/>
  <c r="AN50" i="11" s="1"/>
  <c r="AP50" i="11" s="1"/>
  <c r="AM22" i="11"/>
  <c r="AN22" i="11" s="1"/>
  <c r="AP22" i="11" s="1"/>
  <c r="S21" i="11"/>
  <c r="S40" i="11"/>
  <c r="S34" i="11"/>
  <c r="S4" i="11"/>
  <c r="S43" i="11"/>
  <c r="S15" i="11"/>
  <c r="AM33" i="11"/>
  <c r="AN33" i="11" s="1"/>
  <c r="AP33" i="11" s="1"/>
  <c r="S47" i="11"/>
  <c r="S33" i="11"/>
  <c r="S28" i="11"/>
  <c r="Q52" i="11"/>
  <c r="Q51" i="11"/>
  <c r="Q53" i="11"/>
  <c r="S46" i="11"/>
  <c r="S48" i="11"/>
  <c r="S22" i="11"/>
  <c r="S29" i="11"/>
  <c r="S32" i="11"/>
  <c r="S49" i="11"/>
  <c r="S41" i="11"/>
  <c r="AQ51" i="11"/>
  <c r="AR20" i="11" s="1"/>
  <c r="AS20" i="11" s="1"/>
  <c r="AU20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17" i="11" l="1"/>
  <c r="AS17" i="11" s="1"/>
  <c r="AU17" i="11" s="1"/>
  <c r="AR24" i="11"/>
  <c r="AS24" i="11" s="1"/>
  <c r="AU24" i="11" s="1"/>
  <c r="AR11" i="11"/>
  <c r="AS11" i="11" s="1"/>
  <c r="AU11" i="11" s="1"/>
  <c r="AR3" i="11"/>
  <c r="AS3" i="11" s="1"/>
  <c r="AU3" i="11" s="1"/>
  <c r="AN28" i="11"/>
  <c r="AP28" i="11" s="1"/>
  <c r="AR32" i="11"/>
  <c r="AS32" i="11" s="1"/>
  <c r="AU32" i="11" s="1"/>
  <c r="AR15" i="11"/>
  <c r="AS15" i="11" s="1"/>
  <c r="AU15" i="11" s="1"/>
  <c r="AR5" i="11"/>
  <c r="AS5" i="11" s="1"/>
  <c r="AU5" i="11" s="1"/>
  <c r="AR42" i="11"/>
  <c r="AS42" i="11" s="1"/>
  <c r="AU42" i="11" s="1"/>
  <c r="AR22" i="11"/>
  <c r="AS22" i="11" s="1"/>
  <c r="AU22" i="11" s="1"/>
  <c r="AR6" i="11"/>
  <c r="AS6" i="11" s="1"/>
  <c r="AU6" i="11" s="1"/>
  <c r="AR39" i="11"/>
  <c r="AS39" i="11" s="1"/>
  <c r="AU39" i="11" s="1"/>
  <c r="AR10" i="11"/>
  <c r="AS10" i="11" s="1"/>
  <c r="AU10" i="11" s="1"/>
  <c r="AR14" i="11"/>
  <c r="AS14" i="11" s="1"/>
  <c r="AU14" i="11" s="1"/>
  <c r="AR44" i="11"/>
  <c r="AS44" i="11" s="1"/>
  <c r="AU44" i="11" s="1"/>
  <c r="AR4" i="11"/>
  <c r="AS4" i="11" s="1"/>
  <c r="AU4" i="11" s="1"/>
  <c r="AR8" i="11"/>
  <c r="AS8" i="11" s="1"/>
  <c r="AU8" i="11" s="1"/>
  <c r="AR25" i="11"/>
  <c r="AS25" i="11" s="1"/>
  <c r="AU25" i="11" s="1"/>
  <c r="AR13" i="11"/>
  <c r="AS13" i="11" s="1"/>
  <c r="AU13" i="11" s="1"/>
  <c r="AR50" i="11"/>
  <c r="AS50" i="11" s="1"/>
  <c r="AU50" i="11" s="1"/>
  <c r="AR35" i="11"/>
  <c r="AS35" i="11" s="1"/>
  <c r="AU35" i="11" s="1"/>
  <c r="AR12" i="11"/>
  <c r="AS12" i="11" s="1"/>
  <c r="AU12" i="11" s="1"/>
  <c r="AR29" i="11"/>
  <c r="AS29" i="11" s="1"/>
  <c r="AU29" i="11" s="1"/>
  <c r="AR34" i="11"/>
  <c r="AS34" i="11" s="1"/>
  <c r="AU34" i="11" s="1"/>
  <c r="AR47" i="11"/>
  <c r="AS47" i="11" s="1"/>
  <c r="AU47" i="11" s="1"/>
  <c r="AR46" i="11"/>
  <c r="AS46" i="11" s="1"/>
  <c r="AU46" i="11" s="1"/>
  <c r="AR30" i="11"/>
  <c r="AS30" i="11" s="1"/>
  <c r="AU30" i="11" s="1"/>
  <c r="AR16" i="11"/>
  <c r="AS16" i="11" s="1"/>
  <c r="AU16" i="11" s="1"/>
  <c r="AR38" i="11"/>
  <c r="AS38" i="11" s="1"/>
  <c r="AU38" i="11" s="1"/>
  <c r="AR37" i="11"/>
  <c r="AS37" i="11" s="1"/>
  <c r="AU37" i="11" s="1"/>
  <c r="AR19" i="11"/>
  <c r="AS19" i="11" s="1"/>
  <c r="AU19" i="11" s="1"/>
  <c r="AR31" i="11"/>
  <c r="AS31" i="11" s="1"/>
  <c r="AU31" i="11" s="1"/>
  <c r="AR21" i="11"/>
  <c r="AS21" i="11" s="1"/>
  <c r="AU21" i="11" s="1"/>
  <c r="AR7" i="11"/>
  <c r="AS7" i="11" s="1"/>
  <c r="AU7" i="11" s="1"/>
  <c r="AR48" i="11"/>
  <c r="AS48" i="11" s="1"/>
  <c r="AU48" i="11" s="1"/>
  <c r="AR49" i="11"/>
  <c r="AS49" i="11" s="1"/>
  <c r="AU49" i="11" s="1"/>
  <c r="AR41" i="11"/>
  <c r="AS41" i="11" s="1"/>
  <c r="AU41" i="11" s="1"/>
  <c r="AR18" i="11"/>
  <c r="AS18" i="11" s="1"/>
  <c r="AU18" i="11" s="1"/>
  <c r="AR26" i="11"/>
  <c r="AS26" i="11" s="1"/>
  <c r="AU26" i="11" s="1"/>
  <c r="AR45" i="11"/>
  <c r="AS45" i="11" s="1"/>
  <c r="AU45" i="11" s="1"/>
  <c r="AR9" i="11"/>
  <c r="AS9" i="11" s="1"/>
  <c r="AU9" i="11" s="1"/>
  <c r="AR27" i="11"/>
  <c r="AS27" i="11" s="1"/>
  <c r="AU27" i="11" s="1"/>
  <c r="AR40" i="11"/>
  <c r="AS40" i="11" s="1"/>
  <c r="AU40" i="11" s="1"/>
  <c r="AR36" i="11"/>
  <c r="AS36" i="11" s="1"/>
  <c r="AU36" i="11" s="1"/>
  <c r="AR2" i="11"/>
  <c r="AS2" i="11" s="1"/>
  <c r="AU2" i="11" s="1"/>
  <c r="AR43" i="11"/>
  <c r="AS43" i="11" s="1"/>
  <c r="AU43" i="11" s="1"/>
  <c r="AR28" i="11"/>
  <c r="AS28" i="11" s="1"/>
  <c r="AU28" i="11" s="1"/>
  <c r="AR23" i="11"/>
  <c r="AS23" i="11" s="1"/>
  <c r="AU23" i="11" s="1"/>
  <c r="AR33" i="11"/>
  <c r="AS33" i="11" s="1"/>
  <c r="AU33" i="11" s="1"/>
  <c r="S51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24" i="11" l="1"/>
  <c r="U24" i="11" s="1"/>
  <c r="T20" i="11"/>
  <c r="U20" i="11" s="1"/>
  <c r="T11" i="11"/>
  <c r="U11" i="11" s="1"/>
  <c r="T17" i="11"/>
  <c r="U17" i="11" s="1"/>
  <c r="T29" i="11"/>
  <c r="U29" i="11" s="1"/>
  <c r="T3" i="11"/>
  <c r="U3" i="11" s="1"/>
  <c r="T46" i="11"/>
  <c r="U46" i="11" s="1"/>
  <c r="T32" i="11"/>
  <c r="U32" i="11" s="1"/>
  <c r="T33" i="11"/>
  <c r="U33" i="11" s="1"/>
  <c r="T48" i="11"/>
  <c r="U48" i="11" s="1"/>
  <c r="T43" i="11"/>
  <c r="U43" i="11" s="1"/>
  <c r="T34" i="11"/>
  <c r="U34" i="11" s="1"/>
  <c r="T47" i="11"/>
  <c r="U47" i="11" s="1"/>
  <c r="T22" i="11"/>
  <c r="U22" i="11" s="1"/>
  <c r="T4" i="11"/>
  <c r="U4" i="11" s="1"/>
  <c r="T40" i="11"/>
  <c r="U40" i="11" s="1"/>
  <c r="T37" i="11"/>
  <c r="U37" i="11" s="1"/>
  <c r="T10" i="11"/>
  <c r="U10" i="11" s="1"/>
  <c r="T23" i="11"/>
  <c r="U23" i="11" s="1"/>
  <c r="T7" i="11"/>
  <c r="U7" i="11" s="1"/>
  <c r="T9" i="11"/>
  <c r="U9" i="11" s="1"/>
  <c r="T5" i="11"/>
  <c r="U5" i="11" s="1"/>
  <c r="T44" i="11"/>
  <c r="U44" i="11" s="1"/>
  <c r="T18" i="11"/>
  <c r="U18" i="11" s="1"/>
  <c r="T27" i="11"/>
  <c r="U27" i="11" s="1"/>
  <c r="T25" i="11"/>
  <c r="U25" i="11" s="1"/>
  <c r="T12" i="11"/>
  <c r="U12" i="11" s="1"/>
  <c r="T14" i="11"/>
  <c r="U14" i="11" s="1"/>
  <c r="T13" i="11"/>
  <c r="U13" i="11" s="1"/>
  <c r="T31" i="11"/>
  <c r="U31" i="11" s="1"/>
  <c r="T30" i="11"/>
  <c r="U30" i="11" s="1"/>
  <c r="T45" i="11"/>
  <c r="U45" i="11" s="1"/>
  <c r="T26" i="11"/>
  <c r="U26" i="11" s="1"/>
  <c r="T39" i="11"/>
  <c r="U39" i="11" s="1"/>
  <c r="T35" i="11"/>
  <c r="U35" i="11" s="1"/>
  <c r="T38" i="11"/>
  <c r="U38" i="11" s="1"/>
  <c r="T8" i="11"/>
  <c r="U8" i="11" s="1"/>
  <c r="T19" i="11"/>
  <c r="U19" i="11" s="1"/>
  <c r="T2" i="11"/>
  <c r="U2" i="11" s="1"/>
  <c r="T36" i="11"/>
  <c r="U36" i="11" s="1"/>
  <c r="T16" i="11"/>
  <c r="U16" i="11" s="1"/>
  <c r="T6" i="11"/>
  <c r="U6" i="11" s="1"/>
  <c r="T42" i="11"/>
  <c r="U42" i="11" s="1"/>
  <c r="T50" i="11"/>
  <c r="U50" i="11" s="1"/>
  <c r="T28" i="11"/>
  <c r="U28" i="11" s="1"/>
  <c r="T21" i="11"/>
  <c r="U21" i="11" s="1"/>
  <c r="T49" i="11"/>
  <c r="U49" i="11" s="1"/>
  <c r="T15" i="11"/>
  <c r="U15" i="11" s="1"/>
  <c r="T41" i="11"/>
  <c r="U41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1" i="11" l="1"/>
  <c r="V20" i="11" s="1"/>
  <c r="T51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20" i="11" l="1"/>
  <c r="AD20" i="11"/>
  <c r="AE20" i="11" s="1"/>
  <c r="V17" i="11"/>
  <c r="AD17" i="11" s="1"/>
  <c r="AE17" i="11" s="1"/>
  <c r="V24" i="11"/>
  <c r="V29" i="11"/>
  <c r="AD29" i="11" s="1"/>
  <c r="V11" i="11"/>
  <c r="V3" i="11"/>
  <c r="V13" i="11"/>
  <c r="AD13" i="11" s="1"/>
  <c r="V41" i="11"/>
  <c r="AD41" i="11" s="1"/>
  <c r="V9" i="11"/>
  <c r="AD9" i="11" s="1"/>
  <c r="V48" i="11"/>
  <c r="AD48" i="11" s="1"/>
  <c r="V40" i="11"/>
  <c r="AD40" i="11" s="1"/>
  <c r="V26" i="11"/>
  <c r="AD26" i="11" s="1"/>
  <c r="V19" i="11"/>
  <c r="AD19" i="11" s="1"/>
  <c r="V37" i="11"/>
  <c r="AD37" i="11" s="1"/>
  <c r="V8" i="11"/>
  <c r="AD8" i="11" s="1"/>
  <c r="V25" i="11"/>
  <c r="AD25" i="11" s="1"/>
  <c r="AE25" i="11" s="1"/>
  <c r="V28" i="11"/>
  <c r="AD28" i="11" s="1"/>
  <c r="V31" i="11"/>
  <c r="V22" i="11"/>
  <c r="AD22" i="11" s="1"/>
  <c r="V6" i="11"/>
  <c r="AD6" i="11" s="1"/>
  <c r="V43" i="11"/>
  <c r="V27" i="11"/>
  <c r="AD27" i="11" s="1"/>
  <c r="V16" i="11"/>
  <c r="V15" i="11"/>
  <c r="AD15" i="11" s="1"/>
  <c r="V5" i="11"/>
  <c r="V21" i="11"/>
  <c r="V12" i="11"/>
  <c r="V49" i="11"/>
  <c r="AD49" i="11" s="1"/>
  <c r="V42" i="11"/>
  <c r="AD42" i="11" s="1"/>
  <c r="V10" i="11"/>
  <c r="AD10" i="11" s="1"/>
  <c r="V39" i="11"/>
  <c r="AD39" i="11" s="1"/>
  <c r="V23" i="11"/>
  <c r="AD23" i="11" s="1"/>
  <c r="V2" i="11"/>
  <c r="AD2" i="11" s="1"/>
  <c r="V47" i="11"/>
  <c r="AD47" i="11" s="1"/>
  <c r="V44" i="11"/>
  <c r="AD44" i="11" s="1"/>
  <c r="V33" i="11"/>
  <c r="AD33" i="11" s="1"/>
  <c r="V14" i="11"/>
  <c r="AD14" i="11" s="1"/>
  <c r="V45" i="11"/>
  <c r="AD45" i="11" s="1"/>
  <c r="V32" i="11"/>
  <c r="AD32" i="11" s="1"/>
  <c r="V4" i="11"/>
  <c r="AD4" i="11" s="1"/>
  <c r="V35" i="11"/>
  <c r="AD35" i="11" s="1"/>
  <c r="V34" i="11"/>
  <c r="AD34" i="11" s="1"/>
  <c r="V50" i="11"/>
  <c r="AD50" i="11" s="1"/>
  <c r="V30" i="11"/>
  <c r="AD30" i="11" s="1"/>
  <c r="V46" i="11"/>
  <c r="AD46" i="11" s="1"/>
  <c r="V7" i="11"/>
  <c r="AD7" i="11" s="1"/>
  <c r="V38" i="11"/>
  <c r="AD38" i="11" s="1"/>
  <c r="V18" i="11"/>
  <c r="AD18" i="11" s="1"/>
  <c r="V36" i="11"/>
  <c r="AD36" i="11" s="1"/>
  <c r="X46" i="10"/>
  <c r="X26" i="11" l="1"/>
  <c r="Y26" i="11" s="1"/>
  <c r="Y20" i="11"/>
  <c r="AF20" i="11" s="1"/>
  <c r="X17" i="11"/>
  <c r="Y17" i="11" s="1"/>
  <c r="AF17" i="11" s="1"/>
  <c r="X24" i="11"/>
  <c r="Y24" i="11" s="1"/>
  <c r="AD24" i="11"/>
  <c r="AE24" i="11" s="1"/>
  <c r="AD11" i="11"/>
  <c r="AE11" i="11" s="1"/>
  <c r="X11" i="11"/>
  <c r="Y11" i="11" s="1"/>
  <c r="AD3" i="11"/>
  <c r="AE3" i="11" s="1"/>
  <c r="X3" i="11"/>
  <c r="Y3" i="11" s="1"/>
  <c r="X29" i="11"/>
  <c r="Y29" i="11" s="1"/>
  <c r="X13" i="11"/>
  <c r="Y13" i="11" s="1"/>
  <c r="X8" i="11"/>
  <c r="Y8" i="11" s="1"/>
  <c r="X15" i="11"/>
  <c r="Y15" i="11" s="1"/>
  <c r="X25" i="11"/>
  <c r="Y25" i="11" s="1"/>
  <c r="AF25" i="11" s="1"/>
  <c r="X41" i="11"/>
  <c r="Y41" i="11" s="1"/>
  <c r="X28" i="11"/>
  <c r="Y28" i="11" s="1"/>
  <c r="X9" i="11"/>
  <c r="Y9" i="11" s="1"/>
  <c r="X19" i="11"/>
  <c r="Y19" i="11" s="1"/>
  <c r="X6" i="11"/>
  <c r="Y6" i="11" s="1"/>
  <c r="X27" i="11"/>
  <c r="Y27" i="11" s="1"/>
  <c r="X48" i="11"/>
  <c r="Y48" i="11" s="1"/>
  <c r="X22" i="11"/>
  <c r="Y22" i="11" s="1"/>
  <c r="X40" i="11"/>
  <c r="Y40" i="11" s="1"/>
  <c r="X21" i="11"/>
  <c r="Y21" i="11" s="1"/>
  <c r="AD21" i="11"/>
  <c r="AE21" i="11" s="1"/>
  <c r="X31" i="11"/>
  <c r="Y31" i="11" s="1"/>
  <c r="AD31" i="11"/>
  <c r="AE31" i="11" s="1"/>
  <c r="X5" i="11"/>
  <c r="Y5" i="11" s="1"/>
  <c r="AD5" i="11"/>
  <c r="AE5" i="11" s="1"/>
  <c r="X43" i="11"/>
  <c r="Y43" i="11" s="1"/>
  <c r="AD43" i="11"/>
  <c r="AE43" i="11" s="1"/>
  <c r="X12" i="11"/>
  <c r="Y12" i="11" s="1"/>
  <c r="AD12" i="11"/>
  <c r="AE12" i="11" s="1"/>
  <c r="X16" i="11"/>
  <c r="Y16" i="11" s="1"/>
  <c r="AD16" i="11"/>
  <c r="AE16" i="11" s="1"/>
  <c r="X37" i="11"/>
  <c r="Y37" i="11" s="1"/>
  <c r="X38" i="11"/>
  <c r="Y38" i="11" s="1"/>
  <c r="X50" i="11"/>
  <c r="Y50" i="11" s="1"/>
  <c r="X32" i="11"/>
  <c r="Y32" i="11" s="1"/>
  <c r="AE32" i="11"/>
  <c r="X44" i="11"/>
  <c r="Y44" i="11" s="1"/>
  <c r="AE44" i="11"/>
  <c r="X39" i="11"/>
  <c r="Y39" i="11" s="1"/>
  <c r="AE39" i="11"/>
  <c r="X36" i="11"/>
  <c r="Y36" i="11" s="1"/>
  <c r="X45" i="11"/>
  <c r="Y45" i="11" s="1"/>
  <c r="X47" i="11"/>
  <c r="Y47" i="11" s="1"/>
  <c r="X35" i="11"/>
  <c r="Y35" i="11" s="1"/>
  <c r="X14" i="11"/>
  <c r="Y14" i="11" s="1"/>
  <c r="X2" i="11"/>
  <c r="Y2" i="11" s="1"/>
  <c r="X42" i="11"/>
  <c r="Y42" i="11" s="1"/>
  <c r="X7" i="11"/>
  <c r="Y7" i="11" s="1"/>
  <c r="AE7" i="11"/>
  <c r="X34" i="11"/>
  <c r="Y34" i="11" s="1"/>
  <c r="X10" i="11"/>
  <c r="Y10" i="11" s="1"/>
  <c r="AE10" i="11"/>
  <c r="X18" i="11"/>
  <c r="Y18" i="11" s="1"/>
  <c r="X30" i="11"/>
  <c r="Y30" i="11" s="1"/>
  <c r="X4" i="11"/>
  <c r="Y4" i="11" s="1"/>
  <c r="X33" i="11"/>
  <c r="Y33" i="11" s="1"/>
  <c r="AE33" i="11"/>
  <c r="X23" i="11"/>
  <c r="Y23" i="11" s="1"/>
  <c r="X49" i="11"/>
  <c r="Y49" i="11" s="1"/>
  <c r="AE49" i="11"/>
  <c r="AE38" i="11"/>
  <c r="AE35" i="11"/>
  <c r="AE6" i="11"/>
  <c r="AE13" i="11"/>
  <c r="AE23" i="11"/>
  <c r="AE34" i="11"/>
  <c r="AE37" i="11"/>
  <c r="AE26" i="11"/>
  <c r="AE45" i="11"/>
  <c r="AE50" i="11"/>
  <c r="AE9" i="11"/>
  <c r="AE27" i="11"/>
  <c r="AE4" i="11"/>
  <c r="AE42" i="11"/>
  <c r="AE8" i="11"/>
  <c r="AE15" i="11"/>
  <c r="AE48" i="11"/>
  <c r="AE14" i="11"/>
  <c r="AE40" i="11"/>
  <c r="AE18" i="11"/>
  <c r="AE36" i="11"/>
  <c r="AE22" i="11"/>
  <c r="AE41" i="11"/>
  <c r="AE28" i="11"/>
  <c r="AE19" i="11"/>
  <c r="V51" i="11"/>
  <c r="X46" i="11"/>
  <c r="AE29" i="11"/>
  <c r="AE30" i="11"/>
  <c r="AE2" i="11"/>
  <c r="AE47" i="11"/>
  <c r="C45" i="8"/>
  <c r="AF9" i="11" l="1"/>
  <c r="AF26" i="11"/>
  <c r="AF24" i="11"/>
  <c r="AF3" i="11"/>
  <c r="AF11" i="11"/>
  <c r="AF29" i="11"/>
  <c r="AF10" i="11"/>
  <c r="AF13" i="11"/>
  <c r="AF19" i="11"/>
  <c r="AF15" i="11"/>
  <c r="AF14" i="11"/>
  <c r="AF8" i="11"/>
  <c r="AF43" i="11"/>
  <c r="AF37" i="11"/>
  <c r="AF48" i="11"/>
  <c r="AF41" i="11"/>
  <c r="AF28" i="11"/>
  <c r="AF27" i="11"/>
  <c r="AF5" i="11"/>
  <c r="AF31" i="11"/>
  <c r="AF49" i="11"/>
  <c r="AF39" i="11"/>
  <c r="AF21" i="11"/>
  <c r="AF2" i="11"/>
  <c r="AF16" i="11"/>
  <c r="AF6" i="11"/>
  <c r="AF22" i="11"/>
  <c r="AF40" i="11"/>
  <c r="AF47" i="11"/>
  <c r="AF35" i="11"/>
  <c r="AF12" i="11"/>
  <c r="AF45" i="11"/>
  <c r="AF33" i="11"/>
  <c r="AF50" i="11"/>
  <c r="AF34" i="11"/>
  <c r="AF30" i="11"/>
  <c r="AF7" i="11"/>
  <c r="AF32" i="11"/>
  <c r="AF18" i="11"/>
  <c r="AF4" i="11"/>
  <c r="AF44" i="11"/>
  <c r="AF23" i="11"/>
  <c r="AF42" i="11"/>
  <c r="X51" i="11"/>
  <c r="Y46" i="11"/>
  <c r="Y51" i="11" s="1"/>
  <c r="AF38" i="11"/>
  <c r="AF36" i="11"/>
  <c r="C28" i="8"/>
  <c r="C9" i="8"/>
  <c r="C13" i="8"/>
  <c r="C29" i="8"/>
  <c r="AH24" i="11" l="1"/>
  <c r="AI24" i="11" s="1"/>
  <c r="AK24" i="11" s="1"/>
  <c r="AH20" i="11"/>
  <c r="AI20" i="11" s="1"/>
  <c r="AK20" i="11" s="1"/>
  <c r="AH46" i="11"/>
  <c r="AI46" i="11" s="1"/>
  <c r="AK46" i="11" s="1"/>
  <c r="AH11" i="11"/>
  <c r="AI11" i="11" s="1"/>
  <c r="AK11" i="11" s="1"/>
  <c r="AH3" i="11"/>
  <c r="AI3" i="11" s="1"/>
  <c r="AK3" i="11" s="1"/>
  <c r="AH17" i="11"/>
  <c r="AI17" i="11" s="1"/>
  <c r="AK17" i="11" s="1"/>
  <c r="AD51" i="11"/>
  <c r="AE46" i="11"/>
  <c r="AH44" i="11"/>
  <c r="AI44" i="11" s="1"/>
  <c r="AK44" i="11" s="1"/>
  <c r="AH27" i="11"/>
  <c r="AI27" i="11" s="1"/>
  <c r="AK27" i="11" s="1"/>
  <c r="AH32" i="11"/>
  <c r="AI32" i="11" s="1"/>
  <c r="AK32" i="11" s="1"/>
  <c r="AH4" i="11"/>
  <c r="AI4" i="11" s="1"/>
  <c r="AK4" i="11" s="1"/>
  <c r="AH21" i="11"/>
  <c r="AI21" i="11" s="1"/>
  <c r="AK21" i="11" s="1"/>
  <c r="AH35" i="11"/>
  <c r="AI35" i="11" s="1"/>
  <c r="AK35" i="11" s="1"/>
  <c r="AH8" i="11"/>
  <c r="AI8" i="11" s="1"/>
  <c r="AK8" i="11" s="1"/>
  <c r="AH40" i="11"/>
  <c r="AI40" i="11" s="1"/>
  <c r="AK40" i="11" s="1"/>
  <c r="AH5" i="11"/>
  <c r="AI5" i="11" s="1"/>
  <c r="AK5" i="11" s="1"/>
  <c r="AH14" i="11"/>
  <c r="AI14" i="11" s="1"/>
  <c r="AK14" i="11" s="1"/>
  <c r="AH26" i="11"/>
  <c r="AI26" i="11" s="1"/>
  <c r="AK26" i="11" s="1"/>
  <c r="AH34" i="11"/>
  <c r="AI34" i="11" s="1"/>
  <c r="AK34" i="11" s="1"/>
  <c r="AH19" i="11"/>
  <c r="AI19" i="11" s="1"/>
  <c r="AK19" i="11" s="1"/>
  <c r="AH10" i="11"/>
  <c r="AI10" i="11" s="1"/>
  <c r="AK10" i="11" s="1"/>
  <c r="AH47" i="11"/>
  <c r="AI47" i="11" s="1"/>
  <c r="AK47" i="11" s="1"/>
  <c r="AH9" i="11"/>
  <c r="AI9" i="11" s="1"/>
  <c r="AK9" i="11" s="1"/>
  <c r="AH31" i="11"/>
  <c r="AI31" i="11" s="1"/>
  <c r="AK31" i="11" s="1"/>
  <c r="AH13" i="11"/>
  <c r="AI13" i="11" s="1"/>
  <c r="AK13" i="11" s="1"/>
  <c r="AH15" i="11"/>
  <c r="AI15" i="11" s="1"/>
  <c r="AK15" i="11" s="1"/>
  <c r="AH29" i="11"/>
  <c r="AI29" i="11" s="1"/>
  <c r="AK29" i="11" s="1"/>
  <c r="AH16" i="11"/>
  <c r="AI16" i="11" s="1"/>
  <c r="AK16" i="11" s="1"/>
  <c r="AH25" i="11"/>
  <c r="AI25" i="11" s="1"/>
  <c r="AK25" i="11" s="1"/>
  <c r="AH6" i="11"/>
  <c r="AI6" i="11" s="1"/>
  <c r="AK6" i="11" s="1"/>
  <c r="AH42" i="11"/>
  <c r="AI42" i="11" s="1"/>
  <c r="AK42" i="11" s="1"/>
  <c r="AH33" i="11"/>
  <c r="AI33" i="11" s="1"/>
  <c r="AK33" i="11" s="1"/>
  <c r="AH22" i="11"/>
  <c r="AI22" i="11" s="1"/>
  <c r="AK22" i="11" s="1"/>
  <c r="AH39" i="11"/>
  <c r="AI39" i="11" s="1"/>
  <c r="AK39" i="11" s="1"/>
  <c r="AH43" i="11"/>
  <c r="AI43" i="11" s="1"/>
  <c r="AK43" i="11" s="1"/>
  <c r="AH12" i="11"/>
  <c r="AI12" i="11" s="1"/>
  <c r="AK12" i="11" s="1"/>
  <c r="AH45" i="11"/>
  <c r="AI45" i="11" s="1"/>
  <c r="AK45" i="11" s="1"/>
  <c r="AH37" i="11"/>
  <c r="AI37" i="11" s="1"/>
  <c r="AK37" i="11" s="1"/>
  <c r="AH41" i="11"/>
  <c r="AI41" i="11" s="1"/>
  <c r="AK41" i="11" s="1"/>
  <c r="AH23" i="11"/>
  <c r="AI23" i="11" s="1"/>
  <c r="AK23" i="11" s="1"/>
  <c r="AH48" i="11"/>
  <c r="AI48" i="11" s="1"/>
  <c r="AK48" i="11" s="1"/>
  <c r="AH2" i="11"/>
  <c r="AI2" i="11" s="1"/>
  <c r="AK2" i="11" s="1"/>
  <c r="AH50" i="11"/>
  <c r="AI50" i="11" s="1"/>
  <c r="AK50" i="11" s="1"/>
  <c r="AH28" i="11"/>
  <c r="AI28" i="11" s="1"/>
  <c r="AK28" i="11" s="1"/>
  <c r="AH49" i="11"/>
  <c r="AI49" i="11" s="1"/>
  <c r="AK49" i="11" s="1"/>
  <c r="AH38" i="11"/>
  <c r="AI38" i="11" s="1"/>
  <c r="AK38" i="11" s="1"/>
  <c r="AH30" i="11"/>
  <c r="AI30" i="11" s="1"/>
  <c r="AK30" i="11" s="1"/>
  <c r="AH7" i="11"/>
  <c r="AI7" i="11" s="1"/>
  <c r="AK7" i="11" s="1"/>
  <c r="AH36" i="11"/>
  <c r="AI36" i="11" s="1"/>
  <c r="AK36" i="11" s="1"/>
  <c r="AH18" i="11"/>
  <c r="AI18" i="11" s="1"/>
  <c r="AK18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1" i="11" l="1"/>
  <c r="AF46" i="11"/>
  <c r="AF51" i="11" s="1"/>
  <c r="AH51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39" i="11" l="1"/>
  <c r="AX39" i="11" s="1"/>
  <c r="AZ39" i="11" s="1"/>
  <c r="AV37" i="11"/>
  <c r="AX37" i="11" s="1"/>
  <c r="AZ37" i="11" s="1"/>
  <c r="AV38" i="11" l="1"/>
  <c r="AX38" i="11" s="1"/>
  <c r="AZ38" i="11" s="1"/>
  <c r="AV4" i="11" l="1"/>
  <c r="AX4" i="11" s="1"/>
  <c r="AZ4" i="11" s="1"/>
  <c r="AV19" i="11"/>
  <c r="AX19" i="11" s="1"/>
  <c r="AZ19" i="11" s="1"/>
  <c r="AV6" i="11" l="1"/>
  <c r="AX6" i="11" s="1"/>
  <c r="AZ6" i="11" s="1"/>
  <c r="AV5" i="11"/>
  <c r="AX5" i="11" s="1"/>
  <c r="AZ5" i="11" s="1"/>
  <c r="AV21" i="11" l="1"/>
  <c r="AX21" i="11" s="1"/>
  <c r="AZ21" i="11" s="1"/>
  <c r="AV8" i="11"/>
  <c r="AX8" i="11" s="1"/>
  <c r="AZ8" i="11" s="1"/>
  <c r="AV7" i="11"/>
  <c r="AX7" i="11" s="1"/>
  <c r="AZ7" i="11" s="1"/>
  <c r="AV22" i="11" l="1"/>
  <c r="AX22" i="11" s="1"/>
  <c r="AZ22" i="11" s="1"/>
  <c r="AV23" i="11" l="1"/>
  <c r="AX23" i="11" s="1"/>
  <c r="AZ23" i="11" s="1"/>
  <c r="AV25" i="11" l="1"/>
  <c r="AX25" i="11" s="1"/>
  <c r="AZ25" i="11" s="1"/>
  <c r="AV26" i="11" l="1"/>
  <c r="AX26" i="11" s="1"/>
  <c r="AZ26" i="11" s="1"/>
  <c r="AV27" i="11"/>
  <c r="AX27" i="11" s="1"/>
  <c r="AZ27" i="11" s="1"/>
  <c r="AV16" i="11"/>
  <c r="AX16" i="11" s="1"/>
  <c r="AZ16" i="11" s="1"/>
  <c r="AV45" i="11"/>
  <c r="AX45" i="11" s="1"/>
  <c r="AZ45" i="11" s="1"/>
  <c r="AV41" i="11"/>
  <c r="AX41" i="11" s="1"/>
  <c r="AZ41" i="11" s="1"/>
  <c r="AV15" i="11"/>
  <c r="AX15" i="11" s="1"/>
  <c r="AZ15" i="11" s="1"/>
  <c r="AV48" i="11"/>
  <c r="AX48" i="11" s="1"/>
  <c r="AZ48" i="11" s="1"/>
  <c r="AV35" i="11"/>
  <c r="AX35" i="11" s="1"/>
  <c r="AZ35" i="11" s="1"/>
  <c r="AV34" i="11"/>
  <c r="AX34" i="11" s="1"/>
  <c r="AZ34" i="11" s="1"/>
  <c r="AV42" i="11"/>
  <c r="AX42" i="11" s="1"/>
  <c r="AZ42" i="11" s="1"/>
  <c r="AV33" i="11"/>
  <c r="AX33" i="11" s="1"/>
  <c r="AZ33" i="11" s="1"/>
  <c r="AV31" i="11"/>
  <c r="AX31" i="11" s="1"/>
  <c r="AZ31" i="11" s="1"/>
  <c r="AV32" i="11"/>
  <c r="AX32" i="11" s="1"/>
  <c r="AZ32" i="11" s="1"/>
  <c r="AV14" i="11"/>
  <c r="AX14" i="11" s="1"/>
  <c r="AZ14" i="11" s="1"/>
  <c r="AV30" i="11"/>
  <c r="AX30" i="11" s="1"/>
  <c r="AV12" i="11"/>
  <c r="AX12" i="11" s="1"/>
  <c r="AZ12" i="11" s="1"/>
  <c r="AV40" i="11"/>
  <c r="AX40" i="11" s="1"/>
  <c r="AZ40" i="11" s="1"/>
  <c r="AV50" i="11"/>
  <c r="AX50" i="11" s="1"/>
  <c r="AZ50" i="11" s="1"/>
  <c r="AV13" i="11"/>
  <c r="AX13" i="11" s="1"/>
  <c r="AZ13" i="11" s="1"/>
  <c r="AV49" i="11"/>
  <c r="AX49" i="11" s="1"/>
  <c r="AZ49" i="11" s="1"/>
  <c r="AV47" i="11"/>
  <c r="AX47" i="11" s="1"/>
  <c r="AZ47" i="11" s="1"/>
  <c r="AV46" i="11"/>
  <c r="AX46" i="11" s="1"/>
  <c r="AZ46" i="11" s="1"/>
  <c r="AV44" i="11"/>
  <c r="AX44" i="11" s="1"/>
  <c r="AZ44" i="11" s="1"/>
  <c r="AV43" i="11"/>
  <c r="AX43" i="11" s="1"/>
  <c r="AZ43" i="11" s="1"/>
  <c r="AV29" i="11"/>
  <c r="AX29" i="11" s="1"/>
  <c r="AZ29" i="11" s="1"/>
  <c r="AV28" i="11"/>
  <c r="AX28" i="11" s="1"/>
  <c r="AZ28" i="11" s="1"/>
  <c r="AZ30" i="11" l="1"/>
  <c r="AX53" i="11"/>
  <c r="C51" i="11"/>
</calcChain>
</file>

<file path=xl/sharedStrings.xml><?xml version="1.0" encoding="utf-8"?>
<sst xmlns="http://schemas.openxmlformats.org/spreadsheetml/2006/main" count="345" uniqueCount="151">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</sst>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" fontId="0" fillId="16" borderId="0" xfId="0" applyNumberFormat="1" applyFon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1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baseColWidth="10" defaultRowHeight="16" x14ac:dyDescent="0.2"/>
  <cols>
    <col min="3" max="3" width="7.6640625" customWidth="1"/>
    <col min="4" max="4" width="10" hidden="1" customWidth="1"/>
    <col min="5" max="5" width="10" customWidth="1"/>
    <col min="6" max="8" width="10.83203125" customWidth="1"/>
    <col min="14" max="14" width="10.5" customWidth="1"/>
    <col min="15" max="15" width="10.1640625" customWidth="1"/>
    <col min="16" max="20" width="10.1640625" hidden="1" customWidth="1"/>
    <col min="21" max="21" width="8" hidden="1" customWidth="1"/>
    <col min="22" max="22" width="10.1640625" hidden="1" customWidth="1"/>
    <col min="23" max="23" width="10.1640625" customWidth="1"/>
    <col min="40" max="40" width="12" bestFit="1" customWidth="1"/>
    <col min="45" max="45" width="14.1640625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6153</v>
      </c>
      <c r="D2" s="21">
        <f>10000-C2</f>
        <v>3847</v>
      </c>
      <c r="E2" s="21">
        <v>0.43180000000000002</v>
      </c>
      <c r="F2" s="21">
        <v>0.99280000000000002</v>
      </c>
      <c r="G2" s="21">
        <v>0.99399999999999999</v>
      </c>
      <c r="H2" s="21">
        <v>0.1229</v>
      </c>
      <c r="I2" s="24">
        <v>1</v>
      </c>
      <c r="J2" s="21">
        <v>0</v>
      </c>
      <c r="K2" s="21">
        <v>0</v>
      </c>
      <c r="L2" s="21">
        <v>0</v>
      </c>
      <c r="M2" s="21">
        <v>3</v>
      </c>
      <c r="N2" s="24">
        <v>1</v>
      </c>
      <c r="O2" s="63">
        <f>(SUM(I2:L2) / M2) *((R2 + 1) * N2 / 3)</f>
        <v>0.33333333333333331</v>
      </c>
      <c r="P2" s="75">
        <f>O2/$O$51</f>
        <v>1.791559063393357E-3</v>
      </c>
      <c r="Q2" s="75">
        <f>D2/$D$51</f>
        <v>1.8315907749147764E-2</v>
      </c>
      <c r="R2" s="41">
        <v>2</v>
      </c>
      <c r="S2" s="4">
        <f>Q2^R2</f>
        <v>3.3547247667529111E-4</v>
      </c>
      <c r="T2" s="4">
        <f>S2/$S$51</f>
        <v>1.55778442849173E-2</v>
      </c>
      <c r="U2" s="4">
        <f>T2*P2</f>
        <v>2.7908628116773997E-5</v>
      </c>
      <c r="V2" s="28">
        <f>U2/$U$51</f>
        <v>1.4870048295531355E-3</v>
      </c>
      <c r="W2" s="79">
        <v>325</v>
      </c>
      <c r="X2" s="46">
        <f>$F$57*V2</f>
        <v>93.843387788268828</v>
      </c>
      <c r="Y2" s="86">
        <f>X2-W2</f>
        <v>-231.15661221173116</v>
      </c>
      <c r="Z2" s="79">
        <v>0</v>
      </c>
      <c r="AA2" s="79">
        <v>324</v>
      </c>
      <c r="AB2" s="79">
        <v>0</v>
      </c>
      <c r="AC2" s="34">
        <f>SUM(Z2:AB2)</f>
        <v>324</v>
      </c>
      <c r="AD2" s="46">
        <f>V2*$F$56</f>
        <v>111.42424588807555</v>
      </c>
      <c r="AE2" s="12">
        <f>AD2-AC2</f>
        <v>-212.57575411192445</v>
      </c>
      <c r="AF2" s="12">
        <f>AE2+Y2</f>
        <v>-443.73236632365558</v>
      </c>
      <c r="AG2" s="55">
        <f>W2+AC2</f>
        <v>649</v>
      </c>
      <c r="AH2">
        <f>X2/$X$51</f>
        <v>1.4870048295531353E-3</v>
      </c>
      <c r="AI2" s="1">
        <f>AH2*$AI$51</f>
        <v>159.43368381502805</v>
      </c>
      <c r="AJ2" s="2">
        <v>0</v>
      </c>
      <c r="AK2" s="1">
        <f>AI2-AJ2</f>
        <v>159.43368381502805</v>
      </c>
      <c r="AL2">
        <f>B2*O2</f>
        <v>0.33333333333333331</v>
      </c>
      <c r="AM2">
        <f>AL2/$AL$51</f>
        <v>2.0607193409200408E-3</v>
      </c>
      <c r="AN2" s="1">
        <f>AM2*$AN$51</f>
        <v>212.57968577062957</v>
      </c>
      <c r="AO2" s="8">
        <v>0</v>
      </c>
      <c r="AP2" s="1">
        <f>AN2-AO2</f>
        <v>212.57968577062957</v>
      </c>
      <c r="AQ2" s="69">
        <f>O2</f>
        <v>0.33333333333333331</v>
      </c>
      <c r="AR2">
        <f>AQ2/$AQ$51</f>
        <v>1.791559063393357E-3</v>
      </c>
      <c r="AS2" s="1">
        <f>AR2*$AS$51*$B$51</f>
        <v>141.16300796812021</v>
      </c>
      <c r="AT2" s="8">
        <v>0</v>
      </c>
      <c r="AU2" s="1">
        <f>AS2-AT2</f>
        <v>141.16300796812021</v>
      </c>
      <c r="AV2" s="82">
        <f>AVERAGE(F2:H2)</f>
        <v>0.70323333333333338</v>
      </c>
      <c r="AW2" s="82">
        <f>E2/$E$51</f>
        <v>1.375825240243685E-2</v>
      </c>
      <c r="AX2" s="49">
        <f>AV2*$AX$51*AW2</f>
        <v>938.47135890218624</v>
      </c>
      <c r="AY2" s="8">
        <v>650</v>
      </c>
      <c r="AZ2" s="1">
        <f>AX2-AY2</f>
        <v>288.47135890218624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5103</v>
      </c>
      <c r="D3" s="21">
        <f>10000-C3</f>
        <v>4897</v>
      </c>
      <c r="E3" s="21">
        <v>0.45129999999999998</v>
      </c>
      <c r="F3" s="21">
        <v>0.99280000000000002</v>
      </c>
      <c r="G3" s="21">
        <v>0.99399999999999999</v>
      </c>
      <c r="H3" s="21">
        <v>0.1229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N3" s="24">
        <v>1</v>
      </c>
      <c r="O3" s="63">
        <v>1</v>
      </c>
      <c r="P3" s="75">
        <f>O3/$O$51</f>
        <v>5.3746771901800718E-3</v>
      </c>
      <c r="Q3" s="75">
        <f>D3/$D$51</f>
        <v>2.3315050753204211E-2</v>
      </c>
      <c r="R3" s="41">
        <v>2</v>
      </c>
      <c r="S3" s="4">
        <f>Q3^R3</f>
        <v>5.4359159162448828E-4</v>
      </c>
      <c r="T3" s="4">
        <f>S3/$S$51</f>
        <v>2.5241966950132023E-2</v>
      </c>
      <c r="U3" s="4">
        <f>T3*P3</f>
        <v>1.3566742400215382E-4</v>
      </c>
      <c r="V3" s="28">
        <f>U3/$U$51</f>
        <v>7.2285213683787094E-3</v>
      </c>
      <c r="W3" s="80">
        <v>0</v>
      </c>
      <c r="X3" s="46">
        <f>$F$57*V3</f>
        <v>456.184755037012</v>
      </c>
      <c r="Y3" s="86">
        <f>X3-W3</f>
        <v>456.184755037012</v>
      </c>
      <c r="Z3" s="80">
        <v>0</v>
      </c>
      <c r="AA3" s="80">
        <v>599</v>
      </c>
      <c r="AB3" s="80">
        <v>0</v>
      </c>
      <c r="AC3" s="34">
        <f>SUM(Z3:AB3)</f>
        <v>599</v>
      </c>
      <c r="AD3" s="46">
        <f>V3*$F$56</f>
        <v>541.64756317535341</v>
      </c>
      <c r="AE3" s="22">
        <f>AD3-AC3</f>
        <v>-57.352436824646588</v>
      </c>
      <c r="AF3" s="22">
        <f>AE3+Y3</f>
        <v>398.83231821236541</v>
      </c>
      <c r="AG3" s="55">
        <f>W3+AC3</f>
        <v>599</v>
      </c>
      <c r="AH3">
        <f>X3/$X$51</f>
        <v>7.2285213683787094E-3</v>
      </c>
      <c r="AI3" s="1">
        <f>AH3*$AI$51</f>
        <v>775.02760407482845</v>
      </c>
      <c r="AJ3" s="2">
        <v>1197</v>
      </c>
      <c r="AK3" s="1">
        <f>AI3-AJ3</f>
        <v>-421.97239592517155</v>
      </c>
      <c r="AL3">
        <f>B3*O3</f>
        <v>0</v>
      </c>
      <c r="AM3">
        <f>AL3/$AL$51</f>
        <v>0</v>
      </c>
      <c r="AN3" s="1">
        <f>AM3*$AN$51</f>
        <v>0</v>
      </c>
      <c r="AO3" s="8">
        <v>0</v>
      </c>
      <c r="AP3" s="1">
        <f>AN3-AO3</f>
        <v>0</v>
      </c>
      <c r="AQ3" s="69">
        <f>O3</f>
        <v>1</v>
      </c>
      <c r="AR3">
        <f>AQ3/$AQ$51</f>
        <v>5.3746771901800718E-3</v>
      </c>
      <c r="AS3" s="1">
        <f>AR3*$AS$51*$B$51</f>
        <v>423.48902390436069</v>
      </c>
      <c r="AT3" s="8">
        <v>0</v>
      </c>
      <c r="AU3" s="1">
        <f>AS3-AT3</f>
        <v>423.48902390436069</v>
      </c>
      <c r="AV3" s="82">
        <f>AVERAGE(F3:H3)</f>
        <v>0.70323333333333338</v>
      </c>
      <c r="AW3" s="82">
        <f>E3/$E$51</f>
        <v>1.4379572277025821E-2</v>
      </c>
      <c r="AX3" s="49">
        <f>AV3*$AX$51*AW3</f>
        <v>980.85253421157154</v>
      </c>
      <c r="AY3" s="8">
        <v>1047</v>
      </c>
      <c r="AZ3" s="1">
        <f>AX3-AY3</f>
        <v>-66.147465788428462</v>
      </c>
      <c r="BA3" s="68">
        <v>0.59</v>
      </c>
    </row>
    <row r="4" spans="1:53" x14ac:dyDescent="0.2">
      <c r="A4" s="42" t="s">
        <v>11</v>
      </c>
      <c r="B4" s="21">
        <v>1</v>
      </c>
      <c r="C4" s="21">
        <v>6805</v>
      </c>
      <c r="D4" s="21">
        <f>10000-C4</f>
        <v>3195</v>
      </c>
      <c r="E4" s="21">
        <v>0.99380000000000002</v>
      </c>
      <c r="F4" s="21">
        <v>0.99280000000000002</v>
      </c>
      <c r="G4" s="21">
        <v>0.99399999999999999</v>
      </c>
      <c r="H4" s="21">
        <v>0.1229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>(SUM(I4:L4) / M4) *((R4 + 1) * N4 / 3)</f>
        <v>1.0029999999999999</v>
      </c>
      <c r="P4" s="44">
        <f>O4/$O$51</f>
        <v>5.3908012217506107E-3</v>
      </c>
      <c r="Q4" s="44">
        <f>D4/$D$51</f>
        <v>1.5211677998057475E-2</v>
      </c>
      <c r="R4" s="41">
        <v>2</v>
      </c>
      <c r="S4" s="13">
        <f>Q4^R4</f>
        <v>2.3139514751658588E-4</v>
      </c>
      <c r="T4" s="13">
        <f>S4/$S$51</f>
        <v>1.074495771463191E-2</v>
      </c>
      <c r="U4" s="13">
        <f>T4*P4</f>
        <v>5.7923931175696352E-5</v>
      </c>
      <c r="V4" s="31">
        <f>U4/$U$51</f>
        <v>3.0862558003413665E-3</v>
      </c>
      <c r="W4" s="80">
        <v>0</v>
      </c>
      <c r="X4" s="46">
        <f>$F$57*V4</f>
        <v>194.7705173037433</v>
      </c>
      <c r="Y4" s="86">
        <f>X4-W4</f>
        <v>194.7705173037433</v>
      </c>
      <c r="Z4" s="80">
        <v>0</v>
      </c>
      <c r="AA4" s="80">
        <v>378</v>
      </c>
      <c r="AB4" s="80">
        <v>0</v>
      </c>
      <c r="AC4" s="26">
        <f>SUM(Z4:AB4)</f>
        <v>378</v>
      </c>
      <c r="AD4" s="46">
        <f>V4*$F$56</f>
        <v>231.25931963117927</v>
      </c>
      <c r="AE4" s="22">
        <f>AD4-AC4</f>
        <v>-146.74068036882073</v>
      </c>
      <c r="AF4" s="22">
        <f>AE4+Y4</f>
        <v>48.029836934922571</v>
      </c>
      <c r="AG4" s="55">
        <f>W4+AC4</f>
        <v>378</v>
      </c>
      <c r="AH4">
        <f>X4/$X$51</f>
        <v>3.0862558003413661E-3</v>
      </c>
      <c r="AI4" s="1">
        <f>AH4*$AI$51</f>
        <v>330.90217440100059</v>
      </c>
      <c r="AJ4" s="2">
        <v>378</v>
      </c>
      <c r="AK4" s="1">
        <f>AI4-AJ4</f>
        <v>-47.097825598999407</v>
      </c>
      <c r="AL4">
        <f>B4*O4</f>
        <v>1.0029999999999999</v>
      </c>
      <c r="AM4">
        <f>AL4/$AL$51</f>
        <v>6.2007044968284027E-3</v>
      </c>
      <c r="AN4" s="1">
        <f>AM4*$AN$51</f>
        <v>639.65227448382439</v>
      </c>
      <c r="AO4" s="8">
        <v>756</v>
      </c>
      <c r="AP4" s="1">
        <f>AN4-AO4</f>
        <v>-116.34772551617561</v>
      </c>
      <c r="AQ4" s="69">
        <f>O4</f>
        <v>1.0029999999999999</v>
      </c>
      <c r="AR4">
        <f>AQ4/$AQ$51</f>
        <v>5.3908012217506107E-3</v>
      </c>
      <c r="AS4" s="1">
        <f>AR4*$AS$51*$B$51</f>
        <v>424.75949097607372</v>
      </c>
      <c r="AT4" s="8">
        <v>0</v>
      </c>
      <c r="AU4" s="1">
        <f>AS4-AT4</f>
        <v>424.75949097607372</v>
      </c>
      <c r="AV4" s="82">
        <f>AVERAGE(F4:H4)</f>
        <v>0.70323333333333338</v>
      </c>
      <c r="AW4" s="82">
        <f>E4/$E$51</f>
        <v>3.1665009813667766E-2</v>
      </c>
      <c r="AX4" s="49">
        <f>AV4*$AX$51*AW4</f>
        <v>2159.9185652547308</v>
      </c>
      <c r="AY4" s="8">
        <v>2646</v>
      </c>
      <c r="AZ4" s="1">
        <f>AX4-AY4</f>
        <v>-486.08143474526923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4285</v>
      </c>
      <c r="D5" s="21">
        <f>10000-C5</f>
        <v>5715</v>
      </c>
      <c r="E5" s="21">
        <v>0.99880000000000002</v>
      </c>
      <c r="F5" s="21">
        <v>0.99280000000000002</v>
      </c>
      <c r="G5" s="21">
        <v>0.99399999999999999</v>
      </c>
      <c r="H5" s="21">
        <v>0.1229</v>
      </c>
      <c r="I5" s="21">
        <v>0</v>
      </c>
      <c r="J5" s="21">
        <v>0</v>
      </c>
      <c r="K5" s="24">
        <v>2.4</v>
      </c>
      <c r="L5" s="21">
        <v>0</v>
      </c>
      <c r="M5" s="21">
        <v>1</v>
      </c>
      <c r="N5" s="24">
        <v>1.21</v>
      </c>
      <c r="O5" s="63">
        <f>(SUM(I5:L5) / M5) *((R5 + 1) * N5 / 3)</f>
        <v>2.9039999999999999</v>
      </c>
      <c r="P5" s="44">
        <f>O5/$O$51</f>
        <v>1.5608062560282927E-2</v>
      </c>
      <c r="Q5" s="44">
        <f>D5/$D$51</f>
        <v>2.7209621207792949E-2</v>
      </c>
      <c r="R5" s="41">
        <v>2</v>
      </c>
      <c r="S5" s="13">
        <f>Q5^R5</f>
        <v>7.4036348627157581E-4</v>
      </c>
      <c r="T5" s="13">
        <f>S5/$S$51</f>
        <v>3.4379175357924639E-2</v>
      </c>
      <c r="U5" s="13">
        <f>T5*P5</f>
        <v>5.3659231975742498E-4</v>
      </c>
      <c r="V5" s="31">
        <f>U5/$U$51</f>
        <v>2.8590275653887769E-2</v>
      </c>
      <c r="W5" s="80">
        <v>1293</v>
      </c>
      <c r="X5" s="46">
        <f>$F$57*V5</f>
        <v>1804.3037062412031</v>
      </c>
      <c r="Y5" s="86">
        <f>X5-W5</f>
        <v>511.30370624120314</v>
      </c>
      <c r="Z5" s="80">
        <v>277</v>
      </c>
      <c r="AA5" s="80">
        <v>2310</v>
      </c>
      <c r="AB5" s="80">
        <v>0</v>
      </c>
      <c r="AC5" s="26">
        <f>SUM(Z5:AB5)</f>
        <v>2587</v>
      </c>
      <c r="AD5" s="46">
        <f>V5*$F$56</f>
        <v>2142.3265352971184</v>
      </c>
      <c r="AE5" s="22">
        <f>AD5-AC5</f>
        <v>-444.67346470288157</v>
      </c>
      <c r="AF5" s="22">
        <f>AE5+Y5</f>
        <v>66.63024153832157</v>
      </c>
      <c r="AG5" s="55">
        <f>W5+AC5</f>
        <v>3880</v>
      </c>
      <c r="AH5">
        <f>X5/$X$51</f>
        <v>2.8590275653887765E-2</v>
      </c>
      <c r="AI5" s="1">
        <f>AH5*$AI$51</f>
        <v>3065.3921750585382</v>
      </c>
      <c r="AJ5" s="2">
        <v>2679</v>
      </c>
      <c r="AK5" s="1">
        <f>AI5-AJ5</f>
        <v>386.39217505853821</v>
      </c>
      <c r="AL5">
        <f>B5*O5</f>
        <v>0</v>
      </c>
      <c r="AM5">
        <f>AL5/$AL$51</f>
        <v>0</v>
      </c>
      <c r="AN5" s="1">
        <f>AM5*$AN$51</f>
        <v>0</v>
      </c>
      <c r="AO5" s="8">
        <v>0</v>
      </c>
      <c r="AP5" s="1">
        <f>AN5-AO5</f>
        <v>0</v>
      </c>
      <c r="AQ5" s="69">
        <f>O5</f>
        <v>2.9039999999999999</v>
      </c>
      <c r="AR5">
        <f>AQ5/$AQ$51</f>
        <v>1.5608062560282927E-2</v>
      </c>
      <c r="AS5" s="1">
        <f>AR5*$AS$51*$B$51</f>
        <v>1229.8121254182633</v>
      </c>
      <c r="AT5" s="8">
        <v>1016</v>
      </c>
      <c r="AU5" s="1">
        <f>AS5-AT5</f>
        <v>213.81212541826335</v>
      </c>
      <c r="AV5" s="82">
        <f>AVERAGE(F5:H5)</f>
        <v>0.70323333333333338</v>
      </c>
      <c r="AW5" s="82">
        <f>E5/$E$51</f>
        <v>3.1824322602023912E-2</v>
      </c>
      <c r="AX5" s="49">
        <f>AV5*$AX$51*AW5</f>
        <v>2170.785533282778</v>
      </c>
      <c r="AY5" s="8">
        <v>848</v>
      </c>
      <c r="AZ5" s="1">
        <f>AX5-AY5</f>
        <v>1322.785533282778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7201</v>
      </c>
      <c r="D6" s="21">
        <f>10000-C6</f>
        <v>2799</v>
      </c>
      <c r="E6" s="21">
        <v>0.74350000000000005</v>
      </c>
      <c r="F6" s="21">
        <v>0.99280000000000002</v>
      </c>
      <c r="G6" s="21">
        <v>0.99399999999999999</v>
      </c>
      <c r="H6" s="21">
        <v>0.1229</v>
      </c>
      <c r="I6" s="24">
        <v>4</v>
      </c>
      <c r="J6" s="66">
        <f>$AD$52</f>
        <v>2.5358692025358698</v>
      </c>
      <c r="K6" s="24">
        <v>3.7</v>
      </c>
      <c r="L6" s="24">
        <v>6.1</v>
      </c>
      <c r="M6" s="21">
        <v>3</v>
      </c>
      <c r="N6" s="24">
        <v>0.59</v>
      </c>
      <c r="O6" s="63">
        <f>(SUM(I6:L6) / M6) *((R6 + 1) * N6 / 3)</f>
        <v>3.2127209431653871</v>
      </c>
      <c r="P6" s="44">
        <f>O6/$O$51</f>
        <v>1.726733797164481E-2</v>
      </c>
      <c r="Q6" s="44">
        <f>D6/$D$51</f>
        <v>1.3326286922241901E-2</v>
      </c>
      <c r="R6" s="41">
        <v>2</v>
      </c>
      <c r="S6" s="13">
        <f>Q6^R6</f>
        <v>1.775899231339155E-4</v>
      </c>
      <c r="T6" s="13">
        <f>S6/$S$51</f>
        <v>8.2464832780552513E-3</v>
      </c>
      <c r="U6" s="13">
        <f>T6*P6</f>
        <v>1.4239481383969741E-4</v>
      </c>
      <c r="V6" s="31">
        <f>U6/$U$51</f>
        <v>7.5869646833584764E-3</v>
      </c>
      <c r="W6" s="80">
        <v>357</v>
      </c>
      <c r="X6" s="46">
        <f>$F$57*V6</f>
        <v>478.80575420207009</v>
      </c>
      <c r="Y6" s="86">
        <f>X6-W6</f>
        <v>121.80575420207009</v>
      </c>
      <c r="Z6" s="80">
        <v>0</v>
      </c>
      <c r="AA6" s="80">
        <v>1248</v>
      </c>
      <c r="AB6" s="80">
        <v>0</v>
      </c>
      <c r="AC6" s="26">
        <f>SUM(Z6:AB6)</f>
        <v>1248</v>
      </c>
      <c r="AD6" s="46">
        <f>V6*$F$56</f>
        <v>568.50643765341738</v>
      </c>
      <c r="AE6" s="22">
        <f>AD6-AC6</f>
        <v>-679.49356234658262</v>
      </c>
      <c r="AF6" s="22">
        <f>AE6+Y6</f>
        <v>-557.68780814451247</v>
      </c>
      <c r="AG6" s="55">
        <f>W6+AC6</f>
        <v>1605</v>
      </c>
      <c r="AH6">
        <f>X6/$X$51</f>
        <v>7.5869646833584756E-3</v>
      </c>
      <c r="AI6" s="1">
        <f>AH6*$AI$51</f>
        <v>813.45917942032906</v>
      </c>
      <c r="AJ6" s="2">
        <v>1605</v>
      </c>
      <c r="AK6" s="1">
        <f>AI6-AJ6</f>
        <v>-791.54082057967094</v>
      </c>
      <c r="AL6">
        <f>B6*O6</f>
        <v>3.2127209431653871</v>
      </c>
      <c r="AM6">
        <f>AL6/$AL$51</f>
        <v>1.9861548553679369E-2</v>
      </c>
      <c r="AN6" s="1">
        <f>AM6*$AN$51</f>
        <v>2048.8776257004565</v>
      </c>
      <c r="AO6" s="73">
        <v>0</v>
      </c>
      <c r="AP6" s="1">
        <f>AN6-AO6</f>
        <v>2048.8776257004565</v>
      </c>
      <c r="AQ6" s="69">
        <f>O6</f>
        <v>3.2127209431653871</v>
      </c>
      <c r="AR6">
        <f>AQ6/$AQ$51</f>
        <v>1.726733797164481E-2</v>
      </c>
      <c r="AS6" s="1">
        <f>AR6*$AS$51*$B$51</f>
        <v>1360.5520562982067</v>
      </c>
      <c r="AT6" s="8">
        <v>1605</v>
      </c>
      <c r="AU6" s="49">
        <f>AS6-AT6</f>
        <v>-244.44794370179329</v>
      </c>
      <c r="AV6" s="82">
        <f>AVERAGE(F6:H6)</f>
        <v>0.70323333333333338</v>
      </c>
      <c r="AW6" s="82">
        <f>E6/$E$51</f>
        <v>2.368981162855905E-2</v>
      </c>
      <c r="AX6" s="49">
        <f>AV6*$AX$51*AW6</f>
        <v>1615.9181457706704</v>
      </c>
      <c r="AY6" s="8">
        <v>1783</v>
      </c>
      <c r="AZ6" s="1">
        <f>AX6-AY6</f>
        <v>-167.08185422932956</v>
      </c>
      <c r="BA6" s="68">
        <v>0.59</v>
      </c>
    </row>
    <row r="7" spans="1:53" x14ac:dyDescent="0.2">
      <c r="A7" s="42" t="s">
        <v>26</v>
      </c>
      <c r="B7" s="21">
        <v>1</v>
      </c>
      <c r="C7" s="21">
        <v>4978</v>
      </c>
      <c r="D7" s="21">
        <f>10000-C7</f>
        <v>5022</v>
      </c>
      <c r="E7" s="21">
        <v>0.99970000000000003</v>
      </c>
      <c r="F7" s="21">
        <v>0.99280000000000002</v>
      </c>
      <c r="G7" s="21">
        <v>0.99399999999999999</v>
      </c>
      <c r="H7" s="21">
        <v>0.1229</v>
      </c>
      <c r="I7" s="24">
        <v>2.2999999999999998</v>
      </c>
      <c r="J7" s="66">
        <f>$AD$53</f>
        <v>1.468134801468135</v>
      </c>
      <c r="K7" s="24">
        <v>2.4</v>
      </c>
      <c r="L7" s="21">
        <v>0</v>
      </c>
      <c r="M7" s="21">
        <v>2</v>
      </c>
      <c r="N7" s="24">
        <v>1.611</v>
      </c>
      <c r="O7" s="63">
        <f>(SUM(I7:L7) / M7) *((R7 + 1) * N7 / 3)</f>
        <v>4.9684325825825821</v>
      </c>
      <c r="P7" s="44">
        <f>O7/$O$51</f>
        <v>2.6703721272554069E-2</v>
      </c>
      <c r="Q7" s="44">
        <f>D7/$D$51</f>
        <v>2.3910186825115694E-2</v>
      </c>
      <c r="R7" s="41">
        <v>2</v>
      </c>
      <c r="S7" s="13">
        <f>Q7^R7</f>
        <v>5.7169703401193609E-4</v>
      </c>
      <c r="T7" s="13">
        <f>S7/$S$51</f>
        <v>2.6547058233355684E-2</v>
      </c>
      <c r="U7" s="13">
        <f>T7*P7</f>
        <v>7.0890524366979183E-4</v>
      </c>
      <c r="V7" s="31">
        <f>U7/$U$51</f>
        <v>3.7771312750372953E-2</v>
      </c>
      <c r="W7" s="80">
        <v>1422</v>
      </c>
      <c r="X7" s="46">
        <f>$F$57*V7</f>
        <v>2383.7097763632869</v>
      </c>
      <c r="Y7" s="86">
        <f>X7-W7</f>
        <v>961.70977636328689</v>
      </c>
      <c r="Z7" s="80">
        <v>3347</v>
      </c>
      <c r="AA7" s="80">
        <v>84</v>
      </c>
      <c r="AB7" s="80">
        <v>837</v>
      </c>
      <c r="AC7" s="26">
        <f>SUM(Z7:AB7)</f>
        <v>4268</v>
      </c>
      <c r="AD7" s="46">
        <f>V7*$F$56</f>
        <v>2830.2800070109461</v>
      </c>
      <c r="AE7" s="22">
        <f>AD7-AC7</f>
        <v>-1437.7199929890539</v>
      </c>
      <c r="AF7" s="22">
        <f>AE7+Y7</f>
        <v>-476.01021662576704</v>
      </c>
      <c r="AG7" s="55">
        <f>W7+AC7</f>
        <v>5690</v>
      </c>
      <c r="AH7">
        <f>X7/$X$51</f>
        <v>3.7771312750372953E-2</v>
      </c>
      <c r="AI7" s="1">
        <f>AH7*$AI$51</f>
        <v>4049.7646104694873</v>
      </c>
      <c r="AJ7" s="2">
        <v>4435</v>
      </c>
      <c r="AK7" s="49">
        <f>AI7-AJ7</f>
        <v>-385.23538953051275</v>
      </c>
      <c r="AL7">
        <f>B7*O7</f>
        <v>4.9684325825825821</v>
      </c>
      <c r="AM7">
        <f>AL7/$AL$51</f>
        <v>3.071563535095571E-2</v>
      </c>
      <c r="AN7" s="1">
        <f>AM7*$AN$51</f>
        <v>3168.5635115338891</v>
      </c>
      <c r="AO7" s="8">
        <v>3514</v>
      </c>
      <c r="AP7" s="49">
        <f>AN7-AO7</f>
        <v>-345.43648846611086</v>
      </c>
      <c r="AQ7" s="69">
        <f>O7</f>
        <v>4.9684325825825821</v>
      </c>
      <c r="AR7">
        <f>AQ7/$AQ$51</f>
        <v>2.6703721272554069E-2</v>
      </c>
      <c r="AS7" s="1">
        <f>AR7*$AS$51*$B$51</f>
        <v>2104.0766647325195</v>
      </c>
      <c r="AT7" s="8">
        <v>2092</v>
      </c>
      <c r="AU7" s="1">
        <f>AS7-AT7</f>
        <v>12.076664732519475</v>
      </c>
      <c r="AV7" s="82">
        <f>AVERAGE(F7:H7)</f>
        <v>0.70323333333333338</v>
      </c>
      <c r="AW7" s="82">
        <f>E7/$E$51</f>
        <v>3.1852998903928016E-2</v>
      </c>
      <c r="AX7" s="49">
        <f>AV7*$AX$51*AW7</f>
        <v>2172.7415875278266</v>
      </c>
      <c r="AY7" s="8">
        <v>2092</v>
      </c>
      <c r="AZ7" s="1">
        <f>AX7-AY7</f>
        <v>80.741587527826596</v>
      </c>
      <c r="BA7" s="68">
        <v>0.59</v>
      </c>
    </row>
    <row r="8" spans="1:53" x14ac:dyDescent="0.2">
      <c r="A8" s="42" t="s">
        <v>125</v>
      </c>
      <c r="B8" s="21">
        <v>0</v>
      </c>
      <c r="C8" s="21">
        <v>4443</v>
      </c>
      <c r="D8" s="21">
        <f>10000-C8</f>
        <v>5557</v>
      </c>
      <c r="E8" s="21">
        <v>0.99299999999999999</v>
      </c>
      <c r="F8" s="21">
        <v>0.99280000000000002</v>
      </c>
      <c r="G8" s="21">
        <v>0.99399999999999999</v>
      </c>
      <c r="H8" s="21">
        <v>0.1229</v>
      </c>
      <c r="I8" s="21">
        <v>0</v>
      </c>
      <c r="J8" s="21">
        <v>0</v>
      </c>
      <c r="K8" s="21">
        <v>0</v>
      </c>
      <c r="L8" s="24">
        <v>4.7</v>
      </c>
      <c r="M8" s="21">
        <v>1</v>
      </c>
      <c r="N8" s="24">
        <v>1.1000000000000001</v>
      </c>
      <c r="O8" s="63">
        <f>(SUM(I8:L8) / M8) *((R8 + 1) * N8 / 3)</f>
        <v>5.1700000000000008</v>
      </c>
      <c r="P8" s="44">
        <f>O8/$O$51</f>
        <v>2.7787081073230975E-2</v>
      </c>
      <c r="Q8" s="44">
        <f>D8/$D$51</f>
        <v>2.6457369212896837E-2</v>
      </c>
      <c r="R8" s="41">
        <v>2</v>
      </c>
      <c r="S8" s="13">
        <f>Q8^R8</f>
        <v>6.9999238566754139E-4</v>
      </c>
      <c r="T8" s="13">
        <f>S8/$S$51</f>
        <v>3.2504521660390175E-2</v>
      </c>
      <c r="U8" s="13">
        <f>T8*P8</f>
        <v>9.0320577862385411E-4</v>
      </c>
      <c r="V8" s="31">
        <f>U8/$U$51</f>
        <v>4.8123875859263088E-2</v>
      </c>
      <c r="W8" s="80">
        <f>1815+2348</f>
        <v>4163</v>
      </c>
      <c r="X8" s="46">
        <f>$F$57*V8</f>
        <v>3037.0496816022342</v>
      </c>
      <c r="Y8" s="86">
        <f>X8-W8</f>
        <v>-1125.9503183977658</v>
      </c>
      <c r="Z8" s="80">
        <v>1281</v>
      </c>
      <c r="AA8" s="80">
        <v>1174</v>
      </c>
      <c r="AB8" s="80">
        <v>0</v>
      </c>
      <c r="AC8" s="26">
        <f>SUM(Z8:AB8)</f>
        <v>2455</v>
      </c>
      <c r="AD8" s="46">
        <f>V8*$F$56</f>
        <v>3606.0182658863018</v>
      </c>
      <c r="AE8" s="22">
        <f>AD8-AC8</f>
        <v>1151.0182658863018</v>
      </c>
      <c r="AF8" s="22">
        <f>AE8+Y8</f>
        <v>25.067947488535992</v>
      </c>
      <c r="AG8" s="55">
        <f>W8+AC8</f>
        <v>6618</v>
      </c>
      <c r="AH8">
        <f>X8/$X$51</f>
        <v>4.8123875859263081E-2</v>
      </c>
      <c r="AI8" s="1">
        <f>AH8*$AI$51</f>
        <v>5159.7457218784693</v>
      </c>
      <c r="AJ8" s="2">
        <v>3202</v>
      </c>
      <c r="AK8" s="49">
        <f>AI8-AJ8</f>
        <v>1957.7457218784693</v>
      </c>
      <c r="AL8">
        <f>B8*O8</f>
        <v>0</v>
      </c>
      <c r="AM8">
        <f>AL8/$AL$51</f>
        <v>0</v>
      </c>
      <c r="AN8" s="1">
        <f>AM8*$AN$51</f>
        <v>0</v>
      </c>
      <c r="AO8" s="8">
        <v>3949</v>
      </c>
      <c r="AP8" s="74">
        <f>AN8-AO8</f>
        <v>-3949</v>
      </c>
      <c r="AQ8" s="69">
        <f>O8</f>
        <v>5.1700000000000008</v>
      </c>
      <c r="AR8">
        <f>AQ8/$AQ$51</f>
        <v>2.7787081073230975E-2</v>
      </c>
      <c r="AS8" s="1">
        <f>AR8*$AS$51*$B$51</f>
        <v>2189.4382535855452</v>
      </c>
      <c r="AT8" s="8">
        <v>2348</v>
      </c>
      <c r="AU8" s="49">
        <f>AS8-AT8</f>
        <v>-158.56174641445477</v>
      </c>
      <c r="AV8" s="82">
        <f>AVERAGE(F8:H8)</f>
        <v>0.70323333333333338</v>
      </c>
      <c r="AW8" s="82">
        <f>E8/$E$51</f>
        <v>3.163951976753078E-2</v>
      </c>
      <c r="AX8" s="49">
        <f>AV8*$AX$51*AW8</f>
        <v>2158.179850370243</v>
      </c>
      <c r="AY8" s="8">
        <v>2028</v>
      </c>
      <c r="AZ8" s="49">
        <f>AX8-AY8</f>
        <v>130.179850370243</v>
      </c>
      <c r="BA8" s="68">
        <v>0.59</v>
      </c>
    </row>
    <row r="9" spans="1:53" x14ac:dyDescent="0.2">
      <c r="A9" s="48" t="s">
        <v>68</v>
      </c>
      <c r="B9" s="21">
        <v>0</v>
      </c>
      <c r="C9" s="21">
        <v>4554</v>
      </c>
      <c r="D9" s="21">
        <f>10000-C9</f>
        <v>5446</v>
      </c>
      <c r="E9" s="21">
        <v>0.92100000000000004</v>
      </c>
      <c r="F9" s="21">
        <v>0.99280000000000002</v>
      </c>
      <c r="G9" s="21">
        <v>0.99399999999999999</v>
      </c>
      <c r="H9" s="21">
        <v>0.1229</v>
      </c>
      <c r="I9" s="21">
        <v>0</v>
      </c>
      <c r="J9" s="66">
        <f>$AD$54</f>
        <v>1.5348682015348685</v>
      </c>
      <c r="K9" s="21">
        <v>0</v>
      </c>
      <c r="L9" s="21">
        <v>0</v>
      </c>
      <c r="M9" s="21">
        <v>1</v>
      </c>
      <c r="N9" s="24">
        <v>1.331</v>
      </c>
      <c r="O9" s="63">
        <f>(SUM(I9:L9) / M9) *((R9 + 1) * N9 / 3)</f>
        <v>2.0429095762429097</v>
      </c>
      <c r="P9" s="21">
        <f>O9/$O$51</f>
        <v>1.0979979501033202E-2</v>
      </c>
      <c r="Q9" s="21">
        <f>D9/$D$51</f>
        <v>2.592888838103944E-2</v>
      </c>
      <c r="R9" s="41">
        <v>2</v>
      </c>
      <c r="S9" s="13">
        <f>Q9^R9</f>
        <v>6.7230725267640207E-4</v>
      </c>
      <c r="T9" s="13">
        <f>S9/$S$51</f>
        <v>3.1218947669291543E-2</v>
      </c>
      <c r="U9" s="13">
        <f>T9*P9</f>
        <v>3.4278340545264942E-4</v>
      </c>
      <c r="V9" s="31">
        <f>U9/$U$51</f>
        <v>1.8263906676673998E-2</v>
      </c>
      <c r="W9" s="80">
        <v>0</v>
      </c>
      <c r="X9" s="46">
        <f>$F$57*V9</f>
        <v>1152.6168864582194</v>
      </c>
      <c r="Y9" s="86">
        <f>X9-W9</f>
        <v>1152.6168864582194</v>
      </c>
      <c r="Z9" s="80">
        <v>561</v>
      </c>
      <c r="AA9" s="80">
        <v>1403</v>
      </c>
      <c r="AB9" s="80">
        <v>0</v>
      </c>
      <c r="AC9" s="26">
        <f>SUM(Z9:AB9)</f>
        <v>1964</v>
      </c>
      <c r="AD9" s="46">
        <f>V9*$F$56</f>
        <v>1368.5510550965359</v>
      </c>
      <c r="AE9" s="22">
        <f>AD9-AC9</f>
        <v>-595.44894490346405</v>
      </c>
      <c r="AF9" s="22">
        <f>AE9+Y9</f>
        <v>557.16794155475532</v>
      </c>
      <c r="AG9" s="55">
        <f>W9+AC9</f>
        <v>1964</v>
      </c>
      <c r="AH9">
        <f>X9/$X$51</f>
        <v>1.8263906676673998E-2</v>
      </c>
      <c r="AI9" s="1">
        <f>AH9*$AI$51</f>
        <v>1958.2195460596326</v>
      </c>
      <c r="AJ9" s="2">
        <v>1683</v>
      </c>
      <c r="AK9" s="1">
        <f>AI9-AJ9</f>
        <v>275.21954605963265</v>
      </c>
      <c r="AL9">
        <f>B9*O9</f>
        <v>0</v>
      </c>
      <c r="AM9">
        <f>AL9/$AL$51</f>
        <v>0</v>
      </c>
      <c r="AN9" s="1">
        <f>AM9*$AN$51</f>
        <v>0</v>
      </c>
      <c r="AO9" s="8">
        <v>1544</v>
      </c>
      <c r="AP9" s="1">
        <f>AN9-AO9</f>
        <v>-1544</v>
      </c>
      <c r="AQ9" s="69">
        <f>O9</f>
        <v>2.0429095762429097</v>
      </c>
      <c r="AR9">
        <f>AQ9/$AQ$51</f>
        <v>1.0979979501033202E-2</v>
      </c>
      <c r="AS9" s="1">
        <f>AR9*$AS$51*$B$51</f>
        <v>865.14978236798083</v>
      </c>
      <c r="AT9" s="8">
        <v>842</v>
      </c>
      <c r="AU9" s="1">
        <f>AS9-AT9</f>
        <v>23.149782367980833</v>
      </c>
      <c r="AV9" s="82">
        <f>AVERAGE(F9:H9)</f>
        <v>0.70323333333333338</v>
      </c>
      <c r="AW9" s="82">
        <f>E9/$E$51</f>
        <v>2.9345415615202267E-2</v>
      </c>
      <c r="AX9" s="49">
        <f>AV9*$AX$51*AW9</f>
        <v>2001.6955107663584</v>
      </c>
      <c r="AY9" s="8">
        <v>2526</v>
      </c>
      <c r="AZ9" s="1">
        <f>AX9-AY9</f>
        <v>-524.30448923364156</v>
      </c>
      <c r="BA9" s="68">
        <v>0.59</v>
      </c>
    </row>
    <row r="10" spans="1:53" x14ac:dyDescent="0.2">
      <c r="A10" s="48" t="s">
        <v>130</v>
      </c>
      <c r="B10" s="21">
        <v>0</v>
      </c>
      <c r="C10" s="21">
        <v>4655</v>
      </c>
      <c r="D10" s="21">
        <f>10000-C10</f>
        <v>5345</v>
      </c>
      <c r="E10" s="21">
        <v>6.9999999999999999E-4</v>
      </c>
      <c r="F10" s="21">
        <v>0.99280000000000002</v>
      </c>
      <c r="G10" s="21">
        <v>0.99399999999999999</v>
      </c>
      <c r="H10" s="21">
        <v>0.1229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>O10/$O$51</f>
        <v>5.3746771901800718E-3</v>
      </c>
      <c r="Q10" s="44">
        <f>D10/$D$51</f>
        <v>2.5448018434934962E-2</v>
      </c>
      <c r="R10" s="41">
        <v>2</v>
      </c>
      <c r="S10" s="13">
        <f>Q10^R10</f>
        <v>6.4760164226478967E-4</v>
      </c>
      <c r="T10" s="13">
        <f>S10/$S$51</f>
        <v>3.0071729406350584E-2</v>
      </c>
      <c r="U10" s="13">
        <f>T10*P10</f>
        <v>1.616258381095798E-4</v>
      </c>
      <c r="V10" s="31">
        <f>U10/$U$51</f>
        <v>8.6116164808927725E-3</v>
      </c>
      <c r="W10" s="80">
        <v>0</v>
      </c>
      <c r="X10" s="46">
        <f>$F$57*V10</f>
        <v>543.47050449266203</v>
      </c>
      <c r="Y10" s="86">
        <f>X10-W10</f>
        <v>543.47050449266203</v>
      </c>
      <c r="Z10" s="80">
        <v>0</v>
      </c>
      <c r="AA10" s="80">
        <v>400</v>
      </c>
      <c r="AB10" s="80">
        <v>0</v>
      </c>
      <c r="AC10" s="26">
        <f>SUM(Z10:AB10)</f>
        <v>400</v>
      </c>
      <c r="AD10" s="46">
        <f>V10*$F$56</f>
        <v>645.28564614625725</v>
      </c>
      <c r="AE10" s="22">
        <f>AD10-AC10</f>
        <v>245.28564614625725</v>
      </c>
      <c r="AF10" s="22">
        <f>AE10+Y10</f>
        <v>788.75615063891928</v>
      </c>
      <c r="AG10" s="55">
        <f>W10+AC10</f>
        <v>400</v>
      </c>
      <c r="AH10">
        <f>X10/$X$51</f>
        <v>8.6116164808927725E-3</v>
      </c>
      <c r="AI10" s="1">
        <f>AH10*$AI$51</f>
        <v>923.3202958483613</v>
      </c>
      <c r="AJ10" s="2">
        <v>480</v>
      </c>
      <c r="AK10" s="1">
        <f>AI10-AJ10</f>
        <v>443.3202958483613</v>
      </c>
      <c r="AL10">
        <f>B10*O10</f>
        <v>0</v>
      </c>
      <c r="AM10">
        <f>AL10/$AL$51</f>
        <v>0</v>
      </c>
      <c r="AN10" s="1">
        <f>AM10*$AN$51</f>
        <v>0</v>
      </c>
      <c r="AO10" s="8">
        <v>681</v>
      </c>
      <c r="AP10" s="1">
        <f>AN10-AO10</f>
        <v>-681</v>
      </c>
      <c r="AQ10" s="69">
        <f>O10</f>
        <v>1</v>
      </c>
      <c r="AR10">
        <f>AQ10/$AQ$51</f>
        <v>5.3746771901800718E-3</v>
      </c>
      <c r="AS10" s="1">
        <f>AR10*$AS$51*$B$51</f>
        <v>423.48902390436069</v>
      </c>
      <c r="AT10" s="8">
        <v>0</v>
      </c>
      <c r="AU10" s="1">
        <f>AS10-AT10</f>
        <v>423.48902390436069</v>
      </c>
      <c r="AV10" s="82">
        <f>AVERAGE(F10:H10)</f>
        <v>0.70323333333333338</v>
      </c>
      <c r="AW10" s="82">
        <f>E10/$E$51</f>
        <v>2.2303790369860569E-5</v>
      </c>
      <c r="AX10" s="49">
        <f>AV10*$AX$51*AW10</f>
        <v>1.5213755239266566</v>
      </c>
      <c r="AY10" s="8">
        <v>0</v>
      </c>
      <c r="AZ10" s="49">
        <f>AX10-AY10</f>
        <v>1.5213755239266566</v>
      </c>
      <c r="BA10" s="68">
        <v>0.59</v>
      </c>
    </row>
    <row r="11" spans="1:53" x14ac:dyDescent="0.2">
      <c r="A11" s="48" t="s">
        <v>146</v>
      </c>
      <c r="B11" s="21">
        <v>1</v>
      </c>
      <c r="C11" s="21">
        <v>6005</v>
      </c>
      <c r="D11" s="21">
        <f>10000-C11</f>
        <v>3995</v>
      </c>
      <c r="E11" s="21">
        <v>0.16109999999999999</v>
      </c>
      <c r="F11" s="21">
        <v>0.99280000000000002</v>
      </c>
      <c r="G11" s="21">
        <v>0.99399999999999999</v>
      </c>
      <c r="H11" s="21">
        <v>0.1229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>O11/$O$51</f>
        <v>5.3746771901800718E-3</v>
      </c>
      <c r="Q11" s="44">
        <f>D11/$D$51</f>
        <v>1.9020548858290961E-2</v>
      </c>
      <c r="R11" s="41">
        <v>2</v>
      </c>
      <c r="S11" s="4">
        <f>Q11^R11</f>
        <v>3.617812788706336E-4</v>
      </c>
      <c r="T11" s="4">
        <f>S11/$S$51</f>
        <v>1.6799507617729012E-2</v>
      </c>
      <c r="U11" s="4">
        <f>T11*P11</f>
        <v>9.0291930399264474E-5</v>
      </c>
      <c r="V11" s="28">
        <f>U11/$U$51</f>
        <v>4.8108612150908441E-3</v>
      </c>
      <c r="W11" s="80">
        <v>0</v>
      </c>
      <c r="X11" s="46">
        <f>$F$57*V11</f>
        <v>303.60864042316808</v>
      </c>
      <c r="Y11" s="86">
        <f>X11-W11</f>
        <v>303.60864042316808</v>
      </c>
      <c r="Z11" s="80">
        <v>0</v>
      </c>
      <c r="AA11" s="80">
        <v>800</v>
      </c>
      <c r="AB11" s="80">
        <v>0</v>
      </c>
      <c r="AC11" s="26">
        <f>SUM(Z11:AB11)</f>
        <v>800</v>
      </c>
      <c r="AD11" s="46">
        <f>V11*$F$56</f>
        <v>360.4874525691871</v>
      </c>
      <c r="AE11" s="22">
        <f>AD11-AC11</f>
        <v>-439.5125474308129</v>
      </c>
      <c r="AF11" s="22">
        <f>AE11+Y11</f>
        <v>-135.90390700764482</v>
      </c>
      <c r="AG11" s="55">
        <f>W11+AC11</f>
        <v>800</v>
      </c>
      <c r="AH11">
        <f>X11/$X$51</f>
        <v>4.8108612150908432E-3</v>
      </c>
      <c r="AI11" s="1">
        <f>AH11*$AI$51</f>
        <v>515.81091775960999</v>
      </c>
      <c r="AJ11" s="2">
        <v>0</v>
      </c>
      <c r="AK11" s="1">
        <f>AI11-AJ11</f>
        <v>515.81091775960999</v>
      </c>
      <c r="AL11">
        <f>B11*O11</f>
        <v>1</v>
      </c>
      <c r="AM11">
        <f>AL11/$AL$51</f>
        <v>6.1821580227601229E-3</v>
      </c>
      <c r="AN11" s="1">
        <f>AM11*$AN$51</f>
        <v>637.7390573118887</v>
      </c>
      <c r="AO11" s="8">
        <v>0</v>
      </c>
      <c r="AP11" s="1">
        <f>AN11-AO11</f>
        <v>637.7390573118887</v>
      </c>
      <c r="AQ11" s="69">
        <f>O11</f>
        <v>1</v>
      </c>
      <c r="AR11">
        <f>AQ11/$AQ$51</f>
        <v>5.3746771901800718E-3</v>
      </c>
      <c r="AS11" s="1">
        <f>AR11*$AS$51*$B$51</f>
        <v>423.48902390436069</v>
      </c>
      <c r="AT11" s="8">
        <v>0</v>
      </c>
      <c r="AU11" s="1">
        <f>AS11-AT11</f>
        <v>423.48902390436069</v>
      </c>
      <c r="AV11" s="82">
        <f>AVERAGE(F11:H11)</f>
        <v>0.70323333333333338</v>
      </c>
      <c r="AW11" s="82">
        <f>E11/$E$51</f>
        <v>5.1330580408350543E-3</v>
      </c>
      <c r="AX11" s="49">
        <f>AV11*$AX$51*AW11</f>
        <v>350.13370986369199</v>
      </c>
      <c r="AY11" s="8">
        <v>0</v>
      </c>
      <c r="AZ11" s="1">
        <f>AX11-AY11</f>
        <v>350.13370986369199</v>
      </c>
      <c r="BA11" s="68">
        <v>0.59</v>
      </c>
    </row>
    <row r="12" spans="1:53" x14ac:dyDescent="0.2">
      <c r="A12" s="48" t="s">
        <v>19</v>
      </c>
      <c r="B12" s="21">
        <v>1</v>
      </c>
      <c r="C12" s="21">
        <v>6825</v>
      </c>
      <c r="D12" s="21">
        <f>10000-C12</f>
        <v>3175</v>
      </c>
      <c r="E12" s="21">
        <v>0.27650000000000002</v>
      </c>
      <c r="F12" s="21">
        <v>0.99280000000000002</v>
      </c>
      <c r="G12" s="21">
        <v>0.99399999999999999</v>
      </c>
      <c r="H12" s="21">
        <v>0.1229</v>
      </c>
      <c r="I12" s="21">
        <v>0</v>
      </c>
      <c r="J12" s="66">
        <f>$AD$55</f>
        <v>4.8715382048715385</v>
      </c>
      <c r="K12" s="24">
        <v>5.3</v>
      </c>
      <c r="L12" s="24">
        <v>5.4</v>
      </c>
      <c r="M12" s="21">
        <v>3</v>
      </c>
      <c r="N12" s="24">
        <v>1</v>
      </c>
      <c r="O12" s="63">
        <f>(SUM(I12:L12) / M12) *((R12 + 1) * N12 / 3)</f>
        <v>5.1905127349571796</v>
      </c>
      <c r="P12" s="13">
        <f>O12/$O$51</f>
        <v>2.7897330401913532E-2</v>
      </c>
      <c r="Q12" s="13">
        <f>D12/$D$51</f>
        <v>1.5116456226551639E-2</v>
      </c>
      <c r="R12" s="41">
        <v>2</v>
      </c>
      <c r="S12" s="13">
        <f>Q12^R12</f>
        <v>2.2850724884925181E-4</v>
      </c>
      <c r="T12" s="13">
        <f>S12/$S$51</f>
        <v>1.0610856591952048E-2</v>
      </c>
      <c r="U12" s="13">
        <f>T12*P12</f>
        <v>2.9601457219300846E-4</v>
      </c>
      <c r="V12" s="31">
        <f>U12/$U$51</f>
        <v>1.5772007732782437E-2</v>
      </c>
      <c r="W12" s="80">
        <v>958</v>
      </c>
      <c r="X12" s="46">
        <f>$F$57*V12</f>
        <v>995.35563600816681</v>
      </c>
      <c r="Y12" s="86">
        <f>X12-W12</f>
        <v>37.355636008166812</v>
      </c>
      <c r="Z12" s="80">
        <v>0</v>
      </c>
      <c r="AA12" s="80">
        <v>1081</v>
      </c>
      <c r="AB12" s="80">
        <v>0</v>
      </c>
      <c r="AC12" s="26">
        <f>SUM(Z12:AB12)</f>
        <v>1081</v>
      </c>
      <c r="AD12" s="46">
        <f>V12*$F$56</f>
        <v>1181.8280834328536</v>
      </c>
      <c r="AE12" s="22">
        <f>AD12-AC12</f>
        <v>100.82808343285365</v>
      </c>
      <c r="AF12" s="22">
        <f>AE12+Y12</f>
        <v>138.18371944102046</v>
      </c>
      <c r="AG12" s="55">
        <f>W12+AC12</f>
        <v>2039</v>
      </c>
      <c r="AH12">
        <f>X12/$X$51</f>
        <v>1.5772007732782437E-2</v>
      </c>
      <c r="AI12" s="1">
        <f>AH12*$AI$51</f>
        <v>1691.0431250934673</v>
      </c>
      <c r="AJ12" s="2">
        <v>2054</v>
      </c>
      <c r="AK12" s="1">
        <f>AI12-AJ12</f>
        <v>-362.95687490653268</v>
      </c>
      <c r="AL12">
        <f>B12*O12</f>
        <v>5.1905127349571796</v>
      </c>
      <c r="AM12">
        <f>AL12/$AL$51</f>
        <v>3.208856994665412E-2</v>
      </c>
      <c r="AN12" s="1">
        <f>AM12*$AN$51</f>
        <v>3310.1926985569457</v>
      </c>
      <c r="AO12" s="8">
        <v>3784</v>
      </c>
      <c r="AP12" s="1">
        <f>AN12-AO12</f>
        <v>-473.80730144305426</v>
      </c>
      <c r="AQ12" s="69">
        <f>O12</f>
        <v>5.1905127349571796</v>
      </c>
      <c r="AR12">
        <f>AQ12/$AQ$51</f>
        <v>2.7897330401913532E-2</v>
      </c>
      <c r="AS12" s="1">
        <f>AR12*$AS$51*$B$51</f>
        <v>2198.1251716901693</v>
      </c>
      <c r="AT12" s="8">
        <v>2271</v>
      </c>
      <c r="AU12" s="1">
        <f>AS12-AT12</f>
        <v>-72.874828309830718</v>
      </c>
      <c r="AV12" s="82">
        <f>AVERAGE(F12:H12)</f>
        <v>0.70323333333333338</v>
      </c>
      <c r="AW12" s="82">
        <f>E12/$E$51</f>
        <v>8.8099971960949267E-3</v>
      </c>
      <c r="AX12" s="49">
        <f>AV12*$AX$51*AW12</f>
        <v>600.94333195102945</v>
      </c>
      <c r="AY12" s="8">
        <v>757</v>
      </c>
      <c r="AZ12" s="1">
        <f>AX12-AY12</f>
        <v>-156.05666804897055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7341</v>
      </c>
      <c r="D13" s="21">
        <f>10000-C13</f>
        <v>2659</v>
      </c>
      <c r="E13" s="21">
        <v>0.99780000000000002</v>
      </c>
      <c r="F13" s="21">
        <v>0.99280000000000002</v>
      </c>
      <c r="G13" s="21">
        <v>0.99399999999999999</v>
      </c>
      <c r="H13" s="21">
        <v>0.1229</v>
      </c>
      <c r="I13" s="21">
        <v>0</v>
      </c>
      <c r="J13" s="66">
        <f>$AD$56</f>
        <v>3.3366700033366703</v>
      </c>
      <c r="K13" s="24">
        <v>1.1000000000000001</v>
      </c>
      <c r="L13" s="24">
        <v>5.8</v>
      </c>
      <c r="M13" s="21">
        <v>3</v>
      </c>
      <c r="N13" s="24">
        <v>0.59</v>
      </c>
      <c r="O13" s="63">
        <f>(SUM(I13:L13) / M13) *((R13 + 1) * N13 / 3)</f>
        <v>2.0132117673228782</v>
      </c>
      <c r="P13" s="13">
        <f>O13/$O$51</f>
        <v>1.0820363364832383E-2</v>
      </c>
      <c r="Q13" s="13">
        <f>D13/$D$51</f>
        <v>1.2659734521701042E-2</v>
      </c>
      <c r="R13" s="41">
        <v>2</v>
      </c>
      <c r="S13" s="13">
        <f>Q13^R13</f>
        <v>1.6026887815994911E-4</v>
      </c>
      <c r="T13" s="13">
        <f>S13/$S$51</f>
        <v>7.4421712697182296E-3</v>
      </c>
      <c r="U13" s="13">
        <f>T13*P13</f>
        <v>8.0526997361667221E-5</v>
      </c>
      <c r="V13" s="31">
        <f>U13/$U$51</f>
        <v>4.2905739932892536E-3</v>
      </c>
      <c r="W13" s="80">
        <v>0</v>
      </c>
      <c r="X13" s="46">
        <f>$F$57*V13</f>
        <v>270.77383414249152</v>
      </c>
      <c r="Y13" s="86">
        <f>X13-W13</f>
        <v>270.77383414249152</v>
      </c>
      <c r="Z13" s="80">
        <v>0</v>
      </c>
      <c r="AA13" s="80">
        <v>576</v>
      </c>
      <c r="AB13" s="80">
        <v>0</v>
      </c>
      <c r="AC13" s="26">
        <f>SUM(Z13:AB13)</f>
        <v>576</v>
      </c>
      <c r="AD13" s="46">
        <f>V13*$F$56</f>
        <v>321.50129046515036</v>
      </c>
      <c r="AE13" s="22">
        <f>AD13-AC13</f>
        <v>-254.49870953484964</v>
      </c>
      <c r="AF13" s="22">
        <f>AE13+Y13</f>
        <v>16.275124607641885</v>
      </c>
      <c r="AG13" s="55">
        <f>W13+AC13</f>
        <v>576</v>
      </c>
      <c r="AH13">
        <f>X13/$X$51</f>
        <v>4.2905739932892536E-3</v>
      </c>
      <c r="AI13" s="1">
        <f>AH13*$AI$51</f>
        <v>460.02676241248719</v>
      </c>
      <c r="AJ13" s="2">
        <v>576</v>
      </c>
      <c r="AK13" s="1">
        <f>AI13-AJ13</f>
        <v>-115.97323758751281</v>
      </c>
      <c r="AL13">
        <f>B13*O13</f>
        <v>2.0132117673228782</v>
      </c>
      <c r="AM13">
        <f>AL13/$AL$51</f>
        <v>1.2445993278870218E-2</v>
      </c>
      <c r="AN13" s="1">
        <f>AM13*$AN$51</f>
        <v>1283.9037746616939</v>
      </c>
      <c r="AO13" s="8">
        <v>1440</v>
      </c>
      <c r="AP13" s="1">
        <f>AN13-AO13</f>
        <v>-156.09622533830611</v>
      </c>
      <c r="AQ13" s="69">
        <f>O13</f>
        <v>2.0132117673228782</v>
      </c>
      <c r="AR13">
        <f>AQ13/$AQ$51</f>
        <v>1.0820363364832383E-2</v>
      </c>
      <c r="AS13" s="1">
        <f>AR13*$AS$51*$B$51</f>
        <v>852.57308625633857</v>
      </c>
      <c r="AT13" s="8">
        <v>1440</v>
      </c>
      <c r="AU13" s="1">
        <f>AS13-AT13</f>
        <v>-587.42691374366143</v>
      </c>
      <c r="AV13" s="82">
        <f>AVERAGE(F13:H13)</f>
        <v>0.70323333333333338</v>
      </c>
      <c r="AW13" s="82">
        <f>E13/$E$51</f>
        <v>3.1792460044352683E-2</v>
      </c>
      <c r="AX13" s="49">
        <f>AV13*$AX$51*AW13</f>
        <v>2168.6121396771687</v>
      </c>
      <c r="AY13" s="8">
        <v>3168</v>
      </c>
      <c r="AZ13" s="1">
        <f>AX13-AY13</f>
        <v>-999.38786032283133</v>
      </c>
      <c r="BA13" s="68">
        <v>0.59</v>
      </c>
    </row>
    <row r="14" spans="1:53" x14ac:dyDescent="0.2">
      <c r="A14" s="48" t="s">
        <v>104</v>
      </c>
      <c r="B14" s="3">
        <v>1</v>
      </c>
      <c r="C14" s="21">
        <v>6071</v>
      </c>
      <c r="D14" s="21">
        <f>10000-C14</f>
        <v>3929</v>
      </c>
      <c r="E14" s="21">
        <v>0.01</v>
      </c>
      <c r="F14" s="21">
        <v>0.99280000000000002</v>
      </c>
      <c r="G14" s="21">
        <v>0.99399999999999999</v>
      </c>
      <c r="H14" s="21">
        <v>0.1229</v>
      </c>
      <c r="I14" s="24">
        <v>1.8</v>
      </c>
      <c r="J14" s="21">
        <v>0</v>
      </c>
      <c r="K14" s="21">
        <v>0</v>
      </c>
      <c r="L14" s="21">
        <v>0</v>
      </c>
      <c r="M14" s="21">
        <v>1</v>
      </c>
      <c r="N14" s="24">
        <v>1.464</v>
      </c>
      <c r="O14" s="63">
        <f>(SUM(I14:L14) / M14) *((R14 + 1) * N14 / 3)</f>
        <v>2.6351999999999998</v>
      </c>
      <c r="P14" s="13">
        <f>O14/$O$51</f>
        <v>1.4163349331562523E-2</v>
      </c>
      <c r="Q14" s="13">
        <f>D14/$D$51</f>
        <v>1.8706317012321696E-2</v>
      </c>
      <c r="R14" s="41">
        <v>2</v>
      </c>
      <c r="S14" s="13">
        <f>Q14^R14</f>
        <v>3.4992629616547612E-4</v>
      </c>
      <c r="T14" s="13">
        <f>S14/$S$51</f>
        <v>1.6249015140934617E-2</v>
      </c>
      <c r="U14" s="13">
        <f>T14*P14</f>
        <v>2.3014047773490561E-4</v>
      </c>
      <c r="V14" s="31">
        <f>U14/$U$51</f>
        <v>1.2262157797064381E-2</v>
      </c>
      <c r="W14" s="80">
        <v>1069</v>
      </c>
      <c r="X14" s="46">
        <f>$F$57*V14</f>
        <v>773.85251641493596</v>
      </c>
      <c r="Y14" s="86">
        <f>X14-W14</f>
        <v>-295.14748358506404</v>
      </c>
      <c r="Z14" s="80">
        <v>0</v>
      </c>
      <c r="AA14" s="80">
        <v>631</v>
      </c>
      <c r="AB14" s="80">
        <v>0</v>
      </c>
      <c r="AC14" s="26">
        <f>SUM(Z14:AB14)</f>
        <v>631</v>
      </c>
      <c r="AD14" s="46">
        <f>V14*$F$56</f>
        <v>918.82800804962812</v>
      </c>
      <c r="AE14" s="22">
        <f>AD14-AC14</f>
        <v>287.82800804962812</v>
      </c>
      <c r="AF14" s="22">
        <f>AE14+Y14</f>
        <v>-7.3194755354359131</v>
      </c>
      <c r="AG14" s="55">
        <f>W14+AC14</f>
        <v>1700</v>
      </c>
      <c r="AH14">
        <f>X14/$X$51</f>
        <v>1.2262157797064379E-2</v>
      </c>
      <c r="AI14" s="1">
        <f>AH14*$AI$51</f>
        <v>1314.7240346856486</v>
      </c>
      <c r="AJ14" s="2">
        <v>437</v>
      </c>
      <c r="AK14" s="49">
        <f>AI14-AJ14</f>
        <v>877.72403468564858</v>
      </c>
      <c r="AL14">
        <f>B14*O14</f>
        <v>2.6351999999999998</v>
      </c>
      <c r="AM14">
        <f>AL14/$AL$51</f>
        <v>1.6291222821577474E-2</v>
      </c>
      <c r="AN14" s="1">
        <f>AM14*$AN$51</f>
        <v>1680.569963828289</v>
      </c>
      <c r="AO14" s="8">
        <v>2234</v>
      </c>
      <c r="AP14" s="1">
        <f>AN14-AO14</f>
        <v>-553.43003617171098</v>
      </c>
      <c r="AQ14" s="69">
        <f>O14</f>
        <v>2.6351999999999998</v>
      </c>
      <c r="AR14">
        <f>AQ14/$AQ$51</f>
        <v>1.4163349331562523E-2</v>
      </c>
      <c r="AS14" s="1">
        <f>AR14*$AS$51*$B$51</f>
        <v>1115.9782757927712</v>
      </c>
      <c r="AT14" s="8">
        <v>1263</v>
      </c>
      <c r="AU14" s="1">
        <f>AS14-AT14</f>
        <v>-147.02172420722877</v>
      </c>
      <c r="AV14" s="82">
        <f>AVERAGE(F14:H14)</f>
        <v>0.70323333333333338</v>
      </c>
      <c r="AW14" s="82">
        <f>E14/$E$51</f>
        <v>3.1862557671229387E-4</v>
      </c>
      <c r="AX14" s="49">
        <f>AV14*$AX$51*AW14</f>
        <v>21.733936056095096</v>
      </c>
      <c r="AY14" s="8">
        <v>0</v>
      </c>
      <c r="AZ14" s="1">
        <f>AX14-AY14</f>
        <v>21.733936056095096</v>
      </c>
      <c r="BA14" s="68">
        <v>0.59</v>
      </c>
    </row>
    <row r="15" spans="1:53" x14ac:dyDescent="0.2">
      <c r="A15" s="48" t="s">
        <v>20</v>
      </c>
      <c r="B15" s="21">
        <v>1</v>
      </c>
      <c r="C15" s="21">
        <v>6038</v>
      </c>
      <c r="D15" s="21">
        <f>10000-C15</f>
        <v>3962</v>
      </c>
      <c r="E15" s="21">
        <v>7.4000000000000003E-3</v>
      </c>
      <c r="F15" s="21">
        <v>0.99280000000000002</v>
      </c>
      <c r="G15" s="21">
        <v>0.99399999999999999</v>
      </c>
      <c r="H15" s="21">
        <v>0.1229</v>
      </c>
      <c r="I15" s="24">
        <v>3.2</v>
      </c>
      <c r="J15" s="66">
        <f>$AD$57</f>
        <v>7.6743410076743421</v>
      </c>
      <c r="K15" s="24">
        <v>14.8</v>
      </c>
      <c r="L15" s="24">
        <v>4.9000000000000004</v>
      </c>
      <c r="M15" s="21">
        <v>3</v>
      </c>
      <c r="N15" s="24">
        <v>1</v>
      </c>
      <c r="O15" s="63">
        <f>(SUM(I15:L15) / M15) *((R15 + 1) * N15 / 3)</f>
        <v>10.191447002558114</v>
      </c>
      <c r="P15" s="13">
        <f>O15/$O$51</f>
        <v>5.4775737739578154E-2</v>
      </c>
      <c r="Q15" s="13">
        <f>D15/$D$51</f>
        <v>1.8863432935306328E-2</v>
      </c>
      <c r="R15" s="41">
        <v>2</v>
      </c>
      <c r="S15" s="13">
        <f>Q15^R15</f>
        <v>3.5582910210479955E-4</v>
      </c>
      <c r="T15" s="13">
        <f>S15/$S$51</f>
        <v>1.6523115098934654E-2</v>
      </c>
      <c r="U15" s="13">
        <f>T15*P15</f>
        <v>9.0506581930010848E-4</v>
      </c>
      <c r="V15" s="31">
        <f>U15/$U$51</f>
        <v>4.8222981034092269E-2</v>
      </c>
      <c r="W15" s="80">
        <v>3707</v>
      </c>
      <c r="X15" s="46">
        <f>$F$57*V15</f>
        <v>3043.304110080529</v>
      </c>
      <c r="Y15" s="86">
        <f>X15-W15</f>
        <v>-663.69588991947103</v>
      </c>
      <c r="Z15" s="80">
        <v>0</v>
      </c>
      <c r="AA15" s="80">
        <v>2146</v>
      </c>
      <c r="AB15" s="80">
        <v>0</v>
      </c>
      <c r="AC15" s="26">
        <f>SUM(Z15:AB15)</f>
        <v>2146</v>
      </c>
      <c r="AD15" s="46">
        <f>V15*$F$56</f>
        <v>3613.4444148466018</v>
      </c>
      <c r="AE15" s="22">
        <f>AD15-AC15</f>
        <v>1467.4444148466018</v>
      </c>
      <c r="AF15" s="22">
        <f>AE15+Y15</f>
        <v>803.7485249271308</v>
      </c>
      <c r="AG15" s="55">
        <f>W15+AC15</f>
        <v>5853</v>
      </c>
      <c r="AH15">
        <f>X15/$X$51</f>
        <v>4.8222981034092262E-2</v>
      </c>
      <c r="AI15" s="1">
        <f>AH15*$AI$51</f>
        <v>5170.3715805133043</v>
      </c>
      <c r="AJ15" s="2">
        <v>4487</v>
      </c>
      <c r="AK15" s="49">
        <f>AI15-AJ15</f>
        <v>683.37158051330425</v>
      </c>
      <c r="AL15">
        <f>B15*O15</f>
        <v>10.191447002558114</v>
      </c>
      <c r="AM15">
        <f>AL15/$AL$51</f>
        <v>6.3005135850399255E-2</v>
      </c>
      <c r="AN15" s="1">
        <f>AM15*$AN$51</f>
        <v>6499.483804055486</v>
      </c>
      <c r="AO15" s="8">
        <v>5463</v>
      </c>
      <c r="AP15" s="49">
        <f>AN15-AO15</f>
        <v>1036.483804055486</v>
      </c>
      <c r="AQ15" s="69">
        <f>O15</f>
        <v>10.191447002558114</v>
      </c>
      <c r="AR15">
        <f>AQ15/$AQ$51</f>
        <v>5.4775737739578154E-2</v>
      </c>
      <c r="AS15" s="1">
        <f>AR15*$AS$51*$B$51</f>
        <v>4315.9659432863582</v>
      </c>
      <c r="AT15" s="8">
        <v>5072</v>
      </c>
      <c r="AU15" s="49">
        <f>AS15-AT15</f>
        <v>-756.0340567136418</v>
      </c>
      <c r="AV15" s="82">
        <f>AVERAGE(F15:H15)</f>
        <v>0.70323333333333338</v>
      </c>
      <c r="AW15" s="82">
        <f>E15/$E$51</f>
        <v>2.3578292676709747E-4</v>
      </c>
      <c r="AX15" s="49">
        <f>AV15*$AX$51*AW15</f>
        <v>16.083112681510372</v>
      </c>
      <c r="AY15" s="8">
        <v>195</v>
      </c>
      <c r="AZ15" s="49">
        <f>AX15-AY15</f>
        <v>-178.91688731848961</v>
      </c>
      <c r="BA15" s="68">
        <v>0.59</v>
      </c>
    </row>
    <row r="16" spans="1:53" x14ac:dyDescent="0.2">
      <c r="A16" s="24" t="s">
        <v>17</v>
      </c>
      <c r="B16" s="21">
        <v>1</v>
      </c>
      <c r="C16" s="21">
        <v>5161</v>
      </c>
      <c r="D16" s="21">
        <f>10000-C16</f>
        <v>4839</v>
      </c>
      <c r="E16" s="21">
        <v>0.93159999999999998</v>
      </c>
      <c r="F16" s="21">
        <v>0.99280000000000002</v>
      </c>
      <c r="G16" s="21">
        <v>0.99399999999999999</v>
      </c>
      <c r="H16" s="21">
        <v>0.1229</v>
      </c>
      <c r="I16" s="24">
        <v>1.6</v>
      </c>
      <c r="J16" s="21">
        <v>0</v>
      </c>
      <c r="K16" s="21">
        <v>0</v>
      </c>
      <c r="L16" s="21">
        <v>0</v>
      </c>
      <c r="M16" s="21">
        <v>1</v>
      </c>
      <c r="N16" s="24">
        <v>1.21</v>
      </c>
      <c r="O16" s="63">
        <f>(SUM(I16:L16) / M16) *((R16 + 1) * N16 / 3)</f>
        <v>1.9359999999999999</v>
      </c>
      <c r="P16" s="75">
        <f>O16/$O$51</f>
        <v>1.0405375040188618E-2</v>
      </c>
      <c r="Q16" s="75">
        <f>D16/$D$51</f>
        <v>2.3038907615837285E-2</v>
      </c>
      <c r="R16" s="41">
        <v>2</v>
      </c>
      <c r="S16" s="4">
        <f>Q16^R16</f>
        <v>5.3079126413108524E-4</v>
      </c>
      <c r="T16" s="4">
        <f>S16/$S$51</f>
        <v>2.4647576881342021E-2</v>
      </c>
      <c r="U16" s="4">
        <f>T16*P16</f>
        <v>2.5646728128224627E-4</v>
      </c>
      <c r="V16" s="28">
        <f>U16/$U$51</f>
        <v>1.3664881136161901E-2</v>
      </c>
      <c r="W16" s="80">
        <v>395</v>
      </c>
      <c r="X16" s="46">
        <f>$F$57*V16</f>
        <v>862.37698362204139</v>
      </c>
      <c r="Y16" s="86">
        <f>X16-W16</f>
        <v>467.37698362204139</v>
      </c>
      <c r="Z16" s="80">
        <v>0</v>
      </c>
      <c r="AA16" s="80">
        <v>508</v>
      </c>
      <c r="AB16" s="80">
        <v>395</v>
      </c>
      <c r="AC16" s="26">
        <f>SUM(Z16:AB16)</f>
        <v>903</v>
      </c>
      <c r="AD16" s="46">
        <f>V16*$F$56</f>
        <v>1023.9368732948836</v>
      </c>
      <c r="AE16" s="22">
        <f>AD16-AC16</f>
        <v>120.93687329488364</v>
      </c>
      <c r="AF16" s="22">
        <f>AE16+Y16</f>
        <v>588.31385691692503</v>
      </c>
      <c r="AG16" s="55">
        <f>W16+AC16</f>
        <v>1298</v>
      </c>
      <c r="AH16">
        <f>X16/$X$51</f>
        <v>1.36648811361619E-2</v>
      </c>
      <c r="AI16" s="1">
        <f>AH16*$AI$51</f>
        <v>1465.1212256570066</v>
      </c>
      <c r="AJ16" s="2">
        <v>1128</v>
      </c>
      <c r="AK16" s="1">
        <f>AI16-AJ16</f>
        <v>337.12122565700656</v>
      </c>
      <c r="AL16">
        <f>B16*O16</f>
        <v>1.9359999999999999</v>
      </c>
      <c r="AM16">
        <f>AL16/$AL$51</f>
        <v>1.1968657932063599E-2</v>
      </c>
      <c r="AN16" s="1">
        <f>AM16*$AN$51</f>
        <v>1234.6628149558167</v>
      </c>
      <c r="AO16" s="8">
        <v>1523</v>
      </c>
      <c r="AP16" s="1">
        <f>AN16-AO16</f>
        <v>-288.33718504418334</v>
      </c>
      <c r="AQ16" s="69">
        <f>O16</f>
        <v>1.9359999999999999</v>
      </c>
      <c r="AR16">
        <f>AQ16/$AQ$51</f>
        <v>1.0405375040188618E-2</v>
      </c>
      <c r="AS16" s="1">
        <f>AR16*$AS$51*$B$51</f>
        <v>819.87475027884216</v>
      </c>
      <c r="AT16" s="8">
        <v>508</v>
      </c>
      <c r="AU16" s="1">
        <f>AS16-AT16</f>
        <v>311.87475027884216</v>
      </c>
      <c r="AV16" s="82">
        <f>AVERAGE(F16:H16)</f>
        <v>0.70323333333333338</v>
      </c>
      <c r="AW16" s="82">
        <f>E16/$E$51</f>
        <v>2.9683158726517295E-2</v>
      </c>
      <c r="AX16" s="49">
        <f>AV16*$AX$51*AW16</f>
        <v>2024.7334829858189</v>
      </c>
      <c r="AY16" s="8">
        <v>2143</v>
      </c>
      <c r="AZ16" s="1">
        <f>AX16-AY16</f>
        <v>-118.26651701418109</v>
      </c>
      <c r="BA16" s="68">
        <v>0.59</v>
      </c>
    </row>
    <row r="17" spans="1:53" x14ac:dyDescent="0.2">
      <c r="A17" s="48" t="s">
        <v>145</v>
      </c>
      <c r="B17" s="21">
        <v>1</v>
      </c>
      <c r="C17" s="21">
        <v>5113</v>
      </c>
      <c r="D17" s="21">
        <f>10000-C17</f>
        <v>4887</v>
      </c>
      <c r="E17" s="21">
        <v>9.3600000000000003E-2</v>
      </c>
      <c r="F17" s="21">
        <v>0.99280000000000002</v>
      </c>
      <c r="G17" s="21">
        <v>0.99399999999999999</v>
      </c>
      <c r="H17" s="21">
        <v>0.1229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4">
        <v>1</v>
      </c>
      <c r="O17" s="63">
        <v>1</v>
      </c>
      <c r="P17" s="44">
        <f>O17/$O$51</f>
        <v>5.3746771901800718E-3</v>
      </c>
      <c r="Q17" s="44">
        <f>D17/$D$51</f>
        <v>2.3267439867451296E-2</v>
      </c>
      <c r="R17" s="41">
        <v>2</v>
      </c>
      <c r="S17" s="13">
        <f>Q17^R17</f>
        <v>5.4137375798546199E-4</v>
      </c>
      <c r="T17" s="13">
        <f>S17/$S$51</f>
        <v>2.5138980656230946E-2</v>
      </c>
      <c r="U17" s="13">
        <f>T17*P17</f>
        <v>1.3511390591742253E-4</v>
      </c>
      <c r="V17" s="31">
        <f>U17/$U$51</f>
        <v>7.1990292678785874E-3</v>
      </c>
      <c r="W17" s="80">
        <v>0</v>
      </c>
      <c r="X17" s="46">
        <f>$F$57*V17</f>
        <v>454.32353806654976</v>
      </c>
      <c r="Y17" s="86">
        <f>X17-W17</f>
        <v>454.32353806654976</v>
      </c>
      <c r="Z17" s="80">
        <v>0</v>
      </c>
      <c r="AA17" s="80">
        <v>271</v>
      </c>
      <c r="AB17" s="80">
        <v>0</v>
      </c>
      <c r="AC17" s="26">
        <f>SUM(Z17:AB17)</f>
        <v>271</v>
      </c>
      <c r="AD17" s="46">
        <f>V17*$F$56</f>
        <v>539.43766110067827</v>
      </c>
      <c r="AE17" s="22">
        <f>AD17-AC17</f>
        <v>268.43766110067827</v>
      </c>
      <c r="AF17" s="22">
        <f>AE17+Y17</f>
        <v>722.76119916722803</v>
      </c>
      <c r="AG17" s="55">
        <f>W17+AC17</f>
        <v>271</v>
      </c>
      <c r="AH17">
        <f>X17/$X$51</f>
        <v>7.1990292678785865E-3</v>
      </c>
      <c r="AI17" s="1">
        <f>AH17*$AI$51</f>
        <v>771.86552004340626</v>
      </c>
      <c r="AJ17" s="2">
        <v>0</v>
      </c>
      <c r="AK17" s="1">
        <f>AI17-AJ17</f>
        <v>771.86552004340626</v>
      </c>
      <c r="AL17">
        <f>B17*O17</f>
        <v>1</v>
      </c>
      <c r="AM17">
        <f>AL17/$AL$51</f>
        <v>6.1821580227601229E-3</v>
      </c>
      <c r="AN17" s="1">
        <f>AM17*$AN$51</f>
        <v>637.7390573118887</v>
      </c>
      <c r="AO17" s="8">
        <v>0</v>
      </c>
      <c r="AP17" s="1">
        <f>AN17-AO17</f>
        <v>637.7390573118887</v>
      </c>
      <c r="AQ17" s="69">
        <f>O17</f>
        <v>1</v>
      </c>
      <c r="AR17">
        <f>AQ17/$AQ$51</f>
        <v>5.3746771901800718E-3</v>
      </c>
      <c r="AS17" s="1">
        <f>AR17*$AS$51*$B$51</f>
        <v>423.48902390436069</v>
      </c>
      <c r="AT17" s="8">
        <v>0</v>
      </c>
      <c r="AU17" s="1">
        <f>AS17-AT17</f>
        <v>423.48902390436069</v>
      </c>
      <c r="AV17" s="82">
        <f>AVERAGE(F17:H17)</f>
        <v>0.70323333333333338</v>
      </c>
      <c r="AW17" s="82">
        <f>E17/$E$51</f>
        <v>2.9823353980270705E-3</v>
      </c>
      <c r="AX17" s="49">
        <f>AV17*$AX$51*AW17</f>
        <v>203.4296414850501</v>
      </c>
      <c r="AY17" s="8">
        <v>0</v>
      </c>
      <c r="AZ17" s="1">
        <f>AX17-AY17</f>
        <v>203.4296414850501</v>
      </c>
      <c r="BA17" s="68">
        <v>0.59</v>
      </c>
    </row>
    <row r="18" spans="1:53" x14ac:dyDescent="0.2">
      <c r="A18" s="24" t="s">
        <v>8</v>
      </c>
      <c r="B18" s="3">
        <v>1</v>
      </c>
      <c r="C18" s="21">
        <v>5021</v>
      </c>
      <c r="D18" s="21">
        <f>10000-C18</f>
        <v>4979</v>
      </c>
      <c r="E18" s="21">
        <v>1.6999999999999999E-3</v>
      </c>
      <c r="F18" s="21">
        <v>0.99280000000000002</v>
      </c>
      <c r="G18" s="21">
        <v>0.99399999999999999</v>
      </c>
      <c r="H18" s="21">
        <v>0.1229</v>
      </c>
      <c r="I18" s="24">
        <v>1.6</v>
      </c>
      <c r="J18" s="21">
        <v>0</v>
      </c>
      <c r="K18" s="21">
        <v>0</v>
      </c>
      <c r="L18" s="21">
        <v>0</v>
      </c>
      <c r="M18" s="21">
        <v>1</v>
      </c>
      <c r="N18" s="24">
        <v>0.9</v>
      </c>
      <c r="O18" s="63">
        <f>(SUM(I18:L18) / M18) *((R18 + 1) * N18 / 3)</f>
        <v>1.4400000000000002</v>
      </c>
      <c r="P18" s="44">
        <f>O18/$O$51</f>
        <v>7.7395351538593034E-3</v>
      </c>
      <c r="Q18" s="44">
        <f>D18/$D$51</f>
        <v>2.3705460016378143E-2</v>
      </c>
      <c r="R18" s="41">
        <v>2</v>
      </c>
      <c r="S18" s="13">
        <f>Q18^R18</f>
        <v>5.6194883458810278E-4</v>
      </c>
      <c r="T18" s="13">
        <f>S18/$S$51</f>
        <v>2.6094395367573766E-2</v>
      </c>
      <c r="U18" s="13">
        <f>T18*P18</f>
        <v>2.0195849026604051E-4</v>
      </c>
      <c r="V18" s="31">
        <f>U18/$U$51</f>
        <v>1.0760588056793951E-2</v>
      </c>
      <c r="W18" s="80">
        <v>496</v>
      </c>
      <c r="X18" s="46">
        <f>$F$57*V18</f>
        <v>679.08995167620947</v>
      </c>
      <c r="Y18" s="86">
        <f>X18-W18</f>
        <v>183.08995167620947</v>
      </c>
      <c r="Z18" s="80">
        <v>0</v>
      </c>
      <c r="AA18" s="80">
        <v>1239</v>
      </c>
      <c r="AB18" s="80">
        <v>0</v>
      </c>
      <c r="AC18" s="26">
        <f>SUM(Z18:AB18)</f>
        <v>1239</v>
      </c>
      <c r="AD18" s="46">
        <f>V18*$F$56</f>
        <v>806.31238427168432</v>
      </c>
      <c r="AE18" s="22">
        <f>AD18-AC18</f>
        <v>-432.68761572831568</v>
      </c>
      <c r="AF18" s="22">
        <f>AE18+Y18</f>
        <v>-249.59766405210621</v>
      </c>
      <c r="AG18" s="55">
        <f>W18+AC18</f>
        <v>1735</v>
      </c>
      <c r="AH18">
        <f>X18/$X$51</f>
        <v>1.076058805679395E-2</v>
      </c>
      <c r="AI18" s="1">
        <f>AH18*$AI$51</f>
        <v>1153.7287302733337</v>
      </c>
      <c r="AJ18" s="2">
        <v>1239</v>
      </c>
      <c r="AK18" s="1">
        <f>AI18-AJ18</f>
        <v>-85.271269726666333</v>
      </c>
      <c r="AL18">
        <f>B18*O18</f>
        <v>1.4400000000000002</v>
      </c>
      <c r="AM18">
        <f>AL18/$AL$51</f>
        <v>8.9023075527745778E-3</v>
      </c>
      <c r="AN18" s="1">
        <f>AM18*$AN$51</f>
        <v>918.34424252911992</v>
      </c>
      <c r="AO18" s="8">
        <v>0</v>
      </c>
      <c r="AP18" s="1">
        <f>AN18-AO18</f>
        <v>918.34424252911992</v>
      </c>
      <c r="AQ18" s="69">
        <f>O18</f>
        <v>1.4400000000000002</v>
      </c>
      <c r="AR18">
        <f>AQ18/$AQ$51</f>
        <v>7.7395351538593034E-3</v>
      </c>
      <c r="AS18" s="1">
        <f>AR18*$AS$51*$B$51</f>
        <v>609.82419442227933</v>
      </c>
      <c r="AT18" s="8">
        <v>496</v>
      </c>
      <c r="AU18" s="1">
        <f>AS18-AT18</f>
        <v>113.82419442227933</v>
      </c>
      <c r="AV18" s="82">
        <f>AVERAGE(F18:H18)</f>
        <v>0.70323333333333338</v>
      </c>
      <c r="AW18" s="82">
        <f>E18/$E$51</f>
        <v>5.4166348041089956E-5</v>
      </c>
      <c r="AX18" s="49">
        <f>AV18*$AX$51*AW18</f>
        <v>3.6947691295361662</v>
      </c>
      <c r="AY18" s="8">
        <v>124</v>
      </c>
      <c r="AZ18" s="1">
        <f>AX18-AY18</f>
        <v>-120.30523087046383</v>
      </c>
      <c r="BA18" s="68">
        <v>0.59</v>
      </c>
    </row>
    <row r="19" spans="1:53" x14ac:dyDescent="0.2">
      <c r="A19" s="2" t="s">
        <v>80</v>
      </c>
      <c r="B19" s="3">
        <v>1</v>
      </c>
      <c r="C19" s="3">
        <v>6996</v>
      </c>
      <c r="D19" s="21">
        <f>10000-C19</f>
        <v>3004</v>
      </c>
      <c r="E19" s="21">
        <v>0.9929</v>
      </c>
      <c r="F19" s="21">
        <v>0.99280000000000002</v>
      </c>
      <c r="G19" s="21">
        <v>0.99399999999999999</v>
      </c>
      <c r="H19" s="21">
        <v>0.1229</v>
      </c>
      <c r="I19" s="21">
        <v>0</v>
      </c>
      <c r="J19" s="21">
        <v>0</v>
      </c>
      <c r="K19" s="24">
        <v>1.3</v>
      </c>
      <c r="L19" s="21">
        <v>0</v>
      </c>
      <c r="M19" s="21">
        <v>1</v>
      </c>
      <c r="N19" s="24">
        <v>0.59</v>
      </c>
      <c r="O19" s="63">
        <f>(SUM(I19:L19) / M19) *((R19 + 1) * N19 / 3)</f>
        <v>0.76700000000000002</v>
      </c>
      <c r="P19" s="45">
        <f>O19/$O$51</f>
        <v>4.1223774048681147E-3</v>
      </c>
      <c r="Q19" s="44">
        <f>D19/$D$51</f>
        <v>1.4302310080176732E-2</v>
      </c>
      <c r="R19" s="41">
        <v>2</v>
      </c>
      <c r="S19" s="13">
        <f>Q19^R19</f>
        <v>2.0455607362952495E-4</v>
      </c>
      <c r="T19" s="13">
        <f>S19/$S$51</f>
        <v>9.498670931562354E-3</v>
      </c>
      <c r="U19" s="13">
        <f>T19*P19</f>
        <v>3.9157106424550214E-5</v>
      </c>
      <c r="V19" s="31">
        <f>U19/$U$51</f>
        <v>2.0863371041028012E-3</v>
      </c>
      <c r="W19" s="81">
        <v>0</v>
      </c>
      <c r="X19" s="46">
        <f>$F$57*V19</f>
        <v>131.66664830282369</v>
      </c>
      <c r="Y19" s="86">
        <f>X19-W19</f>
        <v>131.66664830282369</v>
      </c>
      <c r="Z19" s="80">
        <v>161</v>
      </c>
      <c r="AA19" s="81">
        <v>0</v>
      </c>
      <c r="AB19" s="81">
        <v>0</v>
      </c>
      <c r="AC19" s="7">
        <f>SUM(Z19:AB19)</f>
        <v>161</v>
      </c>
      <c r="AD19" s="46">
        <f>V19*$F$56</f>
        <v>156.33341188463109</v>
      </c>
      <c r="AE19" s="22">
        <f>AD19-AC19</f>
        <v>-4.6665881153689099</v>
      </c>
      <c r="AF19" s="22">
        <f>AE19+Y19</f>
        <v>127.00006018745478</v>
      </c>
      <c r="AG19" s="55">
        <f>W19+AC19</f>
        <v>161</v>
      </c>
      <c r="AH19">
        <f>X19/$X$51</f>
        <v>2.0863371041028012E-3</v>
      </c>
      <c r="AI19" s="1">
        <f>AH19*$AI$51</f>
        <v>223.69289162769414</v>
      </c>
      <c r="AJ19" s="2">
        <v>564</v>
      </c>
      <c r="AK19" s="1">
        <f>AI19-AJ19</f>
        <v>-340.30710837230583</v>
      </c>
      <c r="AL19">
        <f>B19*O19</f>
        <v>0.76700000000000002</v>
      </c>
      <c r="AM19">
        <f>AL19/$AL$51</f>
        <v>4.7417152034570148E-3</v>
      </c>
      <c r="AN19" s="1">
        <f>AM19*$AN$51</f>
        <v>489.14585695821876</v>
      </c>
      <c r="AO19" s="8">
        <v>0</v>
      </c>
      <c r="AP19" s="1">
        <f>AN19-AO19</f>
        <v>489.14585695821876</v>
      </c>
      <c r="AQ19" s="69">
        <f>O19</f>
        <v>0.76700000000000002</v>
      </c>
      <c r="AR19">
        <f>AQ19/$AQ$51</f>
        <v>4.1223774048681147E-3</v>
      </c>
      <c r="AS19" s="1">
        <f>AR19*$AS$51*$B$51</f>
        <v>324.81608133464465</v>
      </c>
      <c r="AT19" s="8">
        <v>0</v>
      </c>
      <c r="AU19" s="1">
        <f>AS19-AT19</f>
        <v>324.81608133464465</v>
      </c>
      <c r="AV19" s="82">
        <f>AVERAGE(F19:H19)</f>
        <v>0.70323333333333338</v>
      </c>
      <c r="AW19" s="82">
        <f>E19/$E$51</f>
        <v>3.1636333511763655E-2</v>
      </c>
      <c r="AX19" s="49">
        <f>AV19*$AX$51*AW19</f>
        <v>2157.9625110096817</v>
      </c>
      <c r="AY19" s="8">
        <v>3305</v>
      </c>
      <c r="AZ19" s="1">
        <f>AX19-AY19</f>
        <v>-1147.0374889903183</v>
      </c>
      <c r="BA19" s="68">
        <v>0.59</v>
      </c>
    </row>
    <row r="20" spans="1:53" x14ac:dyDescent="0.2">
      <c r="A20" s="2" t="s">
        <v>149</v>
      </c>
      <c r="B20" s="3">
        <v>1</v>
      </c>
      <c r="C20" s="3">
        <v>5975</v>
      </c>
      <c r="D20" s="21">
        <f>10000-C20</f>
        <v>4025</v>
      </c>
      <c r="E20" s="21">
        <v>0.10100000000000001</v>
      </c>
      <c r="F20" s="21">
        <v>0.99280000000000002</v>
      </c>
      <c r="G20" s="21">
        <v>0.99399999999999999</v>
      </c>
      <c r="H20" s="21">
        <v>0.1229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24">
        <v>1</v>
      </c>
      <c r="O20" s="63">
        <v>1</v>
      </c>
      <c r="P20" s="45">
        <f>O20/$O$51</f>
        <v>5.3746771901800718E-3</v>
      </c>
      <c r="Q20" s="44">
        <f>D20/$D$51</f>
        <v>1.9163381515549714E-2</v>
      </c>
      <c r="R20" s="41">
        <v>2</v>
      </c>
      <c r="S20" s="13">
        <f>Q20^R20</f>
        <v>3.6723519111051244E-4</v>
      </c>
      <c r="T20" s="13">
        <f>S20/$S$51</f>
        <v>1.7052762956165233E-2</v>
      </c>
      <c r="U20" s="13">
        <f>T20*P20</f>
        <v>9.1653096090048975E-5</v>
      </c>
      <c r="V20" s="31">
        <f>U20/$U$51</f>
        <v>4.8833857386019822E-3</v>
      </c>
      <c r="W20" s="81">
        <v>0</v>
      </c>
      <c r="X20" s="46">
        <f>$F$57*V20</f>
        <v>308.18559057743249</v>
      </c>
      <c r="Y20" s="86">
        <f>X20-W20</f>
        <v>308.18559057743249</v>
      </c>
      <c r="Z20" s="80">
        <v>0</v>
      </c>
      <c r="AA20" s="81">
        <v>0</v>
      </c>
      <c r="AB20" s="81">
        <v>0</v>
      </c>
      <c r="AC20" s="7">
        <f>SUM(Z20:AB20)</f>
        <v>0</v>
      </c>
      <c r="AD20" s="46">
        <f>V20*$F$56</f>
        <v>365.92186016492371</v>
      </c>
      <c r="AE20" s="22">
        <f>AD20-AC20</f>
        <v>365.92186016492371</v>
      </c>
      <c r="AF20" s="22">
        <f>AE20+Y20</f>
        <v>674.10745074235615</v>
      </c>
      <c r="AG20" s="55">
        <f>W20+AC20</f>
        <v>0</v>
      </c>
      <c r="AH20">
        <f>X20/$X$51</f>
        <v>4.8833857386019813E-3</v>
      </c>
      <c r="AI20" s="1">
        <f>AH20*$AI$51</f>
        <v>523.58685212142723</v>
      </c>
      <c r="AJ20" s="2">
        <v>0</v>
      </c>
      <c r="AK20" s="1">
        <f>AI20-AJ20</f>
        <v>523.58685212142723</v>
      </c>
      <c r="AL20">
        <f>B20*O20</f>
        <v>1</v>
      </c>
      <c r="AM20">
        <f>AL20/$AL$51</f>
        <v>6.1821580227601229E-3</v>
      </c>
      <c r="AN20" s="1">
        <f>AM20*$AN$51</f>
        <v>637.7390573118887</v>
      </c>
      <c r="AO20" s="8">
        <v>0</v>
      </c>
      <c r="AP20" s="1">
        <f>AN20-AO20</f>
        <v>637.7390573118887</v>
      </c>
      <c r="AQ20" s="69">
        <f>O20</f>
        <v>1</v>
      </c>
      <c r="AR20">
        <f>AQ20/$AQ$51</f>
        <v>5.3746771901800718E-3</v>
      </c>
      <c r="AS20" s="1">
        <f>AR20*$AS$51*$B$51</f>
        <v>423.48902390436069</v>
      </c>
      <c r="AT20" s="8">
        <v>0</v>
      </c>
      <c r="AU20" s="1">
        <f>AS20-AT20</f>
        <v>423.48902390436069</v>
      </c>
      <c r="AV20" s="82">
        <f>AVERAGE(F20:H20)</f>
        <v>0.70323333333333338</v>
      </c>
      <c r="AW20" s="82">
        <f>E20/$E$51</f>
        <v>3.2181183247941684E-3</v>
      </c>
      <c r="AX20" s="49">
        <f>AV20*$AX$51*AW20</f>
        <v>219.51275416656048</v>
      </c>
      <c r="AY20" s="8">
        <v>1077</v>
      </c>
      <c r="AZ20" s="1">
        <f>AX20-AY20</f>
        <v>-857.48724583343949</v>
      </c>
      <c r="BA20" s="68">
        <v>0.65600000000000003</v>
      </c>
    </row>
    <row r="21" spans="1:53" x14ac:dyDescent="0.2">
      <c r="A21" s="24" t="s">
        <v>105</v>
      </c>
      <c r="B21" s="21">
        <v>1</v>
      </c>
      <c r="C21" s="21">
        <v>7917</v>
      </c>
      <c r="D21" s="21">
        <f>10000-C21</f>
        <v>2083</v>
      </c>
      <c r="E21" s="21">
        <v>0.99180000000000001</v>
      </c>
      <c r="F21" s="21">
        <v>0.99280000000000002</v>
      </c>
      <c r="G21" s="21">
        <v>0.99399999999999999</v>
      </c>
      <c r="H21" s="21">
        <v>0.1229</v>
      </c>
      <c r="I21" s="24">
        <v>1.9</v>
      </c>
      <c r="J21" s="21">
        <v>0</v>
      </c>
      <c r="K21" s="24">
        <v>2.9</v>
      </c>
      <c r="L21" s="21">
        <v>0</v>
      </c>
      <c r="M21" s="21">
        <v>2</v>
      </c>
      <c r="N21" s="24">
        <v>0.59</v>
      </c>
      <c r="O21" s="63">
        <f>(SUM(I21:L21) / M21) *((R21 + 1) * N21 / 3)</f>
        <v>1.4159999999999999</v>
      </c>
      <c r="P21" s="44">
        <f>O21/$O$51</f>
        <v>7.610542901294981E-3</v>
      </c>
      <c r="Q21" s="44">
        <f>D21/$D$51</f>
        <v>9.9173475023329339E-3</v>
      </c>
      <c r="R21" s="41">
        <v>2</v>
      </c>
      <c r="S21" s="13">
        <f>Q21^R21</f>
        <v>9.8353781482029288E-5</v>
      </c>
      <c r="T21" s="13">
        <f>S21/$S$51</f>
        <v>4.5671105658030373E-3</v>
      </c>
      <c r="U21" s="13">
        <f>T21*P21</f>
        <v>3.4758190896001611E-5</v>
      </c>
      <c r="V21" s="31">
        <f>U21/$U$51</f>
        <v>1.851957663867379E-3</v>
      </c>
      <c r="W21" s="80">
        <v>0</v>
      </c>
      <c r="X21" s="46">
        <f>$F$57*V21</f>
        <v>116.87519620900642</v>
      </c>
      <c r="Y21" s="86">
        <f>X21-W21</f>
        <v>116.87519620900642</v>
      </c>
      <c r="Z21" s="80">
        <v>0</v>
      </c>
      <c r="AA21" s="80">
        <v>951</v>
      </c>
      <c r="AB21" s="80">
        <v>0</v>
      </c>
      <c r="AC21" s="26">
        <f>SUM(Z21:AB21)</f>
        <v>951</v>
      </c>
      <c r="AD21" s="46">
        <f>V21*$F$56</f>
        <v>138.77089166891045</v>
      </c>
      <c r="AE21" s="22">
        <f>AD21-AC21</f>
        <v>-812.22910833108949</v>
      </c>
      <c r="AF21" s="22">
        <f>AE21+Y21</f>
        <v>-695.3539121220831</v>
      </c>
      <c r="AG21" s="55">
        <f>W21+AC21</f>
        <v>951</v>
      </c>
      <c r="AH21">
        <f>X21/$X$51</f>
        <v>1.8519576638673788E-3</v>
      </c>
      <c r="AI21" s="1">
        <f>AH21*$AI$51</f>
        <v>198.56319680453262</v>
      </c>
      <c r="AJ21" s="2">
        <v>951</v>
      </c>
      <c r="AK21" s="1">
        <f>AI21-AJ21</f>
        <v>-752.43680319546741</v>
      </c>
      <c r="AL21">
        <f>B21*O21</f>
        <v>1.4159999999999999</v>
      </c>
      <c r="AM21">
        <f>AL21/$AL$51</f>
        <v>8.7539357602283343E-3</v>
      </c>
      <c r="AN21" s="1">
        <f>AM21*$AN$51</f>
        <v>903.03850515363456</v>
      </c>
      <c r="AO21" s="8">
        <v>0</v>
      </c>
      <c r="AP21" s="49">
        <f>AN21-AO21</f>
        <v>903.03850515363456</v>
      </c>
      <c r="AQ21" s="69">
        <f>O21</f>
        <v>1.4159999999999999</v>
      </c>
      <c r="AR21">
        <f>AQ21/$AQ$51</f>
        <v>7.610542901294981E-3</v>
      </c>
      <c r="AS21" s="1">
        <f>AR21*$AS$51*$B$51</f>
        <v>599.66045784857465</v>
      </c>
      <c r="AT21" s="8">
        <v>951</v>
      </c>
      <c r="AU21" s="49">
        <f>AS21-AT21</f>
        <v>-351.33954215142535</v>
      </c>
      <c r="AV21" s="82">
        <f>AVERAGE(F21:H21)</f>
        <v>0.70323333333333338</v>
      </c>
      <c r="AW21" s="82">
        <f>E21/$E$51</f>
        <v>3.1601284698325308E-2</v>
      </c>
      <c r="AX21" s="49">
        <f>AV21*$AX$51*AW21</f>
        <v>2155.5717780435116</v>
      </c>
      <c r="AY21" s="8">
        <v>2852</v>
      </c>
      <c r="AZ21" s="1">
        <f>AX21-AY21</f>
        <v>-696.42822195648841</v>
      </c>
      <c r="BA21" s="68">
        <f t="shared" ref="BA18:BA25" si="0">BA22*0.9</f>
        <v>0.72900000000000009</v>
      </c>
    </row>
    <row r="22" spans="1:53" x14ac:dyDescent="0.2">
      <c r="A22" s="24" t="s">
        <v>66</v>
      </c>
      <c r="B22" s="21">
        <v>1</v>
      </c>
      <c r="C22" s="21">
        <v>4797</v>
      </c>
      <c r="D22" s="21">
        <f>10000-C22</f>
        <v>5203</v>
      </c>
      <c r="E22" s="21">
        <v>2.3E-3</v>
      </c>
      <c r="F22" s="21">
        <v>0.99280000000000002</v>
      </c>
      <c r="G22" s="21">
        <v>0.99399999999999999</v>
      </c>
      <c r="H22" s="21">
        <v>0.1229</v>
      </c>
      <c r="I22" s="21">
        <v>0</v>
      </c>
      <c r="J22" s="66">
        <f>$AD$58</f>
        <v>1.6016016016016017</v>
      </c>
      <c r="K22" s="21">
        <v>0</v>
      </c>
      <c r="L22" s="21">
        <v>0</v>
      </c>
      <c r="M22" s="21">
        <v>1</v>
      </c>
      <c r="N22" s="24">
        <v>1.464</v>
      </c>
      <c r="O22" s="63">
        <f>(SUM(I22:L22) / M22) *((R22 + 1) * N22 / 3)</f>
        <v>2.3447447447447445</v>
      </c>
      <c r="P22" s="44">
        <f>O22/$O$51</f>
        <v>1.2602246096374172E-2</v>
      </c>
      <c r="Q22" s="44">
        <f>D22/$D$51</f>
        <v>2.477194385724352E-2</v>
      </c>
      <c r="R22" s="41">
        <v>2</v>
      </c>
      <c r="S22" s="13">
        <f>Q22^R22</f>
        <v>6.1364920246642499E-4</v>
      </c>
      <c r="T22" s="13">
        <f>S22/$S$51</f>
        <v>2.8495129664059683E-2</v>
      </c>
      <c r="U22" s="13">
        <f>T22*P22</f>
        <v>3.59102636574572E-4</v>
      </c>
      <c r="V22" s="31">
        <f>U22/$U$51</f>
        <v>1.9133414679409093E-2</v>
      </c>
      <c r="W22" s="80">
        <v>1913</v>
      </c>
      <c r="X22" s="46">
        <f>$F$57*V22</f>
        <v>1207.4906670028283</v>
      </c>
      <c r="Y22" s="86">
        <f>X22-W22</f>
        <v>-705.50933299717167</v>
      </c>
      <c r="Z22" s="80">
        <v>294</v>
      </c>
      <c r="AA22" s="80">
        <v>956</v>
      </c>
      <c r="AB22" s="80">
        <v>0</v>
      </c>
      <c r="AC22" s="26">
        <f>SUM(Z22:AB22)</f>
        <v>1250</v>
      </c>
      <c r="AD22" s="46">
        <f>V22*$F$56</f>
        <v>1433.7050287574821</v>
      </c>
      <c r="AE22" s="22">
        <f>AD22-AC22</f>
        <v>183.70502875748207</v>
      </c>
      <c r="AF22" s="22">
        <f>AE22+Y22</f>
        <v>-521.8043042396896</v>
      </c>
      <c r="AG22" s="55">
        <f>W22+AC22</f>
        <v>3163</v>
      </c>
      <c r="AH22">
        <f>X22/$X$51</f>
        <v>1.9133414679409089E-2</v>
      </c>
      <c r="AI22" s="1">
        <f>AH22*$AI$51</f>
        <v>2051.4464550968837</v>
      </c>
      <c r="AJ22" s="2">
        <v>1398</v>
      </c>
      <c r="AK22" s="1">
        <f>AI22-AJ22</f>
        <v>653.44645509688371</v>
      </c>
      <c r="AL22">
        <f>B22*O22</f>
        <v>2.3447447447447445</v>
      </c>
      <c r="AM22">
        <f>AL22/$AL$51</f>
        <v>1.449558253504836E-2</v>
      </c>
      <c r="AN22" s="1">
        <f>AM22*$AN$51</f>
        <v>1495.3353031505187</v>
      </c>
      <c r="AO22" s="8">
        <v>1545</v>
      </c>
      <c r="AP22" s="1">
        <f>AN22-AO22</f>
        <v>-49.664696849481288</v>
      </c>
      <c r="AQ22" s="69">
        <f>O22</f>
        <v>2.3447447447447445</v>
      </c>
      <c r="AR22">
        <f>AQ22/$AQ$51</f>
        <v>1.2602246096374172E-2</v>
      </c>
      <c r="AS22" s="1">
        <f>AR22*$AS$51*$B$51</f>
        <v>992.97366325683106</v>
      </c>
      <c r="AT22" s="8">
        <v>662</v>
      </c>
      <c r="AU22" s="1">
        <f>AS22-AT22</f>
        <v>330.97366325683106</v>
      </c>
      <c r="AV22" s="82">
        <f>AVERAGE(F22:H22)</f>
        <v>0.70323333333333338</v>
      </c>
      <c r="AW22" s="82">
        <f>E22/$E$51</f>
        <v>7.3283882643827584E-5</v>
      </c>
      <c r="AX22" s="49">
        <f>AV22*$AX$51*AW22</f>
        <v>4.9988052929018716</v>
      </c>
      <c r="AY22" s="8">
        <v>0</v>
      </c>
      <c r="AZ22" s="1">
        <f>AX22-AY22</f>
        <v>4.9988052929018716</v>
      </c>
      <c r="BA22" s="68">
        <f>BA25*0.9</f>
        <v>0.81</v>
      </c>
    </row>
    <row r="23" spans="1:53" x14ac:dyDescent="0.2">
      <c r="A23" s="24" t="s">
        <v>126</v>
      </c>
      <c r="B23" s="21">
        <v>1</v>
      </c>
      <c r="C23" s="21">
        <v>7404</v>
      </c>
      <c r="D23" s="21">
        <f>10000-C23</f>
        <v>2596</v>
      </c>
      <c r="E23" s="21">
        <v>0.99619999999999997</v>
      </c>
      <c r="F23" s="21">
        <v>0.99280000000000002</v>
      </c>
      <c r="G23" s="21">
        <v>0.99399999999999999</v>
      </c>
      <c r="H23" s="21">
        <v>0.1229</v>
      </c>
      <c r="I23" s="21">
        <v>0</v>
      </c>
      <c r="J23" s="21">
        <v>0</v>
      </c>
      <c r="K23" s="21">
        <v>0</v>
      </c>
      <c r="L23" s="24">
        <v>6</v>
      </c>
      <c r="M23" s="21">
        <v>1</v>
      </c>
      <c r="N23" s="24">
        <v>0.9</v>
      </c>
      <c r="O23" s="63">
        <f>(SUM(I23:L23) / M23) *((R23 + 1) * N23 / 3)</f>
        <v>5.4</v>
      </c>
      <c r="P23" s="44">
        <f>O23/$O$51</f>
        <v>2.9023256826972387E-2</v>
      </c>
      <c r="Q23" s="44">
        <f>D23/$D$51</f>
        <v>1.2359785941457655E-2</v>
      </c>
      <c r="R23" s="41">
        <v>2</v>
      </c>
      <c r="S23" s="13">
        <f>Q23^R23</f>
        <v>1.5276430851865428E-4</v>
      </c>
      <c r="T23" s="13">
        <f>S23/$S$51</f>
        <v>7.0936925555894316E-3</v>
      </c>
      <c r="U23" s="13">
        <f>T23*P23</f>
        <v>2.0588206089245417E-4</v>
      </c>
      <c r="V23" s="31">
        <f>U23/$U$51</f>
        <v>1.0969640556478208E-2</v>
      </c>
      <c r="W23" s="80">
        <v>1510</v>
      </c>
      <c r="X23" s="46">
        <f>$F$57*V23</f>
        <v>692.28304587878324</v>
      </c>
      <c r="Y23" s="86">
        <f>X23-W23</f>
        <v>-817.71695412121676</v>
      </c>
      <c r="Z23" s="80">
        <v>377</v>
      </c>
      <c r="AA23" s="80">
        <v>1132</v>
      </c>
      <c r="AB23" s="80">
        <v>0</v>
      </c>
      <c r="AC23" s="26">
        <f>SUM(Z23:AB23)</f>
        <v>1509</v>
      </c>
      <c r="AD23" s="46">
        <f>V23*$F$56</f>
        <v>821.97710617802511</v>
      </c>
      <c r="AE23" s="22">
        <f>AD23-AC23</f>
        <v>-687.02289382197489</v>
      </c>
      <c r="AF23" s="22">
        <f>AE23+Y23</f>
        <v>-1504.7398479431918</v>
      </c>
      <c r="AG23" s="55">
        <f>W23+AC23</f>
        <v>3019</v>
      </c>
      <c r="AH23">
        <f>X23/$X$51</f>
        <v>1.0969640556478207E-2</v>
      </c>
      <c r="AI23" s="1">
        <f>AH23*$AI$51</f>
        <v>1176.1429211844804</v>
      </c>
      <c r="AJ23" s="2">
        <v>2265</v>
      </c>
      <c r="AK23" s="49">
        <f>AI23-AJ23</f>
        <v>-1088.8570788155196</v>
      </c>
      <c r="AL23">
        <f>B23*O23</f>
        <v>5.4</v>
      </c>
      <c r="AM23">
        <f>AL23/$AL$51</f>
        <v>3.3383653322904668E-2</v>
      </c>
      <c r="AN23" s="1">
        <f>AM23*$AN$51</f>
        <v>3443.7909094841998</v>
      </c>
      <c r="AO23" s="8">
        <v>4529</v>
      </c>
      <c r="AP23" s="49">
        <f>AN23-AO23</f>
        <v>-1085.2090905158002</v>
      </c>
      <c r="AQ23" s="69">
        <f>O23</f>
        <v>5.4</v>
      </c>
      <c r="AR23">
        <f>AQ23/$AQ$51</f>
        <v>2.9023256826972387E-2</v>
      </c>
      <c r="AS23" s="1">
        <f>AR23*$AS$51*$B$51</f>
        <v>2286.840729083548</v>
      </c>
      <c r="AT23" s="8">
        <v>2642</v>
      </c>
      <c r="AU23" s="1">
        <f>AS23-AT23</f>
        <v>-355.15927091645199</v>
      </c>
      <c r="AV23" s="82">
        <f>AVERAGE(F23:H23)</f>
        <v>0.70323333333333338</v>
      </c>
      <c r="AW23" s="82">
        <f>E23/$E$51</f>
        <v>3.1741479952078711E-2</v>
      </c>
      <c r="AX23" s="49">
        <f>AV23*$AX$51*AW23</f>
        <v>2165.1347099081931</v>
      </c>
      <c r="AY23" s="8">
        <v>2265</v>
      </c>
      <c r="AZ23" s="49">
        <f>AX23-AY23</f>
        <v>-99.865290091806855</v>
      </c>
      <c r="BA23" s="68">
        <f>BA26*0.9</f>
        <v>0.9</v>
      </c>
    </row>
    <row r="24" spans="1:53" x14ac:dyDescent="0.2">
      <c r="A24" s="24" t="s">
        <v>148</v>
      </c>
      <c r="B24" s="21">
        <v>0</v>
      </c>
      <c r="C24" s="21">
        <v>3677</v>
      </c>
      <c r="D24" s="21">
        <f>10000-C24</f>
        <v>6323</v>
      </c>
      <c r="E24" s="21">
        <v>0.24940000000000001</v>
      </c>
      <c r="F24" s="21">
        <v>0.99280000000000002</v>
      </c>
      <c r="G24" s="21">
        <v>0.99399999999999999</v>
      </c>
      <c r="H24" s="21">
        <v>0.1229</v>
      </c>
      <c r="I24" s="21">
        <v>0</v>
      </c>
      <c r="J24" s="21">
        <v>0</v>
      </c>
      <c r="K24" s="21">
        <v>0</v>
      </c>
      <c r="L24" s="21">
        <v>0</v>
      </c>
      <c r="M24" s="21">
        <v>1</v>
      </c>
      <c r="N24" s="24">
        <v>1.464</v>
      </c>
      <c r="O24" s="63">
        <v>1</v>
      </c>
      <c r="P24" s="44">
        <f>O24/$O$51</f>
        <v>5.3746771901800718E-3</v>
      </c>
      <c r="Q24" s="44">
        <f>D24/$D$51</f>
        <v>3.0104363061570397E-2</v>
      </c>
      <c r="R24" s="41">
        <v>2</v>
      </c>
      <c r="S24" s="21">
        <f>Q24^R24</f>
        <v>9.0627267534284411E-4</v>
      </c>
      <c r="T24" s="21">
        <f>S24/$S$51</f>
        <v>4.2083257488306693E-2</v>
      </c>
      <c r="U24" s="21">
        <f>T24*P24</f>
        <v>2.2618392411087669E-4</v>
      </c>
      <c r="V24" s="31">
        <f>U24/$U$51</f>
        <v>1.2051347924121152E-2</v>
      </c>
      <c r="W24" s="80">
        <v>0</v>
      </c>
      <c r="X24" s="46">
        <f>$F$57*V24</f>
        <v>760.54851614336178</v>
      </c>
      <c r="Y24" s="86">
        <f>X24-W24</f>
        <v>760.54851614336178</v>
      </c>
      <c r="Z24" s="80">
        <v>0</v>
      </c>
      <c r="AA24" s="80">
        <v>2801</v>
      </c>
      <c r="AB24" s="80">
        <v>0</v>
      </c>
      <c r="AC24" s="26">
        <f>SUM(Z24:AB24)</f>
        <v>2801</v>
      </c>
      <c r="AD24" s="46">
        <f>V24*$F$56</f>
        <v>903.0316026502461</v>
      </c>
      <c r="AE24" s="22">
        <f>AD24-AC24</f>
        <v>-1897.968397349754</v>
      </c>
      <c r="AF24" s="22">
        <f>AE24+Y24</f>
        <v>-1137.4198812063923</v>
      </c>
      <c r="AG24" s="55">
        <f>W24+AC24</f>
        <v>2801</v>
      </c>
      <c r="AH24">
        <f>X24/$X$51</f>
        <v>1.205134792412115E-2</v>
      </c>
      <c r="AI24" s="1">
        <f>AH24*$AI$51</f>
        <v>1292.1214217284214</v>
      </c>
      <c r="AJ24" s="2">
        <v>0</v>
      </c>
      <c r="AK24" s="49">
        <f>AI24-AJ24</f>
        <v>1292.1214217284214</v>
      </c>
      <c r="AL24">
        <f>B24*O24</f>
        <v>0</v>
      </c>
      <c r="AM24">
        <f>AL24/$AL$51</f>
        <v>0</v>
      </c>
      <c r="AN24" s="1">
        <f>AM24*$AN$51</f>
        <v>0</v>
      </c>
      <c r="AO24" s="8">
        <v>0</v>
      </c>
      <c r="AP24" s="49">
        <f>AN24-AO24</f>
        <v>0</v>
      </c>
      <c r="AQ24" s="69">
        <f>O24</f>
        <v>1</v>
      </c>
      <c r="AR24">
        <f>AQ24/$AQ$51</f>
        <v>5.3746771901800718E-3</v>
      </c>
      <c r="AS24" s="1">
        <f>AR24*$AS$51*$B$51</f>
        <v>423.48902390436069</v>
      </c>
      <c r="AT24" s="8">
        <v>0</v>
      </c>
      <c r="AU24" s="1">
        <f>AS24-AT24</f>
        <v>423.48902390436069</v>
      </c>
      <c r="AV24" s="82">
        <f>AVERAGE(F24:H24)</f>
        <v>0.70323333333333338</v>
      </c>
      <c r="AW24" s="82">
        <f>E24/$E$51</f>
        <v>7.9465218832046099E-3</v>
      </c>
      <c r="AX24" s="49">
        <f>AV24*$AX$51*AW24</f>
        <v>542.04436523901177</v>
      </c>
      <c r="AY24" s="8">
        <v>1057</v>
      </c>
      <c r="AZ24" s="49">
        <f>AX24-AY24</f>
        <v>-514.95563476098823</v>
      </c>
      <c r="BA24" s="68">
        <v>0.9</v>
      </c>
    </row>
    <row r="25" spans="1:53" x14ac:dyDescent="0.2">
      <c r="A25" s="39" t="s">
        <v>15</v>
      </c>
      <c r="B25" s="21">
        <v>1</v>
      </c>
      <c r="C25" s="21">
        <v>5196</v>
      </c>
      <c r="D25" s="21">
        <f>10000-C25</f>
        <v>4804</v>
      </c>
      <c r="E25" s="21">
        <v>1</v>
      </c>
      <c r="F25" s="21">
        <v>0.99280000000000002</v>
      </c>
      <c r="G25" s="21">
        <v>0.99399999999999999</v>
      </c>
      <c r="H25" s="21">
        <v>0.1229</v>
      </c>
      <c r="I25" s="24">
        <v>6.5</v>
      </c>
      <c r="J25" s="21">
        <v>0</v>
      </c>
      <c r="K25" s="21">
        <v>0</v>
      </c>
      <c r="L25" s="21">
        <v>0</v>
      </c>
      <c r="M25" s="21">
        <v>1</v>
      </c>
      <c r="N25" s="24">
        <v>1</v>
      </c>
      <c r="O25" s="63">
        <f>(SUM(I25:L25) / M25) *((R25 + 1) * N25 / 3)</f>
        <v>6.5</v>
      </c>
      <c r="P25" s="13">
        <f>O25/$O$51</f>
        <v>3.4935401736170463E-2</v>
      </c>
      <c r="Q25" s="13">
        <f>D25/$D$51</f>
        <v>2.2872269515702068E-2</v>
      </c>
      <c r="R25" s="41">
        <v>2</v>
      </c>
      <c r="S25" s="13">
        <f>Q25^R25</f>
        <v>5.2314071279891414E-4</v>
      </c>
      <c r="T25" s="13">
        <f>S25/$S$51</f>
        <v>2.4292319429143689E-2</v>
      </c>
      <c r="U25" s="13">
        <f>T25*P25</f>
        <v>8.4866193836051387E-4</v>
      </c>
      <c r="V25" s="31">
        <f>U25/$U$51</f>
        <v>4.5217715314409442E-2</v>
      </c>
      <c r="W25" s="80">
        <v>1769</v>
      </c>
      <c r="X25" s="46">
        <f>$F$57*V25</f>
        <v>2853.6447957770656</v>
      </c>
      <c r="Y25" s="86">
        <f>X25-W25</f>
        <v>1084.6447957770656</v>
      </c>
      <c r="Z25" s="80">
        <v>2830</v>
      </c>
      <c r="AA25" s="80">
        <v>1061</v>
      </c>
      <c r="AB25" s="80">
        <v>0</v>
      </c>
      <c r="AC25" s="26">
        <f>SUM(Z25:AB25)</f>
        <v>3891</v>
      </c>
      <c r="AD25" s="46">
        <f>V25*$F$56</f>
        <v>3388.2538439393284</v>
      </c>
      <c r="AE25" s="22">
        <f>AD25-AC25</f>
        <v>-502.74615606067164</v>
      </c>
      <c r="AF25" s="22">
        <f>AE25+Y25</f>
        <v>581.89863971639397</v>
      </c>
      <c r="AG25" s="55">
        <f>W25+AC25</f>
        <v>5660</v>
      </c>
      <c r="AH25">
        <f>X25/$X$51</f>
        <v>4.5217715314409442E-2</v>
      </c>
      <c r="AI25" s="1">
        <f>AH25*$AI$51</f>
        <v>4848.1530005803515</v>
      </c>
      <c r="AJ25" s="2">
        <v>4244</v>
      </c>
      <c r="AK25" s="49">
        <f>AI25-AJ25</f>
        <v>604.15300058035155</v>
      </c>
      <c r="AL25">
        <f>B25*O25</f>
        <v>6.5</v>
      </c>
      <c r="AM25">
        <f>AL25/$AL$51</f>
        <v>4.0184027147940803E-2</v>
      </c>
      <c r="AN25" s="1">
        <f>AM25*$AN$51</f>
        <v>4145.3038725272772</v>
      </c>
      <c r="AO25" s="8">
        <v>4598</v>
      </c>
      <c r="AP25" s="1">
        <f>AN25-AO25</f>
        <v>-452.69612747272276</v>
      </c>
      <c r="AQ25" s="69">
        <f>O25</f>
        <v>6.5</v>
      </c>
      <c r="AR25">
        <f>AQ25/$AQ$51</f>
        <v>3.4935401736170463E-2</v>
      </c>
      <c r="AS25" s="1">
        <f>AR25*$AS$51*$B$51</f>
        <v>2752.678655378344</v>
      </c>
      <c r="AT25" s="8">
        <v>2830</v>
      </c>
      <c r="AU25" s="1">
        <f>AS25-AT25</f>
        <v>-77.321344621655953</v>
      </c>
      <c r="AV25" s="82">
        <f>AVERAGE(F25:H25)</f>
        <v>0.70323333333333338</v>
      </c>
      <c r="AW25" s="82">
        <f>E25/$E$51</f>
        <v>3.1862557671229384E-2</v>
      </c>
      <c r="AX25" s="49">
        <f>AV25*$AX$51*AW25</f>
        <v>2173.3936056095095</v>
      </c>
      <c r="AY25" s="8">
        <v>1415</v>
      </c>
      <c r="AZ25" s="1">
        <f>AX25-AY25</f>
        <v>758.39360560950945</v>
      </c>
      <c r="BA25" s="68">
        <f t="shared" si="0"/>
        <v>0.9</v>
      </c>
    </row>
    <row r="26" spans="1:53" x14ac:dyDescent="0.2">
      <c r="A26" s="39" t="s">
        <v>27</v>
      </c>
      <c r="B26" s="21">
        <v>1</v>
      </c>
      <c r="C26" s="21">
        <v>6312</v>
      </c>
      <c r="D26" s="21">
        <f>10000-C26</f>
        <v>3688</v>
      </c>
      <c r="E26" s="21">
        <v>0.99839999999999995</v>
      </c>
      <c r="F26" s="21">
        <v>0.99280000000000002</v>
      </c>
      <c r="G26" s="21">
        <v>0.99399999999999999</v>
      </c>
      <c r="H26" s="21">
        <v>0.1229</v>
      </c>
      <c r="I26" s="24">
        <v>7.3</v>
      </c>
      <c r="J26" s="66">
        <f>$AD$59</f>
        <v>5.005005005005005</v>
      </c>
      <c r="K26" s="24">
        <v>5.8</v>
      </c>
      <c r="L26" s="24">
        <v>9.1999999999999993</v>
      </c>
      <c r="M26" s="21">
        <v>3</v>
      </c>
      <c r="N26" s="24">
        <v>1.21</v>
      </c>
      <c r="O26" s="63">
        <f>(SUM(I26:L26) / M26) *((R26 + 1) * N26 / 3)</f>
        <v>11.013018685352018</v>
      </c>
      <c r="P26" s="13">
        <f>O26/$O$51</f>
        <v>5.9191420323188408E-2</v>
      </c>
      <c r="Q26" s="13">
        <f>D26/$D$51</f>
        <v>1.755889466567636E-2</v>
      </c>
      <c r="R26" s="41">
        <v>2</v>
      </c>
      <c r="S26" s="13">
        <f>Q26^R26</f>
        <v>3.0831478188031772E-4</v>
      </c>
      <c r="T26" s="13">
        <f>S26/$S$51</f>
        <v>1.4316762169191637E-2</v>
      </c>
      <c r="U26" s="13">
        <f>T26*P26</f>
        <v>8.4742948722374477E-4</v>
      </c>
      <c r="V26" s="31">
        <f>U26/$U$51</f>
        <v>4.515204885510174E-2</v>
      </c>
      <c r="W26" s="80">
        <v>3110</v>
      </c>
      <c r="X26" s="46">
        <f>$F$57*V26</f>
        <v>2849.5006511966158</v>
      </c>
      <c r="Y26" s="86">
        <f>X26-W26</f>
        <v>-260.49934880338424</v>
      </c>
      <c r="Z26" s="80">
        <v>0</v>
      </c>
      <c r="AA26" s="80">
        <v>4665</v>
      </c>
      <c r="AB26" s="80">
        <v>0</v>
      </c>
      <c r="AC26" s="26">
        <f>SUM(Z26:AB26)</f>
        <v>4665</v>
      </c>
      <c r="AD26" s="46">
        <f>V26*$F$56</f>
        <v>3383.3333248104836</v>
      </c>
      <c r="AE26" s="22">
        <f>AD26-AC26</f>
        <v>-1281.6666751895164</v>
      </c>
      <c r="AF26" s="22">
        <f>AE26+Y26</f>
        <v>-1542.1660239929006</v>
      </c>
      <c r="AG26" s="55">
        <f>W26+AC26</f>
        <v>7775</v>
      </c>
      <c r="AH26">
        <f>X26/$X$51</f>
        <v>4.5152048855101733E-2</v>
      </c>
      <c r="AI26" s="1">
        <f>AH26*$AI$51</f>
        <v>4841.112374146298</v>
      </c>
      <c r="AJ26" s="2">
        <v>4665</v>
      </c>
      <c r="AK26" s="49">
        <f>AI26-AJ26</f>
        <v>176.11237414629795</v>
      </c>
      <c r="AL26">
        <f>B26*O26</f>
        <v>11.013018685352018</v>
      </c>
      <c r="AM26">
        <f>AL26/$AL$51</f>
        <v>6.808422182045612E-2</v>
      </c>
      <c r="AN26" s="1">
        <f>AM26*$AN$51</f>
        <v>7023.4321545546127</v>
      </c>
      <c r="AO26" s="8">
        <v>6220</v>
      </c>
      <c r="AP26" s="49">
        <f>AN26-AO26</f>
        <v>803.43215455461268</v>
      </c>
      <c r="AQ26" s="69">
        <f>O26</f>
        <v>11.013018685352018</v>
      </c>
      <c r="AR26">
        <f>AQ26/$AQ$51</f>
        <v>5.9191420323188408E-2</v>
      </c>
      <c r="AS26" s="1">
        <f>AR26*$AS$51*$B$51</f>
        <v>4663.8925333002117</v>
      </c>
      <c r="AT26" s="8">
        <v>4665</v>
      </c>
      <c r="AU26" s="49">
        <f>AS26-AT26</f>
        <v>-1.1074666997883469</v>
      </c>
      <c r="AV26" s="82">
        <f>AVERAGE(F26:H26)</f>
        <v>0.70323333333333338</v>
      </c>
      <c r="AW26" s="82">
        <f>E26/$E$51</f>
        <v>3.1811577578955419E-2</v>
      </c>
      <c r="AX26" s="49">
        <f>AV26*$AX$51*AW26</f>
        <v>2169.9161758405344</v>
      </c>
      <c r="AY26" s="8">
        <v>0</v>
      </c>
      <c r="AZ26" s="74">
        <f>AX26-AY26</f>
        <v>2169.9161758405344</v>
      </c>
      <c r="BA26" s="68">
        <v>1</v>
      </c>
    </row>
    <row r="27" spans="1:53" x14ac:dyDescent="0.2">
      <c r="A27" s="39" t="s">
        <v>81</v>
      </c>
      <c r="B27" s="21">
        <v>0</v>
      </c>
      <c r="C27" s="21">
        <v>4039</v>
      </c>
      <c r="D27" s="21">
        <f>10000-C27</f>
        <v>5961</v>
      </c>
      <c r="E27" s="21">
        <v>0.99690000000000001</v>
      </c>
      <c r="F27" s="21">
        <v>0.99280000000000002</v>
      </c>
      <c r="G27" s="21">
        <v>0.99399999999999999</v>
      </c>
      <c r="H27" s="21">
        <v>0.1229</v>
      </c>
      <c r="I27" s="21">
        <v>0</v>
      </c>
      <c r="J27" s="21">
        <v>0</v>
      </c>
      <c r="K27" s="24">
        <v>2.1</v>
      </c>
      <c r="L27" s="21">
        <v>0</v>
      </c>
      <c r="M27" s="21">
        <v>1</v>
      </c>
      <c r="N27" s="24">
        <v>0.72899999999999998</v>
      </c>
      <c r="O27" s="63">
        <f>(SUM(I27:L27) / M27) *((R27 + 1) * N27 / 3)</f>
        <v>1.5308999999999999</v>
      </c>
      <c r="P27" s="44">
        <f>O27/$O$51</f>
        <v>8.2280933104466707E-3</v>
      </c>
      <c r="Q27" s="44">
        <f>D27/$D$51</f>
        <v>2.8380848997314745E-2</v>
      </c>
      <c r="R27" s="41">
        <v>2</v>
      </c>
      <c r="S27" s="13">
        <f>Q27^R27</f>
        <v>8.0547258980838139E-4</v>
      </c>
      <c r="T27" s="13">
        <f>S27/$S$51</f>
        <v>3.7402551482484128E-2</v>
      </c>
      <c r="U27" s="13">
        <f>T27*P27</f>
        <v>3.0775168364666487E-4</v>
      </c>
      <c r="V27" s="31">
        <f>U27/$U$51</f>
        <v>1.6397374961281234E-2</v>
      </c>
      <c r="W27" s="80">
        <v>180</v>
      </c>
      <c r="X27" s="46">
        <f>$F$57*V27</f>
        <v>1034.8219364314975</v>
      </c>
      <c r="Y27" s="86">
        <f>X27-W27</f>
        <v>854.82193643149753</v>
      </c>
      <c r="Z27" s="80">
        <v>0</v>
      </c>
      <c r="AA27" s="80">
        <v>451</v>
      </c>
      <c r="AB27" s="80">
        <v>180</v>
      </c>
      <c r="AC27" s="26">
        <f>SUM(Z27:AB27)</f>
        <v>631</v>
      </c>
      <c r="AD27" s="46">
        <f>V27*$F$56</f>
        <v>1228.6881005987254</v>
      </c>
      <c r="AE27" s="22">
        <f>AD27-AC27</f>
        <v>597.68810059872544</v>
      </c>
      <c r="AF27" s="22">
        <f>AE27+Y27</f>
        <v>1452.510037030223</v>
      </c>
      <c r="AG27" s="55">
        <f>W27+AC27</f>
        <v>811</v>
      </c>
      <c r="AH27">
        <f>X27/$X$51</f>
        <v>1.6397374961281234E-2</v>
      </c>
      <c r="AI27" s="1">
        <f>AH27*$AI$51</f>
        <v>1758.0937485986515</v>
      </c>
      <c r="AJ27" s="2">
        <v>1715</v>
      </c>
      <c r="AK27" s="1">
        <f>AI27-AJ27</f>
        <v>43.093748598651473</v>
      </c>
      <c r="AL27">
        <f>B27*O27</f>
        <v>0</v>
      </c>
      <c r="AM27">
        <f>AL27/$AL$51</f>
        <v>0</v>
      </c>
      <c r="AN27" s="1">
        <f>AM27*$AN$51</f>
        <v>0</v>
      </c>
      <c r="AO27" s="8">
        <v>902</v>
      </c>
      <c r="AP27" s="1">
        <f>AN27-AO27</f>
        <v>-902</v>
      </c>
      <c r="AQ27" s="69">
        <f>O27</f>
        <v>1.5308999999999999</v>
      </c>
      <c r="AR27">
        <f>AQ27/$AQ$51</f>
        <v>8.2280933104466707E-3</v>
      </c>
      <c r="AS27" s="1">
        <f>AR27*$AS$51*$B$51</f>
        <v>648.31934669518569</v>
      </c>
      <c r="AT27" s="8">
        <v>541</v>
      </c>
      <c r="AU27" s="1">
        <f>AS27-AT27</f>
        <v>107.31934669518569</v>
      </c>
      <c r="AV27" s="82">
        <f>AVERAGE(F27:H27)</f>
        <v>0.70323333333333338</v>
      </c>
      <c r="AW27" s="82">
        <f>E27/$E$51</f>
        <v>3.1763783742448579E-2</v>
      </c>
      <c r="AX27" s="49">
        <f>AV27*$AX$51*AW27</f>
        <v>2166.6560854321201</v>
      </c>
      <c r="AY27" s="8">
        <v>2256</v>
      </c>
      <c r="AZ27" s="1">
        <f>AX27-AY27</f>
        <v>-89.343914567879892</v>
      </c>
      <c r="BA27" s="68">
        <f t="shared" ref="BA27:BA31" si="1">BA26*1.1</f>
        <v>1.1000000000000001</v>
      </c>
    </row>
    <row r="28" spans="1:53" x14ac:dyDescent="0.2">
      <c r="A28" s="39" t="s">
        <v>3</v>
      </c>
      <c r="B28" s="21">
        <v>1</v>
      </c>
      <c r="C28" s="21">
        <v>6399</v>
      </c>
      <c r="D28" s="21">
        <f>10000-C28</f>
        <v>3601</v>
      </c>
      <c r="E28" s="21">
        <v>0.996</v>
      </c>
      <c r="F28" s="21">
        <v>0.99280000000000002</v>
      </c>
      <c r="G28" s="21">
        <v>0.99399999999999999</v>
      </c>
      <c r="H28" s="21">
        <v>0.1229</v>
      </c>
      <c r="I28" s="24">
        <v>3.7</v>
      </c>
      <c r="J28" s="21">
        <v>0</v>
      </c>
      <c r="K28" s="21">
        <v>0</v>
      </c>
      <c r="L28" s="21">
        <v>0</v>
      </c>
      <c r="M28" s="21">
        <v>1</v>
      </c>
      <c r="N28" s="24">
        <v>1.1000000000000001</v>
      </c>
      <c r="O28" s="63">
        <f>(SUM(I28:L28) / M28) *((R28 + 1) * N28 / 3)</f>
        <v>4.07</v>
      </c>
      <c r="P28" s="13">
        <f>O28/$O$51</f>
        <v>2.1874936164032893E-2</v>
      </c>
      <c r="Q28" s="13">
        <f>D28/$D$51</f>
        <v>1.7144679959625968E-2</v>
      </c>
      <c r="R28" s="41">
        <v>2</v>
      </c>
      <c r="S28" s="13">
        <f>Q28^R28</f>
        <v>2.9394005091800031E-4</v>
      </c>
      <c r="T28" s="13">
        <f>S28/$S$51</f>
        <v>1.3649263831361369E-2</v>
      </c>
      <c r="U28" s="13">
        <f>T28*P28</f>
        <v>2.9857677499707297E-4</v>
      </c>
      <c r="V28" s="31">
        <f>U28/$U$51</f>
        <v>1.590852493914589E-2</v>
      </c>
      <c r="W28" s="80">
        <v>1138</v>
      </c>
      <c r="X28" s="46">
        <f>$F$57*V28</f>
        <v>1003.971100384558</v>
      </c>
      <c r="Y28" s="86">
        <f>X28-W28</f>
        <v>-134.02889961544201</v>
      </c>
      <c r="Z28" s="80">
        <v>325</v>
      </c>
      <c r="AA28" s="80">
        <v>2114</v>
      </c>
      <c r="AB28" s="80">
        <v>651</v>
      </c>
      <c r="AC28" s="26">
        <f>SUM(Z28:AB28)</f>
        <v>3090</v>
      </c>
      <c r="AD28" s="46">
        <f>V28*$F$56</f>
        <v>1192.0575907400798</v>
      </c>
      <c r="AE28" s="22">
        <f>AD28-AC28</f>
        <v>-1897.9424092599202</v>
      </c>
      <c r="AF28" s="22">
        <f>AE28+Y28</f>
        <v>-2031.9713088753622</v>
      </c>
      <c r="AG28" s="55">
        <f>W28+AC28</f>
        <v>4228</v>
      </c>
      <c r="AH28">
        <f>X28/$X$51</f>
        <v>1.590852493914589E-2</v>
      </c>
      <c r="AI28" s="1">
        <f>AH28*$AI$51</f>
        <v>1705.680226925344</v>
      </c>
      <c r="AJ28" s="2">
        <v>1789</v>
      </c>
      <c r="AK28" s="1">
        <f>AI28-AJ28</f>
        <v>-83.319773074656041</v>
      </c>
      <c r="AL28">
        <f>B28*O28</f>
        <v>4.07</v>
      </c>
      <c r="AM28">
        <f>AL28/$AL$51</f>
        <v>2.5161383152633703E-2</v>
      </c>
      <c r="AN28" s="1">
        <f>AM28*$AN$51</f>
        <v>2595.5979632593876</v>
      </c>
      <c r="AO28" s="8">
        <v>0</v>
      </c>
      <c r="AP28" s="1">
        <f>AN28-AO28</f>
        <v>2595.5979632593876</v>
      </c>
      <c r="AQ28" s="69">
        <f>O28</f>
        <v>4.07</v>
      </c>
      <c r="AR28">
        <f>AQ28/$AQ$51</f>
        <v>2.1874936164032893E-2</v>
      </c>
      <c r="AS28" s="1">
        <f>AR28*$AS$51*$B$51</f>
        <v>1723.6003272907481</v>
      </c>
      <c r="AT28" s="8">
        <v>1789</v>
      </c>
      <c r="AU28" s="1">
        <f>AS28-AT28</f>
        <v>-65.399672709251945</v>
      </c>
      <c r="AV28" s="82">
        <f>AVERAGE(F28:H28)</f>
        <v>0.70323333333333338</v>
      </c>
      <c r="AW28" s="82">
        <f>E28/$E$51</f>
        <v>3.1735107440544467E-2</v>
      </c>
      <c r="AX28" s="49">
        <f>AV28*$AX$51*AW28</f>
        <v>2164.7000311870715</v>
      </c>
      <c r="AY28" s="8">
        <v>976</v>
      </c>
      <c r="AZ28" s="1">
        <f>AX28-AY28</f>
        <v>1188.7000311870715</v>
      </c>
      <c r="BA28" s="68">
        <f t="shared" si="1"/>
        <v>1.2100000000000002</v>
      </c>
    </row>
    <row r="29" spans="1:53" x14ac:dyDescent="0.2">
      <c r="A29" s="39" t="s">
        <v>18</v>
      </c>
      <c r="B29" s="21">
        <v>0</v>
      </c>
      <c r="C29" s="21">
        <v>4151</v>
      </c>
      <c r="D29" s="21">
        <f>10000-C29</f>
        <v>5849</v>
      </c>
      <c r="E29" s="21">
        <v>1</v>
      </c>
      <c r="F29" s="21">
        <v>0.99280000000000002</v>
      </c>
      <c r="G29" s="21">
        <v>0.99399999999999999</v>
      </c>
      <c r="H29" s="21">
        <v>0.1229</v>
      </c>
      <c r="I29" s="24">
        <v>2.2000000000000002</v>
      </c>
      <c r="J29" s="21">
        <v>0</v>
      </c>
      <c r="K29" s="24">
        <v>2.2999999999999998</v>
      </c>
      <c r="L29" s="21">
        <v>0</v>
      </c>
      <c r="M29" s="21">
        <v>2</v>
      </c>
      <c r="N29" s="24">
        <v>0.81</v>
      </c>
      <c r="O29" s="63">
        <f>(SUM(I29:L29) / M29) *((R29 + 1) * N29 / 3)</f>
        <v>1.8225000000000002</v>
      </c>
      <c r="P29" s="13">
        <f>O29/$O$51</f>
        <v>9.795349179103182E-3</v>
      </c>
      <c r="Q29" s="13">
        <f>D29/$D$51</f>
        <v>2.784760707688206E-2</v>
      </c>
      <c r="R29" s="41">
        <v>2</v>
      </c>
      <c r="S29" s="13">
        <f>Q29^R29</f>
        <v>7.7548921990841177E-4</v>
      </c>
      <c r="T29" s="13">
        <f>S29/$S$51</f>
        <v>3.6010257628550785E-2</v>
      </c>
      <c r="U29" s="13">
        <f>T29*P29</f>
        <v>3.5273304750111902E-4</v>
      </c>
      <c r="V29" s="31">
        <f>U29/$U$51</f>
        <v>1.8794035413797656E-2</v>
      </c>
      <c r="W29" s="80">
        <v>195</v>
      </c>
      <c r="X29" s="46">
        <f>$F$57*V29</f>
        <v>1186.0727809293562</v>
      </c>
      <c r="Y29" s="86">
        <f>X29-W29</f>
        <v>991.07278092935621</v>
      </c>
      <c r="Z29" s="80">
        <v>389</v>
      </c>
      <c r="AA29" s="80">
        <v>3696</v>
      </c>
      <c r="AB29" s="80">
        <v>0</v>
      </c>
      <c r="AC29" s="26">
        <f>SUM(Z29:AB29)</f>
        <v>4085</v>
      </c>
      <c r="AD29" s="46">
        <f>V29*$F$56</f>
        <v>1408.2746616266859</v>
      </c>
      <c r="AE29" s="22">
        <f>AD29-AC29</f>
        <v>-2676.7253383733141</v>
      </c>
      <c r="AF29" s="22">
        <f>AE29+Y29</f>
        <v>-1685.6525574439579</v>
      </c>
      <c r="AG29" s="55">
        <f>W29+AC29</f>
        <v>4280</v>
      </c>
      <c r="AH29">
        <f>X29/$X$51</f>
        <v>1.8794035413797653E-2</v>
      </c>
      <c r="AI29" s="1">
        <f>AH29*$AI$51</f>
        <v>2015.0588889965568</v>
      </c>
      <c r="AJ29" s="2">
        <v>3307</v>
      </c>
      <c r="AK29" s="1">
        <f>AI29-AJ29</f>
        <v>-1291.9411110034432</v>
      </c>
      <c r="AL29">
        <f>B29*O29</f>
        <v>0</v>
      </c>
      <c r="AM29">
        <f>AL29/$AL$51</f>
        <v>0</v>
      </c>
      <c r="AN29" s="1">
        <f>AM29*$AN$51</f>
        <v>0</v>
      </c>
      <c r="AO29" s="8">
        <v>0</v>
      </c>
      <c r="AP29" s="1">
        <f>AN29-AO29</f>
        <v>0</v>
      </c>
      <c r="AQ29" s="69">
        <f>O29</f>
        <v>1.8225000000000002</v>
      </c>
      <c r="AR29">
        <f>AQ29/$AQ$51</f>
        <v>9.795349179103182E-3</v>
      </c>
      <c r="AS29" s="1">
        <f>AR29*$AS$51*$B$51</f>
        <v>771.80874606569739</v>
      </c>
      <c r="AT29" s="8">
        <v>778</v>
      </c>
      <c r="AU29" s="1">
        <f>AS29-AT29</f>
        <v>-6.1912539343026083</v>
      </c>
      <c r="AV29" s="82">
        <f>AVERAGE(F29:H29)</f>
        <v>0.70323333333333338</v>
      </c>
      <c r="AW29" s="82">
        <f>E29/$E$51</f>
        <v>3.1862557671229384E-2</v>
      </c>
      <c r="AX29" s="49">
        <f>AV29*$AX$51*AW29</f>
        <v>2173.3936056095095</v>
      </c>
      <c r="AY29" s="8">
        <v>1167</v>
      </c>
      <c r="AZ29" s="49">
        <f>AX29-AY29</f>
        <v>1006.3936056095095</v>
      </c>
      <c r="BA29" s="68">
        <f t="shared" si="1"/>
        <v>1.3310000000000004</v>
      </c>
    </row>
    <row r="30" spans="1:53" x14ac:dyDescent="0.2">
      <c r="A30" s="31" t="s">
        <v>4</v>
      </c>
      <c r="B30" s="21">
        <v>1</v>
      </c>
      <c r="C30" s="21">
        <v>6358</v>
      </c>
      <c r="D30" s="21">
        <f>10000-C30</f>
        <v>3642</v>
      </c>
      <c r="E30" s="21">
        <v>1</v>
      </c>
      <c r="F30" s="21">
        <v>0.99280000000000002</v>
      </c>
      <c r="G30" s="21">
        <v>0.99399999999999999</v>
      </c>
      <c r="H30" s="21">
        <v>0.1229</v>
      </c>
      <c r="I30" s="24">
        <v>4</v>
      </c>
      <c r="J30" s="66">
        <f>$AD$60</f>
        <v>4.1374708041374717</v>
      </c>
      <c r="K30" s="24">
        <v>4.3</v>
      </c>
      <c r="L30" s="21">
        <v>0</v>
      </c>
      <c r="M30" s="21">
        <v>2</v>
      </c>
      <c r="N30" s="24">
        <v>1.21</v>
      </c>
      <c r="O30" s="63">
        <f>(SUM(I30:L30) / M30) *((R30 + 1) * N30 / 3)</f>
        <v>7.524669836503171</v>
      </c>
      <c r="P30" s="44">
        <f>O30/$O$51</f>
        <v>4.0442671333889603E-2</v>
      </c>
      <c r="Q30" s="44">
        <f>D30/$D$51</f>
        <v>1.7339884591212936E-2</v>
      </c>
      <c r="R30" s="41">
        <v>2</v>
      </c>
      <c r="S30" s="13">
        <f>Q30^R30</f>
        <v>3.006715976365838E-4</v>
      </c>
      <c r="T30" s="13">
        <f>S30/$S$51</f>
        <v>1.3961846811694024E-2</v>
      </c>
      <c r="U30" s="13">
        <f>T30*P30</f>
        <v>5.6465438181945587E-4</v>
      </c>
      <c r="V30" s="31">
        <f>U30/$U$51</f>
        <v>3.0085455626148019E-2</v>
      </c>
      <c r="W30" s="80">
        <f>5037-4029</f>
        <v>1008</v>
      </c>
      <c r="X30" s="46">
        <f>$F$57*V30</f>
        <v>1898.6630191105753</v>
      </c>
      <c r="Y30" s="86">
        <f>X30-W30</f>
        <v>890.66301911057531</v>
      </c>
      <c r="Z30" s="80">
        <v>1259</v>
      </c>
      <c r="AA30" s="88">
        <v>1763</v>
      </c>
      <c r="AB30" s="80">
        <v>0</v>
      </c>
      <c r="AC30" s="26">
        <f>SUM(Z30:AB30)</f>
        <v>3022</v>
      </c>
      <c r="AD30" s="46">
        <f>V30*$F$56</f>
        <v>2254.3633609785234</v>
      </c>
      <c r="AE30" s="22">
        <f>AD30-AC30</f>
        <v>-767.63663902147664</v>
      </c>
      <c r="AF30" s="22">
        <f>AE30+Y30</f>
        <v>123.02638008909867</v>
      </c>
      <c r="AG30" s="55">
        <f>W30+AC30</f>
        <v>4030</v>
      </c>
      <c r="AH30">
        <f>X30/$X$51</f>
        <v>3.0085455626148016E-2</v>
      </c>
      <c r="AI30" s="1">
        <f>AH30*$AI$51</f>
        <v>3225.7023813243381</v>
      </c>
      <c r="AJ30" s="2">
        <v>4533</v>
      </c>
      <c r="AK30" s="1">
        <f>AI30-AJ30</f>
        <v>-1307.2976186756619</v>
      </c>
      <c r="AL30">
        <f>B30*O30</f>
        <v>7.524669836503171</v>
      </c>
      <c r="AM30">
        <f>AL30/$AL$51</f>
        <v>4.6518697998359185E-2</v>
      </c>
      <c r="AN30" s="1">
        <f>AM30*$AN$51</f>
        <v>4798.7758481147366</v>
      </c>
      <c r="AO30" s="8">
        <v>4533</v>
      </c>
      <c r="AP30" s="49">
        <f>AN30-AO30</f>
        <v>265.77584811473662</v>
      </c>
      <c r="AQ30" s="69">
        <f>O30</f>
        <v>7.524669836503171</v>
      </c>
      <c r="AR30">
        <f>AQ30/$AQ$51</f>
        <v>4.0442671333889603E-2</v>
      </c>
      <c r="AS30" s="1">
        <f>AR30*$AS$51*$B$51</f>
        <v>3186.6150842633128</v>
      </c>
      <c r="AT30" s="8">
        <v>3022</v>
      </c>
      <c r="AU30" s="1">
        <f>AS30-AT30</f>
        <v>164.61508426331284</v>
      </c>
      <c r="AV30" s="82">
        <f>AVERAGE(F30:H30)</f>
        <v>0.70323333333333338</v>
      </c>
      <c r="AW30" s="82">
        <f>E30/$E$51</f>
        <v>3.1862557671229384E-2</v>
      </c>
      <c r="AX30" s="49">
        <f>AV30*$AX$51*AW30</f>
        <v>2173.3936056095095</v>
      </c>
      <c r="AY30" s="8">
        <v>2267</v>
      </c>
      <c r="AZ30" s="1">
        <f>AX30-AY30</f>
        <v>-93.60639439049055</v>
      </c>
      <c r="BA30" s="68">
        <f t="shared" si="1"/>
        <v>1.4641000000000006</v>
      </c>
    </row>
    <row r="31" spans="1:53" x14ac:dyDescent="0.2">
      <c r="A31" s="31" t="s">
        <v>106</v>
      </c>
      <c r="B31" s="21">
        <v>1</v>
      </c>
      <c r="C31" s="21">
        <v>6648</v>
      </c>
      <c r="D31" s="21">
        <f>10000-C31</f>
        <v>3352</v>
      </c>
      <c r="E31" s="21">
        <v>0.1265</v>
      </c>
      <c r="F31" s="21">
        <v>0.99280000000000002</v>
      </c>
      <c r="G31" s="21">
        <v>0.99399999999999999</v>
      </c>
      <c r="H31" s="21">
        <v>0.1229</v>
      </c>
      <c r="I31" s="24">
        <v>1.9</v>
      </c>
      <c r="J31" s="21">
        <v>0</v>
      </c>
      <c r="K31" s="21">
        <v>0</v>
      </c>
      <c r="L31" s="21">
        <v>0</v>
      </c>
      <c r="M31" s="21">
        <v>1</v>
      </c>
      <c r="N31" s="24">
        <v>1.21</v>
      </c>
      <c r="O31" s="63">
        <f>(SUM(I31:L31) / M31) *((R31 + 1) * N31 / 3)</f>
        <v>2.2989999999999999</v>
      </c>
      <c r="P31" s="44">
        <f>O31/$O$51</f>
        <v>1.2356382860223983E-2</v>
      </c>
      <c r="Q31" s="44">
        <f>D31/$D$51</f>
        <v>1.5959168904378297E-2</v>
      </c>
      <c r="R31" s="41">
        <v>2</v>
      </c>
      <c r="S31" s="13">
        <f>Q31^R31</f>
        <v>2.5469507211847519E-4</v>
      </c>
      <c r="T31" s="13">
        <f>S31/$S$51</f>
        <v>1.1826902203478495E-2</v>
      </c>
      <c r="U31" s="13">
        <f>T31*P31</f>
        <v>1.4613773167660693E-4</v>
      </c>
      <c r="V31" s="31">
        <f>U31/$U$51</f>
        <v>7.7863917880093081E-3</v>
      </c>
      <c r="W31" s="80">
        <v>390</v>
      </c>
      <c r="X31" s="46">
        <f>$F$57*V31</f>
        <v>491.3913993494794</v>
      </c>
      <c r="Y31" s="86">
        <f>X31-W31</f>
        <v>101.3913993494794</v>
      </c>
      <c r="Z31" s="80">
        <v>390</v>
      </c>
      <c r="AA31" s="80">
        <v>390</v>
      </c>
      <c r="AB31" s="80">
        <v>0</v>
      </c>
      <c r="AC31" s="26">
        <f>SUM(Z31:AB31)</f>
        <v>780</v>
      </c>
      <c r="AD31" s="46">
        <f>V31*$F$56</f>
        <v>583.44990945911343</v>
      </c>
      <c r="AE31" s="22">
        <f>AD31-AC31</f>
        <v>-196.55009054088657</v>
      </c>
      <c r="AF31" s="22">
        <f>AE31+Y31</f>
        <v>-95.158691191407172</v>
      </c>
      <c r="AG31" s="55">
        <f>W31+AC31</f>
        <v>1170</v>
      </c>
      <c r="AH31">
        <f>X31/$X$51</f>
        <v>7.7863917880093064E-3</v>
      </c>
      <c r="AI31" s="1">
        <f>AH31*$AI$51</f>
        <v>834.84135472678179</v>
      </c>
      <c r="AJ31" s="2">
        <v>1171</v>
      </c>
      <c r="AK31" s="1">
        <f>AI31-AJ31</f>
        <v>-336.15864527321821</v>
      </c>
      <c r="AL31">
        <f>B31*O31</f>
        <v>2.2989999999999999</v>
      </c>
      <c r="AM31">
        <f>AL31/$AL$51</f>
        <v>1.4212781294325523E-2</v>
      </c>
      <c r="AN31" s="1">
        <f>AM31*$AN$51</f>
        <v>1466.1620927600322</v>
      </c>
      <c r="AO31" s="8">
        <v>1951</v>
      </c>
      <c r="AP31" s="1">
        <f>AN31-AO31</f>
        <v>-484.83790723996776</v>
      </c>
      <c r="AQ31" s="69">
        <f>O31</f>
        <v>2.2989999999999999</v>
      </c>
      <c r="AR31">
        <f>AQ31/$AQ$51</f>
        <v>1.2356382860223983E-2</v>
      </c>
      <c r="AS31" s="1">
        <f>AR31*$AS$51*$B$51</f>
        <v>973.60126595612508</v>
      </c>
      <c r="AT31" s="8">
        <v>780</v>
      </c>
      <c r="AU31" s="1">
        <f>AS31-AT31</f>
        <v>193.60126595612508</v>
      </c>
      <c r="AV31" s="82">
        <f>AVERAGE(F31:H31)</f>
        <v>0.70323333333333338</v>
      </c>
      <c r="AW31" s="82">
        <f>E31/$E$51</f>
        <v>4.0306135454105177E-3</v>
      </c>
      <c r="AX31" s="49">
        <f>AV31*$AX$51*AW31</f>
        <v>274.93429110960295</v>
      </c>
      <c r="AY31" s="8">
        <v>390</v>
      </c>
      <c r="AZ31" s="1">
        <f>AX31-AY31</f>
        <v>-115.06570889039705</v>
      </c>
      <c r="BA31" s="68">
        <f t="shared" si="1"/>
        <v>1.6105100000000008</v>
      </c>
    </row>
    <row r="32" spans="1:53" x14ac:dyDescent="0.2">
      <c r="A32" s="31" t="s">
        <v>21</v>
      </c>
      <c r="B32" s="21">
        <v>1</v>
      </c>
      <c r="C32" s="21">
        <v>5944</v>
      </c>
      <c r="D32" s="21">
        <f>10000-C32</f>
        <v>4056</v>
      </c>
      <c r="E32" s="21">
        <v>0.99560000000000004</v>
      </c>
      <c r="F32" s="21">
        <v>0.99280000000000002</v>
      </c>
      <c r="G32" s="21">
        <v>0.99399999999999999</v>
      </c>
      <c r="H32" s="21">
        <v>0.1229</v>
      </c>
      <c r="I32" s="24">
        <v>3.2</v>
      </c>
      <c r="J32" s="66">
        <f>$AD$62</f>
        <v>9.2759426092759458</v>
      </c>
      <c r="K32" s="24">
        <v>6.7</v>
      </c>
      <c r="L32" s="24">
        <v>10</v>
      </c>
      <c r="M32" s="21">
        <v>3</v>
      </c>
      <c r="N32" s="24">
        <v>0.9</v>
      </c>
      <c r="O32" s="63">
        <f>(SUM(I32:L32) / M32) *((R32 + 1) * N32 / 3)</f>
        <v>8.7527827827827842</v>
      </c>
      <c r="P32" s="44">
        <f>O32/$O$51</f>
        <v>4.7043381973223483E-2</v>
      </c>
      <c r="Q32" s="44">
        <f>D32/$D$51</f>
        <v>1.9310975261383763E-2</v>
      </c>
      <c r="R32" s="41">
        <v>2</v>
      </c>
      <c r="S32" s="13">
        <f>Q32^R32</f>
        <v>3.729137655457757E-4</v>
      </c>
      <c r="T32" s="13">
        <f>S32/$S$51</f>
        <v>1.7316450604074614E-2</v>
      </c>
      <c r="U32" s="13">
        <f>T32*P32</f>
        <v>8.1462440018793857E-4</v>
      </c>
      <c r="V32" s="31">
        <f>U32/$U$51</f>
        <v>4.3404154882956417E-2</v>
      </c>
      <c r="W32" s="80">
        <v>3234</v>
      </c>
      <c r="X32" s="46">
        <f>$F$57*V32</f>
        <v>2739.1928105084967</v>
      </c>
      <c r="Y32" s="86">
        <f>X32-W32</f>
        <v>-494.80718949150332</v>
      </c>
      <c r="Z32" s="80">
        <v>2156</v>
      </c>
      <c r="AA32" s="80">
        <v>0</v>
      </c>
      <c r="AB32" s="80">
        <v>0</v>
      </c>
      <c r="AC32" s="26">
        <f>SUM(Z32:AB32)</f>
        <v>2156</v>
      </c>
      <c r="AD32" s="46">
        <f>V32*$F$56</f>
        <v>3252.3601336896904</v>
      </c>
      <c r="AE32" s="22">
        <f>AD32-AC32</f>
        <v>1096.3601336896904</v>
      </c>
      <c r="AF32" s="22">
        <f>AE32+Y32</f>
        <v>601.55294419818711</v>
      </c>
      <c r="AG32" s="55">
        <f>W32+AC32</f>
        <v>5390</v>
      </c>
      <c r="AH32">
        <f>X32/$X$51</f>
        <v>4.3404154882956417E-2</v>
      </c>
      <c r="AI32" s="1">
        <f>AH32*$AI$51</f>
        <v>4653.706678240821</v>
      </c>
      <c r="AJ32" s="2">
        <v>2618</v>
      </c>
      <c r="AK32" s="74">
        <f>AI32-AJ32</f>
        <v>2035.706678240821</v>
      </c>
      <c r="AL32">
        <f>B32*O32</f>
        <v>8.7527827827827842</v>
      </c>
      <c r="AM32">
        <f>AL32/$AL$51</f>
        <v>5.4111086302057264E-2</v>
      </c>
      <c r="AN32" s="1">
        <f>AM32*$AN$51</f>
        <v>5581.9914407476235</v>
      </c>
      <c r="AO32" s="8">
        <v>5312</v>
      </c>
      <c r="AP32" s="49">
        <f>AN32-AO32</f>
        <v>269.99144074762353</v>
      </c>
      <c r="AQ32" s="69">
        <f>O32</f>
        <v>8.7527827827827842</v>
      </c>
      <c r="AR32">
        <f>AQ32/$AQ$51</f>
        <v>4.7043381973223483E-2</v>
      </c>
      <c r="AS32" s="1">
        <f>AR32*$AS$51*$B$51</f>
        <v>3706.7074371275753</v>
      </c>
      <c r="AT32" s="8">
        <v>3696</v>
      </c>
      <c r="AU32" s="1">
        <f>AS32-AT32</f>
        <v>10.707437127575304</v>
      </c>
      <c r="AV32" s="82">
        <f>AVERAGE(F32:H32)</f>
        <v>0.70323333333333338</v>
      </c>
      <c r="AW32" s="82">
        <f>E32/$E$51</f>
        <v>3.1722362417475981E-2</v>
      </c>
      <c r="AX32" s="49">
        <f>AV32*$AX$51*AW32</f>
        <v>2163.8306737448279</v>
      </c>
      <c r="AY32" s="8">
        <v>2387</v>
      </c>
      <c r="AZ32" s="1">
        <f>AX32-AY32</f>
        <v>-223.16932625517211</v>
      </c>
      <c r="BA32" s="68">
        <v>1.611</v>
      </c>
    </row>
    <row r="33" spans="1:53" x14ac:dyDescent="0.2">
      <c r="A33" s="31" t="s">
        <v>41</v>
      </c>
      <c r="B33" s="21">
        <v>1</v>
      </c>
      <c r="C33" s="21">
        <v>5282</v>
      </c>
      <c r="D33" s="21">
        <f>10000-C33</f>
        <v>4718</v>
      </c>
      <c r="E33" s="21">
        <v>0.997</v>
      </c>
      <c r="F33" s="21">
        <v>0.99280000000000002</v>
      </c>
      <c r="G33" s="21">
        <v>0.99399999999999999</v>
      </c>
      <c r="H33" s="21">
        <v>0.1229</v>
      </c>
      <c r="I33" s="21">
        <v>0</v>
      </c>
      <c r="J33" s="66">
        <f>$AD$61</f>
        <v>4.6046046046046056</v>
      </c>
      <c r="K33" s="24">
        <v>2.8</v>
      </c>
      <c r="L33" s="24">
        <v>3.9</v>
      </c>
      <c r="M33" s="21">
        <v>3</v>
      </c>
      <c r="N33" s="24">
        <v>1.1000000000000001</v>
      </c>
      <c r="O33" s="63">
        <f>(SUM(I33:L33) / M33) *((R33 + 1) * N33 / 3)</f>
        <v>4.1450216883550226</v>
      </c>
      <c r="P33" s="44">
        <f>O33/$O$51</f>
        <v>2.227815352120343E-2</v>
      </c>
      <c r="Q33" s="44">
        <f>D33/$D$51</f>
        <v>2.2462815898226969E-2</v>
      </c>
      <c r="R33" s="41">
        <v>2</v>
      </c>
      <c r="S33" s="13">
        <f>Q33^R33</f>
        <v>5.0457809807763823E-4</v>
      </c>
      <c r="T33" s="13">
        <f>S33/$S$51</f>
        <v>2.3430354464045115E-2</v>
      </c>
      <c r="U33" s="13">
        <f>T33*P33</f>
        <v>5.2198503380621118E-4</v>
      </c>
      <c r="V33" s="31">
        <f>U33/$U$51</f>
        <v>2.7811982121678513E-2</v>
      </c>
      <c r="W33" s="80">
        <v>1414</v>
      </c>
      <c r="X33" s="46">
        <f>$F$57*V33</f>
        <v>1755.1863797170092</v>
      </c>
      <c r="Y33" s="86">
        <f>X33-W33</f>
        <v>341.18637971700923</v>
      </c>
      <c r="Z33" s="80">
        <v>236</v>
      </c>
      <c r="AA33" s="80">
        <v>1061</v>
      </c>
      <c r="AB33" s="80">
        <v>0</v>
      </c>
      <c r="AC33" s="26">
        <f>SUM(Z33:AB33)</f>
        <v>1297</v>
      </c>
      <c r="AD33" s="46">
        <f>V33*$F$56</f>
        <v>2084.0074443416142</v>
      </c>
      <c r="AE33" s="22">
        <f>AD33-AC33</f>
        <v>787.00744434161425</v>
      </c>
      <c r="AF33" s="22">
        <f>AE33+Y33</f>
        <v>1128.1938240586235</v>
      </c>
      <c r="AG33" s="55">
        <f>W33+AC33</f>
        <v>2711</v>
      </c>
      <c r="AH33">
        <f>X33/$X$51</f>
        <v>2.781198212167851E-2</v>
      </c>
      <c r="AI33" s="1">
        <f>AH33*$AI$51</f>
        <v>2981.9450991221265</v>
      </c>
      <c r="AJ33" s="2">
        <v>1768</v>
      </c>
      <c r="AK33" s="1">
        <f>AI33-AJ33</f>
        <v>1213.9450991221265</v>
      </c>
      <c r="AL33">
        <f>B33*O33</f>
        <v>4.1450216883550226</v>
      </c>
      <c r="AM33">
        <f>AL33/$AL$51</f>
        <v>2.5625179085178716E-2</v>
      </c>
      <c r="AN33" s="1">
        <f>AM33*$AN$51</f>
        <v>2643.4422240688659</v>
      </c>
      <c r="AO33" s="8">
        <v>2946</v>
      </c>
      <c r="AP33" s="1">
        <f>AN33-AO33</f>
        <v>-302.55777593113407</v>
      </c>
      <c r="AQ33" s="69">
        <f>O33</f>
        <v>4.1450216883550226</v>
      </c>
      <c r="AR33">
        <f>AQ33/$AQ$51</f>
        <v>2.227815352120343E-2</v>
      </c>
      <c r="AS33" s="1">
        <f>AR33*$AS$51*$B$51</f>
        <v>1755.3711888638736</v>
      </c>
      <c r="AT33" s="8">
        <v>1650</v>
      </c>
      <c r="AU33" s="1">
        <f>AS33-AT33</f>
        <v>105.37118886387361</v>
      </c>
      <c r="AV33" s="82">
        <f>AVERAGE(F33:H33)</f>
        <v>0.70323333333333338</v>
      </c>
      <c r="AW33" s="82">
        <f>E33/$E$51</f>
        <v>3.1766969998215697E-2</v>
      </c>
      <c r="AX33" s="49">
        <f>AV33*$AX$51*AW33</f>
        <v>2166.8734247926809</v>
      </c>
      <c r="AY33" s="8">
        <v>2475</v>
      </c>
      <c r="AZ33" s="1">
        <f>AX33-AY33</f>
        <v>-308.12657520731909</v>
      </c>
      <c r="BA33" s="68">
        <v>1.611</v>
      </c>
    </row>
    <row r="34" spans="1:53" x14ac:dyDescent="0.2">
      <c r="A34" s="31" t="s">
        <v>76</v>
      </c>
      <c r="B34" s="21">
        <v>1</v>
      </c>
      <c r="C34" s="21">
        <v>5452</v>
      </c>
      <c r="D34" s="21">
        <f>10000-C34</f>
        <v>4548</v>
      </c>
      <c r="E34" s="21">
        <v>0.31929999999999997</v>
      </c>
      <c r="F34" s="21">
        <v>0.99280000000000002</v>
      </c>
      <c r="G34" s="21">
        <v>0.99399999999999999</v>
      </c>
      <c r="H34" s="21">
        <v>0.1229</v>
      </c>
      <c r="I34" s="21">
        <v>0</v>
      </c>
      <c r="J34" s="66">
        <f>$AD$63</f>
        <v>1.0677344010677348</v>
      </c>
      <c r="K34" s="21">
        <v>0</v>
      </c>
      <c r="L34" s="21">
        <v>0</v>
      </c>
      <c r="M34" s="21">
        <v>1</v>
      </c>
      <c r="N34" s="24">
        <v>1.611</v>
      </c>
      <c r="O34" s="63">
        <f>(SUM(I34:L34) / M34) *((R34 + 1) * N34 / 3)</f>
        <v>1.7201201201201206</v>
      </c>
      <c r="P34" s="44">
        <f>O34/$O$51</f>
        <v>9.2450903739794161E-3</v>
      </c>
      <c r="Q34" s="44">
        <f>D34/$D$51</f>
        <v>2.1653430840427354E-2</v>
      </c>
      <c r="R34" s="41">
        <v>2</v>
      </c>
      <c r="S34" s="13">
        <f>Q34^R34</f>
        <v>4.6887106716117044E-4</v>
      </c>
      <c r="T34" s="13">
        <f>S34/$S$51</f>
        <v>2.1772279342634024E-2</v>
      </c>
      <c r="U34" s="13">
        <f>T34*P34</f>
        <v>2.0128669017017672E-4</v>
      </c>
      <c r="V34" s="31">
        <f>U34/$U$51</f>
        <v>1.0724793750357108E-2</v>
      </c>
      <c r="W34" s="80">
        <v>615</v>
      </c>
      <c r="X34" s="46">
        <f>$F$57*V34</f>
        <v>676.83100879128676</v>
      </c>
      <c r="Y34" s="86">
        <f>X34-W34</f>
        <v>61.831008791286763</v>
      </c>
      <c r="Z34" s="80">
        <v>615</v>
      </c>
      <c r="AA34" s="80">
        <v>0</v>
      </c>
      <c r="AB34" s="80">
        <v>0</v>
      </c>
      <c r="AC34" s="26">
        <f>SUM(Z34:AB34)</f>
        <v>615</v>
      </c>
      <c r="AD34" s="46">
        <f>V34*$F$56</f>
        <v>803.6302453017588</v>
      </c>
      <c r="AE34" s="22">
        <f>AD34-AC34</f>
        <v>188.6302453017588</v>
      </c>
      <c r="AF34" s="22">
        <f>AE34+Y34</f>
        <v>250.46125409304557</v>
      </c>
      <c r="AG34" s="55">
        <f>W34+AC34</f>
        <v>1230</v>
      </c>
      <c r="AH34">
        <f>X34/$X$51</f>
        <v>1.0724793750357108E-2</v>
      </c>
      <c r="AI34" s="1">
        <f>AH34*$AI$51</f>
        <v>1149.8909363257883</v>
      </c>
      <c r="AJ34" s="2">
        <v>1353</v>
      </c>
      <c r="AK34" s="1">
        <f>AI34-AJ34</f>
        <v>-203.10906367421171</v>
      </c>
      <c r="AL34">
        <f>B34*O34</f>
        <v>1.7201201201201206</v>
      </c>
      <c r="AM34">
        <f>AL34/$AL$51</f>
        <v>1.0634054400711711E-2</v>
      </c>
      <c r="AN34" s="1">
        <f>AM34*$AN$51</f>
        <v>1096.9877838686186</v>
      </c>
      <c r="AO34" s="8">
        <v>1230</v>
      </c>
      <c r="AP34" s="1">
        <f>AN34-AO34</f>
        <v>-133.01221613138136</v>
      </c>
      <c r="AQ34" s="69">
        <f>O34</f>
        <v>1.7201201201201206</v>
      </c>
      <c r="AR34">
        <f>AQ34/$AQ$51</f>
        <v>9.2450903739794161E-3</v>
      </c>
      <c r="AS34" s="1">
        <f>AR34*$AS$51*$B$51</f>
        <v>728.45199066792145</v>
      </c>
      <c r="AT34" s="8">
        <v>615</v>
      </c>
      <c r="AU34" s="1">
        <f>AS34-AT34</f>
        <v>113.45199066792145</v>
      </c>
      <c r="AV34" s="82">
        <f>AVERAGE(F34:H34)</f>
        <v>0.70323333333333338</v>
      </c>
      <c r="AW34" s="82">
        <f>E34/$E$51</f>
        <v>1.0173714664423543E-2</v>
      </c>
      <c r="AX34" s="49">
        <f>AV34*$AX$51*AW34</f>
        <v>693.96457827111635</v>
      </c>
      <c r="AY34" s="8">
        <v>246</v>
      </c>
      <c r="AZ34" s="1">
        <f>AX34-AY34</f>
        <v>447.96457827111635</v>
      </c>
      <c r="BA34" s="68">
        <v>1.611</v>
      </c>
    </row>
    <row r="35" spans="1:53" x14ac:dyDescent="0.2">
      <c r="A35" s="31" t="s">
        <v>82</v>
      </c>
      <c r="B35" s="21">
        <v>1</v>
      </c>
      <c r="C35" s="21">
        <v>5389</v>
      </c>
      <c r="D35" s="21">
        <f>10000-C35</f>
        <v>4611</v>
      </c>
      <c r="E35" s="21">
        <v>3.2000000000000002E-3</v>
      </c>
      <c r="F35" s="21">
        <v>0.99280000000000002</v>
      </c>
      <c r="G35" s="21">
        <v>0.99399999999999999</v>
      </c>
      <c r="H35" s="21">
        <v>0.1229</v>
      </c>
      <c r="I35" s="21">
        <v>0</v>
      </c>
      <c r="J35" s="21">
        <v>0</v>
      </c>
      <c r="K35" s="24">
        <v>2.9</v>
      </c>
      <c r="L35" s="24">
        <v>4</v>
      </c>
      <c r="M35" s="21">
        <v>2</v>
      </c>
      <c r="N35" s="24">
        <v>1</v>
      </c>
      <c r="O35" s="63">
        <f>(SUM(I35:L35) / M35) *((R35 + 1) * N35 / 3)</f>
        <v>3.45</v>
      </c>
      <c r="P35" s="44">
        <f>O35/$O$51</f>
        <v>1.8542636306121248E-2</v>
      </c>
      <c r="Q35" s="44">
        <f>D35/$D$51</f>
        <v>2.1953379420670743E-2</v>
      </c>
      <c r="R35" s="41">
        <v>2</v>
      </c>
      <c r="S35" s="13">
        <f>Q35^R35</f>
        <v>4.8195086798792972E-4</v>
      </c>
      <c r="T35" s="13">
        <f>S35/$S$51</f>
        <v>2.23796469054705E-2</v>
      </c>
      <c r="U35" s="13">
        <f>T35*P35</f>
        <v>4.1497765322755134E-4</v>
      </c>
      <c r="V35" s="31">
        <f>U35/$U$51</f>
        <v>2.2110501882215902E-2</v>
      </c>
      <c r="W35" s="80">
        <v>1250</v>
      </c>
      <c r="X35" s="46">
        <f>$F$57*V35</f>
        <v>1395.3716632847634</v>
      </c>
      <c r="Y35" s="86">
        <f>X35-W35</f>
        <v>145.37166328476337</v>
      </c>
      <c r="Z35" s="80">
        <v>1437</v>
      </c>
      <c r="AA35" s="80">
        <v>0</v>
      </c>
      <c r="AB35" s="80">
        <v>0</v>
      </c>
      <c r="AC35" s="26">
        <f>SUM(Z35:AB35)</f>
        <v>1437</v>
      </c>
      <c r="AD35" s="46">
        <f>V35*$F$56</f>
        <v>1656.7841270382021</v>
      </c>
      <c r="AE35" s="22">
        <f>AD35-AC35</f>
        <v>219.78412703820209</v>
      </c>
      <c r="AF35" s="22">
        <f>AE35+Y35</f>
        <v>365.15579032296546</v>
      </c>
      <c r="AG35" s="55">
        <f>W35+AC35</f>
        <v>2687</v>
      </c>
      <c r="AH35">
        <f>X35/$X$51</f>
        <v>2.2110501882215899E-2</v>
      </c>
      <c r="AI35" s="1">
        <f>AH35*$AI$51</f>
        <v>2370.643790807424</v>
      </c>
      <c r="AJ35" s="2">
        <v>2374</v>
      </c>
      <c r="AK35" s="1">
        <f>AI35-AJ35</f>
        <v>-3.3562091925759887</v>
      </c>
      <c r="AL35">
        <f>B35*O35</f>
        <v>3.45</v>
      </c>
      <c r="AM35">
        <f>AL35/$AL$51</f>
        <v>2.1328445178522427E-2</v>
      </c>
      <c r="AN35" s="1">
        <f>AM35*$AN$51</f>
        <v>2200.1997477260165</v>
      </c>
      <c r="AO35" s="8">
        <v>2499</v>
      </c>
      <c r="AP35" s="1">
        <f>AN35-AO35</f>
        <v>-298.80025227398346</v>
      </c>
      <c r="AQ35" s="69">
        <f>O35</f>
        <v>3.45</v>
      </c>
      <c r="AR35">
        <f>AQ35/$AQ$51</f>
        <v>1.8542636306121248E-2</v>
      </c>
      <c r="AS35" s="1">
        <f>AR35*$AS$51*$B$51</f>
        <v>1461.0371324700443</v>
      </c>
      <c r="AT35" s="8">
        <v>1437</v>
      </c>
      <c r="AU35" s="1">
        <f>AS35-AT35</f>
        <v>24.037132470044298</v>
      </c>
      <c r="AV35" s="82">
        <f>AVERAGE(F35:H35)</f>
        <v>0.70323333333333338</v>
      </c>
      <c r="AW35" s="82">
        <f>E35/$E$51</f>
        <v>1.0196018454793404E-4</v>
      </c>
      <c r="AX35" s="49">
        <f>AV35*$AX$51*AW35</f>
        <v>6.9548595379504308</v>
      </c>
      <c r="AY35" s="8">
        <v>0</v>
      </c>
      <c r="AZ35" s="1">
        <f>AX35-AY35</f>
        <v>6.9548595379504308</v>
      </c>
      <c r="BA35" s="68">
        <v>1.611</v>
      </c>
    </row>
    <row r="36" spans="1:53" x14ac:dyDescent="0.2">
      <c r="A36" s="31" t="s">
        <v>98</v>
      </c>
      <c r="B36" s="21">
        <v>1</v>
      </c>
      <c r="C36" s="21">
        <v>6305</v>
      </c>
      <c r="D36" s="21">
        <f>10000-C36</f>
        <v>3695</v>
      </c>
      <c r="E36" s="21">
        <v>0.49609999999999999</v>
      </c>
      <c r="F36" s="21">
        <v>0.99280000000000002</v>
      </c>
      <c r="G36" s="21">
        <v>0.99399999999999999</v>
      </c>
      <c r="H36" s="21">
        <v>0.1229</v>
      </c>
      <c r="I36" s="21">
        <v>0</v>
      </c>
      <c r="J36" s="21">
        <v>0</v>
      </c>
      <c r="K36" s="21">
        <v>0</v>
      </c>
      <c r="L36" s="24">
        <v>4.4000000000000004</v>
      </c>
      <c r="M36" s="21">
        <v>1</v>
      </c>
      <c r="N36" s="24">
        <v>1</v>
      </c>
      <c r="O36" s="63">
        <f>(SUM(I36:L36) / M36) *((R36 + 1) * N36 / 3)</f>
        <v>4.4000000000000004</v>
      </c>
      <c r="P36" s="44">
        <f>O36/$O$51</f>
        <v>2.3648579636792316E-2</v>
      </c>
      <c r="Q36" s="44">
        <f>D36/$D$51</f>
        <v>1.7592222285703403E-2</v>
      </c>
      <c r="R36" s="41">
        <v>2</v>
      </c>
      <c r="S36" s="21">
        <f>Q36^R36</f>
        <v>3.0948628494959949E-4</v>
      </c>
      <c r="T36" s="21">
        <f>S36/$S$51</f>
        <v>1.4371161542199629E-2</v>
      </c>
      <c r="U36" s="21">
        <f>T36*P36</f>
        <v>3.39857558203915E-4</v>
      </c>
      <c r="V36" s="31">
        <f>U36/$U$51</f>
        <v>1.810801406270535E-2</v>
      </c>
      <c r="W36" s="80">
        <v>1235</v>
      </c>
      <c r="X36" s="46">
        <f>$F$57*V36</f>
        <v>1142.7786594832719</v>
      </c>
      <c r="Y36" s="86">
        <f>X36-W36</f>
        <v>-92.221340516728105</v>
      </c>
      <c r="Z36" s="80">
        <v>1440</v>
      </c>
      <c r="AA36" s="80">
        <v>412</v>
      </c>
      <c r="AB36" s="80">
        <v>0</v>
      </c>
      <c r="AC36" s="26">
        <f>SUM(Z36:AB36)</f>
        <v>1852</v>
      </c>
      <c r="AD36" s="46">
        <f>V36*$F$56</f>
        <v>1356.8697097466372</v>
      </c>
      <c r="AE36" s="22">
        <f>AD36-AC36</f>
        <v>-495.13029025336277</v>
      </c>
      <c r="AF36" s="22">
        <f>AE36+Y36</f>
        <v>-587.35163077009088</v>
      </c>
      <c r="AG36" s="55">
        <f>W36+AC36</f>
        <v>3087</v>
      </c>
      <c r="AH36">
        <f>X36/$X$51</f>
        <v>1.8108014062705347E-2</v>
      </c>
      <c r="AI36" s="1">
        <f>AH36*$AI$51</f>
        <v>1941.5050517751417</v>
      </c>
      <c r="AJ36" s="2">
        <v>2264</v>
      </c>
      <c r="AK36" s="1">
        <f>AI36-AJ36</f>
        <v>-322.49494822485826</v>
      </c>
      <c r="AL36">
        <f>B36*O36</f>
        <v>4.4000000000000004</v>
      </c>
      <c r="AM36">
        <f>AL36/$AL$51</f>
        <v>2.7201495300144544E-2</v>
      </c>
      <c r="AN36" s="1">
        <f>AM36*$AN$51</f>
        <v>2806.0518521723106</v>
      </c>
      <c r="AO36" s="8">
        <v>2675</v>
      </c>
      <c r="AP36" s="1">
        <f>AN36-AO36</f>
        <v>131.05185217231065</v>
      </c>
      <c r="AQ36" s="69">
        <f>O36</f>
        <v>4.4000000000000004</v>
      </c>
      <c r="AR36">
        <f>AQ36/$AQ$51</f>
        <v>2.3648579636792316E-2</v>
      </c>
      <c r="AS36" s="1">
        <f>AR36*$AS$51*$B$51</f>
        <v>1863.3517051791871</v>
      </c>
      <c r="AT36" s="8">
        <v>1852</v>
      </c>
      <c r="AU36" s="1">
        <f>AS36-AT36</f>
        <v>11.351705179187093</v>
      </c>
      <c r="AV36" s="82">
        <f>AVERAGE(F36:H36)</f>
        <v>0.70323333333333338</v>
      </c>
      <c r="AW36" s="82">
        <f>E36/$E$51</f>
        <v>1.5807014860696897E-2</v>
      </c>
      <c r="AX36" s="49">
        <f>AV36*$AX$51*AW36</f>
        <v>1078.2205677428776</v>
      </c>
      <c r="AY36" s="8">
        <v>1440</v>
      </c>
      <c r="AZ36" s="1">
        <f>AX36-AY36</f>
        <v>-361.77943225712238</v>
      </c>
      <c r="BA36" s="68">
        <v>1.611</v>
      </c>
    </row>
    <row r="37" spans="1:53" x14ac:dyDescent="0.2">
      <c r="A37" s="31" t="s">
        <v>16</v>
      </c>
      <c r="B37" s="21">
        <v>1</v>
      </c>
      <c r="C37" s="21">
        <v>6268</v>
      </c>
      <c r="D37" s="21">
        <f>10000-C37</f>
        <v>3732</v>
      </c>
      <c r="E37" s="21">
        <v>0.99880000000000002</v>
      </c>
      <c r="F37" s="21">
        <v>0.99280000000000002</v>
      </c>
      <c r="G37" s="21">
        <v>0.99399999999999999</v>
      </c>
      <c r="H37" s="21">
        <v>0.1229</v>
      </c>
      <c r="I37" s="24">
        <v>6.6</v>
      </c>
      <c r="J37" s="66">
        <f>$AD$64</f>
        <v>9.2759426092759458</v>
      </c>
      <c r="K37" s="24">
        <v>8.6999999999999993</v>
      </c>
      <c r="L37" s="24">
        <v>11</v>
      </c>
      <c r="M37" s="21">
        <v>3</v>
      </c>
      <c r="N37" s="24">
        <v>0.9</v>
      </c>
      <c r="O37" s="63">
        <f>(SUM(I37:L37) / M37) *((R37 + 1) * N37 / 3)</f>
        <v>10.672782782782782</v>
      </c>
      <c r="P37" s="44">
        <f>O37/$O$51</f>
        <v>5.7362762178369206E-2</v>
      </c>
      <c r="Q37" s="44">
        <f>D37/$D$51</f>
        <v>1.7768382562989203E-2</v>
      </c>
      <c r="R37" s="41">
        <v>2</v>
      </c>
      <c r="S37" s="13">
        <f>Q37^R37</f>
        <v>3.1571541890473875E-4</v>
      </c>
      <c r="T37" s="13">
        <f>S37/$S$51</f>
        <v>1.4660414716542671E-2</v>
      </c>
      <c r="U37" s="13">
        <f>T37*P37</f>
        <v>8.4096188282130118E-4</v>
      </c>
      <c r="V37" s="31">
        <f>U37/$U$51</f>
        <v>4.4807447216431713E-2</v>
      </c>
      <c r="W37" s="80">
        <v>3453</v>
      </c>
      <c r="X37" s="46">
        <f>$F$57*V37</f>
        <v>2827.753186381789</v>
      </c>
      <c r="Y37" s="86">
        <f>X37-W37</f>
        <v>-625.24681361821104</v>
      </c>
      <c r="Z37" s="80">
        <v>1726</v>
      </c>
      <c r="AA37" s="80">
        <v>0</v>
      </c>
      <c r="AB37" s="80">
        <v>0</v>
      </c>
      <c r="AC37" s="26">
        <f>SUM(Z37:AB37)</f>
        <v>1726</v>
      </c>
      <c r="AD37" s="46">
        <f>V37*$F$56</f>
        <v>3357.5116348216611</v>
      </c>
      <c r="AE37" s="22">
        <f>AD37-AC37</f>
        <v>1631.5116348216611</v>
      </c>
      <c r="AF37" s="22">
        <f>AE37+Y37</f>
        <v>1006.2648212034501</v>
      </c>
      <c r="AG37" s="55">
        <f>W37+AC37</f>
        <v>5179</v>
      </c>
      <c r="AH37">
        <f>X37/$X$51</f>
        <v>4.4807447216431706E-2</v>
      </c>
      <c r="AI37" s="1">
        <f>AH37*$AI$51</f>
        <v>4804.164875651375</v>
      </c>
      <c r="AJ37" s="2">
        <v>5179</v>
      </c>
      <c r="AK37" s="49">
        <f>AI37-AJ37</f>
        <v>-374.83512434862496</v>
      </c>
      <c r="AL37">
        <f>B37*O37</f>
        <v>10.672782782782782</v>
      </c>
      <c r="AM37">
        <f>AL37/$AL$51</f>
        <v>6.5980829705756694E-2</v>
      </c>
      <c r="AN37" s="1">
        <f>AM37*$AN$51</f>
        <v>6806.450430786449</v>
      </c>
      <c r="AO37" s="8">
        <v>6474</v>
      </c>
      <c r="AP37" s="1">
        <f>AN37-AO37</f>
        <v>332.45043078644903</v>
      </c>
      <c r="AQ37" s="69">
        <f>O37</f>
        <v>10.672782782782782</v>
      </c>
      <c r="AR37">
        <f>AQ37/$AQ$51</f>
        <v>5.7362762178369206E-2</v>
      </c>
      <c r="AS37" s="1">
        <f>AR37*$AS$51*$B$51</f>
        <v>4519.8063630239467</v>
      </c>
      <c r="AT37" s="8">
        <v>4748</v>
      </c>
      <c r="AU37" s="49">
        <f>AS37-AT37</f>
        <v>-228.19363697605331</v>
      </c>
      <c r="AV37" s="82">
        <f>AVERAGE(F37:H37)</f>
        <v>0.70323333333333338</v>
      </c>
      <c r="AW37" s="82">
        <f>E37/$E$51</f>
        <v>3.1824322602023912E-2</v>
      </c>
      <c r="AX37" s="49">
        <f>AV37*$AX$51*AW37</f>
        <v>2170.785533282778</v>
      </c>
      <c r="AY37" s="8">
        <v>2590</v>
      </c>
      <c r="AZ37" s="1">
        <f>AX37-AY37</f>
        <v>-419.21446671722197</v>
      </c>
      <c r="BA37" s="68">
        <v>1.611</v>
      </c>
    </row>
    <row r="38" spans="1:53" x14ac:dyDescent="0.2">
      <c r="A38" s="31" t="s">
        <v>67</v>
      </c>
      <c r="B38" s="21">
        <v>0</v>
      </c>
      <c r="C38" s="21">
        <v>5395</v>
      </c>
      <c r="D38" s="21">
        <f>10000-C38</f>
        <v>4605</v>
      </c>
      <c r="E38" s="21">
        <v>0.99370000000000003</v>
      </c>
      <c r="F38" s="21">
        <v>0.99280000000000002</v>
      </c>
      <c r="G38" s="21">
        <v>0.99399999999999999</v>
      </c>
      <c r="H38" s="21">
        <v>0.1229</v>
      </c>
      <c r="I38" s="21">
        <v>0</v>
      </c>
      <c r="J38" s="66">
        <f>$AD$65</f>
        <v>3.0697364030697369</v>
      </c>
      <c r="K38" s="21">
        <v>0</v>
      </c>
      <c r="L38" s="21">
        <v>0</v>
      </c>
      <c r="M38" s="21">
        <v>1</v>
      </c>
      <c r="N38" s="24">
        <v>0.9</v>
      </c>
      <c r="O38" s="63">
        <f>(SUM(I38:L38) / M38) *((R38 + 1) * N38 / 3)</f>
        <v>2.7627627627627631</v>
      </c>
      <c r="P38" s="44">
        <f>O38/$O$51</f>
        <v>1.48489580028999E-2</v>
      </c>
      <c r="Q38" s="44">
        <f>D38/$D$51</f>
        <v>2.1924812889218992E-2</v>
      </c>
      <c r="R38" s="41">
        <v>2</v>
      </c>
      <c r="S38" s="13">
        <f>Q38^R38</f>
        <v>4.8069742022726323E-4</v>
      </c>
      <c r="T38" s="13">
        <f>S38/$S$51</f>
        <v>2.2321442386791492E-2</v>
      </c>
      <c r="U38" s="13">
        <f>T38*P38</f>
        <v>3.3145016056561658E-4</v>
      </c>
      <c r="V38" s="31">
        <f>U38/$U$51</f>
        <v>1.7660057938175912E-2</v>
      </c>
      <c r="W38" s="80">
        <v>551</v>
      </c>
      <c r="X38" s="46">
        <f>$F$57*V38</f>
        <v>1114.5085964203436</v>
      </c>
      <c r="Y38" s="86">
        <f>X38-W38</f>
        <v>563.50859642034357</v>
      </c>
      <c r="Z38" s="80">
        <v>551</v>
      </c>
      <c r="AA38" s="80">
        <v>551</v>
      </c>
      <c r="AB38" s="80">
        <v>0</v>
      </c>
      <c r="AC38" s="26">
        <f>SUM(Z38:AB38)</f>
        <v>1102</v>
      </c>
      <c r="AD38" s="46">
        <f>V38*$F$56</f>
        <v>1323.3034614233975</v>
      </c>
      <c r="AE38" s="22">
        <f>AD38-AC38</f>
        <v>221.30346142339749</v>
      </c>
      <c r="AF38" s="22">
        <f>AE38+Y38</f>
        <v>784.81205784374106</v>
      </c>
      <c r="AG38" s="55">
        <f>W38+AC38</f>
        <v>1653</v>
      </c>
      <c r="AH38">
        <f>X38/$X$51</f>
        <v>1.7660057938175908E-2</v>
      </c>
      <c r="AI38" s="1">
        <f>AH38*$AI$51</f>
        <v>1893.4760920153446</v>
      </c>
      <c r="AJ38" s="2">
        <v>1379</v>
      </c>
      <c r="AK38" s="1">
        <f>AI38-AJ38</f>
        <v>514.47609201534465</v>
      </c>
      <c r="AL38">
        <f>B38*O38</f>
        <v>0</v>
      </c>
      <c r="AM38">
        <f>AL38/$AL$51</f>
        <v>0</v>
      </c>
      <c r="AN38" s="1">
        <f>AM38*$AN$51</f>
        <v>0</v>
      </c>
      <c r="AO38" s="8">
        <v>0</v>
      </c>
      <c r="AP38" s="1">
        <f>AN38-AO38</f>
        <v>0</v>
      </c>
      <c r="AQ38" s="69">
        <f>O38</f>
        <v>2.7627627627627631</v>
      </c>
      <c r="AR38">
        <f>AQ38/$AQ$51</f>
        <v>1.48489580028999E-2</v>
      </c>
      <c r="AS38" s="1">
        <f>AR38*$AS$51*$B$51</f>
        <v>1169.9997056817174</v>
      </c>
      <c r="AT38" s="8">
        <v>1103</v>
      </c>
      <c r="AU38" s="1">
        <f>AS38-AT38</f>
        <v>66.999705681717387</v>
      </c>
      <c r="AV38" s="82">
        <f>AVERAGE(F38:H38)</f>
        <v>0.70323333333333338</v>
      </c>
      <c r="AW38" s="82">
        <f>E38/$E$51</f>
        <v>3.1661823557900641E-2</v>
      </c>
      <c r="AX38" s="49">
        <f>AV38*$AX$51*AW38</f>
        <v>2159.7012258941695</v>
      </c>
      <c r="AY38" s="8">
        <v>2757</v>
      </c>
      <c r="AZ38" s="1">
        <f>AX38-AY38</f>
        <v>-597.29877410583049</v>
      </c>
      <c r="BA38" s="68">
        <v>1.611</v>
      </c>
    </row>
    <row r="39" spans="1:53" x14ac:dyDescent="0.2">
      <c r="A39" s="41" t="s">
        <v>103</v>
      </c>
      <c r="B39" s="21">
        <v>1</v>
      </c>
      <c r="C39" s="21">
        <v>6284</v>
      </c>
      <c r="D39" s="21">
        <f>10000-C39</f>
        <v>3716</v>
      </c>
      <c r="E39" s="21">
        <v>0.99460000000000004</v>
      </c>
      <c r="F39" s="21">
        <v>0.99280000000000002</v>
      </c>
      <c r="G39" s="21">
        <v>0.99399999999999999</v>
      </c>
      <c r="H39" s="21">
        <v>0.1229</v>
      </c>
      <c r="I39" s="24">
        <v>10.8</v>
      </c>
      <c r="J39" s="21">
        <v>0</v>
      </c>
      <c r="K39" s="24">
        <v>6.7</v>
      </c>
      <c r="L39" s="24">
        <v>5.9</v>
      </c>
      <c r="M39" s="21">
        <v>3</v>
      </c>
      <c r="N39" s="24">
        <v>0.9</v>
      </c>
      <c r="O39" s="63">
        <f>(SUM(I39:L39) / M39) *((R39 + 1) * N39 / 3)</f>
        <v>7.02</v>
      </c>
      <c r="P39" s="13">
        <f>O39/$O$51</f>
        <v>3.7730233875064099E-2</v>
      </c>
      <c r="Q39" s="13">
        <f>D39/$D$51</f>
        <v>1.7692205145784533E-2</v>
      </c>
      <c r="R39" s="41">
        <v>2</v>
      </c>
      <c r="S39" s="13">
        <f>Q39^R39</f>
        <v>3.1301412292052469E-4</v>
      </c>
      <c r="T39" s="13">
        <f>S39/$S$51</f>
        <v>1.4534978589482122E-2</v>
      </c>
      <c r="U39" s="13">
        <f>T39*P39</f>
        <v>5.4840814155020972E-4</v>
      </c>
      <c r="V39" s="31">
        <f>U39/$U$51</f>
        <v>2.9219836662673072E-2</v>
      </c>
      <c r="W39" s="80">
        <v>1495</v>
      </c>
      <c r="X39" s="46">
        <f>$F$57*V39</f>
        <v>1844.034671944635</v>
      </c>
      <c r="Y39" s="86">
        <f>X39-W39</f>
        <v>349.03467194463497</v>
      </c>
      <c r="Z39" s="80">
        <v>0</v>
      </c>
      <c r="AA39" s="80">
        <v>1495</v>
      </c>
      <c r="AB39" s="80">
        <v>0</v>
      </c>
      <c r="AC39" s="26">
        <f>SUM(Z39:AB39)</f>
        <v>1495</v>
      </c>
      <c r="AD39" s="46">
        <f>V39*$F$56</f>
        <v>2189.5008008074187</v>
      </c>
      <c r="AE39" s="22">
        <f>AD39-AC39</f>
        <v>694.50080080741873</v>
      </c>
      <c r="AF39" s="22">
        <f>AE39+Y39</f>
        <v>1043.5354727520537</v>
      </c>
      <c r="AG39" s="55">
        <f>W39+AC39</f>
        <v>2990</v>
      </c>
      <c r="AH39">
        <f>X39/$X$51</f>
        <v>2.9219836662673068E-2</v>
      </c>
      <c r="AI39" s="1">
        <f>AH39*$AI$51</f>
        <v>3132.8924472984809</v>
      </c>
      <c r="AJ39" s="2">
        <v>2990</v>
      </c>
      <c r="AK39" s="49">
        <f>AI39-AJ39</f>
        <v>142.89244729848087</v>
      </c>
      <c r="AL39">
        <f>B39*O39</f>
        <v>7.02</v>
      </c>
      <c r="AM39">
        <f>AL39/$AL$51</f>
        <v>4.339874931977606E-2</v>
      </c>
      <c r="AN39" s="1">
        <f>AM39*$AN$51</f>
        <v>4476.9281823294587</v>
      </c>
      <c r="AO39" s="8">
        <v>4485</v>
      </c>
      <c r="AP39" s="1">
        <f>AN39-AO39</f>
        <v>-8.0718176705413498</v>
      </c>
      <c r="AQ39" s="69">
        <f>O39</f>
        <v>7.02</v>
      </c>
      <c r="AR39">
        <f>AQ39/$AQ$51</f>
        <v>3.7730233875064099E-2</v>
      </c>
      <c r="AS39" s="1">
        <f>AR39*$AS$51*$B$51</f>
        <v>2972.8929478086116</v>
      </c>
      <c r="AT39" s="8">
        <v>2990</v>
      </c>
      <c r="AU39" s="1">
        <f>AS39-AT39</f>
        <v>-17.107052191388448</v>
      </c>
      <c r="AV39" s="82">
        <f>AVERAGE(F39:H39)</f>
        <v>0.70323333333333338</v>
      </c>
      <c r="AW39" s="82">
        <f>E39/$E$51</f>
        <v>3.1690499859804752E-2</v>
      </c>
      <c r="AX39" s="49">
        <f>AV39*$AX$51*AW39</f>
        <v>2161.6572801392185</v>
      </c>
      <c r="AY39" s="8">
        <v>2990</v>
      </c>
      <c r="AZ39" s="1">
        <f>AX39-AY39</f>
        <v>-828.34271986078147</v>
      </c>
      <c r="BA39" s="68">
        <v>1.611</v>
      </c>
    </row>
    <row r="40" spans="1:53" x14ac:dyDescent="0.2">
      <c r="A40" s="41" t="s">
        <v>77</v>
      </c>
      <c r="B40" s="21">
        <v>1</v>
      </c>
      <c r="C40" s="21">
        <v>4883</v>
      </c>
      <c r="D40" s="21">
        <f>10000-C40</f>
        <v>5117</v>
      </c>
      <c r="E40" s="21">
        <v>6.1800000000000001E-2</v>
      </c>
      <c r="F40" s="21">
        <v>0.99280000000000002</v>
      </c>
      <c r="G40" s="21">
        <v>0.99399999999999999</v>
      </c>
      <c r="H40" s="21">
        <v>0.1229</v>
      </c>
      <c r="I40" s="24">
        <v>5.6</v>
      </c>
      <c r="J40" s="66">
        <f>$AD$66</f>
        <v>1.468134801468135</v>
      </c>
      <c r="K40" s="24">
        <v>3.8</v>
      </c>
      <c r="L40" s="24">
        <v>3.5</v>
      </c>
      <c r="M40" s="21">
        <v>3</v>
      </c>
      <c r="N40" s="24">
        <v>1</v>
      </c>
      <c r="O40" s="63">
        <f>(SUM(I40:L40) / M40) *((R40 + 1) * N40 / 3)</f>
        <v>4.789378267156045</v>
      </c>
      <c r="P40" s="13">
        <f>O40/$O$51</f>
        <v>2.5741362127627752E-2</v>
      </c>
      <c r="Q40" s="13">
        <f>D40/$D$51</f>
        <v>2.4362490239768421E-2</v>
      </c>
      <c r="R40" s="41">
        <v>2</v>
      </c>
      <c r="S40" s="13">
        <f>Q40^R40</f>
        <v>5.9353093068281162E-4</v>
      </c>
      <c r="T40" s="13">
        <f>S40/$S$51</f>
        <v>2.756092692935928E-2</v>
      </c>
      <c r="U40" s="13">
        <f>T40*P40</f>
        <v>7.0945580066172486E-4</v>
      </c>
      <c r="V40" s="31">
        <f>U40/$U$51</f>
        <v>3.7800647080334399E-2</v>
      </c>
      <c r="W40" s="80">
        <v>2061</v>
      </c>
      <c r="X40" s="46">
        <f>$F$57*V40</f>
        <v>2385.5610365928237</v>
      </c>
      <c r="Y40" s="86">
        <f>X40-W40</f>
        <v>324.56103659282371</v>
      </c>
      <c r="Z40" s="80">
        <v>793</v>
      </c>
      <c r="AA40" s="80">
        <v>1269</v>
      </c>
      <c r="AB40" s="80">
        <v>0</v>
      </c>
      <c r="AC40" s="26">
        <f>SUM(Z40:AB40)</f>
        <v>2062</v>
      </c>
      <c r="AD40" s="46">
        <f>V40*$F$56</f>
        <v>2832.4780870236173</v>
      </c>
      <c r="AE40" s="22">
        <f>AD40-AC40</f>
        <v>770.47808702361726</v>
      </c>
      <c r="AF40" s="22">
        <f>AE40+Y40</f>
        <v>1095.039123616441</v>
      </c>
      <c r="AG40" s="55">
        <f>W40+AC40</f>
        <v>4123</v>
      </c>
      <c r="AH40">
        <f>X40/$X$51</f>
        <v>3.7800647080334399E-2</v>
      </c>
      <c r="AI40" s="1">
        <f>AH40*$AI$51</f>
        <v>4052.9097786592934</v>
      </c>
      <c r="AJ40" s="2">
        <v>3489</v>
      </c>
      <c r="AK40" s="1">
        <f>AI40-AJ40</f>
        <v>563.90977865929335</v>
      </c>
      <c r="AL40">
        <f>B40*O40</f>
        <v>4.789378267156045</v>
      </c>
      <c r="AM40">
        <f>AL40/$AL$51</f>
        <v>2.9608693278331721E-2</v>
      </c>
      <c r="AN40" s="1">
        <f>AM40*$AN$51</f>
        <v>3054.3735812061436</v>
      </c>
      <c r="AO40" s="8">
        <v>3489</v>
      </c>
      <c r="AP40" s="1">
        <f>AN40-AO40</f>
        <v>-434.62641879385637</v>
      </c>
      <c r="AQ40" s="69">
        <f>O40</f>
        <v>4.789378267156045</v>
      </c>
      <c r="AR40">
        <f>AQ40/$AQ$51</f>
        <v>2.5741362127627752E-2</v>
      </c>
      <c r="AS40" s="1">
        <f>AR40*$AS$51*$B$51</f>
        <v>2028.249127466672</v>
      </c>
      <c r="AT40" s="8">
        <v>1903</v>
      </c>
      <c r="AU40" s="1">
        <f>AS40-AT40</f>
        <v>125.24912746667201</v>
      </c>
      <c r="AV40" s="82">
        <f>AVERAGE(F40:H40)</f>
        <v>0.70323333333333338</v>
      </c>
      <c r="AW40" s="82">
        <f>E40/$E$51</f>
        <v>1.9691060640819763E-3</v>
      </c>
      <c r="AX40" s="49">
        <f>AV40*$AX$51*AW40</f>
        <v>134.31572482666769</v>
      </c>
      <c r="AY40" s="8">
        <v>159</v>
      </c>
      <c r="AZ40" s="1">
        <f>AX40-AY40</f>
        <v>-24.68427517333231</v>
      </c>
      <c r="BA40" s="68">
        <v>1.611</v>
      </c>
    </row>
    <row r="41" spans="1:53" x14ac:dyDescent="0.2">
      <c r="A41" s="41" t="s">
        <v>14</v>
      </c>
      <c r="B41" s="21">
        <v>1</v>
      </c>
      <c r="C41" s="21">
        <v>6601</v>
      </c>
      <c r="D41" s="21">
        <f>10000-C41</f>
        <v>3399</v>
      </c>
      <c r="E41" s="21">
        <v>0.99450000000000005</v>
      </c>
      <c r="F41" s="21">
        <v>0.99280000000000002</v>
      </c>
      <c r="G41" s="21">
        <v>0.99399999999999999</v>
      </c>
      <c r="H41" s="21">
        <v>0.1229</v>
      </c>
      <c r="I41" s="24">
        <v>5.0999999999999996</v>
      </c>
      <c r="J41" s="21">
        <v>0</v>
      </c>
      <c r="K41" s="24">
        <v>3</v>
      </c>
      <c r="L41" s="21">
        <v>0</v>
      </c>
      <c r="M41" s="21">
        <v>2</v>
      </c>
      <c r="N41" s="24">
        <v>1.1000000000000001</v>
      </c>
      <c r="O41" s="63">
        <f>(SUM(I41:L41) / M41) *((R41 + 1) * N41 / 3)</f>
        <v>4.4550000000000001</v>
      </c>
      <c r="P41" s="13">
        <f>O41/$O$51</f>
        <v>2.3944186882252218E-2</v>
      </c>
      <c r="Q41" s="13">
        <f>D41/$D$51</f>
        <v>1.6182940067417013E-2</v>
      </c>
      <c r="R41" s="41">
        <v>2</v>
      </c>
      <c r="S41" s="13">
        <f>Q41^R41</f>
        <v>2.6188754922561094E-4</v>
      </c>
      <c r="T41" s="13">
        <f>S41/$S$51</f>
        <v>1.2160888733485966E-2</v>
      </c>
      <c r="U41" s="13">
        <f>T41*P41</f>
        <v>2.9118259248886349E-4</v>
      </c>
      <c r="V41" s="31">
        <f>U41/$U$51</f>
        <v>1.5514554119286912E-2</v>
      </c>
      <c r="W41" s="80">
        <v>1075</v>
      </c>
      <c r="X41" s="46">
        <f>$F$57*V41</f>
        <v>979.10799591407772</v>
      </c>
      <c r="Y41" s="86">
        <f>X41-W41</f>
        <v>-95.892004085922281</v>
      </c>
      <c r="Z41" s="80">
        <v>0</v>
      </c>
      <c r="AA41" s="80">
        <v>806</v>
      </c>
      <c r="AB41" s="80">
        <v>0</v>
      </c>
      <c r="AC41" s="26">
        <f>SUM(Z41:AB41)</f>
        <v>806</v>
      </c>
      <c r="AD41" s="46">
        <f>V41*$F$56</f>
        <v>1162.5365692664068</v>
      </c>
      <c r="AE41" s="22">
        <f>AD41-AC41</f>
        <v>356.53656926640679</v>
      </c>
      <c r="AF41" s="22">
        <f>AE41+Y41</f>
        <v>260.64456518048451</v>
      </c>
      <c r="AG41" s="55">
        <f>W41+AC41</f>
        <v>1881</v>
      </c>
      <c r="AH41">
        <f>X41/$X$51</f>
        <v>1.551455411928691E-2</v>
      </c>
      <c r="AI41" s="1">
        <f>AH41*$AI$51</f>
        <v>1663.4394635617039</v>
      </c>
      <c r="AJ41" s="2">
        <v>1612</v>
      </c>
      <c r="AK41" s="1">
        <f>AI41-AJ41</f>
        <v>51.43946356170386</v>
      </c>
      <c r="AL41">
        <f>B41*O41</f>
        <v>4.4550000000000001</v>
      </c>
      <c r="AM41">
        <f>AL41/$AL$51</f>
        <v>2.7541513991396351E-2</v>
      </c>
      <c r="AN41" s="1">
        <f>AM41*$AN$51</f>
        <v>2841.1275003244646</v>
      </c>
      <c r="AO41" s="8">
        <v>3224</v>
      </c>
      <c r="AP41" s="1">
        <f>AN41-AO41</f>
        <v>-382.87249967553544</v>
      </c>
      <c r="AQ41" s="69">
        <f>O41</f>
        <v>4.4550000000000001</v>
      </c>
      <c r="AR41">
        <f>AQ41/$AQ$51</f>
        <v>2.3944186882252218E-2</v>
      </c>
      <c r="AS41" s="1">
        <f>AR41*$AS$51*$B$51</f>
        <v>1886.643601493927</v>
      </c>
      <c r="AT41" s="8">
        <v>1880</v>
      </c>
      <c r="AU41" s="1">
        <f>AS41-AT41</f>
        <v>6.6436014939270081</v>
      </c>
      <c r="AV41" s="82">
        <f>AVERAGE(F41:H41)</f>
        <v>0.70323333333333338</v>
      </c>
      <c r="AW41" s="82">
        <f>E41/$E$51</f>
        <v>3.1687313604037627E-2</v>
      </c>
      <c r="AX41" s="49">
        <f>AV41*$AX$51*AW41</f>
        <v>2161.4399407786573</v>
      </c>
      <c r="AY41" s="8">
        <v>2149</v>
      </c>
      <c r="AZ41" s="1">
        <f>AX41-AY41</f>
        <v>12.439940778657274</v>
      </c>
      <c r="BA41" s="68">
        <v>1.611</v>
      </c>
    </row>
    <row r="42" spans="1:53" x14ac:dyDescent="0.2">
      <c r="A42" s="41" t="s">
        <v>10</v>
      </c>
      <c r="B42" s="21">
        <v>1</v>
      </c>
      <c r="C42" s="21">
        <v>5493</v>
      </c>
      <c r="D42" s="21">
        <f>10000-C42</f>
        <v>4507</v>
      </c>
      <c r="E42" s="21">
        <v>0.76029999999999998</v>
      </c>
      <c r="F42" s="21">
        <v>0.99280000000000002</v>
      </c>
      <c r="G42" s="21">
        <v>0.99399999999999999</v>
      </c>
      <c r="H42" s="21">
        <v>0.1229</v>
      </c>
      <c r="I42" s="24">
        <v>5.9</v>
      </c>
      <c r="J42" s="21">
        <v>0</v>
      </c>
      <c r="K42" s="21">
        <v>0</v>
      </c>
      <c r="L42" s="21">
        <v>0</v>
      </c>
      <c r="M42" s="21">
        <v>1</v>
      </c>
      <c r="N42" s="24">
        <v>0.65600000000000003</v>
      </c>
      <c r="O42" s="63">
        <f>(SUM(I42:L42) / M42) *((R42 + 1) * N42 / 3)</f>
        <v>3.8704000000000005</v>
      </c>
      <c r="P42" s="13">
        <f>O42/$O$51</f>
        <v>2.0802150596872952E-2</v>
      </c>
      <c r="Q42" s="13">
        <f>D42/$D$51</f>
        <v>2.145822620884039E-2</v>
      </c>
      <c r="R42" s="41">
        <v>2</v>
      </c>
      <c r="S42" s="13">
        <f>Q42^R42</f>
        <v>4.6045547202976458E-4</v>
      </c>
      <c r="T42" s="13">
        <f>S42/$S$51</f>
        <v>2.1381496671515406E-2</v>
      </c>
      <c r="U42" s="13">
        <f>T42*P42</f>
        <v>4.4478111374740125E-4</v>
      </c>
      <c r="V42" s="31">
        <f>U42/$U$51</f>
        <v>2.3698465631096004E-2</v>
      </c>
      <c r="W42" s="80">
        <v>2355</v>
      </c>
      <c r="X42" s="46">
        <f>$F$57*V42</f>
        <v>1495.5864675128378</v>
      </c>
      <c r="Y42" s="86">
        <f>X42-W42</f>
        <v>-859.41353248716223</v>
      </c>
      <c r="Z42" s="80">
        <v>1331</v>
      </c>
      <c r="AA42" s="80">
        <v>0</v>
      </c>
      <c r="AB42" s="80">
        <v>0</v>
      </c>
      <c r="AC42" s="26">
        <f>SUM(Z42:AB42)</f>
        <v>1331</v>
      </c>
      <c r="AD42" s="46">
        <f>V42*$F$56</f>
        <v>1775.7734266692858</v>
      </c>
      <c r="AE42" s="22">
        <f>AD42-AC42</f>
        <v>444.77342666928575</v>
      </c>
      <c r="AF42" s="22">
        <f>AE42+Y42</f>
        <v>-414.64010581787647</v>
      </c>
      <c r="AG42" s="55">
        <f>W42+AC42</f>
        <v>3686</v>
      </c>
      <c r="AH42">
        <f>X42/$X$51</f>
        <v>2.3698465631096004E-2</v>
      </c>
      <c r="AI42" s="1">
        <f>AH42*$AI$51</f>
        <v>2540.9020880348512</v>
      </c>
      <c r="AJ42" s="2">
        <v>3788</v>
      </c>
      <c r="AK42" s="49">
        <f>AI42-AJ42</f>
        <v>-1247.0979119651488</v>
      </c>
      <c r="AL42">
        <f>B42*O42</f>
        <v>3.8704000000000005</v>
      </c>
      <c r="AM42">
        <f>AL42/$AL$51</f>
        <v>2.3927424411290785E-2</v>
      </c>
      <c r="AN42" s="1">
        <f>AM42*$AN$51</f>
        <v>2468.3052474199349</v>
      </c>
      <c r="AO42" s="8">
        <v>0</v>
      </c>
      <c r="AP42" s="1">
        <f>AN42-AO42</f>
        <v>2468.3052474199349</v>
      </c>
      <c r="AQ42" s="69">
        <f>O42</f>
        <v>3.8704000000000005</v>
      </c>
      <c r="AR42">
        <f>AQ42/$AQ$51</f>
        <v>2.0802150596872952E-2</v>
      </c>
      <c r="AS42" s="1">
        <f>AR42*$AS$51*$B$51</f>
        <v>1639.0719181194379</v>
      </c>
      <c r="AT42" s="8">
        <v>1638</v>
      </c>
      <c r="AU42" s="1">
        <f>AS42-AT42</f>
        <v>1.0719181194378962</v>
      </c>
      <c r="AV42" s="82">
        <f>AVERAGE(F42:H42)</f>
        <v>0.70323333333333338</v>
      </c>
      <c r="AW42" s="82">
        <f>E42/$E$51</f>
        <v>2.4225102597435703E-2</v>
      </c>
      <c r="AX42" s="49">
        <f>AV42*$AX$51*AW42</f>
        <v>1652.43115834491</v>
      </c>
      <c r="AY42" s="8">
        <v>2457</v>
      </c>
      <c r="AZ42" s="1">
        <f>AX42-AY42</f>
        <v>-804.56884165508995</v>
      </c>
      <c r="BA42" s="68">
        <v>1.611</v>
      </c>
    </row>
    <row r="43" spans="1:53" x14ac:dyDescent="0.2">
      <c r="A43" s="23" t="s">
        <v>7</v>
      </c>
      <c r="B43" s="21">
        <v>1</v>
      </c>
      <c r="C43" s="21">
        <v>6973</v>
      </c>
      <c r="D43" s="21">
        <f>10000-C43</f>
        <v>3027</v>
      </c>
      <c r="E43" s="21">
        <v>0.99960000000000004</v>
      </c>
      <c r="F43" s="21">
        <v>0.99280000000000002</v>
      </c>
      <c r="G43" s="21">
        <v>0.99399999999999999</v>
      </c>
      <c r="H43" s="21">
        <v>0.1229</v>
      </c>
      <c r="I43" s="24">
        <v>6.6</v>
      </c>
      <c r="J43" s="21">
        <v>0</v>
      </c>
      <c r="K43" s="24">
        <v>3.9</v>
      </c>
      <c r="L43" s="21">
        <v>0</v>
      </c>
      <c r="M43" s="21">
        <v>2</v>
      </c>
      <c r="N43" s="24">
        <v>1.21</v>
      </c>
      <c r="O43" s="63">
        <f>(SUM(I43:L43) / M43) *((R43 + 1) * N43 / 3)</f>
        <v>6.3525</v>
      </c>
      <c r="P43" s="44">
        <f>O43/$O$51</f>
        <v>3.4142636850618906E-2</v>
      </c>
      <c r="Q43" s="44">
        <f>D43/$D$51</f>
        <v>1.4411815117408444E-2</v>
      </c>
      <c r="R43" s="41">
        <v>2</v>
      </c>
      <c r="S43" s="13">
        <f>Q43^R43</f>
        <v>2.0770041497836255E-4</v>
      </c>
      <c r="T43" s="13">
        <f>S43/$S$51</f>
        <v>9.6446801076242993E-3</v>
      </c>
      <c r="U43" s="13">
        <f>T43*P43</f>
        <v>3.2929481045500453E-4</v>
      </c>
      <c r="V43" s="31">
        <f>U43/$U$51</f>
        <v>1.7545218326194708E-2</v>
      </c>
      <c r="W43" s="80">
        <v>2339</v>
      </c>
      <c r="X43" s="46">
        <f>$F$57*V43</f>
        <v>1107.2611833478218</v>
      </c>
      <c r="Y43" s="86">
        <f>X43-W43</f>
        <v>-1231.7388166521782</v>
      </c>
      <c r="Z43" s="80">
        <v>1559</v>
      </c>
      <c r="AA43" s="80">
        <v>0</v>
      </c>
      <c r="AB43" s="80">
        <v>0</v>
      </c>
      <c r="AC43" s="26">
        <f>SUM(Z43:AB43)</f>
        <v>1559</v>
      </c>
      <c r="AD43" s="46">
        <f>V43*$F$56</f>
        <v>1314.698299618422</v>
      </c>
      <c r="AE43" s="22">
        <f>AD43-AC43</f>
        <v>-244.30170038157803</v>
      </c>
      <c r="AF43" s="22">
        <f>AE43+Y43</f>
        <v>-1476.0405170337563</v>
      </c>
      <c r="AG43" s="55">
        <f>W43+AC43</f>
        <v>3898</v>
      </c>
      <c r="AH43">
        <f>X43/$X$51</f>
        <v>1.7545218326194705E-2</v>
      </c>
      <c r="AI43" s="1">
        <f>AH43*$AI$51</f>
        <v>1881.1632184979437</v>
      </c>
      <c r="AJ43" s="2">
        <v>1559</v>
      </c>
      <c r="AK43" s="1">
        <f>AI43-AJ43</f>
        <v>322.16321849794372</v>
      </c>
      <c r="AL43">
        <f>B43*O43</f>
        <v>6.3525</v>
      </c>
      <c r="AM43">
        <f>AL43/$AL$51</f>
        <v>3.9272158839583682E-2</v>
      </c>
      <c r="AN43" s="1">
        <f>AM43*$AN$51</f>
        <v>4051.2373615737733</v>
      </c>
      <c r="AO43" s="8">
        <v>4677</v>
      </c>
      <c r="AP43" s="1">
        <f>AN43-AO43</f>
        <v>-625.76263842622666</v>
      </c>
      <c r="AQ43" s="69">
        <f>O43</f>
        <v>6.3525</v>
      </c>
      <c r="AR43">
        <f>AQ43/$AQ$51</f>
        <v>3.4142636850618906E-2</v>
      </c>
      <c r="AS43" s="1">
        <f>AR43*$AS$51*$B$51</f>
        <v>2690.2140243524514</v>
      </c>
      <c r="AT43" s="8">
        <v>3118</v>
      </c>
      <c r="AU43" s="1">
        <f>AS43-AT43</f>
        <v>-427.78597564754864</v>
      </c>
      <c r="AV43" s="82">
        <f>AVERAGE(F43:H43)</f>
        <v>0.70323333333333338</v>
      </c>
      <c r="AW43" s="82">
        <f>E43/$E$51</f>
        <v>3.1849812648160898E-2</v>
      </c>
      <c r="AX43" s="49">
        <f>AV43*$AX$51*AW43</f>
        <v>2172.5242481672658</v>
      </c>
      <c r="AY43" s="8">
        <v>2416</v>
      </c>
      <c r="AZ43" s="1">
        <f>AX43-AY43</f>
        <v>-243.4757518327342</v>
      </c>
      <c r="BA43" s="68">
        <v>1.611</v>
      </c>
    </row>
    <row r="44" spans="1:53" x14ac:dyDescent="0.2">
      <c r="A44" s="23" t="s">
        <v>9</v>
      </c>
      <c r="B44" s="21">
        <v>0</v>
      </c>
      <c r="C44" s="21">
        <v>3922</v>
      </c>
      <c r="D44" s="21">
        <f>10000-C44</f>
        <v>6078</v>
      </c>
      <c r="E44" s="21">
        <v>0.3105</v>
      </c>
      <c r="F44" s="21">
        <v>0.99280000000000002</v>
      </c>
      <c r="G44" s="21">
        <v>0.99399999999999999</v>
      </c>
      <c r="H44" s="21">
        <v>0.1229</v>
      </c>
      <c r="I44" s="24">
        <v>1.8</v>
      </c>
      <c r="J44" s="21">
        <v>0</v>
      </c>
      <c r="K44" s="21">
        <v>0</v>
      </c>
      <c r="L44" s="21">
        <v>0</v>
      </c>
      <c r="M44" s="21">
        <v>1</v>
      </c>
      <c r="N44" s="24">
        <v>1.331</v>
      </c>
      <c r="O44" s="63">
        <f>(SUM(I44:L44) / M44) *((R44 + 1) * N44 / 3)</f>
        <v>2.3957999999999999</v>
      </c>
      <c r="P44" s="44">
        <f>O44/$O$51</f>
        <v>1.2876651612233414E-2</v>
      </c>
      <c r="Q44" s="44">
        <f>D44/$D$51</f>
        <v>2.8937896360623893E-2</v>
      </c>
      <c r="R44" s="41">
        <v>2</v>
      </c>
      <c r="S44" s="13">
        <f>Q44^R44</f>
        <v>8.374018457782095E-4</v>
      </c>
      <c r="T44" s="13">
        <f>S44/$S$51</f>
        <v>3.8885203599166349E-2</v>
      </c>
      <c r="U44" s="13">
        <f>T44*P44</f>
        <v>5.0071121961722993E-4</v>
      </c>
      <c r="V44" s="31">
        <f>U44/$U$51</f>
        <v>2.667848805275945E-2</v>
      </c>
      <c r="W44" s="80">
        <v>2896</v>
      </c>
      <c r="X44" s="46">
        <f>$F$57*V44</f>
        <v>1683.6527025215962</v>
      </c>
      <c r="Y44" s="86">
        <f>X44-W44</f>
        <v>-1212.3472974784038</v>
      </c>
      <c r="Z44" s="80">
        <v>681</v>
      </c>
      <c r="AA44" s="80">
        <v>0</v>
      </c>
      <c r="AB44" s="80">
        <v>0</v>
      </c>
      <c r="AC44" s="26">
        <f>SUM(Z44:AB44)</f>
        <v>681</v>
      </c>
      <c r="AD44" s="46">
        <f>V44*$F$56</f>
        <v>1999.0724667693712</v>
      </c>
      <c r="AE44" s="22">
        <f>AD44-AC44</f>
        <v>1318.0724667693712</v>
      </c>
      <c r="AF44" s="22">
        <f>AE44+Y44</f>
        <v>105.72516929096741</v>
      </c>
      <c r="AG44" s="55">
        <f>W44+AC44</f>
        <v>3577</v>
      </c>
      <c r="AH44">
        <f>X44/$X$51</f>
        <v>2.667848805275945E-2</v>
      </c>
      <c r="AI44" s="1">
        <f>AH44*$AI$51</f>
        <v>2860.4141320407625</v>
      </c>
      <c r="AJ44" s="2">
        <v>2726</v>
      </c>
      <c r="AK44" s="1">
        <f>AI44-AJ44</f>
        <v>134.41413204076252</v>
      </c>
      <c r="AL44">
        <f>B44*O44</f>
        <v>0</v>
      </c>
      <c r="AM44">
        <f>AL44/$AL$51</f>
        <v>0</v>
      </c>
      <c r="AN44" s="1">
        <f>AM44*$AN$51</f>
        <v>0</v>
      </c>
      <c r="AO44" s="8">
        <v>0</v>
      </c>
      <c r="AP44" s="1">
        <f>AN44-AO44</f>
        <v>0</v>
      </c>
      <c r="AQ44" s="69">
        <f>O44</f>
        <v>2.3957999999999999</v>
      </c>
      <c r="AR44">
        <f>AQ44/$AQ$51</f>
        <v>1.2876651612233414E-2</v>
      </c>
      <c r="AS44" s="1">
        <f>AR44*$AS$51*$B$51</f>
        <v>1014.5950034700672</v>
      </c>
      <c r="AT44" s="8">
        <v>681</v>
      </c>
      <c r="AU44" s="1">
        <f>AS44-AT44</f>
        <v>333.59500347006724</v>
      </c>
      <c r="AV44" s="82">
        <f>AVERAGE(F44:H44)</f>
        <v>0.70323333333333338</v>
      </c>
      <c r="AW44" s="82">
        <f>E44/$E$51</f>
        <v>9.8933241569167246E-3</v>
      </c>
      <c r="AX44" s="49">
        <f>AV44*$AX$51*AW44</f>
        <v>674.83871454175267</v>
      </c>
      <c r="AY44" s="8">
        <v>1022</v>
      </c>
      <c r="AZ44" s="1">
        <f>AX44-AY44</f>
        <v>-347.16128545824733</v>
      </c>
      <c r="BA44" s="68">
        <v>1.611</v>
      </c>
    </row>
    <row r="45" spans="1:53" x14ac:dyDescent="0.2">
      <c r="A45" s="23" t="s">
        <v>127</v>
      </c>
      <c r="B45" s="21">
        <v>1</v>
      </c>
      <c r="C45" s="21">
        <v>6346</v>
      </c>
      <c r="D45" s="21">
        <f>10000-C45</f>
        <v>3654</v>
      </c>
      <c r="E45" s="21">
        <v>0.99780000000000002</v>
      </c>
      <c r="F45" s="21">
        <v>0.99280000000000002</v>
      </c>
      <c r="G45" s="21">
        <v>0.99399999999999999</v>
      </c>
      <c r="H45" s="21">
        <v>0.1229</v>
      </c>
      <c r="I45" s="21">
        <v>0</v>
      </c>
      <c r="J45" s="21">
        <v>0</v>
      </c>
      <c r="K45" s="21">
        <v>0</v>
      </c>
      <c r="L45" s="24">
        <v>5.4</v>
      </c>
      <c r="M45" s="21">
        <v>1</v>
      </c>
      <c r="N45" s="24">
        <v>1</v>
      </c>
      <c r="O45" s="63">
        <f>(SUM(I45:L45) / M45) *((R45 + 1) * N45 / 3)</f>
        <v>5.4</v>
      </c>
      <c r="P45" s="44">
        <f>O45/$O$51</f>
        <v>2.9023256826972387E-2</v>
      </c>
      <c r="Q45" s="44">
        <f>D45/$D$51</f>
        <v>1.7397017654116439E-2</v>
      </c>
      <c r="R45" s="41">
        <v>2</v>
      </c>
      <c r="S45" s="13">
        <f>Q45^R45</f>
        <v>3.0265622325763904E-4</v>
      </c>
      <c r="T45" s="13">
        <f>S45/$S$51</f>
        <v>1.4054003966269123E-2</v>
      </c>
      <c r="U45" s="13">
        <f>T45*P45</f>
        <v>4.0789296656031733E-4</v>
      </c>
      <c r="V45" s="31">
        <f>U45/$U$51</f>
        <v>2.1733021368090744E-2</v>
      </c>
      <c r="W45" s="80">
        <v>1569</v>
      </c>
      <c r="X45" s="46">
        <f>$F$57*V45</f>
        <v>1371.5492455188387</v>
      </c>
      <c r="Y45" s="86">
        <f>X45-W45</f>
        <v>-197.45075448116131</v>
      </c>
      <c r="Z45" s="80">
        <v>1177</v>
      </c>
      <c r="AA45" s="80">
        <v>1569</v>
      </c>
      <c r="AB45" s="80">
        <v>0</v>
      </c>
      <c r="AC45" s="26">
        <f>SUM(Z45:AB45)</f>
        <v>2746</v>
      </c>
      <c r="AD45" s="46">
        <f>V45*$F$56</f>
        <v>1628.4987571537756</v>
      </c>
      <c r="AE45" s="22">
        <f>AD45-AC45</f>
        <v>-1117.5012428462244</v>
      </c>
      <c r="AF45" s="22">
        <f>AE45+Y45</f>
        <v>-1314.9519973273857</v>
      </c>
      <c r="AG45" s="55">
        <f>W45+AC45</f>
        <v>4315</v>
      </c>
      <c r="AH45">
        <f>X45/$X$51</f>
        <v>2.173302136809074E-2</v>
      </c>
      <c r="AI45" s="1">
        <f>AH45*$AI$51</f>
        <v>2330.1710850439531</v>
      </c>
      <c r="AJ45" s="2">
        <v>2750</v>
      </c>
      <c r="AK45" s="1">
        <f>AI45-AJ45</f>
        <v>-419.8289149560469</v>
      </c>
      <c r="AL45">
        <f>B45*O45</f>
        <v>5.4</v>
      </c>
      <c r="AM45">
        <f>AL45/$AL$51</f>
        <v>3.3383653322904668E-2</v>
      </c>
      <c r="AN45" s="1">
        <f>AM45*$AN$51</f>
        <v>3443.7909094841998</v>
      </c>
      <c r="AO45" s="8">
        <v>2746</v>
      </c>
      <c r="AP45" s="1">
        <f>AN45-AO45</f>
        <v>697.7909094841998</v>
      </c>
      <c r="AQ45" s="69">
        <f>O45</f>
        <v>5.4</v>
      </c>
      <c r="AR45">
        <f>AQ45/$AQ$51</f>
        <v>2.9023256826972387E-2</v>
      </c>
      <c r="AS45" s="1">
        <f>AR45*$AS$51*$B$51</f>
        <v>2286.840729083548</v>
      </c>
      <c r="AT45" s="8">
        <v>2354</v>
      </c>
      <c r="AU45" s="1">
        <f>AS45-AT45</f>
        <v>-67.159270916451987</v>
      </c>
      <c r="AV45" s="82">
        <f>AVERAGE(F45:H45)</f>
        <v>0.70323333333333338</v>
      </c>
      <c r="AW45" s="82">
        <f>E45/$E$51</f>
        <v>3.1792460044352683E-2</v>
      </c>
      <c r="AX45" s="49">
        <f>AV45*$AX$51*AW45</f>
        <v>2168.6121396771687</v>
      </c>
      <c r="AY45" s="8">
        <v>3138</v>
      </c>
      <c r="AZ45" s="1">
        <f>AX45-AY45</f>
        <v>-969.38786032283133</v>
      </c>
      <c r="BA45" s="68">
        <v>1.611</v>
      </c>
    </row>
    <row r="46" spans="1:53" x14ac:dyDescent="0.2">
      <c r="A46" s="23" t="s">
        <v>128</v>
      </c>
      <c r="B46" s="21">
        <v>1</v>
      </c>
      <c r="C46" s="21">
        <v>6493</v>
      </c>
      <c r="D46" s="21">
        <f>10000-C46</f>
        <v>3507</v>
      </c>
      <c r="E46" s="21">
        <v>4.0000000000000002E-4</v>
      </c>
      <c r="F46" s="21">
        <v>0.99280000000000002</v>
      </c>
      <c r="G46" s="21">
        <v>0.99399999999999999</v>
      </c>
      <c r="H46" s="21">
        <v>0.1229</v>
      </c>
      <c r="I46" s="21">
        <v>0</v>
      </c>
      <c r="J46" s="21">
        <v>0</v>
      </c>
      <c r="K46" s="21">
        <v>0</v>
      </c>
      <c r="L46" s="24">
        <v>4.9000000000000004</v>
      </c>
      <c r="M46" s="21">
        <v>1</v>
      </c>
      <c r="N46" s="24">
        <v>0.9</v>
      </c>
      <c r="O46" s="63">
        <f>(SUM(I46:L46) / M46) *((R46 + 1) * N46 / 3)</f>
        <v>4.41</v>
      </c>
      <c r="P46" s="44">
        <f>O46/$O$51</f>
        <v>2.3702326408694116E-2</v>
      </c>
      <c r="Q46" s="44">
        <f>D46/$D$51</f>
        <v>1.6697137633548534E-2</v>
      </c>
      <c r="R46" s="41">
        <v>2</v>
      </c>
      <c r="S46" s="13">
        <f>Q46^R46</f>
        <v>2.7879440515366275E-4</v>
      </c>
      <c r="T46" s="13">
        <f>S46/$S$51</f>
        <v>1.2945967651449316E-2</v>
      </c>
      <c r="U46" s="13">
        <f>T46*P46</f>
        <v>3.0684955095104687E-4</v>
      </c>
      <c r="V46" s="31">
        <f>U46/$U$51</f>
        <v>1.6349308260558117E-2</v>
      </c>
      <c r="W46" s="80">
        <v>414</v>
      </c>
      <c r="X46" s="46">
        <f>$F$57*V46</f>
        <v>1031.7884950155621</v>
      </c>
      <c r="Y46" s="86">
        <f>X46-W46</f>
        <v>617.78849501556215</v>
      </c>
      <c r="Z46" s="80">
        <v>1172</v>
      </c>
      <c r="AA46" s="80">
        <v>0</v>
      </c>
      <c r="AB46" s="80">
        <v>0</v>
      </c>
      <c r="AC46" s="26">
        <f>SUM(Z46:AB46)</f>
        <v>1172</v>
      </c>
      <c r="AD46" s="46">
        <f>V46*$F$56</f>
        <v>1225.0863665801407</v>
      </c>
      <c r="AE46" s="22">
        <f>AD46-AC46</f>
        <v>53.086366580140748</v>
      </c>
      <c r="AF46" s="22">
        <f>AE46+Y46</f>
        <v>670.8748615957029</v>
      </c>
      <c r="AG46" s="55">
        <f>W46+AC46</f>
        <v>1586</v>
      </c>
      <c r="AH46">
        <f>X46/$X$51</f>
        <v>1.6349308260558113E-2</v>
      </c>
      <c r="AI46" s="1">
        <f>AH46*$AI$51</f>
        <v>1752.9401330805197</v>
      </c>
      <c r="AJ46" s="2">
        <v>1241</v>
      </c>
      <c r="AK46" s="49">
        <f>AI46-AJ46</f>
        <v>511.94013308051967</v>
      </c>
      <c r="AL46">
        <f>B46*O46</f>
        <v>4.41</v>
      </c>
      <c r="AM46">
        <f>AL46/$AL$51</f>
        <v>2.7263316880372146E-2</v>
      </c>
      <c r="AN46" s="1">
        <f>AM46*$AN$51</f>
        <v>2812.4292427454297</v>
      </c>
      <c r="AO46" s="8">
        <v>2897</v>
      </c>
      <c r="AP46" s="1">
        <f>AN46-AO46</f>
        <v>-84.570757254570253</v>
      </c>
      <c r="AQ46" s="69">
        <f>O46</f>
        <v>4.41</v>
      </c>
      <c r="AR46">
        <f>AQ46/$AQ$51</f>
        <v>2.3702326408694116E-2</v>
      </c>
      <c r="AS46" s="1">
        <f>AR46*$AS$51*$B$51</f>
        <v>1867.5865954182307</v>
      </c>
      <c r="AT46" s="8">
        <v>2414</v>
      </c>
      <c r="AU46" s="1">
        <f>AS46-AT46</f>
        <v>-546.41340458176933</v>
      </c>
      <c r="AV46" s="82">
        <f>AVERAGE(F46:H46)</f>
        <v>0.70323333333333338</v>
      </c>
      <c r="AW46" s="82">
        <f>E46/$E$51</f>
        <v>1.2745023068491755E-5</v>
      </c>
      <c r="AX46" s="49">
        <f>AV46*$AX$51*AW46</f>
        <v>0.86935744224380385</v>
      </c>
      <c r="AY46" s="8">
        <v>0</v>
      </c>
      <c r="AZ46" s="1">
        <f>AX46-AY46</f>
        <v>0.86935744224380385</v>
      </c>
      <c r="BA46" s="68">
        <v>1.611</v>
      </c>
    </row>
    <row r="47" spans="1:53" x14ac:dyDescent="0.2">
      <c r="A47" s="23" t="s">
        <v>102</v>
      </c>
      <c r="B47" s="21">
        <v>1</v>
      </c>
      <c r="C47" s="21">
        <v>6616</v>
      </c>
      <c r="D47" s="21">
        <f>10000-C47</f>
        <v>3384</v>
      </c>
      <c r="E47" s="21">
        <v>0.99890000000000001</v>
      </c>
      <c r="F47" s="21">
        <v>0.99280000000000002</v>
      </c>
      <c r="G47" s="21">
        <v>0.99399999999999999</v>
      </c>
      <c r="H47" s="21">
        <v>0.1229</v>
      </c>
      <c r="I47" s="24">
        <v>5.5</v>
      </c>
      <c r="J47" s="21">
        <v>0</v>
      </c>
      <c r="K47" s="24">
        <v>3.3</v>
      </c>
      <c r="L47" s="21">
        <v>0</v>
      </c>
      <c r="M47" s="21">
        <v>2</v>
      </c>
      <c r="N47" s="24">
        <v>1.1000000000000001</v>
      </c>
      <c r="O47" s="63">
        <f>(SUM(I47:L47) / M47) *((R47 + 1) * N47 / 3)</f>
        <v>4.8400000000000007</v>
      </c>
      <c r="P47" s="44">
        <f>O47/$O$51</f>
        <v>2.6013437600471551E-2</v>
      </c>
      <c r="Q47" s="44">
        <f>D47/$D$51</f>
        <v>1.6111523738787638E-2</v>
      </c>
      <c r="R47" s="41">
        <v>2</v>
      </c>
      <c r="S47" s="13">
        <f>Q47^R47</f>
        <v>2.5958119718551758E-4</v>
      </c>
      <c r="T47" s="13">
        <f>S47/$S$51</f>
        <v>1.2053792040180927E-2</v>
      </c>
      <c r="U47" s="13">
        <f>T47*P47</f>
        <v>3.1356056708630722E-4</v>
      </c>
      <c r="V47" s="31">
        <f>U47/$U$51</f>
        <v>1.6706879165247022E-2</v>
      </c>
      <c r="W47" s="80">
        <v>0</v>
      </c>
      <c r="X47" s="46">
        <f>$F$57*V47</f>
        <v>1054.3544372395743</v>
      </c>
      <c r="Y47" s="86">
        <f>X47-W47</f>
        <v>1054.3544372395743</v>
      </c>
      <c r="Z47" s="80">
        <v>643</v>
      </c>
      <c r="AA47" s="80">
        <v>964</v>
      </c>
      <c r="AB47" s="80">
        <v>0</v>
      </c>
      <c r="AC47" s="26">
        <f>SUM(Z47:AB47)</f>
        <v>1607</v>
      </c>
      <c r="AD47" s="46">
        <f>V47*$F$56</f>
        <v>1251.8798696102899</v>
      </c>
      <c r="AE47" s="22">
        <f>AD47-AC47</f>
        <v>-355.12013038971008</v>
      </c>
      <c r="AF47" s="22">
        <f>AE47+Y47</f>
        <v>699.2343068498642</v>
      </c>
      <c r="AG47" s="55">
        <f>W47+AC47</f>
        <v>1607</v>
      </c>
      <c r="AH47">
        <f>X47/$X$51</f>
        <v>1.6706879165247018E-2</v>
      </c>
      <c r="AI47" s="1">
        <f>AH47*$AI$51</f>
        <v>1791.2781703394548</v>
      </c>
      <c r="AJ47" s="2">
        <v>1286</v>
      </c>
      <c r="AK47" s="1">
        <f>AI47-AJ47</f>
        <v>505.27817033945485</v>
      </c>
      <c r="AL47">
        <f>B47*O47</f>
        <v>4.8400000000000007</v>
      </c>
      <c r="AM47">
        <f>AL47/$AL$51</f>
        <v>2.9921644830159001E-2</v>
      </c>
      <c r="AN47" s="1">
        <f>AM47*$AN$51</f>
        <v>3086.6570373895424</v>
      </c>
      <c r="AO47" s="8">
        <v>3214</v>
      </c>
      <c r="AP47" s="1">
        <f>AN47-AO47</f>
        <v>-127.34296261045756</v>
      </c>
      <c r="AQ47" s="69">
        <f>O47</f>
        <v>4.8400000000000007</v>
      </c>
      <c r="AR47">
        <f>AQ47/$AQ$51</f>
        <v>2.6013437600471551E-2</v>
      </c>
      <c r="AS47" s="1">
        <f>AR47*$AS$51*$B$51</f>
        <v>2049.6868756971062</v>
      </c>
      <c r="AT47" s="8">
        <v>1928</v>
      </c>
      <c r="AU47" s="1">
        <f>AS47-AT47</f>
        <v>121.68687569710619</v>
      </c>
      <c r="AV47" s="82">
        <f>AVERAGE(F47:H47)</f>
        <v>0.70323333333333338</v>
      </c>
      <c r="AW47" s="82">
        <f>E47/$E$51</f>
        <v>3.1827508857791037E-2</v>
      </c>
      <c r="AX47" s="49">
        <f>AV47*$AX$51*AW47</f>
        <v>2171.0028726433393</v>
      </c>
      <c r="AY47" s="8">
        <v>2893</v>
      </c>
      <c r="AZ47" s="1">
        <f>AX47-AY47</f>
        <v>-721.99712735666071</v>
      </c>
      <c r="BA47" s="68">
        <v>1.611</v>
      </c>
    </row>
    <row r="48" spans="1:53" x14ac:dyDescent="0.2">
      <c r="A48" s="10" t="s">
        <v>101</v>
      </c>
      <c r="B48" s="21">
        <v>1</v>
      </c>
      <c r="C48" s="3">
        <v>5111</v>
      </c>
      <c r="D48" s="21">
        <f>10000-C48</f>
        <v>4889</v>
      </c>
      <c r="E48" s="21">
        <v>0.99390000000000001</v>
      </c>
      <c r="F48" s="21">
        <v>0.99280000000000002</v>
      </c>
      <c r="G48" s="21">
        <v>0.99399999999999999</v>
      </c>
      <c r="H48" s="21">
        <v>0.1229</v>
      </c>
      <c r="I48" s="24">
        <v>4.2</v>
      </c>
      <c r="J48" s="21">
        <v>0</v>
      </c>
      <c r="K48" s="24">
        <v>2.6</v>
      </c>
      <c r="L48" s="21">
        <v>0</v>
      </c>
      <c r="M48" s="21">
        <v>2</v>
      </c>
      <c r="N48" s="24">
        <v>1</v>
      </c>
      <c r="O48" s="63">
        <f>(SUM(I48:L48) / M48) *((R48 + 1) * N48 / 3)</f>
        <v>3.4000000000000004</v>
      </c>
      <c r="P48" s="44">
        <f>O48/$O$51</f>
        <v>1.8273902446612245E-2</v>
      </c>
      <c r="Q48" s="44">
        <f>D48/$D$51</f>
        <v>2.3276962044601879E-2</v>
      </c>
      <c r="R48" s="41">
        <v>2</v>
      </c>
      <c r="S48" s="13">
        <f>Q48^R48</f>
        <v>5.4181696202583647E-4</v>
      </c>
      <c r="T48" s="13">
        <f>S48/$S$51</f>
        <v>2.5159561073425894E-2</v>
      </c>
      <c r="U48" s="13">
        <f>T48*P48</f>
        <v>4.5976336465536766E-4</v>
      </c>
      <c r="V48" s="31">
        <f>U48/$U$51</f>
        <v>2.4496737741230026E-2</v>
      </c>
      <c r="W48" s="81">
        <v>717</v>
      </c>
      <c r="X48" s="46">
        <f>$F$57*V48</f>
        <v>1545.9646221112857</v>
      </c>
      <c r="Y48" s="86">
        <f>X48-W48</f>
        <v>828.96462211128573</v>
      </c>
      <c r="Z48" s="80">
        <v>861</v>
      </c>
      <c r="AA48" s="81">
        <v>1004</v>
      </c>
      <c r="AB48" s="81">
        <v>0</v>
      </c>
      <c r="AC48" s="7">
        <f>SUM(Z48:AB48)</f>
        <v>1865</v>
      </c>
      <c r="AD48" s="46">
        <f>V48*$F$56</f>
        <v>1835.5895524258483</v>
      </c>
      <c r="AE48" s="1">
        <f>AD48-AC48</f>
        <v>-29.410447574151704</v>
      </c>
      <c r="AF48" s="1">
        <f>AE48+Y48</f>
        <v>799.55417453713403</v>
      </c>
      <c r="AG48" s="55">
        <f>W48+AC48</f>
        <v>2582</v>
      </c>
      <c r="AH48">
        <f>X48/$X$51</f>
        <v>2.4496737741230023E-2</v>
      </c>
      <c r="AI48" s="1">
        <f>AH48*$AI$51</f>
        <v>2626.4912271392004</v>
      </c>
      <c r="AJ48" s="2">
        <v>1578</v>
      </c>
      <c r="AK48" s="1">
        <f>AI48-AJ48</f>
        <v>1048.4912271392004</v>
      </c>
      <c r="AL48">
        <f>B48*O48</f>
        <v>3.4000000000000004</v>
      </c>
      <c r="AM48">
        <f>AL48/$AL$51</f>
        <v>2.101933727738442E-2</v>
      </c>
      <c r="AN48" s="1">
        <f>AM48*$AN$51</f>
        <v>2168.3127948604219</v>
      </c>
      <c r="AO48" s="8">
        <v>0</v>
      </c>
      <c r="AP48" s="1">
        <f>AN48-AO48</f>
        <v>2168.3127948604219</v>
      </c>
      <c r="AQ48" s="69">
        <f>O48</f>
        <v>3.4000000000000004</v>
      </c>
      <c r="AR48">
        <f>AQ48/$AQ$51</f>
        <v>1.8273902446612245E-2</v>
      </c>
      <c r="AS48" s="1">
        <f>AR48*$AS$51*$B$51</f>
        <v>1439.8626812748264</v>
      </c>
      <c r="AT48" s="8">
        <v>1435</v>
      </c>
      <c r="AU48" s="1">
        <f>AS48-AT48</f>
        <v>4.8626812748264001</v>
      </c>
      <c r="AV48" s="82">
        <f>AVERAGE(F48:H48)</f>
        <v>0.70323333333333338</v>
      </c>
      <c r="AW48" s="82">
        <f>E48/$E$51</f>
        <v>3.1668196069434884E-2</v>
      </c>
      <c r="AX48" s="49">
        <f>AV48*$AX$51*AW48</f>
        <v>2160.1359046152911</v>
      </c>
      <c r="AY48" s="8">
        <v>2152</v>
      </c>
      <c r="AZ48" s="49">
        <f>AX48-AY48</f>
        <v>8.1359046152911105</v>
      </c>
      <c r="BA48" s="68">
        <v>1.611</v>
      </c>
    </row>
    <row r="49" spans="1:53" x14ac:dyDescent="0.2">
      <c r="A49" s="23" t="s">
        <v>22</v>
      </c>
      <c r="B49" s="21">
        <v>1</v>
      </c>
      <c r="C49" s="21">
        <v>4793</v>
      </c>
      <c r="D49" s="21">
        <f>10000-C49</f>
        <v>5207</v>
      </c>
      <c r="E49" s="21">
        <v>4.1999999999999997E-3</v>
      </c>
      <c r="F49" s="21">
        <v>0.99280000000000002</v>
      </c>
      <c r="G49" s="21">
        <v>0.99399999999999999</v>
      </c>
      <c r="H49" s="21">
        <v>0.1229</v>
      </c>
      <c r="I49" s="21">
        <v>0</v>
      </c>
      <c r="J49" s="66">
        <f>$AD$67</f>
        <v>5.7390724057390727</v>
      </c>
      <c r="K49" s="24">
        <v>3.7</v>
      </c>
      <c r="L49" s="24">
        <v>4.2</v>
      </c>
      <c r="M49" s="21">
        <v>2</v>
      </c>
      <c r="N49" s="24">
        <v>1</v>
      </c>
      <c r="O49" s="63">
        <f>(SUM(I49:L49) / M49) *((R49 + 1) * N49 / 3)</f>
        <v>6.8195362028695357</v>
      </c>
      <c r="P49" s="44">
        <f>O49/$O$51</f>
        <v>3.6652805677170108E-2</v>
      </c>
      <c r="Q49" s="44">
        <f>D49/$D$51</f>
        <v>2.4790988211544688E-2</v>
      </c>
      <c r="R49" s="41">
        <v>2</v>
      </c>
      <c r="S49" s="13">
        <f>Q49^R49</f>
        <v>6.1459309650494767E-4</v>
      </c>
      <c r="T49" s="13">
        <f>S49/$S$51</f>
        <v>2.8538959889714232E-2</v>
      </c>
      <c r="U49" s="13">
        <f>T49*P49</f>
        <v>1.0460329510662478E-3</v>
      </c>
      <c r="V49" s="31">
        <f>U49/$U$51</f>
        <v>5.5733877122120135E-2</v>
      </c>
      <c r="W49" s="80">
        <v>2448</v>
      </c>
      <c r="X49" s="46">
        <f>$F$57*V49</f>
        <v>3517.3092512998796</v>
      </c>
      <c r="Y49" s="86">
        <f>X49-W49</f>
        <v>1069.3092512998796</v>
      </c>
      <c r="Z49" s="80">
        <v>1399</v>
      </c>
      <c r="AA49" s="80">
        <v>3847</v>
      </c>
      <c r="AB49" s="80">
        <v>233</v>
      </c>
      <c r="AC49" s="26">
        <f>SUM(Z49:AB49)</f>
        <v>5479</v>
      </c>
      <c r="AD49" s="46">
        <f>V49*$F$56</f>
        <v>4176.2508805147063</v>
      </c>
      <c r="AE49" s="22">
        <f>AD49-AC49</f>
        <v>-1302.7491194852937</v>
      </c>
      <c r="AF49" s="22">
        <f>AE49+Y49</f>
        <v>-233.43986818541407</v>
      </c>
      <c r="AG49" s="55">
        <f>W49+AC49</f>
        <v>7927</v>
      </c>
      <c r="AH49">
        <f>X49/$X$51</f>
        <v>5.5733877122120128E-2</v>
      </c>
      <c r="AI49" s="1">
        <f>AH49*$AI$51</f>
        <v>5975.6748372794755</v>
      </c>
      <c r="AJ49" s="2">
        <v>7112</v>
      </c>
      <c r="AK49" s="49">
        <f>AI49-AJ49</f>
        <v>-1136.3251627205245</v>
      </c>
      <c r="AL49">
        <f>B49*O49</f>
        <v>6.8195362028695357</v>
      </c>
      <c r="AM49">
        <f>AL49/$AL$51</f>
        <v>4.215945044807301E-2</v>
      </c>
      <c r="AN49" s="1">
        <f>AM49*$AN$51</f>
        <v>4349.0845893223159</v>
      </c>
      <c r="AO49" s="8">
        <v>4081</v>
      </c>
      <c r="AP49" s="49">
        <f>AN49-AO49</f>
        <v>268.08458932231588</v>
      </c>
      <c r="AQ49" s="69">
        <f>O49</f>
        <v>6.8195362028695357</v>
      </c>
      <c r="AR49">
        <f>AQ49/$AQ$51</f>
        <v>3.6652805677170108E-2</v>
      </c>
      <c r="AS49" s="1">
        <f>AR49*$AS$51*$B$51</f>
        <v>2887.9987300336697</v>
      </c>
      <c r="AT49" s="8">
        <v>2682</v>
      </c>
      <c r="AU49" s="49">
        <f>AS49-AT49</f>
        <v>205.99873003366974</v>
      </c>
      <c r="AV49" s="82">
        <f>AVERAGE(F49:H49)</f>
        <v>0.70323333333333338</v>
      </c>
      <c r="AW49" s="82">
        <f>E49/$E$51</f>
        <v>1.338227422191634E-4</v>
      </c>
      <c r="AX49" s="49">
        <f>AV49*$AX$51*AW49</f>
        <v>9.1282531435599381</v>
      </c>
      <c r="AY49" s="8">
        <v>0</v>
      </c>
      <c r="AZ49" s="49">
        <f>AX49-AY49</f>
        <v>9.1282531435599381</v>
      </c>
      <c r="BA49" s="68">
        <v>1.611</v>
      </c>
    </row>
    <row r="50" spans="1:53" x14ac:dyDescent="0.2">
      <c r="A50" s="23" t="s">
        <v>83</v>
      </c>
      <c r="B50" s="21">
        <v>0</v>
      </c>
      <c r="C50" s="21">
        <v>4793</v>
      </c>
      <c r="D50" s="21">
        <f>10000-C50</f>
        <v>5207</v>
      </c>
      <c r="E50" s="21">
        <v>0.99990000000000001</v>
      </c>
      <c r="F50" s="21">
        <v>0.99280000000000002</v>
      </c>
      <c r="G50" s="21">
        <v>0.99399999999999999</v>
      </c>
      <c r="H50" s="21">
        <v>0.1229</v>
      </c>
      <c r="I50" s="21">
        <v>0</v>
      </c>
      <c r="J50" s="21">
        <v>0</v>
      </c>
      <c r="K50" s="24">
        <v>3.3</v>
      </c>
      <c r="L50" s="21">
        <v>0</v>
      </c>
      <c r="M50" s="21">
        <v>1</v>
      </c>
      <c r="N50" s="24">
        <v>0.81</v>
      </c>
      <c r="O50" s="63">
        <f>(SUM(I50:L50) / M50) *((R50 + 1) * N50 / 3)</f>
        <v>2.673</v>
      </c>
      <c r="P50" s="44">
        <f>O50/$O$51</f>
        <v>1.4366512129351331E-2</v>
      </c>
      <c r="Q50" s="44">
        <f>D50/$D$51</f>
        <v>2.4790988211544688E-2</v>
      </c>
      <c r="R50" s="41">
        <v>2</v>
      </c>
      <c r="S50" s="13">
        <f>Q50^R50</f>
        <v>6.1459309650494767E-4</v>
      </c>
      <c r="T50" s="13">
        <f>S50/$S$51</f>
        <v>2.8538959889714232E-2</v>
      </c>
      <c r="U50" s="13">
        <f>T50*P50</f>
        <v>4.1000531341465064E-4</v>
      </c>
      <c r="V50" s="31">
        <f>U50/$U$51</f>
        <v>2.184556971553879E-2</v>
      </c>
      <c r="W50" s="80">
        <v>1127</v>
      </c>
      <c r="X50" s="46">
        <f>$F$57*V50</f>
        <v>1378.6520591779374</v>
      </c>
      <c r="Y50" s="87">
        <f>X50-W50</f>
        <v>251.65205917793742</v>
      </c>
      <c r="Z50" s="84">
        <v>0</v>
      </c>
      <c r="AA50" s="80">
        <v>1011</v>
      </c>
      <c r="AB50" s="80">
        <v>0</v>
      </c>
      <c r="AC50" s="26">
        <f>SUM(Z50:AB50)</f>
        <v>1011</v>
      </c>
      <c r="AD50" s="46">
        <f>V50*$F$56</f>
        <v>1636.9322299247526</v>
      </c>
      <c r="AE50" s="22">
        <f>AD50-AC50</f>
        <v>625.93222992475262</v>
      </c>
      <c r="AF50" s="22">
        <f>AE50+Y50</f>
        <v>877.58428910269004</v>
      </c>
      <c r="AG50" s="55">
        <f>W50+AC50</f>
        <v>2138</v>
      </c>
      <c r="AH50">
        <f>X50/$X$51</f>
        <v>2.1845569715538787E-2</v>
      </c>
      <c r="AI50" s="1">
        <f>AH50*$AI$51</f>
        <v>2342.2382937606376</v>
      </c>
      <c r="AJ50" s="2">
        <v>1569</v>
      </c>
      <c r="AK50" s="1">
        <f>AI50-AJ50</f>
        <v>773.23829376063759</v>
      </c>
      <c r="AL50">
        <f>B50*O50</f>
        <v>0</v>
      </c>
      <c r="AM50">
        <f>AL50/$AL$51</f>
        <v>0</v>
      </c>
      <c r="AN50" s="1">
        <f>AM50*$AN$51</f>
        <v>0</v>
      </c>
      <c r="AO50" s="8">
        <v>842</v>
      </c>
      <c r="AP50" s="1">
        <f>AN50-AO50</f>
        <v>-842</v>
      </c>
      <c r="AQ50" s="69">
        <f>O50</f>
        <v>2.673</v>
      </c>
      <c r="AR50">
        <f>AQ50/$AQ$51</f>
        <v>1.4366512129351331E-2</v>
      </c>
      <c r="AS50" s="1">
        <f>AR50*$AS$51*$B$51</f>
        <v>1131.9861608963561</v>
      </c>
      <c r="AT50" s="8">
        <v>1074</v>
      </c>
      <c r="AU50" s="1">
        <f>AS50-AT50</f>
        <v>57.986160896356068</v>
      </c>
      <c r="AV50" s="82">
        <f>AVERAGE(F50:H50)</f>
        <v>0.70323333333333338</v>
      </c>
      <c r="AW50" s="82">
        <f>E50/$E$51</f>
        <v>3.1859371415462266E-2</v>
      </c>
      <c r="AX50" s="49">
        <f>AV50*$AX$51*AW50</f>
        <v>2173.1762662489487</v>
      </c>
      <c r="AY50" s="8">
        <v>2401</v>
      </c>
      <c r="AZ50" s="1">
        <f>AX50-AY50</f>
        <v>-227.82373375105135</v>
      </c>
      <c r="BA50" s="68">
        <v>1.611</v>
      </c>
    </row>
    <row r="51" spans="1:53" ht="17" thickBot="1" x14ac:dyDescent="0.25">
      <c r="A51" s="4" t="s">
        <v>35</v>
      </c>
      <c r="B51" s="32">
        <f>AVERAGE(B2:B50)</f>
        <v>0.77551020408163263</v>
      </c>
      <c r="C51" s="4">
        <f t="shared" ref="C51:Y51" si="2">SUM(C2:C50)</f>
        <v>279964</v>
      </c>
      <c r="D51" s="4">
        <f t="shared" si="2"/>
        <v>210036</v>
      </c>
      <c r="E51" s="4">
        <f>SUM(E2:E50)</f>
        <v>31.384799999999998</v>
      </c>
      <c r="F51" s="4"/>
      <c r="G51" s="4"/>
      <c r="H51" s="4"/>
      <c r="I51" s="4">
        <f>SUM(I2:I50)</f>
        <v>100</v>
      </c>
      <c r="J51" s="64"/>
      <c r="K51" s="4">
        <f>MEDIAN(K6:K50)</f>
        <v>1.1000000000000001</v>
      </c>
      <c r="L51" s="4">
        <f>SUM(L2:L50)</f>
        <v>99.300000000000026</v>
      </c>
      <c r="M51" s="4"/>
      <c r="N51" s="4" t="s">
        <v>90</v>
      </c>
      <c r="O51" s="64">
        <f t="shared" si="2"/>
        <v>186.05768581359141</v>
      </c>
      <c r="P51" s="4">
        <f t="shared" si="2"/>
        <v>0.99999999999999989</v>
      </c>
      <c r="Q51" s="4">
        <f t="shared" si="2"/>
        <v>1.0000000000000002</v>
      </c>
      <c r="R51" s="4"/>
      <c r="S51" s="4">
        <f t="shared" si="2"/>
        <v>2.1535231097418308E-2</v>
      </c>
      <c r="T51" s="4">
        <f t="shared" si="2"/>
        <v>1.0000000000000002</v>
      </c>
      <c r="U51" s="4">
        <f t="shared" si="2"/>
        <v>1.8768350688653047E-2</v>
      </c>
      <c r="V51" s="28">
        <f t="shared" si="2"/>
        <v>0.99999999999999989</v>
      </c>
      <c r="W51" s="12">
        <f t="shared" si="2"/>
        <v>55646</v>
      </c>
      <c r="X51" s="12">
        <f t="shared" si="2"/>
        <v>63109.000000000007</v>
      </c>
      <c r="Y51" s="12">
        <f t="shared" si="2"/>
        <v>7463.0000000000055</v>
      </c>
      <c r="Z51" s="4"/>
      <c r="AA51" s="4"/>
      <c r="AB51" s="4"/>
      <c r="AC51" s="12">
        <f t="shared" ref="AC51:AG51" si="3">SUM(AC2:AC50)</f>
        <v>80705</v>
      </c>
      <c r="AD51" s="12">
        <f t="shared" si="3"/>
        <v>74932.000000000044</v>
      </c>
      <c r="AE51" s="12">
        <f t="shared" si="3"/>
        <v>-5772.9999999999945</v>
      </c>
      <c r="AF51" s="12">
        <f t="shared" si="3"/>
        <v>1690.0000000000134</v>
      </c>
      <c r="AG51" s="12">
        <f t="shared" si="3"/>
        <v>136351</v>
      </c>
      <c r="AH51" s="60">
        <f>SUM(AH2:AH50)</f>
        <v>0.99999999999999978</v>
      </c>
      <c r="AI51" s="1">
        <v>107218</v>
      </c>
      <c r="AL51">
        <f>SUM(AL2:AL50)</f>
        <v>161.75581347458569</v>
      </c>
      <c r="AN51" s="1">
        <v>103158</v>
      </c>
      <c r="AO51" s="1"/>
      <c r="AP51" s="1"/>
      <c r="AQ51">
        <f>SUM(AQ2:AQ50)</f>
        <v>186.05768581359141</v>
      </c>
      <c r="AS51" s="1">
        <v>101602</v>
      </c>
      <c r="AT51" s="1" t="s">
        <v>129</v>
      </c>
      <c r="AU51" s="1"/>
      <c r="AV51" s="82"/>
      <c r="AW51" s="82">
        <f>SUM(AW2:AW50)</f>
        <v>0.99999999999999978</v>
      </c>
      <c r="AX51" s="1">
        <v>96997</v>
      </c>
      <c r="AZ51" s="82"/>
    </row>
    <row r="52" spans="1:53" x14ac:dyDescent="0.2">
      <c r="A52" s="29" t="s">
        <v>58</v>
      </c>
      <c r="B52" s="21"/>
      <c r="C52">
        <f>MEDIAN(C2:C50)</f>
        <v>5944</v>
      </c>
      <c r="K52">
        <f>SUM(K2:K50)</f>
        <v>99.8</v>
      </c>
      <c r="P52" t="s">
        <v>47</v>
      </c>
      <c r="Q52" s="21">
        <f>MEDIAN(Q2:Q50)</f>
        <v>1.9310975261383763E-2</v>
      </c>
      <c r="R52" s="30">
        <v>0</v>
      </c>
      <c r="Z52" s="14" t="s">
        <v>95</v>
      </c>
      <c r="AA52" s="15">
        <v>3.8</v>
      </c>
      <c r="AB52" s="15">
        <f t="shared" ref="AB52:AB67" si="4">AA52/$AA$68</f>
        <v>3.8038038038038041E-2</v>
      </c>
      <c r="AC52" s="56">
        <f t="shared" ref="AC52:AC67" si="5">AB52*$AA$70</f>
        <v>2.5358692025358698</v>
      </c>
      <c r="AD52" s="50">
        <v>2.5358692025358698</v>
      </c>
      <c r="AI52" s="72">
        <f>0.01*$AI$51</f>
        <v>1072.18</v>
      </c>
      <c r="AN52" s="72">
        <f>0.01*AN51</f>
        <v>1031.58</v>
      </c>
      <c r="AO52" s="1"/>
      <c r="AP52" s="1"/>
      <c r="AS52" s="72">
        <f>0.01*AS51</f>
        <v>1016.02</v>
      </c>
      <c r="AT52" s="1"/>
      <c r="AU52" s="1"/>
      <c r="AV52" s="82"/>
      <c r="AW52" s="82"/>
      <c r="AX52" s="72">
        <f>0.01*AX51</f>
        <v>969.97</v>
      </c>
      <c r="AZ52" s="82"/>
    </row>
    <row r="53" spans="1:53" x14ac:dyDescent="0.2">
      <c r="A53" s="31" t="s">
        <v>57</v>
      </c>
      <c r="B53" s="21"/>
      <c r="P53" t="s">
        <v>48</v>
      </c>
      <c r="Q53">
        <f>AVERAGE(Q2:Q50)</f>
        <v>2.0408163265306128E-2</v>
      </c>
      <c r="R53" s="5">
        <v>2</v>
      </c>
      <c r="Z53" s="16" t="s">
        <v>26</v>
      </c>
      <c r="AA53" s="13">
        <v>2.2000000000000002</v>
      </c>
      <c r="AB53" s="13">
        <f t="shared" si="4"/>
        <v>2.2022022022022025E-2</v>
      </c>
      <c r="AC53" s="57">
        <f t="shared" si="5"/>
        <v>1.468134801468135</v>
      </c>
      <c r="AD53" s="51">
        <v>1.468134801468135</v>
      </c>
      <c r="AE53" t="s">
        <v>72</v>
      </c>
      <c r="AF53" t="s">
        <v>70</v>
      </c>
      <c r="AG53" t="s">
        <v>74</v>
      </c>
      <c r="AV53" s="82"/>
      <c r="AW53" s="82"/>
      <c r="AX53" s="1">
        <f>SUM(AX2:AX50)</f>
        <v>68211.523633333331</v>
      </c>
      <c r="AY53" s="82"/>
      <c r="AZ53" s="82"/>
    </row>
    <row r="54" spans="1:53" x14ac:dyDescent="0.2">
      <c r="A54" t="s">
        <v>99</v>
      </c>
      <c r="B54" s="2" t="s">
        <v>131</v>
      </c>
      <c r="R54" s="27"/>
      <c r="Z54" s="16" t="s">
        <v>68</v>
      </c>
      <c r="AA54" s="13">
        <v>2.2999999999999998</v>
      </c>
      <c r="AB54" s="13">
        <f t="shared" si="4"/>
        <v>2.3023023023023025E-2</v>
      </c>
      <c r="AC54" s="57">
        <f t="shared" si="5"/>
        <v>1.5348682015348685</v>
      </c>
      <c r="AD54" s="51">
        <v>1.5348682015348685</v>
      </c>
      <c r="AE54">
        <v>6591</v>
      </c>
      <c r="AF54">
        <v>24843</v>
      </c>
      <c r="AG54">
        <v>845</v>
      </c>
      <c r="AV54" s="82"/>
      <c r="AW54" s="82"/>
      <c r="AX54" s="82"/>
      <c r="AY54" s="82"/>
      <c r="AZ54" s="82"/>
    </row>
    <row r="55" spans="1:53" x14ac:dyDescent="0.2">
      <c r="A55" s="10" t="s">
        <v>28</v>
      </c>
      <c r="B55" t="s">
        <v>30</v>
      </c>
      <c r="C55" t="s">
        <v>136</v>
      </c>
      <c r="D55" t="s">
        <v>13</v>
      </c>
      <c r="E55" t="s">
        <v>135</v>
      </c>
      <c r="F55" t="s">
        <v>44</v>
      </c>
      <c r="G55" t="s">
        <v>71</v>
      </c>
      <c r="H55" t="s">
        <v>42</v>
      </c>
      <c r="Z55" s="16" t="s">
        <v>19</v>
      </c>
      <c r="AA55" s="13">
        <v>7.3</v>
      </c>
      <c r="AB55" s="13">
        <f t="shared" si="4"/>
        <v>7.3073073073073078E-2</v>
      </c>
      <c r="AC55" s="57">
        <f t="shared" si="5"/>
        <v>4.8715382048715385</v>
      </c>
      <c r="AD55" s="51">
        <v>4.8715382048715385</v>
      </c>
      <c r="AV55" s="82"/>
      <c r="AW55" s="82"/>
      <c r="AX55" s="82"/>
      <c r="AY55" s="82"/>
      <c r="AZ55" s="82"/>
    </row>
    <row r="56" spans="1:53" x14ac:dyDescent="0.2">
      <c r="A56" s="10" t="s">
        <v>2</v>
      </c>
      <c r="B56" s="3">
        <v>113204</v>
      </c>
      <c r="C56" s="70">
        <v>27842</v>
      </c>
      <c r="D56">
        <v>12919</v>
      </c>
      <c r="E56">
        <v>10430</v>
      </c>
      <c r="F56" s="1">
        <f>B56-C56-E56</f>
        <v>74932</v>
      </c>
      <c r="G56">
        <f>F56/B56</f>
        <v>0.6619200734956362</v>
      </c>
      <c r="H56" s="1">
        <f>$B58*0.0025</f>
        <v>523.78</v>
      </c>
      <c r="Z56" s="16" t="s">
        <v>40</v>
      </c>
      <c r="AA56" s="13">
        <v>5</v>
      </c>
      <c r="AB56" s="13">
        <f t="shared" si="4"/>
        <v>5.0050050050050053E-2</v>
      </c>
      <c r="AC56" s="57">
        <f t="shared" si="5"/>
        <v>3.3366700033366703</v>
      </c>
      <c r="AD56" s="51">
        <v>3.3366700033366703</v>
      </c>
      <c r="AV56" s="82"/>
      <c r="AW56" s="82"/>
      <c r="AX56" s="82"/>
      <c r="AY56" s="82"/>
      <c r="AZ56" s="82"/>
    </row>
    <row r="57" spans="1:53" x14ac:dyDescent="0.2">
      <c r="A57" s="10" t="s">
        <v>29</v>
      </c>
      <c r="B57" s="3">
        <v>96308</v>
      </c>
      <c r="C57" s="70">
        <v>23193</v>
      </c>
      <c r="D57">
        <v>27518</v>
      </c>
      <c r="E57">
        <v>10006</v>
      </c>
      <c r="F57" s="1">
        <f>B57-C57-E57</f>
        <v>63109</v>
      </c>
      <c r="G57">
        <f>F57/B57</f>
        <v>0.6552830502138971</v>
      </c>
      <c r="H57" s="1">
        <f>B58*0.005</f>
        <v>1047.56</v>
      </c>
      <c r="I57" t="s">
        <v>119</v>
      </c>
      <c r="Z57" s="16" t="s">
        <v>20</v>
      </c>
      <c r="AA57" s="13">
        <v>11.5</v>
      </c>
      <c r="AB57" s="13">
        <f t="shared" si="4"/>
        <v>0.11511511511511513</v>
      </c>
      <c r="AC57" s="57">
        <f t="shared" si="5"/>
        <v>7.6743410076743421</v>
      </c>
      <c r="AD57" s="51">
        <v>7.6743410076743421</v>
      </c>
      <c r="AV57" s="82"/>
      <c r="AW57" s="82"/>
      <c r="AX57" s="82"/>
      <c r="AY57" s="82"/>
      <c r="AZ57" s="82"/>
    </row>
    <row r="58" spans="1:53" x14ac:dyDescent="0.2">
      <c r="A58" s="10" t="s">
        <v>30</v>
      </c>
      <c r="B58">
        <f>B56+B57</f>
        <v>209512</v>
      </c>
      <c r="C58" s="71">
        <f>C56+C57</f>
        <v>51035</v>
      </c>
      <c r="D58">
        <f>D56+D57</f>
        <v>40437</v>
      </c>
      <c r="F58">
        <f>F56+F57</f>
        <v>138041</v>
      </c>
      <c r="G58">
        <f>F58/B58</f>
        <v>0.65886918171751496</v>
      </c>
      <c r="H58" s="53">
        <f>H57*2</f>
        <v>2095.12</v>
      </c>
      <c r="I58" t="s">
        <v>150</v>
      </c>
      <c r="Z58" s="16" t="s">
        <v>66</v>
      </c>
      <c r="AA58" s="21">
        <v>2.4</v>
      </c>
      <c r="AB58" s="13">
        <f t="shared" si="4"/>
        <v>2.4024024024024024E-2</v>
      </c>
      <c r="AC58" s="57">
        <f t="shared" si="5"/>
        <v>1.6016016016016017</v>
      </c>
      <c r="AD58" s="51">
        <v>1.6016016016016017</v>
      </c>
      <c r="AV58" s="82"/>
      <c r="AW58" s="82"/>
      <c r="AX58" s="82"/>
      <c r="AY58" s="82"/>
      <c r="AZ58" s="82"/>
    </row>
    <row r="59" spans="1:53" x14ac:dyDescent="0.2">
      <c r="A59" s="10" t="s">
        <v>73</v>
      </c>
      <c r="F59">
        <f>0.025 * F58</f>
        <v>3451.0250000000001</v>
      </c>
      <c r="Z59" s="16" t="s">
        <v>27</v>
      </c>
      <c r="AA59" s="13">
        <v>7.5</v>
      </c>
      <c r="AB59" s="13">
        <f t="shared" si="4"/>
        <v>7.5075075075075076E-2</v>
      </c>
      <c r="AC59" s="57">
        <f t="shared" si="5"/>
        <v>5.005005005005005</v>
      </c>
      <c r="AD59" s="51">
        <v>5.005005005005005</v>
      </c>
      <c r="AV59" s="82"/>
      <c r="AW59" s="82"/>
      <c r="AX59" s="82"/>
      <c r="AY59" s="82"/>
      <c r="AZ59" s="82"/>
    </row>
    <row r="60" spans="1:53" x14ac:dyDescent="0.2">
      <c r="Z60" s="16" t="s">
        <v>4</v>
      </c>
      <c r="AA60" s="13">
        <v>6.2</v>
      </c>
      <c r="AB60" s="13">
        <f t="shared" si="4"/>
        <v>6.2062062062062072E-2</v>
      </c>
      <c r="AC60" s="57">
        <f t="shared" si="5"/>
        <v>4.1374708041374717</v>
      </c>
      <c r="AD60" s="51">
        <v>4.1374708041374717</v>
      </c>
      <c r="AV60" s="82"/>
      <c r="AW60" s="82"/>
      <c r="AX60" s="82"/>
      <c r="AY60" s="82"/>
      <c r="AZ60" s="82"/>
    </row>
    <row r="61" spans="1:53" x14ac:dyDescent="0.2">
      <c r="A61" s="2" t="s">
        <v>143</v>
      </c>
      <c r="B61" t="s">
        <v>70</v>
      </c>
      <c r="Z61" s="16" t="s">
        <v>41</v>
      </c>
      <c r="AA61" s="13">
        <v>6.9</v>
      </c>
      <c r="AB61" s="13">
        <f t="shared" si="4"/>
        <v>6.9069069069069081E-2</v>
      </c>
      <c r="AC61" s="57">
        <f t="shared" si="5"/>
        <v>4.6046046046046056</v>
      </c>
      <c r="AD61" s="51">
        <v>4.6046046046046056</v>
      </c>
      <c r="AV61" s="82"/>
      <c r="AW61" s="82"/>
      <c r="AX61" s="82"/>
      <c r="AY61" s="82"/>
      <c r="AZ61" s="82"/>
    </row>
    <row r="62" spans="1:53" x14ac:dyDescent="0.2">
      <c r="A62" s="2" t="s">
        <v>144</v>
      </c>
      <c r="B62">
        <v>12021</v>
      </c>
      <c r="Z62" s="16" t="s">
        <v>21</v>
      </c>
      <c r="AA62" s="13">
        <v>13.9</v>
      </c>
      <c r="AB62" s="13">
        <f t="shared" si="4"/>
        <v>0.13913913913913917</v>
      </c>
      <c r="AC62" s="57">
        <f t="shared" si="5"/>
        <v>9.2759426092759458</v>
      </c>
      <c r="AD62" s="51">
        <v>9.2759426092759458</v>
      </c>
      <c r="AV62" s="82"/>
      <c r="AW62" s="82"/>
      <c r="AX62" s="82"/>
      <c r="AY62" s="82"/>
      <c r="AZ62" s="82"/>
    </row>
    <row r="63" spans="1:53" x14ac:dyDescent="0.2">
      <c r="Z63" s="16" t="s">
        <v>76</v>
      </c>
      <c r="AA63" s="21">
        <v>1.6</v>
      </c>
      <c r="AB63" s="21">
        <f t="shared" si="4"/>
        <v>1.6016016016016019E-2</v>
      </c>
      <c r="AC63" s="57">
        <f t="shared" si="5"/>
        <v>1.0677344010677348</v>
      </c>
      <c r="AD63" s="51">
        <v>1.0677344010677348</v>
      </c>
      <c r="AV63" s="82"/>
      <c r="AW63" s="82"/>
      <c r="AX63" s="82"/>
      <c r="AY63" s="82"/>
      <c r="AZ63" s="82"/>
    </row>
    <row r="64" spans="1:53" x14ac:dyDescent="0.2">
      <c r="Z64" s="16" t="s">
        <v>16</v>
      </c>
      <c r="AA64" s="13">
        <v>13.9</v>
      </c>
      <c r="AB64" s="13">
        <f t="shared" si="4"/>
        <v>0.13913913913913917</v>
      </c>
      <c r="AC64" s="57">
        <f t="shared" si="5"/>
        <v>9.2759426092759458</v>
      </c>
      <c r="AD64" s="51">
        <v>9.2759426092759458</v>
      </c>
      <c r="AV64" s="82"/>
      <c r="AW64" s="82"/>
      <c r="AX64" s="82"/>
      <c r="AY64" s="82"/>
      <c r="AZ64" s="82"/>
    </row>
    <row r="65" spans="26:52" x14ac:dyDescent="0.2">
      <c r="Z65" s="16" t="s">
        <v>67</v>
      </c>
      <c r="AA65" s="21">
        <v>4.5999999999999996</v>
      </c>
      <c r="AB65" s="13">
        <f t="shared" si="4"/>
        <v>4.6046046046046049E-2</v>
      </c>
      <c r="AC65" s="57">
        <f t="shared" si="5"/>
        <v>3.0697364030697369</v>
      </c>
      <c r="AD65" s="51">
        <v>3.0697364030697369</v>
      </c>
      <c r="AV65" s="82"/>
      <c r="AW65" s="82"/>
      <c r="AX65" s="82"/>
      <c r="AY65" s="82"/>
      <c r="AZ65" s="82"/>
    </row>
    <row r="66" spans="26:52" x14ac:dyDescent="0.2">
      <c r="Z66" s="16" t="s">
        <v>77</v>
      </c>
      <c r="AA66" s="21">
        <v>2.2000000000000002</v>
      </c>
      <c r="AB66" s="21">
        <f t="shared" si="4"/>
        <v>2.2022022022022025E-2</v>
      </c>
      <c r="AC66" s="57">
        <f t="shared" si="5"/>
        <v>1.468134801468135</v>
      </c>
      <c r="AD66" s="51">
        <v>1.468134801468135</v>
      </c>
      <c r="AV66" s="82"/>
      <c r="AW66" s="82"/>
      <c r="AX66" s="82"/>
      <c r="AY66" s="82"/>
      <c r="AZ66" s="82"/>
    </row>
    <row r="67" spans="26:52" x14ac:dyDescent="0.2">
      <c r="Z67" s="16" t="s">
        <v>22</v>
      </c>
      <c r="AA67" s="13">
        <v>8.6</v>
      </c>
      <c r="AB67" s="13">
        <f t="shared" si="4"/>
        <v>8.6086086086086089E-2</v>
      </c>
      <c r="AC67" s="57">
        <f t="shared" si="5"/>
        <v>5.7390724057390727</v>
      </c>
      <c r="AD67" s="52">
        <v>5.7390724057390727</v>
      </c>
      <c r="AV67" s="82"/>
      <c r="AW67" s="82"/>
      <c r="AX67" s="82"/>
      <c r="AY67" s="82"/>
      <c r="AZ67" s="82"/>
    </row>
    <row r="68" spans="26:52" x14ac:dyDescent="0.2">
      <c r="Z68" s="16" t="s">
        <v>5</v>
      </c>
      <c r="AA68" s="13">
        <f>SUM(AA52:AA67)</f>
        <v>99.899999999999991</v>
      </c>
      <c r="AB68" s="13">
        <f t="shared" ref="AB68" si="6">AA68/99.9</f>
        <v>0.99999999999999989</v>
      </c>
      <c r="AC68" s="17"/>
      <c r="AV68" s="82"/>
      <c r="AW68" s="82"/>
      <c r="AX68" s="82"/>
      <c r="AY68" s="82"/>
      <c r="AZ68" s="82"/>
    </row>
    <row r="69" spans="26:52" x14ac:dyDescent="0.2">
      <c r="Z69" s="16" t="s">
        <v>33</v>
      </c>
      <c r="AA69" s="61">
        <f>SUM(I2:I50) / 24</f>
        <v>4.166666666666667</v>
      </c>
      <c r="AB69" s="13"/>
      <c r="AC69" s="17"/>
      <c r="AV69" s="82"/>
      <c r="AW69" s="82"/>
      <c r="AX69" s="82"/>
      <c r="AY69" s="82"/>
      <c r="AZ69" s="82"/>
    </row>
    <row r="70" spans="26:52" ht="17" thickBot="1" x14ac:dyDescent="0.25">
      <c r="Z70" s="18" t="s">
        <v>78</v>
      </c>
      <c r="AA70" s="62">
        <f>AA69*16</f>
        <v>66.666666666666671</v>
      </c>
      <c r="AB70" s="19"/>
      <c r="AC70" s="20"/>
      <c r="AV70" s="82"/>
      <c r="AW70" s="82"/>
      <c r="AX70" s="82"/>
      <c r="AY70" s="82"/>
      <c r="AZ70" s="82"/>
    </row>
    <row r="71" spans="26:52" x14ac:dyDescent="0.2">
      <c r="Z71" s="47" t="s">
        <v>69</v>
      </c>
      <c r="AA71">
        <f>MEDIAN(AA52:AA67)</f>
        <v>5.6</v>
      </c>
      <c r="AV71" s="82"/>
      <c r="AW71" s="82"/>
      <c r="AX71" s="82"/>
      <c r="AY71" s="82"/>
      <c r="AZ71" s="82"/>
    </row>
  </sheetData>
  <sortState xmlns:xlrd2="http://schemas.microsoft.com/office/spreadsheetml/2017/richdata2" ref="A2:AZ50">
    <sortCondition ref="A2:A50"/>
  </sortState>
  <conditionalFormatting sqref="B56:C57 C2:N2 I3:N15 I17:N19 C3:F19 I25:N50 C21:F50 C20:E20 I21:N23 H2:H50">
    <cfRule type="cellIs" dxfId="9" priority="21" operator="between">
      <formula>3000</formula>
      <formula>7000</formula>
    </cfRule>
  </conditionalFormatting>
  <conditionalFormatting sqref="Y2:Y50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19 AF21:AF50">
    <cfRule type="colorScale" priority="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19 AE21:AE50">
    <cfRule type="colorScale" priority="19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6:N16">
    <cfRule type="cellIs" dxfId="8" priority="18" operator="between">
      <formula>3000</formula>
      <formula>7000</formula>
    </cfRule>
  </conditionalFormatting>
  <conditionalFormatting sqref="G3:G19 G21:G50">
    <cfRule type="cellIs" dxfId="7" priority="9" operator="between">
      <formula>3000</formula>
      <formula>7000</formula>
    </cfRule>
  </conditionalFormatting>
  <conditionalFormatting sqref="H3:H19 H21:H50">
    <cfRule type="cellIs" dxfId="6" priority="8" operator="between">
      <formula>3000</formula>
      <formula>7000</formula>
    </cfRule>
  </conditionalFormatting>
  <conditionalFormatting sqref="I24:N24">
    <cfRule type="cellIs" dxfId="5" priority="7" operator="between">
      <formula>3000</formula>
      <formula>7000</formula>
    </cfRule>
  </conditionalFormatting>
  <conditionalFormatting sqref="F20 H20">
    <cfRule type="cellIs" dxfId="4" priority="6" operator="between">
      <formula>3000</formula>
      <formula>7000</formula>
    </cfRule>
  </conditionalFormatting>
  <conditionalFormatting sqref="G20">
    <cfRule type="cellIs" dxfId="3" priority="5" operator="between">
      <formula>3000</formula>
      <formula>7000</formula>
    </cfRule>
  </conditionalFormatting>
  <conditionalFormatting sqref="H20">
    <cfRule type="cellIs" dxfId="2" priority="4" operator="between">
      <formula>3000</formula>
      <formula>7000</formula>
    </cfRule>
  </conditionalFormatting>
  <conditionalFormatting sqref="I20:N20">
    <cfRule type="cellIs" dxfId="1" priority="3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510.78908929741038</v>
      </c>
      <c r="F2" s="2">
        <v>724</v>
      </c>
      <c r="G2" s="1">
        <f t="shared" ref="G2:G40" si="2">E2-F2</f>
        <v>-213.21091070258962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121.15373327905959</v>
      </c>
      <c r="F3" s="2">
        <f>879-220</f>
        <v>659</v>
      </c>
      <c r="G3" s="1">
        <f t="shared" si="2"/>
        <v>-537.84626672094043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204.84930747667087</v>
      </c>
      <c r="F4" s="2">
        <v>684</v>
      </c>
      <c r="G4" s="1">
        <f t="shared" si="2"/>
        <v>-479.1506925233291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320.44174224096929</v>
      </c>
      <c r="F5" s="2">
        <f>620-207</f>
        <v>413</v>
      </c>
      <c r="G5" s="1">
        <f t="shared" si="2"/>
        <v>-92.55825775903071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151.01765524735168</v>
      </c>
      <c r="F6" s="2">
        <v>217</v>
      </c>
      <c r="G6" s="1">
        <f t="shared" si="2"/>
        <v>-65.982344752648316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115.88617965823094</v>
      </c>
      <c r="F7" s="2">
        <v>464</v>
      </c>
      <c r="G7" s="1">
        <f t="shared" si="2"/>
        <v>-348.11382034176904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116.522954822518</v>
      </c>
      <c r="F8" s="2">
        <v>279</v>
      </c>
      <c r="G8" s="1">
        <f t="shared" si="2"/>
        <v>-162.47704517748201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306.0094593170021</v>
      </c>
      <c r="F9" s="2">
        <v>387</v>
      </c>
      <c r="G9" s="1">
        <f t="shared" si="2"/>
        <v>-80.990540682997903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453.05296574205511</v>
      </c>
      <c r="F10" s="2">
        <v>268</v>
      </c>
      <c r="G10" s="1">
        <f t="shared" si="2"/>
        <v>185.05296574205511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307.09331808671993</v>
      </c>
      <c r="F11" s="2">
        <v>340</v>
      </c>
      <c r="G11" s="1">
        <f t="shared" si="2"/>
        <v>-32.906681913280067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147.61503066342823</v>
      </c>
      <c r="F12" s="2">
        <v>179</v>
      </c>
      <c r="G12" s="1">
        <f t="shared" si="2"/>
        <v>-31.384969336571771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318.65447829704351</v>
      </c>
      <c r="F13" s="2">
        <v>174</v>
      </c>
      <c r="G13" s="1">
        <f t="shared" si="2"/>
        <v>144.65447829704351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159.32723914852176</v>
      </c>
      <c r="F14" s="2">
        <v>212</v>
      </c>
      <c r="G14" s="1">
        <f t="shared" si="2"/>
        <v>-52.672760851478245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79.013304312430179</v>
      </c>
      <c r="F15" s="2">
        <v>167</v>
      </c>
      <c r="G15" s="1">
        <f t="shared" si="2"/>
        <v>-87.986695687569821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72.257251314522335</v>
      </c>
      <c r="F16" s="2">
        <v>292</v>
      </c>
      <c r="G16" s="1">
        <f t="shared" si="2"/>
        <v>-219.74274868547766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174.86254818114404</v>
      </c>
      <c r="F17" s="2">
        <v>143</v>
      </c>
      <c r="G17" s="1">
        <f t="shared" si="2"/>
        <v>31.862548181144035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674.33808553349616</v>
      </c>
      <c r="F18" s="2">
        <v>184</v>
      </c>
      <c r="G18" s="1">
        <f t="shared" si="2"/>
        <v>490.33808553349616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426.31778275568183</v>
      </c>
      <c r="F19" s="2">
        <v>570</v>
      </c>
      <c r="G19" s="1">
        <f t="shared" si="2"/>
        <v>-143.68221724431817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278.92142048854055</v>
      </c>
      <c r="F20" s="2">
        <v>345</v>
      </c>
      <c r="G20" s="1">
        <f t="shared" si="2"/>
        <v>-66.078579511459452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547.58085666218096</v>
      </c>
      <c r="F21" s="2">
        <v>139</v>
      </c>
      <c r="G21" s="1">
        <f t="shared" si="2"/>
        <v>408.58085666218096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203.96941812507802</v>
      </c>
      <c r="F22" s="2">
        <v>137</v>
      </c>
      <c r="G22" s="1">
        <f t="shared" si="2"/>
        <v>66.969418125078022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399.0607820262486</v>
      </c>
      <c r="F23" s="2">
        <v>183</v>
      </c>
      <c r="G23" s="1">
        <f t="shared" si="2"/>
        <v>216.0607820262486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374.53002343978437</v>
      </c>
      <c r="F24" s="2">
        <v>137</v>
      </c>
      <c r="G24" s="1">
        <f t="shared" si="2"/>
        <v>237.53002343978437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514.53304802301636</v>
      </c>
      <c r="F25" s="2">
        <v>182</v>
      </c>
      <c r="G25" s="1">
        <f t="shared" si="2"/>
        <v>332.53304802301636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484.12358380729955</v>
      </c>
      <c r="F26" s="2">
        <v>265</v>
      </c>
      <c r="G26" s="1">
        <f t="shared" si="2"/>
        <v>219.12358380729955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721.90145536691591</v>
      </c>
      <c r="F27" s="2">
        <v>282</v>
      </c>
      <c r="G27" s="1">
        <f t="shared" si="2"/>
        <v>439.90145536691591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205.59763735723487</v>
      </c>
      <c r="F28" s="2">
        <v>262</v>
      </c>
      <c r="G28" s="1">
        <f t="shared" si="2"/>
        <v>-56.402362642765127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397.99294024038909</v>
      </c>
      <c r="F29" s="2">
        <v>341</v>
      </c>
      <c r="G29" s="1">
        <f t="shared" si="2"/>
        <v>56.992940240389089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179.70525472069519</v>
      </c>
      <c r="F30" s="2">
        <v>60</v>
      </c>
      <c r="G30" s="1">
        <f t="shared" si="2"/>
        <v>119.70525472069519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216.77175394356703</v>
      </c>
      <c r="F31" s="2">
        <v>223</v>
      </c>
      <c r="G31" s="1">
        <f t="shared" si="2"/>
        <v>-6.2282460564329654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174.60964780154325</v>
      </c>
      <c r="F32" s="2">
        <v>208</v>
      </c>
      <c r="G32" s="1">
        <f t="shared" si="2"/>
        <v>-33.390352198456753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102.31626786136361</v>
      </c>
      <c r="F33" s="2">
        <v>305</v>
      </c>
      <c r="G33" s="1">
        <f t="shared" si="2"/>
        <v>-202.6837321386364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349.72509636228818</v>
      </c>
      <c r="F34" s="2">
        <v>0</v>
      </c>
      <c r="G34" s="1">
        <f t="shared" si="2"/>
        <v>349.72509636228818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594.86668182046481</v>
      </c>
      <c r="F35" s="2">
        <v>0</v>
      </c>
      <c r="G35" s="1">
        <f t="shared" si="2"/>
        <v>594.86668182046481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302.03531049470337</v>
      </c>
      <c r="F36" s="2">
        <v>226</v>
      </c>
      <c r="G36" s="1">
        <f t="shared" si="2"/>
        <v>76.035310494703367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461.00126338665257</v>
      </c>
      <c r="F37" s="2">
        <v>0</v>
      </c>
      <c r="G37" s="1">
        <f t="shared" si="2"/>
        <v>461.00126338665257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151.01765524735168</v>
      </c>
      <c r="F38" s="2">
        <v>0</v>
      </c>
      <c r="G38" s="1">
        <f t="shared" si="2"/>
        <v>151.01765524735168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263.73896729800651</v>
      </c>
      <c r="F39" s="2">
        <v>0</v>
      </c>
      <c r="G39" s="1">
        <f t="shared" si="2"/>
        <v>263.73896729800651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321.90605460619702</v>
      </c>
      <c r="F40" s="2">
        <v>0</v>
      </c>
      <c r="G40" s="1">
        <f t="shared" si="2"/>
        <v>321.90605460619702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11905.107244453777</v>
      </c>
      <c r="F41" s="12">
        <f>SUM(F2:F40)</f>
        <v>9651</v>
      </c>
      <c r="G41" s="12">
        <f>SUM(G2:G40)</f>
        <v>2254.1072444537776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Damian!G58</f>
        <v>0.65886918171751496</v>
      </c>
      <c r="C45" s="1">
        <f>A45*B45</f>
        <v>11905.107244453779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2021-07-11T03:25:00Z</dcterms:modified>
</cp:coreProperties>
</file>