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395B2064-9666-7049-9943-B86BA7561C38}" xr6:coauthVersionLast="47" xr6:coauthVersionMax="47" xr10:uidLastSave="{00000000-0000-0000-0000-000000000000}"/>
  <bookViews>
    <workbookView xWindow="-49100" yWindow="460" windowWidth="20040" windowHeight="283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2" i="11" l="1"/>
  <c r="AZ14" i="11"/>
  <c r="AZ48" i="11"/>
  <c r="AV48" i="11"/>
  <c r="AX48" i="11" s="1"/>
  <c r="AX14" i="11"/>
  <c r="AV14" i="11"/>
  <c r="AQ48" i="11"/>
  <c r="AQ14" i="11"/>
  <c r="AP48" i="11"/>
  <c r="AP14" i="11"/>
  <c r="AL14" i="11"/>
  <c r="Z44" i="11"/>
  <c r="W23" i="11"/>
  <c r="AA52" i="11"/>
  <c r="AA27" i="11"/>
  <c r="AA48" i="11"/>
  <c r="AC48" i="11" s="1"/>
  <c r="AG48" i="11" s="1"/>
  <c r="Z7" i="11"/>
  <c r="AC14" i="11"/>
  <c r="AG14" i="11" s="1"/>
  <c r="D14" i="11"/>
  <c r="N14" i="11"/>
  <c r="D48" i="11"/>
  <c r="N48" i="11"/>
  <c r="O48" i="11" s="1"/>
  <c r="AL48" i="11" s="1"/>
  <c r="N12" i="11"/>
  <c r="N42" i="11"/>
  <c r="O42" i="11" s="1"/>
  <c r="N37" i="11"/>
  <c r="O37" i="11" s="1"/>
  <c r="N22" i="11"/>
  <c r="O22" i="11" s="1"/>
  <c r="N15" i="11"/>
  <c r="O15" i="11" s="1"/>
  <c r="AQ15" i="11" s="1"/>
  <c r="N6" i="11"/>
  <c r="N27" i="11"/>
  <c r="N2" i="11"/>
  <c r="O2" i="11" s="1"/>
  <c r="N49" i="11"/>
  <c r="O49" i="11" s="1"/>
  <c r="AL49" i="11" s="1"/>
  <c r="N24" i="11"/>
  <c r="O24" i="11" s="1"/>
  <c r="N43" i="11"/>
  <c r="O43" i="11" s="1"/>
  <c r="AQ43" i="11" s="1"/>
  <c r="N28" i="11"/>
  <c r="O28" i="11" s="1"/>
  <c r="N26" i="11"/>
  <c r="O26" i="11" s="1"/>
  <c r="AQ26" i="11" s="1"/>
  <c r="N44" i="11"/>
  <c r="O44" i="11" s="1"/>
  <c r="N39" i="11"/>
  <c r="N13" i="11"/>
  <c r="N18" i="11"/>
  <c r="N3" i="11"/>
  <c r="N4" i="11"/>
  <c r="O4" i="11" s="1"/>
  <c r="AQ4" i="11" s="1"/>
  <c r="N40" i="11"/>
  <c r="O40" i="11" s="1"/>
  <c r="AL40" i="11" s="1"/>
  <c r="N10" i="11"/>
  <c r="N20" i="11"/>
  <c r="O20" i="11" s="1"/>
  <c r="N11" i="11"/>
  <c r="N47" i="11"/>
  <c r="O47" i="11" s="1"/>
  <c r="N21" i="11"/>
  <c r="N19" i="11"/>
  <c r="O19" i="11" s="1"/>
  <c r="N46" i="11"/>
  <c r="O46" i="11" s="1"/>
  <c r="N32" i="11"/>
  <c r="O32" i="11" s="1"/>
  <c r="N25" i="11"/>
  <c r="N31" i="11"/>
  <c r="N41" i="11"/>
  <c r="N23" i="11"/>
  <c r="N36" i="11"/>
  <c r="O36" i="11" s="1"/>
  <c r="N35" i="11"/>
  <c r="N16" i="11"/>
  <c r="N7" i="11"/>
  <c r="N34" i="11"/>
  <c r="N38" i="11"/>
  <c r="N9" i="11"/>
  <c r="N51" i="11"/>
  <c r="N50" i="11"/>
  <c r="O50" i="11" s="1"/>
  <c r="N5" i="11"/>
  <c r="O5" i="11" s="1"/>
  <c r="AQ5" i="11" s="1"/>
  <c r="N29" i="11"/>
  <c r="O29" i="11" s="1"/>
  <c r="N45" i="11"/>
  <c r="O45" i="11" s="1"/>
  <c r="AQ45" i="11" s="1"/>
  <c r="N33" i="11"/>
  <c r="N8" i="11"/>
  <c r="O8" i="11" s="1"/>
  <c r="AQ8" i="11" s="1"/>
  <c r="N17" i="11"/>
  <c r="O17" i="11" s="1"/>
  <c r="N30" i="11"/>
  <c r="O30" i="11" s="1"/>
  <c r="N52" i="11"/>
  <c r="O52" i="11" s="1"/>
  <c r="AC37" i="11"/>
  <c r="AC16" i="11"/>
  <c r="C54" i="11"/>
  <c r="AS54" i="11"/>
  <c r="AV21" i="11"/>
  <c r="AQ21" i="11"/>
  <c r="AL21" i="11"/>
  <c r="AC21" i="11"/>
  <c r="AG21" i="11" s="1"/>
  <c r="D21" i="11"/>
  <c r="AV25" i="11"/>
  <c r="AQ25" i="11"/>
  <c r="AL25" i="11"/>
  <c r="AC25" i="11"/>
  <c r="AG25" i="11" s="1"/>
  <c r="D25" i="11"/>
  <c r="AX54" i="11"/>
  <c r="AN54" i="11"/>
  <c r="AI54" i="11"/>
  <c r="AC27" i="11"/>
  <c r="AG27" i="11" s="1"/>
  <c r="AC51" i="11"/>
  <c r="AG51" i="11" s="1"/>
  <c r="AV18" i="11"/>
  <c r="AV11" i="11"/>
  <c r="AV3" i="11"/>
  <c r="AQ18" i="11"/>
  <c r="AQ3" i="11"/>
  <c r="AL18" i="11"/>
  <c r="AL3" i="11"/>
  <c r="AC3" i="11"/>
  <c r="AG3" i="11" s="1"/>
  <c r="AC18" i="11"/>
  <c r="AG18" i="11" s="1"/>
  <c r="AC11" i="11"/>
  <c r="AG11" i="11" s="1"/>
  <c r="AL11" i="11"/>
  <c r="AQ11" i="11"/>
  <c r="J31" i="11"/>
  <c r="J13" i="11"/>
  <c r="J6" i="11"/>
  <c r="D3" i="11"/>
  <c r="D18" i="11"/>
  <c r="D11" i="11"/>
  <c r="AC24" i="11"/>
  <c r="AG24" i="11" s="1"/>
  <c r="AC40" i="11"/>
  <c r="AG40" i="11" s="1"/>
  <c r="E53" i="11"/>
  <c r="AW52" i="11" s="1"/>
  <c r="AV9" i="11"/>
  <c r="AV19" i="11"/>
  <c r="AV37" i="11"/>
  <c r="AV2" i="11"/>
  <c r="AC23" i="11"/>
  <c r="AC20" i="11"/>
  <c r="AG20" i="11" s="1"/>
  <c r="AC47" i="11"/>
  <c r="AG47" i="11" s="1"/>
  <c r="AC33" i="11"/>
  <c r="AG33" i="11" s="1"/>
  <c r="AC7" i="11"/>
  <c r="AG7" i="11" s="1"/>
  <c r="AC6" i="11"/>
  <c r="AA73" i="11"/>
  <c r="AA71" i="11"/>
  <c r="AA72" i="11" s="1"/>
  <c r="AA70" i="11"/>
  <c r="AB69" i="11" s="1"/>
  <c r="D60" i="11"/>
  <c r="C60" i="11"/>
  <c r="B60" i="11"/>
  <c r="H59" i="11" s="1"/>
  <c r="H60" i="11" s="1"/>
  <c r="F59" i="11"/>
  <c r="F58" i="11"/>
  <c r="K54" i="11"/>
  <c r="L53" i="11"/>
  <c r="K53" i="11"/>
  <c r="I53" i="11"/>
  <c r="B53" i="11"/>
  <c r="AC44" i="11"/>
  <c r="AG44" i="11" s="1"/>
  <c r="D44" i="11"/>
  <c r="J27" i="11"/>
  <c r="D27" i="11"/>
  <c r="AC8" i="11"/>
  <c r="AG8" i="11" s="1"/>
  <c r="D8" i="11"/>
  <c r="D40" i="11"/>
  <c r="AC46" i="11"/>
  <c r="AG46" i="11" s="1"/>
  <c r="D46" i="11"/>
  <c r="D6" i="11"/>
  <c r="D37" i="11"/>
  <c r="AC31" i="11"/>
  <c r="D31" i="11"/>
  <c r="AC13" i="11"/>
  <c r="D13" i="11"/>
  <c r="AQ10" i="11"/>
  <c r="AL10" i="11"/>
  <c r="AC10" i="11"/>
  <c r="AG10" i="11" s="1"/>
  <c r="D10" i="11"/>
  <c r="AC42" i="11"/>
  <c r="D42" i="11"/>
  <c r="AC50" i="11"/>
  <c r="AG50" i="11" s="1"/>
  <c r="D50" i="11"/>
  <c r="AC32" i="11"/>
  <c r="AG32" i="11" s="1"/>
  <c r="D32" i="11"/>
  <c r="AC52" i="11"/>
  <c r="AG52" i="11" s="1"/>
  <c r="D52" i="11"/>
  <c r="AC12" i="11"/>
  <c r="AG12" i="11" s="1"/>
  <c r="J12" i="11"/>
  <c r="D12" i="11"/>
  <c r="AC19" i="11"/>
  <c r="AG19" i="11" s="1"/>
  <c r="D19" i="11"/>
  <c r="AC39" i="11"/>
  <c r="AG39" i="11" s="1"/>
  <c r="J39" i="11"/>
  <c r="D39" i="11"/>
  <c r="AC36" i="11"/>
  <c r="AG36" i="11" s="1"/>
  <c r="D36" i="11"/>
  <c r="D24" i="11"/>
  <c r="AC26" i="11"/>
  <c r="D26" i="11"/>
  <c r="AC29" i="11"/>
  <c r="AG29" i="11" s="1"/>
  <c r="D29" i="11"/>
  <c r="J51" i="11"/>
  <c r="D51" i="11"/>
  <c r="AC2" i="11"/>
  <c r="AG2" i="11" s="1"/>
  <c r="D2" i="11"/>
  <c r="AC9" i="11"/>
  <c r="AG9" i="11" s="1"/>
  <c r="J9" i="11"/>
  <c r="D9" i="11"/>
  <c r="AC49" i="11"/>
  <c r="D49" i="11"/>
  <c r="AC28" i="11"/>
  <c r="AG28" i="11" s="1"/>
  <c r="D28" i="11"/>
  <c r="D20" i="11"/>
  <c r="AC4" i="11"/>
  <c r="AG4" i="11" s="1"/>
  <c r="D4" i="11"/>
  <c r="AC45" i="11"/>
  <c r="D45" i="11"/>
  <c r="J23" i="11"/>
  <c r="D23" i="11"/>
  <c r="AC17" i="11"/>
  <c r="AG17" i="11" s="1"/>
  <c r="D17" i="11"/>
  <c r="AC30" i="11"/>
  <c r="AG30" i="11" s="1"/>
  <c r="D30" i="11"/>
  <c r="AC22" i="11"/>
  <c r="AG22" i="11" s="1"/>
  <c r="D22" i="11"/>
  <c r="AC38" i="11"/>
  <c r="J38" i="11"/>
  <c r="D38" i="11"/>
  <c r="AC15" i="11"/>
  <c r="AG15" i="11" s="1"/>
  <c r="D15" i="11"/>
  <c r="AC43" i="11"/>
  <c r="AG43" i="11" s="1"/>
  <c r="D43" i="11"/>
  <c r="AC5" i="11"/>
  <c r="D5" i="11"/>
  <c r="J7" i="11"/>
  <c r="D7" i="11"/>
  <c r="J16" i="11"/>
  <c r="D16" i="11"/>
  <c r="AC34" i="11"/>
  <c r="J34" i="11"/>
  <c r="D34" i="11"/>
  <c r="AC35" i="11"/>
  <c r="J35" i="11"/>
  <c r="D35" i="11"/>
  <c r="AC41" i="11"/>
  <c r="J41" i="11"/>
  <c r="D41" i="11"/>
  <c r="J33" i="11"/>
  <c r="D33" i="11"/>
  <c r="D47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O12" i="11" l="1"/>
  <c r="AW14" i="11"/>
  <c r="O9" i="11"/>
  <c r="O13" i="11"/>
  <c r="AQ13" i="11" s="1"/>
  <c r="O41" i="11"/>
  <c r="AQ41" i="11" s="1"/>
  <c r="AW48" i="11"/>
  <c r="O39" i="11"/>
  <c r="AQ39" i="11" s="1"/>
  <c r="O27" i="11"/>
  <c r="AQ27" i="11" s="1"/>
  <c r="O23" i="11"/>
  <c r="AQ23" i="11" s="1"/>
  <c r="O16" i="11"/>
  <c r="AQ16" i="11" s="1"/>
  <c r="O6" i="11"/>
  <c r="AQ6" i="11" s="1"/>
  <c r="O33" i="11"/>
  <c r="AQ33" i="11" s="1"/>
  <c r="O31" i="11"/>
  <c r="AQ31" i="11" s="1"/>
  <c r="O51" i="11"/>
  <c r="AQ51" i="11" s="1"/>
  <c r="O38" i="11"/>
  <c r="AL38" i="11" s="1"/>
  <c r="O7" i="11"/>
  <c r="AQ7" i="11" s="1"/>
  <c r="O35" i="11"/>
  <c r="AL35" i="11" s="1"/>
  <c r="AG5" i="11"/>
  <c r="AG45" i="11"/>
  <c r="AW21" i="11"/>
  <c r="AX21" i="11" s="1"/>
  <c r="AZ21" i="11" s="1"/>
  <c r="AW25" i="11"/>
  <c r="AX25" i="11" s="1"/>
  <c r="AZ25" i="11" s="1"/>
  <c r="AG42" i="11"/>
  <c r="AG37" i="11"/>
  <c r="AW11" i="11"/>
  <c r="AX11" i="11" s="1"/>
  <c r="AZ11" i="11" s="1"/>
  <c r="AW3" i="11"/>
  <c r="AX3" i="11" s="1"/>
  <c r="AZ3" i="11" s="1"/>
  <c r="AW18" i="11"/>
  <c r="AX18" i="11" s="1"/>
  <c r="AZ18" i="11" s="1"/>
  <c r="AG13" i="11"/>
  <c r="AG35" i="11"/>
  <c r="AG23" i="11"/>
  <c r="AW9" i="11"/>
  <c r="AX9" i="11" s="1"/>
  <c r="AZ9" i="11" s="1"/>
  <c r="AW36" i="11"/>
  <c r="AW17" i="11"/>
  <c r="AW41" i="11"/>
  <c r="AW24" i="11"/>
  <c r="AW46" i="11"/>
  <c r="AW4" i="11"/>
  <c r="AW30" i="11"/>
  <c r="AW5" i="11"/>
  <c r="AW19" i="11"/>
  <c r="AX19" i="11" s="1"/>
  <c r="AZ19" i="11" s="1"/>
  <c r="AW32" i="11"/>
  <c r="AW42" i="11"/>
  <c r="AW12" i="11"/>
  <c r="AW26" i="11"/>
  <c r="AW37" i="11"/>
  <c r="AX37" i="11" s="1"/>
  <c r="AZ37" i="11" s="1"/>
  <c r="AW49" i="11"/>
  <c r="AW7" i="11"/>
  <c r="AW13" i="11"/>
  <c r="AW20" i="11"/>
  <c r="AW28" i="11"/>
  <c r="AW33" i="11"/>
  <c r="AW38" i="11"/>
  <c r="AW44" i="11"/>
  <c r="AW50" i="11"/>
  <c r="AG31" i="11"/>
  <c r="AW2" i="11"/>
  <c r="AX2" i="11" s="1"/>
  <c r="AZ2" i="11" s="1"/>
  <c r="AW8" i="11"/>
  <c r="AW15" i="11"/>
  <c r="AW23" i="11"/>
  <c r="AW29" i="11"/>
  <c r="AW34" i="11"/>
  <c r="AW40" i="11"/>
  <c r="AW45" i="11"/>
  <c r="AW51" i="11"/>
  <c r="AG34" i="11"/>
  <c r="AW6" i="11"/>
  <c r="AW10" i="11"/>
  <c r="AW16" i="11"/>
  <c r="AW22" i="11"/>
  <c r="AW27" i="11"/>
  <c r="AW31" i="11"/>
  <c r="AW35" i="11"/>
  <c r="AW39" i="11"/>
  <c r="AW43" i="11"/>
  <c r="AW47" i="11"/>
  <c r="AG49" i="11"/>
  <c r="AG26" i="11"/>
  <c r="H58" i="11"/>
  <c r="AG6" i="11"/>
  <c r="AG41" i="11"/>
  <c r="W53" i="11"/>
  <c r="AG16" i="11"/>
  <c r="AG38" i="11"/>
  <c r="AB70" i="11"/>
  <c r="AB58" i="11"/>
  <c r="AC58" i="11" s="1"/>
  <c r="AC69" i="11"/>
  <c r="AB62" i="11"/>
  <c r="AC62" i="11" s="1"/>
  <c r="AB54" i="11"/>
  <c r="AC54" i="11" s="1"/>
  <c r="AB56" i="11"/>
  <c r="AC56" i="11" s="1"/>
  <c r="F60" i="11"/>
  <c r="AB66" i="11"/>
  <c r="AC66" i="11" s="1"/>
  <c r="AB59" i="11"/>
  <c r="AC59" i="11" s="1"/>
  <c r="AB60" i="11"/>
  <c r="AC60" i="11" s="1"/>
  <c r="AB55" i="11"/>
  <c r="AC55" i="11" s="1"/>
  <c r="AB57" i="11"/>
  <c r="AC57" i="11" s="1"/>
  <c r="AB64" i="11"/>
  <c r="AC64" i="11" s="1"/>
  <c r="AB68" i="11"/>
  <c r="AC68" i="11" s="1"/>
  <c r="AQ40" i="11"/>
  <c r="G58" i="11"/>
  <c r="AL45" i="11"/>
  <c r="AQ47" i="11"/>
  <c r="D53" i="11"/>
  <c r="O34" i="11"/>
  <c r="AQ28" i="11"/>
  <c r="AL28" i="11"/>
  <c r="AC53" i="11"/>
  <c r="AL47" i="11"/>
  <c r="AL22" i="11"/>
  <c r="AQ22" i="11"/>
  <c r="AL30" i="11"/>
  <c r="AQ30" i="11"/>
  <c r="AL17" i="11"/>
  <c r="AQ17" i="11"/>
  <c r="AQ24" i="11"/>
  <c r="AL24" i="11"/>
  <c r="AQ36" i="11"/>
  <c r="AL36" i="11"/>
  <c r="AQ9" i="11"/>
  <c r="AL9" i="11"/>
  <c r="AQ19" i="11"/>
  <c r="AL19" i="11"/>
  <c r="AL5" i="11"/>
  <c r="AL43" i="11"/>
  <c r="AL15" i="11"/>
  <c r="AQ20" i="11"/>
  <c r="AL20" i="11"/>
  <c r="AQ49" i="11"/>
  <c r="AQ2" i="11"/>
  <c r="AL2" i="11"/>
  <c r="AQ29" i="11"/>
  <c r="AL29" i="11"/>
  <c r="AQ12" i="11"/>
  <c r="AL12" i="11"/>
  <c r="AQ52" i="11"/>
  <c r="AL52" i="11"/>
  <c r="AQ32" i="11"/>
  <c r="AL32" i="11"/>
  <c r="AQ50" i="11"/>
  <c r="AL50" i="11"/>
  <c r="AQ42" i="11"/>
  <c r="AL42" i="11"/>
  <c r="AL4" i="11"/>
  <c r="AL26" i="11"/>
  <c r="AL8" i="11"/>
  <c r="AQ44" i="11"/>
  <c r="AL44" i="11"/>
  <c r="G59" i="11"/>
  <c r="AQ37" i="11"/>
  <c r="AL37" i="11"/>
  <c r="AL46" i="11"/>
  <c r="AQ46" i="11"/>
  <c r="AB61" i="11"/>
  <c r="AC61" i="11" s="1"/>
  <c r="AB63" i="11"/>
  <c r="AC63" i="11" s="1"/>
  <c r="AB65" i="11"/>
  <c r="AC65" i="11" s="1"/>
  <c r="AB67" i="11"/>
  <c r="AC67" i="11" s="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AL41" i="11" l="1"/>
  <c r="AL39" i="11"/>
  <c r="AL13" i="11"/>
  <c r="Q18" i="11"/>
  <c r="S18" i="11" s="1"/>
  <c r="Q14" i="11"/>
  <c r="S14" i="11" s="1"/>
  <c r="AL33" i="11"/>
  <c r="AL23" i="11"/>
  <c r="Q48" i="11"/>
  <c r="S48" i="11" s="1"/>
  <c r="AL16" i="11"/>
  <c r="AL27" i="11"/>
  <c r="AL31" i="11"/>
  <c r="AL6" i="11"/>
  <c r="AL51" i="11"/>
  <c r="AQ38" i="11"/>
  <c r="O53" i="11"/>
  <c r="P14" i="11" s="1"/>
  <c r="AL7" i="11"/>
  <c r="AQ35" i="11"/>
  <c r="Q21" i="11"/>
  <c r="S21" i="11" s="1"/>
  <c r="Q25" i="11"/>
  <c r="S25" i="11" s="1"/>
  <c r="Q3" i="11"/>
  <c r="S3" i="11" s="1"/>
  <c r="Q5" i="11"/>
  <c r="S5" i="11" s="1"/>
  <c r="Q11" i="11"/>
  <c r="S11" i="11" s="1"/>
  <c r="AW53" i="11"/>
  <c r="F61" i="11"/>
  <c r="AG53" i="11"/>
  <c r="Q37" i="11"/>
  <c r="S37" i="11" s="1"/>
  <c r="Q13" i="11"/>
  <c r="S13" i="11" s="1"/>
  <c r="Q31" i="11"/>
  <c r="S31" i="11" s="1"/>
  <c r="Q46" i="11"/>
  <c r="S46" i="11" s="1"/>
  <c r="Q10" i="11"/>
  <c r="S10" i="11" s="1"/>
  <c r="Q27" i="11"/>
  <c r="S27" i="11" s="1"/>
  <c r="Q28" i="11"/>
  <c r="S28" i="11" s="1"/>
  <c r="Q8" i="11"/>
  <c r="S8" i="11" s="1"/>
  <c r="Q39" i="11"/>
  <c r="S39" i="11" s="1"/>
  <c r="Q17" i="11"/>
  <c r="S17" i="11" s="1"/>
  <c r="Q36" i="11"/>
  <c r="S36" i="11" s="1"/>
  <c r="Q9" i="11"/>
  <c r="S9" i="11" s="1"/>
  <c r="Q26" i="11"/>
  <c r="S26" i="11" s="1"/>
  <c r="G60" i="11"/>
  <c r="B45" i="8" s="1"/>
  <c r="Q2" i="11"/>
  <c r="S2" i="11" s="1"/>
  <c r="Q32" i="11"/>
  <c r="S32" i="11" s="1"/>
  <c r="Q12" i="11"/>
  <c r="S12" i="11" s="1"/>
  <c r="Q24" i="11"/>
  <c r="S24" i="11" s="1"/>
  <c r="Q20" i="11"/>
  <c r="S20" i="11" s="1"/>
  <c r="Q45" i="11"/>
  <c r="S45" i="11" s="1"/>
  <c r="Q6" i="11"/>
  <c r="S6" i="11" s="1"/>
  <c r="Q40" i="11"/>
  <c r="S40" i="11" s="1"/>
  <c r="Q52" i="11"/>
  <c r="S52" i="11" s="1"/>
  <c r="Q19" i="11"/>
  <c r="S19" i="11" s="1"/>
  <c r="Q38" i="11"/>
  <c r="S38" i="11" s="1"/>
  <c r="Q15" i="11"/>
  <c r="S15" i="11" s="1"/>
  <c r="Q7" i="11"/>
  <c r="S7" i="11" s="1"/>
  <c r="Q43" i="11"/>
  <c r="S43" i="11" s="1"/>
  <c r="Q44" i="11"/>
  <c r="Q42" i="11"/>
  <c r="Q50" i="11"/>
  <c r="Q29" i="11"/>
  <c r="Q4" i="11"/>
  <c r="Q51" i="11"/>
  <c r="Q47" i="11"/>
  <c r="Q34" i="11"/>
  <c r="Q35" i="11"/>
  <c r="Q33" i="11"/>
  <c r="Q41" i="11"/>
  <c r="Q30" i="11"/>
  <c r="Q49" i="11"/>
  <c r="Q22" i="11"/>
  <c r="AL34" i="11"/>
  <c r="AQ34" i="11"/>
  <c r="Q23" i="11"/>
  <c r="Q16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P46" i="11" l="1"/>
  <c r="P48" i="11"/>
  <c r="AL53" i="11"/>
  <c r="P28" i="11"/>
  <c r="P42" i="11"/>
  <c r="P30" i="11"/>
  <c r="P37" i="11"/>
  <c r="P26" i="11"/>
  <c r="P3" i="11"/>
  <c r="P44" i="11"/>
  <c r="P6" i="11"/>
  <c r="P11" i="11"/>
  <c r="P34" i="11"/>
  <c r="P16" i="11"/>
  <c r="P2" i="11"/>
  <c r="P39" i="11"/>
  <c r="P7" i="11"/>
  <c r="P4" i="11"/>
  <c r="P43" i="11"/>
  <c r="P31" i="11"/>
  <c r="P25" i="11"/>
  <c r="P51" i="11"/>
  <c r="P17" i="11"/>
  <c r="P33" i="11"/>
  <c r="P15" i="11"/>
  <c r="P23" i="11"/>
  <c r="P24" i="11"/>
  <c r="P21" i="11"/>
  <c r="P20" i="11"/>
  <c r="P19" i="11"/>
  <c r="P9" i="11"/>
  <c r="P36" i="11"/>
  <c r="P27" i="11"/>
  <c r="P18" i="11"/>
  <c r="P35" i="11"/>
  <c r="P41" i="11"/>
  <c r="P45" i="11"/>
  <c r="P5" i="11"/>
  <c r="P49" i="11"/>
  <c r="P32" i="11"/>
  <c r="P50" i="11"/>
  <c r="P38" i="11"/>
  <c r="P47" i="11"/>
  <c r="P22" i="11"/>
  <c r="P13" i="11"/>
  <c r="P52" i="11"/>
  <c r="P29" i="11"/>
  <c r="P40" i="11"/>
  <c r="P10" i="11"/>
  <c r="P8" i="11"/>
  <c r="P12" i="11"/>
  <c r="S22" i="11"/>
  <c r="S41" i="11"/>
  <c r="S35" i="11"/>
  <c r="S4" i="11"/>
  <c r="S44" i="11"/>
  <c r="S16" i="11"/>
  <c r="S49" i="11"/>
  <c r="S34" i="11"/>
  <c r="S29" i="11"/>
  <c r="Q54" i="11"/>
  <c r="Q53" i="11"/>
  <c r="Q55" i="11"/>
  <c r="S47" i="11"/>
  <c r="S50" i="11"/>
  <c r="S23" i="11"/>
  <c r="S30" i="11"/>
  <c r="S33" i="11"/>
  <c r="S51" i="11"/>
  <c r="S42" i="11"/>
  <c r="AQ53" i="11"/>
  <c r="AR48" i="11" s="1"/>
  <c r="AS48" i="11" s="1"/>
  <c r="AU48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21" i="11" l="1"/>
  <c r="AS21" i="11" s="1"/>
  <c r="AU21" i="11" s="1"/>
  <c r="AR14" i="11"/>
  <c r="AS14" i="11" s="1"/>
  <c r="AU14" i="11" s="1"/>
  <c r="AM21" i="11"/>
  <c r="AN21" i="11" s="1"/>
  <c r="AP21" i="11" s="1"/>
  <c r="AM14" i="11"/>
  <c r="AN14" i="11" s="1"/>
  <c r="AM52" i="11"/>
  <c r="AN52" i="11" s="1"/>
  <c r="AP52" i="11" s="1"/>
  <c r="AM35" i="11"/>
  <c r="AN35" i="11" s="1"/>
  <c r="AP35" i="11" s="1"/>
  <c r="AM39" i="11"/>
  <c r="AN39" i="11" s="1"/>
  <c r="AP39" i="11" s="1"/>
  <c r="AM7" i="11"/>
  <c r="AN7" i="11" s="1"/>
  <c r="AP7" i="11" s="1"/>
  <c r="AM12" i="11"/>
  <c r="AN12" i="11" s="1"/>
  <c r="AP12" i="11" s="1"/>
  <c r="AM38" i="11"/>
  <c r="AN38" i="11" s="1"/>
  <c r="AP38" i="11" s="1"/>
  <c r="AM13" i="11"/>
  <c r="AN13" i="11" s="1"/>
  <c r="AP13" i="11" s="1"/>
  <c r="AM26" i="11"/>
  <c r="AN26" i="11" s="1"/>
  <c r="AP26" i="11" s="1"/>
  <c r="AM4" i="11"/>
  <c r="AN4" i="11" s="1"/>
  <c r="AP4" i="11" s="1"/>
  <c r="AM43" i="11"/>
  <c r="AN43" i="11" s="1"/>
  <c r="AP43" i="11" s="1"/>
  <c r="AM5" i="11"/>
  <c r="AN5" i="11" s="1"/>
  <c r="AP5" i="11" s="1"/>
  <c r="AM46" i="11"/>
  <c r="AN46" i="11" s="1"/>
  <c r="AP46" i="11" s="1"/>
  <c r="AM32" i="11"/>
  <c r="AN32" i="11" s="1"/>
  <c r="AP32" i="11" s="1"/>
  <c r="AM36" i="11"/>
  <c r="AN36" i="11" s="1"/>
  <c r="AP36" i="11" s="1"/>
  <c r="AM33" i="11"/>
  <c r="AN33" i="11" s="1"/>
  <c r="AP33" i="11" s="1"/>
  <c r="AM15" i="11"/>
  <c r="AN15" i="11" s="1"/>
  <c r="AP15" i="11" s="1"/>
  <c r="AM40" i="11"/>
  <c r="AN40" i="11" s="1"/>
  <c r="AP40" i="11" s="1"/>
  <c r="AM10" i="11"/>
  <c r="AN10" i="11" s="1"/>
  <c r="AP10" i="11" s="1"/>
  <c r="AM51" i="11"/>
  <c r="AN51" i="11" s="1"/>
  <c r="AP51" i="11" s="1"/>
  <c r="AM28" i="11"/>
  <c r="AN28" i="11" s="1"/>
  <c r="AP28" i="11" s="1"/>
  <c r="AM49" i="11"/>
  <c r="AN49" i="11" s="1"/>
  <c r="AP49" i="11" s="1"/>
  <c r="AM24" i="11"/>
  <c r="AN24" i="11" s="1"/>
  <c r="AP24" i="11" s="1"/>
  <c r="AM20" i="11"/>
  <c r="AN20" i="11" s="1"/>
  <c r="AP20" i="11" s="1"/>
  <c r="AM31" i="11"/>
  <c r="AN31" i="11" s="1"/>
  <c r="AP31" i="11" s="1"/>
  <c r="AM9" i="11"/>
  <c r="AN9" i="11" s="1"/>
  <c r="AP9" i="11" s="1"/>
  <c r="AM37" i="11"/>
  <c r="AN37" i="11" s="1"/>
  <c r="AP37" i="11" s="1"/>
  <c r="AM47" i="11"/>
  <c r="AN47" i="11" s="1"/>
  <c r="AP47" i="11" s="1"/>
  <c r="AM22" i="11"/>
  <c r="AN22" i="11" s="1"/>
  <c r="AP22" i="11" s="1"/>
  <c r="AM27" i="11"/>
  <c r="AN27" i="11" s="1"/>
  <c r="AP27" i="11" s="1"/>
  <c r="AM6" i="11"/>
  <c r="AN6" i="11" s="1"/>
  <c r="AP6" i="11" s="1"/>
  <c r="AM2" i="11"/>
  <c r="AN2" i="11" s="1"/>
  <c r="AP2" i="11" s="1"/>
  <c r="AM29" i="11"/>
  <c r="AN29" i="11" s="1"/>
  <c r="AP29" i="11" s="1"/>
  <c r="AM50" i="11"/>
  <c r="AN50" i="11" s="1"/>
  <c r="AP50" i="11" s="1"/>
  <c r="AM23" i="11"/>
  <c r="AN23" i="11" s="1"/>
  <c r="AP23" i="11" s="1"/>
  <c r="AM19" i="11"/>
  <c r="AN19" i="11" s="1"/>
  <c r="AP19" i="11" s="1"/>
  <c r="AM30" i="11"/>
  <c r="AN30" i="11" s="1"/>
  <c r="AP30" i="11" s="1"/>
  <c r="AM45" i="11"/>
  <c r="AN45" i="11" s="1"/>
  <c r="AP45" i="11" s="1"/>
  <c r="AM25" i="11"/>
  <c r="AN25" i="11" s="1"/>
  <c r="AP25" i="11" s="1"/>
  <c r="AM34" i="11"/>
  <c r="AN34" i="11" s="1"/>
  <c r="AP34" i="11" s="1"/>
  <c r="AM41" i="11"/>
  <c r="AN41" i="11" s="1"/>
  <c r="AP41" i="11" s="1"/>
  <c r="AM16" i="11"/>
  <c r="AN16" i="11" s="1"/>
  <c r="AP16" i="11" s="1"/>
  <c r="AM17" i="11"/>
  <c r="AN17" i="11" s="1"/>
  <c r="AP17" i="11" s="1"/>
  <c r="AM3" i="11"/>
  <c r="AN3" i="11" s="1"/>
  <c r="AP3" i="11" s="1"/>
  <c r="AM44" i="11"/>
  <c r="AN44" i="11" s="1"/>
  <c r="AP44" i="11" s="1"/>
  <c r="AM11" i="11"/>
  <c r="AN11" i="11" s="1"/>
  <c r="AP11" i="11" s="1"/>
  <c r="AM42" i="11"/>
  <c r="AN42" i="11" s="1"/>
  <c r="AP42" i="11" s="1"/>
  <c r="AM8" i="11"/>
  <c r="AN8" i="11" s="1"/>
  <c r="AP8" i="11" s="1"/>
  <c r="AM18" i="11"/>
  <c r="AN18" i="11" s="1"/>
  <c r="AP18" i="11" s="1"/>
  <c r="AM48" i="11"/>
  <c r="AN48" i="11" s="1"/>
  <c r="P53" i="11"/>
  <c r="AR18" i="11"/>
  <c r="AS18" i="11" s="1"/>
  <c r="AU18" i="11" s="1"/>
  <c r="AR25" i="11"/>
  <c r="AS25" i="11" s="1"/>
  <c r="AU25" i="11" s="1"/>
  <c r="AR11" i="11"/>
  <c r="AS11" i="11" s="1"/>
  <c r="AU11" i="11" s="1"/>
  <c r="AR3" i="11"/>
  <c r="AS3" i="11" s="1"/>
  <c r="AU3" i="11" s="1"/>
  <c r="AR33" i="11"/>
  <c r="AS33" i="11" s="1"/>
  <c r="AU33" i="11" s="1"/>
  <c r="AR16" i="11"/>
  <c r="AS16" i="11" s="1"/>
  <c r="AU16" i="11" s="1"/>
  <c r="AR5" i="11"/>
  <c r="AS5" i="11" s="1"/>
  <c r="AU5" i="11" s="1"/>
  <c r="AR43" i="11"/>
  <c r="AS43" i="11" s="1"/>
  <c r="AU43" i="11" s="1"/>
  <c r="AR23" i="11"/>
  <c r="AS23" i="11" s="1"/>
  <c r="AU23" i="11" s="1"/>
  <c r="AR6" i="11"/>
  <c r="AS6" i="11" s="1"/>
  <c r="AU6" i="11" s="1"/>
  <c r="AR40" i="11"/>
  <c r="AS40" i="11" s="1"/>
  <c r="AU40" i="11" s="1"/>
  <c r="AR10" i="11"/>
  <c r="AS10" i="11" s="1"/>
  <c r="AU10" i="11" s="1"/>
  <c r="AR15" i="11"/>
  <c r="AS15" i="11" s="1"/>
  <c r="AU15" i="11" s="1"/>
  <c r="AR45" i="11"/>
  <c r="AS45" i="11" s="1"/>
  <c r="AU45" i="11" s="1"/>
  <c r="AR4" i="11"/>
  <c r="AS4" i="11" s="1"/>
  <c r="AU4" i="11" s="1"/>
  <c r="AR8" i="11"/>
  <c r="AS8" i="11" s="1"/>
  <c r="AU8" i="11" s="1"/>
  <c r="AR26" i="11"/>
  <c r="AS26" i="11" s="1"/>
  <c r="AU26" i="11" s="1"/>
  <c r="AR13" i="11"/>
  <c r="AS13" i="11" s="1"/>
  <c r="AU13" i="11" s="1"/>
  <c r="AR52" i="11"/>
  <c r="AS52" i="11" s="1"/>
  <c r="AU52" i="11" s="1"/>
  <c r="AR36" i="11"/>
  <c r="AS36" i="11" s="1"/>
  <c r="AU36" i="11" s="1"/>
  <c r="AR12" i="11"/>
  <c r="AS12" i="11" s="1"/>
  <c r="AU12" i="11" s="1"/>
  <c r="AR30" i="11"/>
  <c r="AS30" i="11" s="1"/>
  <c r="AU30" i="11" s="1"/>
  <c r="AR35" i="11"/>
  <c r="AS35" i="11" s="1"/>
  <c r="AU35" i="11" s="1"/>
  <c r="AR49" i="11"/>
  <c r="AS49" i="11" s="1"/>
  <c r="AU49" i="11" s="1"/>
  <c r="AR47" i="11"/>
  <c r="AS47" i="11" s="1"/>
  <c r="AU47" i="11" s="1"/>
  <c r="AR31" i="11"/>
  <c r="AS31" i="11" s="1"/>
  <c r="AU31" i="11" s="1"/>
  <c r="AR17" i="11"/>
  <c r="AS17" i="11" s="1"/>
  <c r="AU17" i="11" s="1"/>
  <c r="AR39" i="11"/>
  <c r="AS39" i="11" s="1"/>
  <c r="AU39" i="11" s="1"/>
  <c r="AR38" i="11"/>
  <c r="AS38" i="11" s="1"/>
  <c r="AU38" i="11" s="1"/>
  <c r="AR20" i="11"/>
  <c r="AS20" i="11" s="1"/>
  <c r="AU20" i="11" s="1"/>
  <c r="AR32" i="11"/>
  <c r="AS32" i="11" s="1"/>
  <c r="AU32" i="11" s="1"/>
  <c r="AR22" i="11"/>
  <c r="AS22" i="11" s="1"/>
  <c r="AU22" i="11" s="1"/>
  <c r="AR7" i="11"/>
  <c r="AS7" i="11" s="1"/>
  <c r="AU7" i="11" s="1"/>
  <c r="AR50" i="11"/>
  <c r="AS50" i="11" s="1"/>
  <c r="AU50" i="11" s="1"/>
  <c r="AR51" i="11"/>
  <c r="AS51" i="11" s="1"/>
  <c r="AU51" i="11" s="1"/>
  <c r="AR42" i="11"/>
  <c r="AS42" i="11" s="1"/>
  <c r="AU42" i="11" s="1"/>
  <c r="AR19" i="11"/>
  <c r="AS19" i="11" s="1"/>
  <c r="AU19" i="11" s="1"/>
  <c r="AR27" i="11"/>
  <c r="AS27" i="11" s="1"/>
  <c r="AU27" i="11" s="1"/>
  <c r="AR46" i="11"/>
  <c r="AS46" i="11" s="1"/>
  <c r="AU46" i="11" s="1"/>
  <c r="AR9" i="11"/>
  <c r="AS9" i="11" s="1"/>
  <c r="AU9" i="11" s="1"/>
  <c r="AR28" i="11"/>
  <c r="AS28" i="11" s="1"/>
  <c r="AU28" i="11" s="1"/>
  <c r="AR41" i="11"/>
  <c r="AS41" i="11" s="1"/>
  <c r="AU41" i="11" s="1"/>
  <c r="AR37" i="11"/>
  <c r="AS37" i="11" s="1"/>
  <c r="AU37" i="11" s="1"/>
  <c r="AR2" i="11"/>
  <c r="AS2" i="11" s="1"/>
  <c r="AU2" i="11" s="1"/>
  <c r="AR44" i="11"/>
  <c r="AS44" i="11" s="1"/>
  <c r="AU44" i="11" s="1"/>
  <c r="AR29" i="11"/>
  <c r="AS29" i="11" s="1"/>
  <c r="AU29" i="11" s="1"/>
  <c r="AR24" i="11"/>
  <c r="AS24" i="11" s="1"/>
  <c r="AU24" i="11" s="1"/>
  <c r="AR34" i="11"/>
  <c r="AS34" i="11" s="1"/>
  <c r="AU34" i="11" s="1"/>
  <c r="S53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48" i="11" l="1"/>
  <c r="U48" i="11" s="1"/>
  <c r="T14" i="11"/>
  <c r="U14" i="11" s="1"/>
  <c r="T25" i="11"/>
  <c r="U25" i="11" s="1"/>
  <c r="T21" i="11"/>
  <c r="U21" i="11" s="1"/>
  <c r="T11" i="11"/>
  <c r="U11" i="11" s="1"/>
  <c r="T18" i="11"/>
  <c r="U18" i="11" s="1"/>
  <c r="T30" i="11"/>
  <c r="U30" i="11" s="1"/>
  <c r="T3" i="11"/>
  <c r="U3" i="11" s="1"/>
  <c r="T47" i="11"/>
  <c r="U47" i="11" s="1"/>
  <c r="T33" i="11"/>
  <c r="U33" i="11" s="1"/>
  <c r="T34" i="11"/>
  <c r="U34" i="11" s="1"/>
  <c r="T50" i="11"/>
  <c r="U50" i="11" s="1"/>
  <c r="T44" i="11"/>
  <c r="U44" i="11" s="1"/>
  <c r="T35" i="11"/>
  <c r="U35" i="11" s="1"/>
  <c r="T49" i="11"/>
  <c r="U49" i="11" s="1"/>
  <c r="T23" i="11"/>
  <c r="U23" i="11" s="1"/>
  <c r="T4" i="11"/>
  <c r="U4" i="11" s="1"/>
  <c r="T41" i="11"/>
  <c r="U41" i="11" s="1"/>
  <c r="T38" i="11"/>
  <c r="U38" i="11" s="1"/>
  <c r="T10" i="11"/>
  <c r="U10" i="11" s="1"/>
  <c r="T24" i="11"/>
  <c r="U24" i="11" s="1"/>
  <c r="T7" i="11"/>
  <c r="U7" i="11" s="1"/>
  <c r="T9" i="11"/>
  <c r="U9" i="11" s="1"/>
  <c r="T5" i="11"/>
  <c r="U5" i="11" s="1"/>
  <c r="T45" i="11"/>
  <c r="U45" i="11" s="1"/>
  <c r="T19" i="11"/>
  <c r="U19" i="11" s="1"/>
  <c r="T28" i="11"/>
  <c r="U28" i="11" s="1"/>
  <c r="T26" i="11"/>
  <c r="U26" i="11" s="1"/>
  <c r="T12" i="11"/>
  <c r="U12" i="11" s="1"/>
  <c r="T15" i="11"/>
  <c r="U15" i="11" s="1"/>
  <c r="T13" i="11"/>
  <c r="U13" i="11" s="1"/>
  <c r="T32" i="11"/>
  <c r="U32" i="11" s="1"/>
  <c r="T31" i="11"/>
  <c r="U31" i="11" s="1"/>
  <c r="T46" i="11"/>
  <c r="U46" i="11" s="1"/>
  <c r="T27" i="11"/>
  <c r="U27" i="11" s="1"/>
  <c r="T40" i="11"/>
  <c r="U40" i="11" s="1"/>
  <c r="T36" i="11"/>
  <c r="U36" i="11" s="1"/>
  <c r="T39" i="11"/>
  <c r="U39" i="11" s="1"/>
  <c r="T8" i="11"/>
  <c r="U8" i="11" s="1"/>
  <c r="T20" i="11"/>
  <c r="U20" i="11" s="1"/>
  <c r="T2" i="11"/>
  <c r="U2" i="11" s="1"/>
  <c r="T37" i="11"/>
  <c r="U37" i="11" s="1"/>
  <c r="T17" i="11"/>
  <c r="U17" i="11" s="1"/>
  <c r="T6" i="11"/>
  <c r="U6" i="11" s="1"/>
  <c r="T43" i="11"/>
  <c r="U43" i="11" s="1"/>
  <c r="T52" i="11"/>
  <c r="U52" i="11" s="1"/>
  <c r="T29" i="11"/>
  <c r="U29" i="11" s="1"/>
  <c r="T22" i="11"/>
  <c r="U22" i="11" s="1"/>
  <c r="T51" i="11"/>
  <c r="U51" i="11" s="1"/>
  <c r="T16" i="11"/>
  <c r="U16" i="11" s="1"/>
  <c r="T42" i="11"/>
  <c r="U42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3" i="11" l="1"/>
  <c r="V14" i="11" s="1"/>
  <c r="T53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14" i="11" l="1"/>
  <c r="Y14" i="11" s="1"/>
  <c r="AD14" i="11"/>
  <c r="AE14" i="11" s="1"/>
  <c r="V21" i="11"/>
  <c r="X21" i="11" s="1"/>
  <c r="V48" i="11"/>
  <c r="V18" i="11"/>
  <c r="AD18" i="11" s="1"/>
  <c r="AE18" i="11" s="1"/>
  <c r="V25" i="11"/>
  <c r="V30" i="11"/>
  <c r="AD30" i="11" s="1"/>
  <c r="V11" i="11"/>
  <c r="V3" i="11"/>
  <c r="V13" i="11"/>
  <c r="AD13" i="11" s="1"/>
  <c r="V42" i="11"/>
  <c r="AD42" i="11" s="1"/>
  <c r="V9" i="11"/>
  <c r="AD9" i="11" s="1"/>
  <c r="V50" i="11"/>
  <c r="AD50" i="11" s="1"/>
  <c r="V41" i="11"/>
  <c r="AD41" i="11" s="1"/>
  <c r="V27" i="11"/>
  <c r="AD27" i="11" s="1"/>
  <c r="V20" i="11"/>
  <c r="AD20" i="11" s="1"/>
  <c r="V38" i="11"/>
  <c r="AD38" i="11" s="1"/>
  <c r="V8" i="11"/>
  <c r="AD8" i="11" s="1"/>
  <c r="V26" i="11"/>
  <c r="AD26" i="11" s="1"/>
  <c r="AE26" i="11" s="1"/>
  <c r="V29" i="11"/>
  <c r="AD29" i="11" s="1"/>
  <c r="V32" i="11"/>
  <c r="V23" i="11"/>
  <c r="AD23" i="11" s="1"/>
  <c r="V6" i="11"/>
  <c r="AD6" i="11" s="1"/>
  <c r="V44" i="11"/>
  <c r="V28" i="11"/>
  <c r="AD28" i="11" s="1"/>
  <c r="V17" i="11"/>
  <c r="V16" i="11"/>
  <c r="AD16" i="11" s="1"/>
  <c r="V5" i="11"/>
  <c r="V22" i="11"/>
  <c r="V12" i="11"/>
  <c r="V51" i="11"/>
  <c r="AD51" i="11" s="1"/>
  <c r="V43" i="11"/>
  <c r="AD43" i="11" s="1"/>
  <c r="V10" i="11"/>
  <c r="AD10" i="11" s="1"/>
  <c r="V40" i="11"/>
  <c r="AD40" i="11" s="1"/>
  <c r="V24" i="11"/>
  <c r="AD24" i="11" s="1"/>
  <c r="V2" i="11"/>
  <c r="AD2" i="11" s="1"/>
  <c r="V49" i="11"/>
  <c r="AD49" i="11" s="1"/>
  <c r="V45" i="11"/>
  <c r="AD45" i="11" s="1"/>
  <c r="V34" i="11"/>
  <c r="AD34" i="11" s="1"/>
  <c r="V15" i="11"/>
  <c r="AD15" i="11" s="1"/>
  <c r="V46" i="11"/>
  <c r="AD46" i="11" s="1"/>
  <c r="V33" i="11"/>
  <c r="AD33" i="11" s="1"/>
  <c r="V4" i="11"/>
  <c r="AD4" i="11" s="1"/>
  <c r="V36" i="11"/>
  <c r="AD36" i="11" s="1"/>
  <c r="V35" i="11"/>
  <c r="AD35" i="11" s="1"/>
  <c r="V52" i="11"/>
  <c r="AD52" i="11" s="1"/>
  <c r="V31" i="11"/>
  <c r="AD31" i="11" s="1"/>
  <c r="V47" i="11"/>
  <c r="AD47" i="11" s="1"/>
  <c r="V7" i="11"/>
  <c r="AD7" i="11" s="1"/>
  <c r="V39" i="11"/>
  <c r="AD39" i="11" s="1"/>
  <c r="V19" i="11"/>
  <c r="AD19" i="11" s="1"/>
  <c r="V37" i="11"/>
  <c r="AD37" i="11" s="1"/>
  <c r="X46" i="10"/>
  <c r="AF14" i="11" l="1"/>
  <c r="AD21" i="11"/>
  <c r="AE21" i="11" s="1"/>
  <c r="X48" i="11"/>
  <c r="Y48" i="11" s="1"/>
  <c r="AD48" i="11"/>
  <c r="AE48" i="11" s="1"/>
  <c r="AF48" i="11" s="1"/>
  <c r="X27" i="11"/>
  <c r="Y27" i="11" s="1"/>
  <c r="Y21" i="11"/>
  <c r="X18" i="11"/>
  <c r="Y18" i="11" s="1"/>
  <c r="AF18" i="11" s="1"/>
  <c r="X25" i="11"/>
  <c r="Y25" i="11" s="1"/>
  <c r="AD25" i="11"/>
  <c r="AE25" i="11" s="1"/>
  <c r="AD11" i="11"/>
  <c r="AE11" i="11" s="1"/>
  <c r="X11" i="11"/>
  <c r="Y11" i="11" s="1"/>
  <c r="AD3" i="11"/>
  <c r="AE3" i="11" s="1"/>
  <c r="X3" i="11"/>
  <c r="Y3" i="11" s="1"/>
  <c r="X30" i="11"/>
  <c r="Y30" i="11" s="1"/>
  <c r="X13" i="11"/>
  <c r="Y13" i="11" s="1"/>
  <c r="X8" i="11"/>
  <c r="Y8" i="11" s="1"/>
  <c r="X16" i="11"/>
  <c r="Y16" i="11" s="1"/>
  <c r="X26" i="11"/>
  <c r="Y26" i="11" s="1"/>
  <c r="AF26" i="11" s="1"/>
  <c r="X42" i="11"/>
  <c r="Y42" i="11" s="1"/>
  <c r="X29" i="11"/>
  <c r="Y29" i="11" s="1"/>
  <c r="X9" i="11"/>
  <c r="Y9" i="11" s="1"/>
  <c r="X20" i="11"/>
  <c r="Y20" i="11" s="1"/>
  <c r="X6" i="11"/>
  <c r="Y6" i="11" s="1"/>
  <c r="X28" i="11"/>
  <c r="Y28" i="11" s="1"/>
  <c r="X50" i="11"/>
  <c r="Y50" i="11" s="1"/>
  <c r="X23" i="11"/>
  <c r="Y23" i="11" s="1"/>
  <c r="X41" i="11"/>
  <c r="Y41" i="11" s="1"/>
  <c r="X22" i="11"/>
  <c r="Y22" i="11" s="1"/>
  <c r="AD22" i="11"/>
  <c r="AE22" i="11" s="1"/>
  <c r="X32" i="11"/>
  <c r="Y32" i="11" s="1"/>
  <c r="AD32" i="11"/>
  <c r="AE32" i="11" s="1"/>
  <c r="X5" i="11"/>
  <c r="Y5" i="11" s="1"/>
  <c r="AD5" i="11"/>
  <c r="AE5" i="11" s="1"/>
  <c r="X44" i="11"/>
  <c r="Y44" i="11" s="1"/>
  <c r="AD44" i="11"/>
  <c r="AE44" i="11" s="1"/>
  <c r="X12" i="11"/>
  <c r="Y12" i="11" s="1"/>
  <c r="AD12" i="11"/>
  <c r="AE12" i="11" s="1"/>
  <c r="X17" i="11"/>
  <c r="Y17" i="11" s="1"/>
  <c r="AD17" i="11"/>
  <c r="AE17" i="11" s="1"/>
  <c r="X38" i="11"/>
  <c r="Y38" i="11" s="1"/>
  <c r="X39" i="11"/>
  <c r="Y39" i="11" s="1"/>
  <c r="X52" i="11"/>
  <c r="Y52" i="11" s="1"/>
  <c r="X33" i="11"/>
  <c r="Y33" i="11" s="1"/>
  <c r="AE33" i="11"/>
  <c r="X45" i="11"/>
  <c r="Y45" i="11" s="1"/>
  <c r="AE45" i="11"/>
  <c r="X40" i="11"/>
  <c r="Y40" i="11" s="1"/>
  <c r="AE40" i="11"/>
  <c r="X37" i="11"/>
  <c r="Y37" i="11" s="1"/>
  <c r="X46" i="11"/>
  <c r="Y46" i="11" s="1"/>
  <c r="X49" i="11"/>
  <c r="Y49" i="11" s="1"/>
  <c r="X36" i="11"/>
  <c r="Y36" i="11" s="1"/>
  <c r="X15" i="11"/>
  <c r="Y15" i="11" s="1"/>
  <c r="X2" i="11"/>
  <c r="Y2" i="11" s="1"/>
  <c r="X43" i="11"/>
  <c r="Y43" i="11" s="1"/>
  <c r="X7" i="11"/>
  <c r="Y7" i="11" s="1"/>
  <c r="AE7" i="11"/>
  <c r="X35" i="11"/>
  <c r="Y35" i="11" s="1"/>
  <c r="X10" i="11"/>
  <c r="Y10" i="11" s="1"/>
  <c r="AE10" i="11"/>
  <c r="X19" i="11"/>
  <c r="Y19" i="11" s="1"/>
  <c r="X31" i="11"/>
  <c r="Y31" i="11" s="1"/>
  <c r="X4" i="11"/>
  <c r="Y4" i="11" s="1"/>
  <c r="X34" i="11"/>
  <c r="Y34" i="11" s="1"/>
  <c r="AE34" i="11"/>
  <c r="X24" i="11"/>
  <c r="Y24" i="11" s="1"/>
  <c r="X51" i="11"/>
  <c r="Y51" i="11" s="1"/>
  <c r="AE51" i="11"/>
  <c r="AE39" i="11"/>
  <c r="AE36" i="11"/>
  <c r="AE6" i="11"/>
  <c r="AE13" i="11"/>
  <c r="AE24" i="11"/>
  <c r="AE35" i="11"/>
  <c r="AE38" i="11"/>
  <c r="AE27" i="11"/>
  <c r="AE46" i="11"/>
  <c r="AE52" i="11"/>
  <c r="AE9" i="11"/>
  <c r="AE28" i="11"/>
  <c r="AE4" i="11"/>
  <c r="AE43" i="11"/>
  <c r="AE8" i="11"/>
  <c r="AE16" i="11"/>
  <c r="AE50" i="11"/>
  <c r="AE15" i="11"/>
  <c r="AE41" i="11"/>
  <c r="AE19" i="11"/>
  <c r="AE37" i="11"/>
  <c r="AE23" i="11"/>
  <c r="AE42" i="11"/>
  <c r="AE29" i="11"/>
  <c r="AE20" i="11"/>
  <c r="V53" i="11"/>
  <c r="X47" i="11"/>
  <c r="AE30" i="11"/>
  <c r="AE31" i="11"/>
  <c r="AE2" i="11"/>
  <c r="AE49" i="11"/>
  <c r="C45" i="8"/>
  <c r="AF19" i="11" l="1"/>
  <c r="AF21" i="11"/>
  <c r="AF28" i="11"/>
  <c r="AF9" i="11"/>
  <c r="AF27" i="11"/>
  <c r="AF25" i="11"/>
  <c r="AF3" i="11"/>
  <c r="AF11" i="11"/>
  <c r="AF30" i="11"/>
  <c r="AF10" i="11"/>
  <c r="AF13" i="11"/>
  <c r="AF20" i="11"/>
  <c r="AF16" i="11"/>
  <c r="AF15" i="11"/>
  <c r="AF8" i="11"/>
  <c r="AF44" i="11"/>
  <c r="AF38" i="11"/>
  <c r="AF50" i="11"/>
  <c r="AF42" i="11"/>
  <c r="AF29" i="11"/>
  <c r="AF5" i="11"/>
  <c r="AF32" i="11"/>
  <c r="AF51" i="11"/>
  <c r="AF40" i="11"/>
  <c r="AF22" i="11"/>
  <c r="AF2" i="11"/>
  <c r="AF17" i="11"/>
  <c r="AF6" i="11"/>
  <c r="AF23" i="11"/>
  <c r="AF41" i="11"/>
  <c r="AF49" i="11"/>
  <c r="AF36" i="11"/>
  <c r="AF12" i="11"/>
  <c r="AF46" i="11"/>
  <c r="AF34" i="11"/>
  <c r="AF52" i="11"/>
  <c r="AF35" i="11"/>
  <c r="AF31" i="11"/>
  <c r="AF7" i="11"/>
  <c r="AF33" i="11"/>
  <c r="AF4" i="11"/>
  <c r="AF45" i="11"/>
  <c r="AF24" i="11"/>
  <c r="AF43" i="11"/>
  <c r="X53" i="11"/>
  <c r="Y47" i="11"/>
  <c r="Y53" i="11" s="1"/>
  <c r="AF39" i="11"/>
  <c r="AF37" i="11"/>
  <c r="C28" i="8"/>
  <c r="C9" i="8"/>
  <c r="C13" i="8"/>
  <c r="C29" i="8"/>
  <c r="AH48" i="11" l="1"/>
  <c r="AI48" i="11" s="1"/>
  <c r="AK48" i="11" s="1"/>
  <c r="AH14" i="11"/>
  <c r="AI14" i="11" s="1"/>
  <c r="AK14" i="11" s="1"/>
  <c r="AH25" i="11"/>
  <c r="AI25" i="11" s="1"/>
  <c r="AK25" i="11" s="1"/>
  <c r="AH21" i="11"/>
  <c r="AI21" i="11" s="1"/>
  <c r="AK21" i="11" s="1"/>
  <c r="AH47" i="11"/>
  <c r="AI47" i="11" s="1"/>
  <c r="AK47" i="11" s="1"/>
  <c r="AH11" i="11"/>
  <c r="AI11" i="11" s="1"/>
  <c r="AK11" i="11" s="1"/>
  <c r="AH3" i="11"/>
  <c r="AI3" i="11" s="1"/>
  <c r="AK3" i="11" s="1"/>
  <c r="AH18" i="11"/>
  <c r="AI18" i="11" s="1"/>
  <c r="AK18" i="11" s="1"/>
  <c r="AD53" i="11"/>
  <c r="AE47" i="11"/>
  <c r="AH45" i="11"/>
  <c r="AI45" i="11" s="1"/>
  <c r="AK45" i="11" s="1"/>
  <c r="AH28" i="11"/>
  <c r="AI28" i="11" s="1"/>
  <c r="AK28" i="11" s="1"/>
  <c r="AH33" i="11"/>
  <c r="AI33" i="11" s="1"/>
  <c r="AK33" i="11" s="1"/>
  <c r="AH4" i="11"/>
  <c r="AI4" i="11" s="1"/>
  <c r="AK4" i="11" s="1"/>
  <c r="AH22" i="11"/>
  <c r="AI22" i="11" s="1"/>
  <c r="AK22" i="11" s="1"/>
  <c r="AH36" i="11"/>
  <c r="AI36" i="11" s="1"/>
  <c r="AK36" i="11" s="1"/>
  <c r="AH8" i="11"/>
  <c r="AI8" i="11" s="1"/>
  <c r="AK8" i="11" s="1"/>
  <c r="AH41" i="11"/>
  <c r="AI41" i="11" s="1"/>
  <c r="AK41" i="11" s="1"/>
  <c r="AH5" i="11"/>
  <c r="AI5" i="11" s="1"/>
  <c r="AK5" i="11" s="1"/>
  <c r="AH15" i="11"/>
  <c r="AI15" i="11" s="1"/>
  <c r="AK15" i="11" s="1"/>
  <c r="AH27" i="11"/>
  <c r="AI27" i="11" s="1"/>
  <c r="AK27" i="11" s="1"/>
  <c r="AH35" i="11"/>
  <c r="AI35" i="11" s="1"/>
  <c r="AK35" i="11" s="1"/>
  <c r="AH20" i="11"/>
  <c r="AI20" i="11" s="1"/>
  <c r="AK20" i="11" s="1"/>
  <c r="AH10" i="11"/>
  <c r="AI10" i="11" s="1"/>
  <c r="AK10" i="11" s="1"/>
  <c r="AH49" i="11"/>
  <c r="AI49" i="11" s="1"/>
  <c r="AK49" i="11" s="1"/>
  <c r="AH9" i="11"/>
  <c r="AI9" i="11" s="1"/>
  <c r="AK9" i="11" s="1"/>
  <c r="AH32" i="11"/>
  <c r="AI32" i="11" s="1"/>
  <c r="AK32" i="11" s="1"/>
  <c r="AH13" i="11"/>
  <c r="AI13" i="11" s="1"/>
  <c r="AK13" i="11" s="1"/>
  <c r="AH16" i="11"/>
  <c r="AI16" i="11" s="1"/>
  <c r="AK16" i="11" s="1"/>
  <c r="AH30" i="11"/>
  <c r="AI30" i="11" s="1"/>
  <c r="AK30" i="11" s="1"/>
  <c r="AH17" i="11"/>
  <c r="AI17" i="11" s="1"/>
  <c r="AK17" i="11" s="1"/>
  <c r="AH26" i="11"/>
  <c r="AI26" i="11" s="1"/>
  <c r="AK26" i="11" s="1"/>
  <c r="AH6" i="11"/>
  <c r="AI6" i="11" s="1"/>
  <c r="AK6" i="11" s="1"/>
  <c r="AH43" i="11"/>
  <c r="AI43" i="11" s="1"/>
  <c r="AK43" i="11" s="1"/>
  <c r="AH34" i="11"/>
  <c r="AI34" i="11" s="1"/>
  <c r="AK34" i="11" s="1"/>
  <c r="AH23" i="11"/>
  <c r="AI23" i="11" s="1"/>
  <c r="AK23" i="11" s="1"/>
  <c r="AH40" i="11"/>
  <c r="AI40" i="11" s="1"/>
  <c r="AK40" i="11" s="1"/>
  <c r="AH44" i="11"/>
  <c r="AI44" i="11" s="1"/>
  <c r="AK44" i="11" s="1"/>
  <c r="AH12" i="11"/>
  <c r="AI12" i="11" s="1"/>
  <c r="AK12" i="11" s="1"/>
  <c r="AH46" i="11"/>
  <c r="AI46" i="11" s="1"/>
  <c r="AK46" i="11" s="1"/>
  <c r="AH38" i="11"/>
  <c r="AI38" i="11" s="1"/>
  <c r="AK38" i="11" s="1"/>
  <c r="AH42" i="11"/>
  <c r="AI42" i="11" s="1"/>
  <c r="AK42" i="11" s="1"/>
  <c r="AH24" i="11"/>
  <c r="AI24" i="11" s="1"/>
  <c r="AK24" i="11" s="1"/>
  <c r="AH50" i="11"/>
  <c r="AI50" i="11" s="1"/>
  <c r="AK50" i="11" s="1"/>
  <c r="AH2" i="11"/>
  <c r="AI2" i="11" s="1"/>
  <c r="AK2" i="11" s="1"/>
  <c r="AH52" i="11"/>
  <c r="AI52" i="11" s="1"/>
  <c r="AK52" i="11" s="1"/>
  <c r="AH29" i="11"/>
  <c r="AI29" i="11" s="1"/>
  <c r="AK29" i="11" s="1"/>
  <c r="AH51" i="11"/>
  <c r="AI51" i="11" s="1"/>
  <c r="AK51" i="11" s="1"/>
  <c r="AH39" i="11"/>
  <c r="AI39" i="11" s="1"/>
  <c r="AK39" i="11" s="1"/>
  <c r="AH31" i="11"/>
  <c r="AI31" i="11" s="1"/>
  <c r="AK31" i="11" s="1"/>
  <c r="AH7" i="11"/>
  <c r="AI7" i="11" s="1"/>
  <c r="AK7" i="11" s="1"/>
  <c r="AH37" i="11"/>
  <c r="AI37" i="11" s="1"/>
  <c r="AK37" i="11" s="1"/>
  <c r="AH19" i="11"/>
  <c r="AI19" i="11" s="1"/>
  <c r="AK19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3" i="11" l="1"/>
  <c r="AF47" i="11"/>
  <c r="AF53" i="11" s="1"/>
  <c r="AH53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40" i="11" l="1"/>
  <c r="AX40" i="11" s="1"/>
  <c r="AZ40" i="11" s="1"/>
  <c r="AV38" i="11"/>
  <c r="AX38" i="11" s="1"/>
  <c r="AZ38" i="11" s="1"/>
  <c r="AV39" i="11" l="1"/>
  <c r="AX39" i="11" s="1"/>
  <c r="AZ39" i="11" s="1"/>
  <c r="AV4" i="11" l="1"/>
  <c r="AX4" i="11" s="1"/>
  <c r="AZ4" i="11" s="1"/>
  <c r="AV20" i="11"/>
  <c r="AX20" i="11" s="1"/>
  <c r="AZ20" i="11" s="1"/>
  <c r="AV6" i="11" l="1"/>
  <c r="AX6" i="11" s="1"/>
  <c r="AZ6" i="11" s="1"/>
  <c r="AV5" i="11"/>
  <c r="AX5" i="11" s="1"/>
  <c r="AZ5" i="11" s="1"/>
  <c r="AV22" i="11" l="1"/>
  <c r="AX22" i="11" s="1"/>
  <c r="AV8" i="11"/>
  <c r="AX8" i="11" s="1"/>
  <c r="AZ8" i="11" s="1"/>
  <c r="AV7" i="11"/>
  <c r="AX7" i="11" s="1"/>
  <c r="AZ7" i="11" s="1"/>
  <c r="AV23" i="11" l="1"/>
  <c r="AX23" i="11" s="1"/>
  <c r="AZ23" i="11" s="1"/>
  <c r="AV24" i="11" l="1"/>
  <c r="AX24" i="11" s="1"/>
  <c r="AZ24" i="11" s="1"/>
  <c r="AV26" i="11" l="1"/>
  <c r="AX26" i="11" s="1"/>
  <c r="AZ26" i="11" s="1"/>
  <c r="AV27" i="11" l="1"/>
  <c r="AX27" i="11" s="1"/>
  <c r="AZ27" i="11" s="1"/>
  <c r="AV28" i="11"/>
  <c r="AX28" i="11" s="1"/>
  <c r="AZ28" i="11" s="1"/>
  <c r="AV17" i="11"/>
  <c r="AX17" i="11" s="1"/>
  <c r="AZ17" i="11" s="1"/>
  <c r="AV46" i="11"/>
  <c r="AX46" i="11" s="1"/>
  <c r="AZ46" i="11" s="1"/>
  <c r="AV42" i="11"/>
  <c r="AX42" i="11" s="1"/>
  <c r="AZ42" i="11" s="1"/>
  <c r="AV16" i="11"/>
  <c r="AX16" i="11" s="1"/>
  <c r="AZ16" i="11" s="1"/>
  <c r="AV50" i="11"/>
  <c r="AX50" i="11" s="1"/>
  <c r="AZ50" i="11" s="1"/>
  <c r="AV36" i="11"/>
  <c r="AX36" i="11" s="1"/>
  <c r="AZ36" i="11" s="1"/>
  <c r="AV35" i="11"/>
  <c r="AX35" i="11" s="1"/>
  <c r="AZ35" i="11" s="1"/>
  <c r="AV43" i="11"/>
  <c r="AX43" i="11" s="1"/>
  <c r="AZ43" i="11" s="1"/>
  <c r="AV34" i="11"/>
  <c r="AX34" i="11" s="1"/>
  <c r="AZ34" i="11" s="1"/>
  <c r="AV32" i="11"/>
  <c r="AX32" i="11" s="1"/>
  <c r="AZ32" i="11" s="1"/>
  <c r="AV33" i="11"/>
  <c r="AX33" i="11" s="1"/>
  <c r="AZ33" i="11" s="1"/>
  <c r="AV15" i="11"/>
  <c r="AX15" i="11" s="1"/>
  <c r="AZ15" i="11" s="1"/>
  <c r="AV31" i="11"/>
  <c r="AX31" i="11" s="1"/>
  <c r="AV12" i="11"/>
  <c r="AX12" i="11" s="1"/>
  <c r="AZ12" i="11" s="1"/>
  <c r="AV41" i="11"/>
  <c r="AX41" i="11" s="1"/>
  <c r="AZ41" i="11" s="1"/>
  <c r="AV52" i="11"/>
  <c r="AX52" i="11" s="1"/>
  <c r="AZ52" i="11" s="1"/>
  <c r="AV13" i="11"/>
  <c r="AX13" i="11" s="1"/>
  <c r="AZ13" i="11" s="1"/>
  <c r="AV51" i="11"/>
  <c r="AX51" i="11" s="1"/>
  <c r="AZ51" i="11" s="1"/>
  <c r="AV49" i="11"/>
  <c r="AX49" i="11" s="1"/>
  <c r="AZ49" i="11" s="1"/>
  <c r="AV47" i="11"/>
  <c r="AX47" i="11" s="1"/>
  <c r="AZ47" i="11" s="1"/>
  <c r="AV45" i="11"/>
  <c r="AX45" i="11" s="1"/>
  <c r="AZ45" i="11" s="1"/>
  <c r="AV44" i="11"/>
  <c r="AX44" i="11" s="1"/>
  <c r="AZ44" i="11" s="1"/>
  <c r="AV30" i="11"/>
  <c r="AX30" i="11" s="1"/>
  <c r="AZ30" i="11" s="1"/>
  <c r="AV29" i="11"/>
  <c r="AX29" i="11" s="1"/>
  <c r="AZ29" i="11" s="1"/>
  <c r="AZ31" i="11" l="1"/>
  <c r="AX55" i="11"/>
  <c r="C53" i="11"/>
</calcChain>
</file>

<file path=xl/sharedStrings.xml><?xml version="1.0" encoding="utf-8"?>
<sst xmlns="http://schemas.openxmlformats.org/spreadsheetml/2006/main" count="346" uniqueCount="153">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</sst>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65" fontId="0" fillId="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AZ73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baseColWidth="10" defaultRowHeight="16" x14ac:dyDescent="0.2"/>
  <cols>
    <col min="3" max="3" width="6.6640625" customWidth="1"/>
    <col min="4" max="4" width="9.6640625" hidden="1" customWidth="1"/>
    <col min="5" max="5" width="9.6640625" customWidth="1"/>
    <col min="6" max="8" width="10.83203125" customWidth="1"/>
    <col min="14" max="14" width="10.5" customWidth="1"/>
    <col min="15" max="15" width="10.1640625" customWidth="1"/>
    <col min="16" max="16" width="10.33203125" hidden="1" customWidth="1"/>
    <col min="17" max="20" width="10.1640625" hidden="1" customWidth="1"/>
    <col min="21" max="21" width="7.1640625" hidden="1" customWidth="1"/>
    <col min="22" max="22" width="10.1640625" hidden="1" customWidth="1"/>
    <col min="23" max="23" width="10.1640625" customWidth="1"/>
    <col min="40" max="40" width="12" bestFit="1" customWidth="1"/>
    <col min="50" max="50" width="13" customWidth="1"/>
    <col min="51" max="51" width="12.5" customWidth="1"/>
  </cols>
  <sheetData>
    <row r="1" spans="1:52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</row>
    <row r="2" spans="1:52" x14ac:dyDescent="0.2">
      <c r="A2" s="77" t="s">
        <v>96</v>
      </c>
      <c r="B2" s="3">
        <v>1</v>
      </c>
      <c r="C2" s="32">
        <v>6908</v>
      </c>
      <c r="D2" s="21">
        <f>10000-C2</f>
        <v>3092</v>
      </c>
      <c r="E2" s="21">
        <v>0.43180000000000002</v>
      </c>
      <c r="F2" s="21">
        <v>0.4985</v>
      </c>
      <c r="G2" s="21">
        <v>0.99439999999999995</v>
      </c>
      <c r="H2" s="21">
        <v>0.1241</v>
      </c>
      <c r="I2" s="24">
        <v>1</v>
      </c>
      <c r="J2" s="21">
        <v>0</v>
      </c>
      <c r="K2" s="21">
        <v>0</v>
      </c>
      <c r="L2" s="21">
        <v>0</v>
      </c>
      <c r="M2" s="21">
        <v>3</v>
      </c>
      <c r="N2" s="88">
        <f>1.5 * (C2-MAX($C$2:$C$52))/(MIN($C$2:$C$52)-MAX($C$2:$C$52)) + 0.5</f>
        <v>0.84625212947189099</v>
      </c>
      <c r="O2" s="63">
        <f>(SUM(I2:L2) / M2) *((R2 + 1) * N2 / 3)</f>
        <v>0.28208404315729702</v>
      </c>
      <c r="P2" s="75">
        <f>O2/$O$53</f>
        <v>1.3515040762692681E-3</v>
      </c>
      <c r="Q2" s="75">
        <f>D2/$D$53</f>
        <v>1.2469702896826517E-2</v>
      </c>
      <c r="R2" s="41">
        <v>2</v>
      </c>
      <c r="S2" s="4">
        <f>Q2^R2</f>
        <v>1.5549349033512362E-4</v>
      </c>
      <c r="T2" s="4">
        <f>S2/$S$53</f>
        <v>7.2354939290783593E-3</v>
      </c>
      <c r="U2" s="4">
        <f>T2*P2</f>
        <v>9.7787995389709463E-6</v>
      </c>
      <c r="V2" s="28">
        <f>U2/$U$53</f>
        <v>4.5974962868344332E-4</v>
      </c>
      <c r="W2" s="79">
        <v>346</v>
      </c>
      <c r="X2" s="46">
        <f>$F$59*V2</f>
        <v>28.709525312766303</v>
      </c>
      <c r="Y2" s="86">
        <f>X2-W2</f>
        <v>-317.29047468723371</v>
      </c>
      <c r="Z2" s="79">
        <v>0</v>
      </c>
      <c r="AA2" s="79">
        <v>346</v>
      </c>
      <c r="AB2" s="79">
        <v>0</v>
      </c>
      <c r="AC2" s="34">
        <f>SUM(Z2:AB2)</f>
        <v>346</v>
      </c>
      <c r="AD2" s="46">
        <f>V2*$F$58</f>
        <v>30.284167791007096</v>
      </c>
      <c r="AE2" s="12">
        <f>AD2-AC2</f>
        <v>-315.71583220899288</v>
      </c>
      <c r="AF2" s="12">
        <f>AE2+Y2</f>
        <v>-633.00630689622653</v>
      </c>
      <c r="AG2" s="55">
        <f>W2+AC2</f>
        <v>692</v>
      </c>
      <c r="AH2">
        <f>X2/$X$53</f>
        <v>4.5974962868344311E-4</v>
      </c>
      <c r="AI2" s="1">
        <f>AH2*$AI$53</f>
        <v>48.208426564488477</v>
      </c>
      <c r="AJ2" s="2">
        <v>0</v>
      </c>
      <c r="AK2" s="1">
        <f>AI2-AJ2</f>
        <v>48.208426564488477</v>
      </c>
      <c r="AL2">
        <f>B2*O2</f>
        <v>0.28208404315729702</v>
      </c>
      <c r="AM2">
        <f>AL2/$AL$53</f>
        <v>3.3877372719667352E-3</v>
      </c>
      <c r="AN2" s="1">
        <f>AM2*$AN$53</f>
        <v>351.9825148200718</v>
      </c>
      <c r="AO2" s="8">
        <v>0</v>
      </c>
      <c r="AP2" s="1">
        <f>AN2-AO2</f>
        <v>351.9825148200718</v>
      </c>
      <c r="AQ2" s="69">
        <f>O2</f>
        <v>0.28208404315729702</v>
      </c>
      <c r="AR2">
        <f>AQ2/$AQ$53</f>
        <v>1.3515040762692681E-3</v>
      </c>
      <c r="AS2" s="1">
        <f>AR2*$AS$53*$B$53</f>
        <v>66.332350064894214</v>
      </c>
      <c r="AT2" s="8">
        <v>0</v>
      </c>
      <c r="AU2" s="1">
        <f>AS2-AT2</f>
        <v>66.332350064894214</v>
      </c>
      <c r="AV2" s="82">
        <f>AVERAGE(F2:H2)</f>
        <v>0.53900000000000003</v>
      </c>
      <c r="AW2" s="82">
        <f>E2/$E$53</f>
        <v>1.3740040220960719E-2</v>
      </c>
      <c r="AX2" s="49">
        <f>AV2*$AX$53*AW2</f>
        <v>717.92616997174343</v>
      </c>
      <c r="AY2" s="8">
        <v>2767</v>
      </c>
      <c r="AZ2" s="1">
        <f>AX2-AY2</f>
        <v>-2049.0738300282565</v>
      </c>
    </row>
    <row r="3" spans="1:52" x14ac:dyDescent="0.2">
      <c r="A3" s="42" t="s">
        <v>147</v>
      </c>
      <c r="B3" s="3">
        <v>1</v>
      </c>
      <c r="C3" s="21">
        <v>6057</v>
      </c>
      <c r="D3" s="21">
        <f>10000-C3</f>
        <v>3943</v>
      </c>
      <c r="E3" s="21">
        <v>0.45129999999999998</v>
      </c>
      <c r="F3" s="21">
        <v>0.4985</v>
      </c>
      <c r="G3" s="21">
        <v>0.99439999999999995</v>
      </c>
      <c r="H3" s="21">
        <v>0.1241</v>
      </c>
      <c r="I3" s="21">
        <v>0</v>
      </c>
      <c r="J3" s="21">
        <v>0</v>
      </c>
      <c r="K3" s="21">
        <v>0</v>
      </c>
      <c r="L3" s="24">
        <v>3.5</v>
      </c>
      <c r="M3" s="21">
        <v>1</v>
      </c>
      <c r="N3" s="88">
        <f>1.5 * (C3-MAX($C$2:$C$52))/(MIN($C$2:$C$52)-MAX($C$2:$C$52)) + 0.5</f>
        <v>1.0274701873935264</v>
      </c>
      <c r="O3" s="63">
        <v>1</v>
      </c>
      <c r="P3" s="75">
        <f>O3/$O$53</f>
        <v>4.7911397650934693E-3</v>
      </c>
      <c r="Q3" s="75">
        <f>D3/$D$53</f>
        <v>1.5901694218042352E-2</v>
      </c>
      <c r="R3" s="41">
        <v>2</v>
      </c>
      <c r="S3" s="4">
        <f>Q3^R3</f>
        <v>2.5286387900412159E-4</v>
      </c>
      <c r="T3" s="4">
        <f>S3/$S$53</f>
        <v>1.176637721279737E-2</v>
      </c>
      <c r="U3" s="4">
        <f>T3*P3</f>
        <v>5.6374357755323141E-5</v>
      </c>
      <c r="V3" s="28">
        <f>U3/$U$53</f>
        <v>2.6504367884817946E-3</v>
      </c>
      <c r="W3" s="80">
        <v>0</v>
      </c>
      <c r="X3" s="46">
        <f>$F$59*V3</f>
        <v>165.50917569353413</v>
      </c>
      <c r="Y3" s="86">
        <f>X3-W3</f>
        <v>165.50917569353413</v>
      </c>
      <c r="Z3" s="80">
        <v>0</v>
      </c>
      <c r="AA3" s="80">
        <v>600</v>
      </c>
      <c r="AB3" s="80">
        <v>0</v>
      </c>
      <c r="AC3" s="34">
        <f>SUM(Z3:AB3)</f>
        <v>600</v>
      </c>
      <c r="AD3" s="46">
        <f>V3*$F$58</f>
        <v>174.58692169408428</v>
      </c>
      <c r="AE3" s="22">
        <f>AD3-AC3</f>
        <v>-425.41307830591575</v>
      </c>
      <c r="AF3" s="22">
        <f>AE3+Y3</f>
        <v>-259.90390261238161</v>
      </c>
      <c r="AG3" s="55">
        <f>W3+AC3</f>
        <v>600</v>
      </c>
      <c r="AH3">
        <f>X3/$X$53</f>
        <v>2.6504367884817932E-3</v>
      </c>
      <c r="AI3" s="1">
        <f>AH3*$AI$53</f>
        <v>277.91950076662386</v>
      </c>
      <c r="AJ3" s="2">
        <v>1200</v>
      </c>
      <c r="AK3" s="1">
        <f>AI3-AJ3</f>
        <v>-922.08049923337614</v>
      </c>
      <c r="AL3">
        <f>B3*O3</f>
        <v>1</v>
      </c>
      <c r="AM3">
        <f>AL3/$AL$53</f>
        <v>1.2009673549941461E-2</v>
      </c>
      <c r="AN3" s="1">
        <f>AM3*$AN$53</f>
        <v>1247.7930721653679</v>
      </c>
      <c r="AO3" s="8">
        <v>0</v>
      </c>
      <c r="AP3" s="1">
        <f>AN3-AO3</f>
        <v>1247.7930721653679</v>
      </c>
      <c r="AQ3" s="69">
        <f>O3</f>
        <v>1</v>
      </c>
      <c r="AR3">
        <f>AQ3/$AQ$53</f>
        <v>4.7911397650934693E-3</v>
      </c>
      <c r="AS3" s="1">
        <f>AR3*$AS$53*$B$53</f>
        <v>235.15101854912669</v>
      </c>
      <c r="AT3" s="8">
        <v>0</v>
      </c>
      <c r="AU3" s="1">
        <f>AS3-AT3</f>
        <v>235.15101854912669</v>
      </c>
      <c r="AV3" s="82">
        <f>AVERAGE(F3:H3)</f>
        <v>0.53900000000000003</v>
      </c>
      <c r="AW3" s="82">
        <f>E3/$E$53</f>
        <v>1.4360537637145836E-2</v>
      </c>
      <c r="AX3" s="49">
        <f>AV3*$AX$53*AW3</f>
        <v>750.34756949571045</v>
      </c>
      <c r="AY3" s="8">
        <v>1050</v>
      </c>
      <c r="AZ3" s="1">
        <f>AX3-AY3</f>
        <v>-299.65243050428955</v>
      </c>
    </row>
    <row r="4" spans="1:52" x14ac:dyDescent="0.2">
      <c r="A4" s="42" t="s">
        <v>11</v>
      </c>
      <c r="B4" s="21">
        <v>0</v>
      </c>
      <c r="C4" s="21">
        <v>5645</v>
      </c>
      <c r="D4" s="21">
        <f>10000-C4</f>
        <v>4355</v>
      </c>
      <c r="E4" s="21">
        <v>0.99380000000000002</v>
      </c>
      <c r="F4" s="21">
        <v>0.4985</v>
      </c>
      <c r="G4" s="21">
        <v>0.99439999999999995</v>
      </c>
      <c r="H4" s="21">
        <v>0.1241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88">
        <f>1.5 * (C4-MAX($C$2:$C$52))/(MIN($C$2:$C$52)-MAX($C$2:$C$52)) + 0.5</f>
        <v>1.1152044293015333</v>
      </c>
      <c r="O4" s="63">
        <f>(SUM(I4:L4) / M4) *((R4 + 1) * N4 / 3)</f>
        <v>1.8958475298126065</v>
      </c>
      <c r="P4" s="44">
        <f>O4/$O$53</f>
        <v>9.0832704886394059E-3</v>
      </c>
      <c r="Q4" s="44">
        <f>D4/$D$53</f>
        <v>1.7563245833014062E-2</v>
      </c>
      <c r="R4" s="41">
        <v>2</v>
      </c>
      <c r="S4" s="13">
        <f>Q4^R4</f>
        <v>3.0846760419088584E-4</v>
      </c>
      <c r="T4" s="13">
        <f>S4/$S$53</f>
        <v>1.4353755084088848E-2</v>
      </c>
      <c r="U4" s="13">
        <f>T4*P4</f>
        <v>1.3037903995646207E-4</v>
      </c>
      <c r="V4" s="31">
        <f>U4/$U$53</f>
        <v>6.1297621419893747E-3</v>
      </c>
      <c r="W4" s="80">
        <v>0</v>
      </c>
      <c r="X4" s="46">
        <f>$F$59*V4</f>
        <v>382.77912671866846</v>
      </c>
      <c r="Y4" s="86">
        <f>X4-W4</f>
        <v>382.77912671866846</v>
      </c>
      <c r="Z4" s="80">
        <v>0</v>
      </c>
      <c r="AA4" s="80">
        <v>378</v>
      </c>
      <c r="AB4" s="80">
        <v>0</v>
      </c>
      <c r="AC4" s="26">
        <f>SUM(Z4:AB4)</f>
        <v>378</v>
      </c>
      <c r="AD4" s="46">
        <f>V4*$F$58</f>
        <v>403.77356205498211</v>
      </c>
      <c r="AE4" s="22">
        <f>AD4-AC4</f>
        <v>25.773562054982108</v>
      </c>
      <c r="AF4" s="22">
        <f>AE4+Y4</f>
        <v>408.55268877365057</v>
      </c>
      <c r="AG4" s="55">
        <f>W4+AC4</f>
        <v>378</v>
      </c>
      <c r="AH4">
        <f>X4/$X$53</f>
        <v>6.1297621419893712E-3</v>
      </c>
      <c r="AI4" s="1">
        <f>AH4*$AI$53</f>
        <v>642.75459868472149</v>
      </c>
      <c r="AJ4" s="2">
        <v>378</v>
      </c>
      <c r="AK4" s="1">
        <f>AI4-AJ4</f>
        <v>264.75459868472149</v>
      </c>
      <c r="AL4">
        <f>B4*O4</f>
        <v>0</v>
      </c>
      <c r="AM4">
        <f>AL4/$AL$53</f>
        <v>0</v>
      </c>
      <c r="AN4" s="1">
        <f>AM4*$AN$53</f>
        <v>0</v>
      </c>
      <c r="AO4" s="8">
        <v>755</v>
      </c>
      <c r="AP4" s="1">
        <f>AN4-AO4</f>
        <v>-755</v>
      </c>
      <c r="AQ4" s="69">
        <f>O4</f>
        <v>1.8958475298126065</v>
      </c>
      <c r="AR4">
        <f>AQ4/$AQ$53</f>
        <v>9.0832704886394059E-3</v>
      </c>
      <c r="AS4" s="1">
        <f>AR4*$AS$53*$B$53</f>
        <v>445.81047764928036</v>
      </c>
      <c r="AT4" s="8">
        <v>0</v>
      </c>
      <c r="AU4" s="1">
        <f>AS4-AT4</f>
        <v>445.81047764928036</v>
      </c>
      <c r="AV4" s="82">
        <f>AVERAGE(F4:H4)</f>
        <v>0.53900000000000003</v>
      </c>
      <c r="AW4" s="82">
        <f>E4/$E$53</f>
        <v>3.1623093959218994E-2</v>
      </c>
      <c r="AX4" s="49">
        <f>AV4*$AX$53*AW4</f>
        <v>1652.3275306112057</v>
      </c>
      <c r="AY4" s="8">
        <v>2643</v>
      </c>
      <c r="AZ4" s="1">
        <f>AX4-AY4</f>
        <v>-990.6724693887943</v>
      </c>
    </row>
    <row r="5" spans="1:52" x14ac:dyDescent="0.2">
      <c r="A5" s="42" t="s">
        <v>79</v>
      </c>
      <c r="B5" s="21">
        <v>0</v>
      </c>
      <c r="C5" s="21">
        <v>3563</v>
      </c>
      <c r="D5" s="21">
        <f>10000-C5</f>
        <v>6437</v>
      </c>
      <c r="E5" s="21">
        <v>0.99880000000000002</v>
      </c>
      <c r="F5" s="21">
        <v>0.4985</v>
      </c>
      <c r="G5" s="21">
        <v>0.99439999999999995</v>
      </c>
      <c r="H5" s="21">
        <v>0.1241</v>
      </c>
      <c r="I5" s="21">
        <v>0</v>
      </c>
      <c r="J5" s="21">
        <v>0</v>
      </c>
      <c r="K5" s="24">
        <v>1.9</v>
      </c>
      <c r="L5" s="21">
        <v>0</v>
      </c>
      <c r="M5" s="21">
        <v>1</v>
      </c>
      <c r="N5" s="88">
        <f>1.5 * (C5-MAX($C$2:$C$52))/(MIN($C$2:$C$52)-MAX($C$2:$C$52)) + 0.5</f>
        <v>1.5585604770017036</v>
      </c>
      <c r="O5" s="63">
        <f>(SUM(I5:L5) / M5) *((R5 + 1) * N5 / 3)</f>
        <v>2.9612649063032368</v>
      </c>
      <c r="P5" s="44">
        <f>O5/$O$53</f>
        <v>1.4187834047565224E-2</v>
      </c>
      <c r="Q5" s="44">
        <f>D5/$D$53</f>
        <v>2.5959727537798283E-2</v>
      </c>
      <c r="R5" s="41">
        <v>2</v>
      </c>
      <c r="S5" s="13">
        <f>Q5^R5</f>
        <v>6.739074538367225E-4</v>
      </c>
      <c r="T5" s="13">
        <f>S5/$S$53</f>
        <v>3.13585686480332E-2</v>
      </c>
      <c r="U5" s="13">
        <f>T5*P5</f>
        <v>4.449101679474768E-4</v>
      </c>
      <c r="V5" s="31">
        <f>U5/$U$53</f>
        <v>2.0917422808001036E-2</v>
      </c>
      <c r="W5" s="80">
        <v>1154</v>
      </c>
      <c r="X5" s="46">
        <f>$F$59*V5</f>
        <v>1306.2093846684327</v>
      </c>
      <c r="Y5" s="86">
        <f>X5-W5</f>
        <v>152.20938466843268</v>
      </c>
      <c r="Z5" s="80">
        <v>247</v>
      </c>
      <c r="AA5" s="80">
        <v>2061</v>
      </c>
      <c r="AB5" s="80">
        <v>0</v>
      </c>
      <c r="AC5" s="26">
        <f>SUM(Z5:AB5)</f>
        <v>2308</v>
      </c>
      <c r="AD5" s="46">
        <f>V5*$F$58</f>
        <v>1377.8515577858361</v>
      </c>
      <c r="AE5" s="22">
        <f>AD5-AC5</f>
        <v>-930.14844221416388</v>
      </c>
      <c r="AF5" s="22">
        <f>AE5+Y5</f>
        <v>-777.9390575457312</v>
      </c>
      <c r="AG5" s="55">
        <f>W5+AC5</f>
        <v>3462</v>
      </c>
      <c r="AH5">
        <f>X5/$X$53</f>
        <v>2.0917422808001025E-2</v>
      </c>
      <c r="AI5" s="1">
        <f>AH5*$AI$53</f>
        <v>2193.3591208013713</v>
      </c>
      <c r="AJ5" s="2">
        <v>2390</v>
      </c>
      <c r="AK5" s="1">
        <f>AI5-AJ5</f>
        <v>-196.64087919862868</v>
      </c>
      <c r="AL5">
        <f>B5*O5</f>
        <v>0</v>
      </c>
      <c r="AM5">
        <f>AL5/$AL$53</f>
        <v>0</v>
      </c>
      <c r="AN5" s="1">
        <f>AM5*$AN$53</f>
        <v>0</v>
      </c>
      <c r="AO5" s="8">
        <v>0</v>
      </c>
      <c r="AP5" s="1">
        <f>AN5-AO5</f>
        <v>0</v>
      </c>
      <c r="AQ5" s="69">
        <f>O5</f>
        <v>2.9612649063032368</v>
      </c>
      <c r="AR5">
        <f>AQ5/$AQ$53</f>
        <v>1.4187834047565224E-2</v>
      </c>
      <c r="AS5" s="1">
        <f>AR5*$AS$53*$B$53</f>
        <v>696.3444589109904</v>
      </c>
      <c r="AT5" s="8">
        <v>907</v>
      </c>
      <c r="AU5" s="1">
        <f>AS5-AT5</f>
        <v>-210.6555410890096</v>
      </c>
      <c r="AV5" s="82">
        <f>AVERAGE(F5:H5)</f>
        <v>0.53900000000000003</v>
      </c>
      <c r="AW5" s="82">
        <f>E5/$E$53</f>
        <v>3.1782195860804927E-2</v>
      </c>
      <c r="AX5" s="49">
        <f>AV5*$AX$53*AW5</f>
        <v>1660.6407099763258</v>
      </c>
      <c r="AY5" s="8">
        <v>2803</v>
      </c>
      <c r="AZ5" s="1">
        <f>AX5-AY5</f>
        <v>-1142.3592900236742</v>
      </c>
    </row>
    <row r="6" spans="1:52" x14ac:dyDescent="0.2">
      <c r="A6" s="42" t="s">
        <v>95</v>
      </c>
      <c r="B6" s="21">
        <v>1</v>
      </c>
      <c r="C6" s="21">
        <v>7030</v>
      </c>
      <c r="D6" s="21">
        <f>10000-C6</f>
        <v>2970</v>
      </c>
      <c r="E6" s="21">
        <v>0.74350000000000005</v>
      </c>
      <c r="F6" s="21">
        <v>0.4985</v>
      </c>
      <c r="G6" s="21">
        <v>0.99439999999999995</v>
      </c>
      <c r="H6" s="21">
        <v>0.1241</v>
      </c>
      <c r="I6" s="24">
        <v>4.2</v>
      </c>
      <c r="J6" s="66">
        <f>$AD$54</f>
        <v>2.8000000000000003</v>
      </c>
      <c r="K6" s="24">
        <v>3.7</v>
      </c>
      <c r="L6" s="24">
        <v>4.2</v>
      </c>
      <c r="M6" s="21">
        <v>3</v>
      </c>
      <c r="N6" s="88">
        <f>1.5 * (C6-MAX($C$2:$C$52))/(MIN($C$2:$C$52)-MAX($C$2:$C$52)) + 0.5</f>
        <v>0.82027257240204432</v>
      </c>
      <c r="O6" s="63">
        <f>(SUM(I6:L6) / M6) *((R6 + 1) * N6 / 3)</f>
        <v>4.074020442930153</v>
      </c>
      <c r="P6" s="44">
        <f>O6/$O$53</f>
        <v>1.9519201347926365E-2</v>
      </c>
      <c r="Q6" s="44">
        <f>D6/$D$53</f>
        <v>1.1977690039965962E-2</v>
      </c>
      <c r="R6" s="41">
        <v>2</v>
      </c>
      <c r="S6" s="13">
        <f>Q6^R6</f>
        <v>1.434650586934998E-4</v>
      </c>
      <c r="T6" s="13">
        <f>S6/$S$53</f>
        <v>6.6757814682433091E-3</v>
      </c>
      <c r="U6" s="13">
        <f>T6*P6</f>
        <v>1.3030592263339665E-4</v>
      </c>
      <c r="V6" s="31">
        <f>U6/$U$53</f>
        <v>6.1263245357683158E-3</v>
      </c>
      <c r="W6" s="80">
        <v>385</v>
      </c>
      <c r="X6" s="46">
        <f>$F$59*V6</f>
        <v>382.56446196058823</v>
      </c>
      <c r="Y6" s="86">
        <f>X6-W6</f>
        <v>-2.4355380394117674</v>
      </c>
      <c r="Z6" s="80">
        <v>0</v>
      </c>
      <c r="AA6" s="80">
        <v>1348</v>
      </c>
      <c r="AB6" s="80">
        <v>0</v>
      </c>
      <c r="AC6" s="26">
        <f>SUM(Z6:AB6)</f>
        <v>1348</v>
      </c>
      <c r="AD6" s="46">
        <f>V6*$F$58</f>
        <v>403.54712349559475</v>
      </c>
      <c r="AE6" s="22">
        <f>AD6-AC6</f>
        <v>-944.45287650440525</v>
      </c>
      <c r="AF6" s="22">
        <f>AE6+Y6</f>
        <v>-946.88841454381702</v>
      </c>
      <c r="AG6" s="55">
        <f>W6+AC6</f>
        <v>1733</v>
      </c>
      <c r="AH6">
        <f>X6/$X$53</f>
        <v>6.1263245357683124E-3</v>
      </c>
      <c r="AI6" s="1">
        <f>AH6*$AI$53</f>
        <v>642.39413817159368</v>
      </c>
      <c r="AJ6" s="2">
        <v>1733</v>
      </c>
      <c r="AK6" s="1">
        <f>AI6-AJ6</f>
        <v>-1090.6058618284064</v>
      </c>
      <c r="AL6">
        <f>B6*O6</f>
        <v>4.074020442930153</v>
      </c>
      <c r="AM6">
        <f>AL6/$AL$53</f>
        <v>4.8927655555379049E-2</v>
      </c>
      <c r="AN6" s="1">
        <f>AM6*$AN$53</f>
        <v>5083.5344845483278</v>
      </c>
      <c r="AO6" s="73">
        <v>1926</v>
      </c>
      <c r="AP6" s="1">
        <f>AN6-AO6</f>
        <v>3157.5344845483278</v>
      </c>
      <c r="AQ6" s="69">
        <f>O6</f>
        <v>4.074020442930153</v>
      </c>
      <c r="AR6">
        <f>AQ6/$AQ$53</f>
        <v>1.9519201347926365E-2</v>
      </c>
      <c r="AS6" s="1">
        <f>AR6*$AS$53*$B$53</f>
        <v>958.01005674498981</v>
      </c>
      <c r="AT6" s="8">
        <v>1733</v>
      </c>
      <c r="AU6" s="49">
        <f>AS6-AT6</f>
        <v>-774.98994325501019</v>
      </c>
      <c r="AV6" s="82">
        <f>AVERAGE(F6:H6)</f>
        <v>0.53900000000000003</v>
      </c>
      <c r="AW6" s="82">
        <f>E6/$E$53</f>
        <v>2.3658452765827457E-2</v>
      </c>
      <c r="AX6" s="49">
        <f>AV6*$AX$53*AW6</f>
        <v>1236.1697715933101</v>
      </c>
      <c r="AY6" s="8">
        <v>1926</v>
      </c>
      <c r="AZ6" s="1">
        <f>AX6-AY6</f>
        <v>-689.83022840668991</v>
      </c>
    </row>
    <row r="7" spans="1:52" x14ac:dyDescent="0.2">
      <c r="A7" s="42" t="s">
        <v>26</v>
      </c>
      <c r="B7" s="21">
        <v>0</v>
      </c>
      <c r="C7" s="21">
        <v>4192</v>
      </c>
      <c r="D7" s="21">
        <f>10000-C7</f>
        <v>5808</v>
      </c>
      <c r="E7" s="21">
        <v>0.99970000000000003</v>
      </c>
      <c r="F7" s="21">
        <v>0.4985</v>
      </c>
      <c r="G7" s="21">
        <v>0.99439999999999995</v>
      </c>
      <c r="H7" s="21">
        <v>0.1241</v>
      </c>
      <c r="I7" s="24">
        <v>2</v>
      </c>
      <c r="J7" s="66">
        <f>$AD$55</f>
        <v>1.2666666666666666</v>
      </c>
      <c r="K7" s="24">
        <v>2</v>
      </c>
      <c r="L7" s="21">
        <v>0</v>
      </c>
      <c r="M7" s="21">
        <v>2</v>
      </c>
      <c r="N7" s="88">
        <f>1.5 * (C7-MAX($C$2:$C$52))/(MIN($C$2:$C$52)-MAX($C$2:$C$52)) + 0.5</f>
        <v>1.4246166950596253</v>
      </c>
      <c r="O7" s="63">
        <f>(SUM(I7:L7) / M7) *((R7 + 1) * N7 / 3)</f>
        <v>3.7514906303236799</v>
      </c>
      <c r="P7" s="44">
        <f>O7/$O$53</f>
        <v>1.7973915937319347E-2</v>
      </c>
      <c r="Q7" s="44">
        <f>D7/$D$53</f>
        <v>2.3423038300377882E-2</v>
      </c>
      <c r="R7" s="41">
        <v>2</v>
      </c>
      <c r="S7" s="13">
        <f>Q7^R7</f>
        <v>5.4863872322096917E-4</v>
      </c>
      <c r="T7" s="13">
        <f>S7/$S$53</f>
        <v>2.5529507007445031E-2</v>
      </c>
      <c r="U7" s="13">
        <f>T7*P7</f>
        <v>4.5886521287302219E-4</v>
      </c>
      <c r="V7" s="31">
        <f>U7/$U$53</f>
        <v>2.1573518343778367E-2</v>
      </c>
      <c r="W7" s="80">
        <v>1266</v>
      </c>
      <c r="X7" s="46">
        <f>$F$59*V7</f>
        <v>1347.1799264955839</v>
      </c>
      <c r="Y7" s="86">
        <f>X7-W7</f>
        <v>81.179926495583913</v>
      </c>
      <c r="Z7" s="80">
        <f>2979-2309</f>
        <v>670</v>
      </c>
      <c r="AA7" s="80">
        <v>74</v>
      </c>
      <c r="AB7" s="80">
        <v>745</v>
      </c>
      <c r="AC7" s="26">
        <f>SUM(Z7:AB7)</f>
        <v>1489</v>
      </c>
      <c r="AD7" s="46">
        <f>V7*$F$58</f>
        <v>1421.0692268230248</v>
      </c>
      <c r="AE7" s="22">
        <f>AD7-AC7</f>
        <v>-67.930773176975208</v>
      </c>
      <c r="AF7" s="22">
        <f>AE7+Y7</f>
        <v>13.249153318608705</v>
      </c>
      <c r="AG7" s="55">
        <f>W7+AC7</f>
        <v>2755</v>
      </c>
      <c r="AH7">
        <f>X7/$X$53</f>
        <v>2.1573518343778356E-2</v>
      </c>
      <c r="AI7" s="1">
        <f>AH7*$AI$53</f>
        <v>2262.1559864919109</v>
      </c>
      <c r="AJ7" s="2">
        <v>3947</v>
      </c>
      <c r="AK7" s="49">
        <f>AI7-AJ7</f>
        <v>-1684.8440135080891</v>
      </c>
      <c r="AL7">
        <f>B7*O7</f>
        <v>0</v>
      </c>
      <c r="AM7">
        <f>AL7/$AL$53</f>
        <v>0</v>
      </c>
      <c r="AN7" s="1">
        <f>AM7*$AN$53</f>
        <v>0</v>
      </c>
      <c r="AO7" s="8">
        <v>0</v>
      </c>
      <c r="AP7" s="49">
        <f>AN7-AO7</f>
        <v>0</v>
      </c>
      <c r="AQ7" s="69">
        <f>O7</f>
        <v>3.7514906303236799</v>
      </c>
      <c r="AR7">
        <f>AQ7/$AQ$53</f>
        <v>1.7973915937319347E-2</v>
      </c>
      <c r="AS7" s="1">
        <f>AR7*$AS$53*$B$53</f>
        <v>882.16684279811875</v>
      </c>
      <c r="AT7" s="8">
        <v>1862</v>
      </c>
      <c r="AU7" s="1">
        <f>AS7-AT7</f>
        <v>-979.83315720188125</v>
      </c>
      <c r="AV7" s="82">
        <f>AVERAGE(F7:H7)</f>
        <v>0.53900000000000003</v>
      </c>
      <c r="AW7" s="82">
        <f>E7/$E$53</f>
        <v>3.1810834203090395E-2</v>
      </c>
      <c r="AX7" s="49">
        <f>AV7*$AX$53*AW7</f>
        <v>1662.1370822620472</v>
      </c>
      <c r="AY7" s="8">
        <v>1862</v>
      </c>
      <c r="AZ7" s="1">
        <f>AX7-AY7</f>
        <v>-199.86291773795278</v>
      </c>
    </row>
    <row r="8" spans="1:52" x14ac:dyDescent="0.2">
      <c r="A8" s="42" t="s">
        <v>125</v>
      </c>
      <c r="B8" s="21">
        <v>0</v>
      </c>
      <c r="C8" s="21">
        <v>3306</v>
      </c>
      <c r="D8" s="21">
        <f>10000-C8</f>
        <v>6694</v>
      </c>
      <c r="E8" s="21">
        <v>0.99299999999999999</v>
      </c>
      <c r="F8" s="21">
        <v>0.4985</v>
      </c>
      <c r="G8" s="21">
        <v>0.99439999999999995</v>
      </c>
      <c r="H8" s="21">
        <v>0.1241</v>
      </c>
      <c r="I8" s="21">
        <v>0</v>
      </c>
      <c r="J8" s="21">
        <v>0</v>
      </c>
      <c r="K8" s="21">
        <v>0</v>
      </c>
      <c r="L8" s="24">
        <v>2.4</v>
      </c>
      <c r="M8" s="21">
        <v>1</v>
      </c>
      <c r="N8" s="88">
        <f>1.5 * (C8-MAX($C$2:$C$52))/(MIN($C$2:$C$52)-MAX($C$2:$C$52)) + 0.5</f>
        <v>1.6132879045996593</v>
      </c>
      <c r="O8" s="63">
        <f>(SUM(I8:L8) / M8) *((R8 + 1) * N8 / 3)</f>
        <v>3.8718909710391829</v>
      </c>
      <c r="P8" s="44">
        <f>O8/$O$53</f>
        <v>1.8550770797452196E-2</v>
      </c>
      <c r="Q8" s="44">
        <f>D8/$D$53</f>
        <v>2.6996180851020925E-2</v>
      </c>
      <c r="R8" s="41">
        <v>2</v>
      </c>
      <c r="S8" s="13">
        <f>Q8^R8</f>
        <v>7.2879378054102888E-4</v>
      </c>
      <c r="T8" s="13">
        <f>S8/$S$53</f>
        <v>3.3912564206320016E-2</v>
      </c>
      <c r="U8" s="13">
        <f>T8*P8</f>
        <v>6.2910420574532389E-4</v>
      </c>
      <c r="V8" s="31">
        <f>U8/$U$53</f>
        <v>2.957729359743495E-2</v>
      </c>
      <c r="W8" s="80">
        <v>1967</v>
      </c>
      <c r="X8" s="46">
        <f>$F$59*V8</f>
        <v>1846.9836759854229</v>
      </c>
      <c r="Y8" s="86">
        <f>X8-W8</f>
        <v>-120.01632401457709</v>
      </c>
      <c r="Z8" s="80">
        <v>944</v>
      </c>
      <c r="AA8" s="80">
        <v>865</v>
      </c>
      <c r="AB8" s="80">
        <v>0</v>
      </c>
      <c r="AC8" s="26">
        <f>SUM(Z8:AB8)</f>
        <v>1809</v>
      </c>
      <c r="AD8" s="46">
        <f>V8*$F$58</f>
        <v>1948.2859065566377</v>
      </c>
      <c r="AE8" s="22">
        <f>AD8-AC8</f>
        <v>139.28590655663766</v>
      </c>
      <c r="AF8" s="22">
        <f>AE8+Y8</f>
        <v>19.269582542060562</v>
      </c>
      <c r="AG8" s="55">
        <f>W8+AC8</f>
        <v>3776</v>
      </c>
      <c r="AH8">
        <f>X8/$X$53</f>
        <v>2.9577293597434936E-2</v>
      </c>
      <c r="AI8" s="1">
        <f>AH8*$AI$53</f>
        <v>3101.4158520398323</v>
      </c>
      <c r="AJ8" s="2">
        <v>2282</v>
      </c>
      <c r="AK8" s="49">
        <f>AI8-AJ8</f>
        <v>819.41585203983232</v>
      </c>
      <c r="AL8">
        <f>B8*O8</f>
        <v>0</v>
      </c>
      <c r="AM8">
        <f>AL8/$AL$53</f>
        <v>0</v>
      </c>
      <c r="AN8" s="1">
        <f>AM8*$AN$53</f>
        <v>0</v>
      </c>
      <c r="AO8" s="8">
        <v>0</v>
      </c>
      <c r="AP8" s="1">
        <f>AN8-AO8</f>
        <v>0</v>
      </c>
      <c r="AQ8" s="69">
        <f>O8</f>
        <v>3.8718909710391829</v>
      </c>
      <c r="AR8">
        <f>AQ8/$AQ$53</f>
        <v>1.8550770797452196E-2</v>
      </c>
      <c r="AS8" s="1">
        <f>AR8*$AS$53*$B$53</f>
        <v>910.47910555103124</v>
      </c>
      <c r="AT8" s="8">
        <v>1731</v>
      </c>
      <c r="AU8" s="49">
        <f>AS8-AT8</f>
        <v>-820.52089444896876</v>
      </c>
      <c r="AV8" s="82">
        <f>AVERAGE(F8:H8)</f>
        <v>0.53900000000000003</v>
      </c>
      <c r="AW8" s="82">
        <f>E8/$E$53</f>
        <v>3.1597637654965247E-2</v>
      </c>
      <c r="AX8" s="49">
        <f>AV8*$AX$53*AW8</f>
        <v>1650.9974219127864</v>
      </c>
      <c r="AY8" s="8">
        <v>2518</v>
      </c>
      <c r="AZ8" s="49">
        <f>AX8-AY8</f>
        <v>-867.00257808721358</v>
      </c>
    </row>
    <row r="9" spans="1:52" x14ac:dyDescent="0.2">
      <c r="A9" s="48" t="s">
        <v>68</v>
      </c>
      <c r="B9" s="21">
        <v>0</v>
      </c>
      <c r="C9" s="21">
        <v>3989</v>
      </c>
      <c r="D9" s="21">
        <f>10000-C9</f>
        <v>6011</v>
      </c>
      <c r="E9" s="21">
        <v>8.6900000000000005E-2</v>
      </c>
      <c r="F9" s="21">
        <v>0.4985</v>
      </c>
      <c r="G9" s="21">
        <v>0.99439999999999995</v>
      </c>
      <c r="H9" s="21">
        <v>0.1241</v>
      </c>
      <c r="I9" s="21">
        <v>0</v>
      </c>
      <c r="J9" s="66">
        <f>$AD$56</f>
        <v>1.3333333333333335</v>
      </c>
      <c r="K9" s="21">
        <v>0</v>
      </c>
      <c r="L9" s="21">
        <v>0</v>
      </c>
      <c r="M9" s="21">
        <v>1</v>
      </c>
      <c r="N9" s="88">
        <f>1.5 * (C9-MAX($C$2:$C$52))/(MIN($C$2:$C$52)-MAX($C$2:$C$52)) + 0.5</f>
        <v>1.4678449744463373</v>
      </c>
      <c r="O9" s="63">
        <f>(SUM(I9:L9) / M9) *((R9 + 1) * N9 / 3)</f>
        <v>1.9571266325951167</v>
      </c>
      <c r="P9" s="21">
        <f>O9/$O$53</f>
        <v>9.3768672347499405E-3</v>
      </c>
      <c r="Q9" s="21">
        <f>D9/$D$53</f>
        <v>2.4241715431055692E-2</v>
      </c>
      <c r="R9" s="41">
        <v>2</v>
      </c>
      <c r="S9" s="13">
        <f>Q9^R9</f>
        <v>5.8766076704028366E-4</v>
      </c>
      <c r="T9" s="13">
        <f>S9/$S$53</f>
        <v>2.7345298527375321E-2</v>
      </c>
      <c r="U9" s="13">
        <f>T9*P9</f>
        <v>2.5641323378580147E-4</v>
      </c>
      <c r="V9" s="31">
        <f>U9/$U$53</f>
        <v>1.2055251623958402E-2</v>
      </c>
      <c r="W9" s="80">
        <v>0</v>
      </c>
      <c r="X9" s="46">
        <f>$F$59*V9</f>
        <v>752.80224290970637</v>
      </c>
      <c r="Y9" s="86">
        <f>X9-W9</f>
        <v>752.80224290970637</v>
      </c>
      <c r="Z9" s="80">
        <v>496</v>
      </c>
      <c r="AA9" s="80">
        <v>1239</v>
      </c>
      <c r="AB9" s="80">
        <v>0</v>
      </c>
      <c r="AC9" s="26">
        <f>SUM(Z9:AB9)</f>
        <v>1735</v>
      </c>
      <c r="AD9" s="46">
        <f>V9*$F$58</f>
        <v>794.0914797217639</v>
      </c>
      <c r="AE9" s="22">
        <f>AD9-AC9</f>
        <v>-940.9085202782361</v>
      </c>
      <c r="AF9" s="22">
        <f>AE9+Y9</f>
        <v>-188.10627736852973</v>
      </c>
      <c r="AG9" s="55">
        <f>W9+AC9</f>
        <v>1735</v>
      </c>
      <c r="AH9">
        <f>X9/$X$53</f>
        <v>1.2055251623958397E-2</v>
      </c>
      <c r="AI9" s="1">
        <f>AH9*$AI$53</f>
        <v>1264.0895747850295</v>
      </c>
      <c r="AJ9" s="2">
        <v>1487</v>
      </c>
      <c r="AK9" s="1">
        <f>AI9-AJ9</f>
        <v>-222.91042521497047</v>
      </c>
      <c r="AL9">
        <f>B9*O9</f>
        <v>0</v>
      </c>
      <c r="AM9">
        <f>AL9/$AL$53</f>
        <v>0</v>
      </c>
      <c r="AN9" s="1">
        <f>AM9*$AN$53</f>
        <v>0</v>
      </c>
      <c r="AO9" s="8">
        <v>0</v>
      </c>
      <c r="AP9" s="1">
        <f>AN9-AO9</f>
        <v>0</v>
      </c>
      <c r="AQ9" s="69">
        <f>O9</f>
        <v>1.9571266325951167</v>
      </c>
      <c r="AR9">
        <f>AQ9/$AQ$53</f>
        <v>9.3768672347499405E-3</v>
      </c>
      <c r="AS9" s="1">
        <f>AR9*$AS$53*$B$53</f>
        <v>460.22032108436423</v>
      </c>
      <c r="AT9" s="8">
        <v>743</v>
      </c>
      <c r="AU9" s="1">
        <f>AS9-AT9</f>
        <v>-282.77967891563577</v>
      </c>
      <c r="AV9" s="82">
        <f>AVERAGE(F9:H9)</f>
        <v>0.53900000000000003</v>
      </c>
      <c r="AW9" s="82">
        <f>E9/$E$53</f>
        <v>2.7651910495634243E-3</v>
      </c>
      <c r="AX9" s="49">
        <f>AV9*$AX$53*AW9</f>
        <v>144.48305736578163</v>
      </c>
      <c r="AY9" s="8">
        <v>0</v>
      </c>
      <c r="AZ9" s="1">
        <f>AX9-AY9</f>
        <v>144.48305736578163</v>
      </c>
    </row>
    <row r="10" spans="1:52" x14ac:dyDescent="0.2">
      <c r="A10" s="48" t="s">
        <v>130</v>
      </c>
      <c r="B10" s="21">
        <v>1</v>
      </c>
      <c r="C10" s="21">
        <v>5259</v>
      </c>
      <c r="D10" s="21">
        <f>10000-C10</f>
        <v>4741</v>
      </c>
      <c r="E10" s="21">
        <v>0.37169999999999997</v>
      </c>
      <c r="F10" s="21">
        <v>0.4985</v>
      </c>
      <c r="G10" s="21">
        <v>0.99439999999999995</v>
      </c>
      <c r="H10" s="21">
        <v>0.1241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88">
        <f>1.5 * (C10-MAX($C$2:$C$52))/(MIN($C$2:$C$52)-MAX($C$2:$C$52)) + 0.5</f>
        <v>1.1974020442930153</v>
      </c>
      <c r="O10" s="63">
        <v>1</v>
      </c>
      <c r="P10" s="21">
        <f>O10/$O$53</f>
        <v>4.7911397650934693E-3</v>
      </c>
      <c r="Q10" s="44">
        <f>D10/$D$53</f>
        <v>1.9119942248982703E-2</v>
      </c>
      <c r="R10" s="41">
        <v>2</v>
      </c>
      <c r="S10" s="13">
        <f>Q10^R10</f>
        <v>3.6557219160443375E-4</v>
      </c>
      <c r="T10" s="13">
        <f>S10/$S$53</f>
        <v>1.7010971760251653E-2</v>
      </c>
      <c r="U10" s="13">
        <f>T10*P10</f>
        <v>8.1501943243423748E-5</v>
      </c>
      <c r="V10" s="31">
        <f>U10/$U$53</f>
        <v>3.831808597140573E-3</v>
      </c>
      <c r="W10" s="80">
        <v>0</v>
      </c>
      <c r="X10" s="46">
        <f>$F$59*V10</f>
        <v>239.28111965704022</v>
      </c>
      <c r="Y10" s="86">
        <f>X10-W10</f>
        <v>239.28111965704022</v>
      </c>
      <c r="Z10" s="80">
        <v>0</v>
      </c>
      <c r="AA10" s="80">
        <v>401</v>
      </c>
      <c r="AB10" s="80">
        <v>0</v>
      </c>
      <c r="AC10" s="26">
        <f>SUM(Z10:AB10)</f>
        <v>401</v>
      </c>
      <c r="AD10" s="46">
        <f>V10*$F$58</f>
        <v>252.40506410224668</v>
      </c>
      <c r="AE10" s="22">
        <f>AD10-AC10</f>
        <v>-148.59493589775332</v>
      </c>
      <c r="AF10" s="22">
        <f>AE10+Y10</f>
        <v>90.686183759286905</v>
      </c>
      <c r="AG10" s="55">
        <f>W10+AC10</f>
        <v>401</v>
      </c>
      <c r="AH10">
        <f>X10/$X$53</f>
        <v>3.8318085971405713E-3</v>
      </c>
      <c r="AI10" s="1">
        <f>AH10*$AI$53</f>
        <v>401.795785878966</v>
      </c>
      <c r="AJ10" s="2">
        <v>481</v>
      </c>
      <c r="AK10" s="1">
        <f>AI10-AJ10</f>
        <v>-79.204214121033999</v>
      </c>
      <c r="AL10">
        <f>B10*O10</f>
        <v>1</v>
      </c>
      <c r="AM10">
        <f>AL10/$AL$53</f>
        <v>1.2009673549941461E-2</v>
      </c>
      <c r="AN10" s="1">
        <f>AM10*$AN$53</f>
        <v>1247.7930721653679</v>
      </c>
      <c r="AO10" s="8">
        <v>681</v>
      </c>
      <c r="AP10" s="1">
        <f>AN10-AO10</f>
        <v>566.7930721653679</v>
      </c>
      <c r="AQ10" s="69">
        <f>O10</f>
        <v>1</v>
      </c>
      <c r="AR10">
        <f>AQ10/$AQ$53</f>
        <v>4.7911397650934693E-3</v>
      </c>
      <c r="AS10" s="1">
        <f>AR10*$AS$53*$B$53</f>
        <v>235.15101854912669</v>
      </c>
      <c r="AT10" s="8">
        <v>0</v>
      </c>
      <c r="AU10" s="1">
        <f>AS10-AT10</f>
        <v>235.15101854912669</v>
      </c>
      <c r="AV10" s="82">
        <f>AVERAGE(F10:H10)</f>
        <v>0.53900000000000003</v>
      </c>
      <c r="AW10" s="82">
        <f>E10/$E$53</f>
        <v>1.1827635363897866E-2</v>
      </c>
      <c r="AX10" s="49">
        <f>AV10*$AX$53*AW10</f>
        <v>618.00175400300373</v>
      </c>
      <c r="AY10" s="8">
        <v>1121</v>
      </c>
      <c r="AZ10" s="49">
        <f>AX10-AY10</f>
        <v>-502.99824599699627</v>
      </c>
    </row>
    <row r="11" spans="1:52" x14ac:dyDescent="0.2">
      <c r="A11" s="48" t="s">
        <v>146</v>
      </c>
      <c r="B11" s="21">
        <v>0</v>
      </c>
      <c r="C11" s="21">
        <v>4858</v>
      </c>
      <c r="D11" s="21">
        <f>10000-C11</f>
        <v>5142</v>
      </c>
      <c r="E11" s="21">
        <v>0.16289999999999999</v>
      </c>
      <c r="F11" s="21">
        <v>0.4985</v>
      </c>
      <c r="G11" s="21">
        <v>0.99439999999999995</v>
      </c>
      <c r="H11" s="21">
        <v>0.1241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88">
        <f>1.5 * (C11-MAX($C$2:$C$52))/(MIN($C$2:$C$52)-MAX($C$2:$C$52)) + 0.5</f>
        <v>1.282793867120954</v>
      </c>
      <c r="O11" s="63">
        <v>1</v>
      </c>
      <c r="P11" s="44">
        <f>O11/$O$53</f>
        <v>4.7911397650934693E-3</v>
      </c>
      <c r="Q11" s="44">
        <f>D11/$D$53</f>
        <v>2.0737132048991577E-2</v>
      </c>
      <c r="R11" s="41">
        <v>2</v>
      </c>
      <c r="S11" s="4">
        <f>Q11^R11</f>
        <v>4.3002864561731357E-4</v>
      </c>
      <c r="T11" s="4">
        <f>S11/$S$53</f>
        <v>2.0010288842239897E-2</v>
      </c>
      <c r="U11" s="4">
        <f>T11*P11</f>
        <v>9.5872090583061728E-5</v>
      </c>
      <c r="V11" s="28">
        <f>U11/$U$53</f>
        <v>4.5074201461037878E-3</v>
      </c>
      <c r="W11" s="80">
        <v>0</v>
      </c>
      <c r="X11" s="46">
        <f>$F$59*V11</f>
        <v>281.47035844359715</v>
      </c>
      <c r="Y11" s="86">
        <f>X11-W11</f>
        <v>281.47035844359715</v>
      </c>
      <c r="Z11" s="80">
        <v>0</v>
      </c>
      <c r="AA11" s="80">
        <v>737</v>
      </c>
      <c r="AB11" s="80">
        <v>0</v>
      </c>
      <c r="AC11" s="26">
        <f>SUM(Z11:AB11)</f>
        <v>737</v>
      </c>
      <c r="AD11" s="46">
        <f>V11*$F$58</f>
        <v>296.90827244400259</v>
      </c>
      <c r="AE11" s="22">
        <f>AD11-AC11</f>
        <v>-440.09172755599741</v>
      </c>
      <c r="AF11" s="22">
        <f>AE11+Y11</f>
        <v>-158.62136911240026</v>
      </c>
      <c r="AG11" s="55">
        <f>W11+AC11</f>
        <v>737</v>
      </c>
      <c r="AH11">
        <f>X11/$X$53</f>
        <v>4.507420146103786E-3</v>
      </c>
      <c r="AI11" s="1">
        <f>AH11*$AI$53</f>
        <v>472.6390616801508</v>
      </c>
      <c r="AJ11" s="2">
        <v>0</v>
      </c>
      <c r="AK11" s="1">
        <f>AI11-AJ11</f>
        <v>472.6390616801508</v>
      </c>
      <c r="AL11">
        <f>B11*O11</f>
        <v>0</v>
      </c>
      <c r="AM11">
        <f>AL11/$AL$53</f>
        <v>0</v>
      </c>
      <c r="AN11" s="1">
        <f>AM11*$AN$53</f>
        <v>0</v>
      </c>
      <c r="AO11" s="8">
        <v>0</v>
      </c>
      <c r="AP11" s="1">
        <f>AN11-AO11</f>
        <v>0</v>
      </c>
      <c r="AQ11" s="69">
        <f>O11</f>
        <v>1</v>
      </c>
      <c r="AR11">
        <f>AQ11/$AQ$53</f>
        <v>4.7911397650934693E-3</v>
      </c>
      <c r="AS11" s="1">
        <f>AR11*$AS$53*$B$53</f>
        <v>235.15101854912669</v>
      </c>
      <c r="AT11" s="8">
        <v>0</v>
      </c>
      <c r="AU11" s="1">
        <f>AS11-AT11</f>
        <v>235.15101854912669</v>
      </c>
      <c r="AV11" s="82">
        <f>AVERAGE(F11:H11)</f>
        <v>0.53900000000000003</v>
      </c>
      <c r="AW11" s="82">
        <f>E11/$E$53</f>
        <v>5.1835399536695253E-3</v>
      </c>
      <c r="AX11" s="49">
        <f>AV11*$AX$53*AW11</f>
        <v>270.84338371560216</v>
      </c>
      <c r="AY11" s="8">
        <v>2095</v>
      </c>
      <c r="AZ11" s="1">
        <f>AX11-AY11</f>
        <v>-1824.1566162843978</v>
      </c>
    </row>
    <row r="12" spans="1:52" x14ac:dyDescent="0.2">
      <c r="A12" s="48" t="s">
        <v>19</v>
      </c>
      <c r="B12" s="21">
        <v>1</v>
      </c>
      <c r="C12" s="21">
        <v>8534</v>
      </c>
      <c r="D12" s="21">
        <f>10000-C12</f>
        <v>1466</v>
      </c>
      <c r="E12" s="21">
        <v>5.4600000000000003E-2</v>
      </c>
      <c r="F12" s="21">
        <v>0.4985</v>
      </c>
      <c r="G12" s="21">
        <v>0.99439999999999995</v>
      </c>
      <c r="H12" s="21">
        <v>0.1241</v>
      </c>
      <c r="I12" s="21">
        <v>0</v>
      </c>
      <c r="J12" s="66">
        <f>$AD$57</f>
        <v>6.0000000000000009</v>
      </c>
      <c r="K12" s="24">
        <v>6</v>
      </c>
      <c r="L12" s="24">
        <v>8.1</v>
      </c>
      <c r="M12" s="21">
        <v>3</v>
      </c>
      <c r="N12" s="88">
        <f>1.5 * (C12-MAX($C$2:$C$52))/(MIN($C$2:$C$52)-MAX($C$2:$C$52)) + 0.5</f>
        <v>0.5</v>
      </c>
      <c r="O12" s="63">
        <f>(SUM(I12:L12) / M12) *((R12 + 1) * N12 / 3)</f>
        <v>3.35</v>
      </c>
      <c r="P12" s="13">
        <f>O12/$O$53</f>
        <v>1.6050318213063124E-2</v>
      </c>
      <c r="Q12" s="13">
        <f>D12/$D$53</f>
        <v>5.9122200668653537E-3</v>
      </c>
      <c r="R12" s="41">
        <v>2</v>
      </c>
      <c r="S12" s="13">
        <f>Q12^R12</f>
        <v>3.4954346119045369E-5</v>
      </c>
      <c r="T12" s="13">
        <f>S12/$S$53</f>
        <v>1.6265115574560327E-3</v>
      </c>
      <c r="U12" s="13">
        <f>T12*P12</f>
        <v>2.610602807439423E-5</v>
      </c>
      <c r="V12" s="31">
        <f>U12/$U$53</f>
        <v>1.2273732236529032E-3</v>
      </c>
      <c r="W12" s="80">
        <v>1187</v>
      </c>
      <c r="X12" s="46">
        <f>$F$59*V12</f>
        <v>76.644548324229191</v>
      </c>
      <c r="Y12" s="86">
        <f>X12-W12</f>
        <v>-1110.3554516757708</v>
      </c>
      <c r="Z12" s="80">
        <v>0</v>
      </c>
      <c r="AA12" s="80">
        <v>0</v>
      </c>
      <c r="AB12" s="80">
        <v>0</v>
      </c>
      <c r="AC12" s="26">
        <f>SUM(Z12:AB12)</f>
        <v>0</v>
      </c>
      <c r="AD12" s="46">
        <f>V12*$F$58</f>
        <v>80.848301615240388</v>
      </c>
      <c r="AE12" s="22">
        <f>AD12-AC12</f>
        <v>80.848301615240388</v>
      </c>
      <c r="AF12" s="22">
        <f>AE12+Y12</f>
        <v>-1029.5071500605304</v>
      </c>
      <c r="AG12" s="55">
        <f>W12+AC12</f>
        <v>1187</v>
      </c>
      <c r="AH12">
        <f>X12/$X$53</f>
        <v>1.2273732236529025E-3</v>
      </c>
      <c r="AI12" s="1">
        <f>AH12*$AI$53</f>
        <v>128.69990148579606</v>
      </c>
      <c r="AJ12" s="2">
        <v>2506</v>
      </c>
      <c r="AK12" s="1">
        <f>AI12-AJ12</f>
        <v>-2377.3000985142039</v>
      </c>
      <c r="AL12">
        <f>B12*O12</f>
        <v>3.35</v>
      </c>
      <c r="AM12">
        <f>AL12/$AL$53</f>
        <v>4.0232406392303889E-2</v>
      </c>
      <c r="AN12" s="1">
        <f>AM12*$AN$53</f>
        <v>4180.1067917539822</v>
      </c>
      <c r="AO12" s="8">
        <v>5013</v>
      </c>
      <c r="AP12" s="1">
        <f>AN12-AO12</f>
        <v>-832.89320824601782</v>
      </c>
      <c r="AQ12" s="69">
        <f>O12</f>
        <v>3.35</v>
      </c>
      <c r="AR12">
        <f>AQ12/$AQ$53</f>
        <v>1.6050318213063124E-2</v>
      </c>
      <c r="AS12" s="1">
        <f>AR12*$AS$53*$B$53</f>
        <v>787.75591213957455</v>
      </c>
      <c r="AT12" s="8">
        <v>2770</v>
      </c>
      <c r="AU12" s="74">
        <f>AS12-AT12</f>
        <v>-1982.2440878604255</v>
      </c>
      <c r="AV12" s="82">
        <f>AVERAGE(F12:H12)</f>
        <v>0.53900000000000003</v>
      </c>
      <c r="AW12" s="82">
        <f>E12/$E$53</f>
        <v>1.737392765318331E-3</v>
      </c>
      <c r="AX12" s="49">
        <f>AV12*$AX$53*AW12</f>
        <v>90.779918667107907</v>
      </c>
      <c r="AY12" s="8">
        <v>923</v>
      </c>
      <c r="AZ12" s="1">
        <f>AX12-AY12</f>
        <v>-832.22008133289205</v>
      </c>
    </row>
    <row r="13" spans="1:52" x14ac:dyDescent="0.2">
      <c r="A13" s="48" t="s">
        <v>40</v>
      </c>
      <c r="B13" s="3">
        <v>0</v>
      </c>
      <c r="C13" s="21">
        <v>6134</v>
      </c>
      <c r="D13" s="21">
        <f>10000-C13</f>
        <v>3866</v>
      </c>
      <c r="E13" s="21">
        <v>0.99780000000000002</v>
      </c>
      <c r="F13" s="21">
        <v>0.4985</v>
      </c>
      <c r="G13" s="21">
        <v>0.99439999999999995</v>
      </c>
      <c r="H13" s="21">
        <v>0.1241</v>
      </c>
      <c r="I13" s="21">
        <v>0</v>
      </c>
      <c r="J13" s="66">
        <f>$AD$58</f>
        <v>3.6000000000000005</v>
      </c>
      <c r="K13" s="24">
        <v>2.5</v>
      </c>
      <c r="L13" s="24">
        <v>7.1</v>
      </c>
      <c r="M13" s="21">
        <v>3</v>
      </c>
      <c r="N13" s="88">
        <f>1.5 * (C13-MAX($C$2:$C$52))/(MIN($C$2:$C$52)-MAX($C$2:$C$52)) + 0.5</f>
        <v>1.0110732538330494</v>
      </c>
      <c r="O13" s="63">
        <f>(SUM(I13:L13) / M13) *((R13 + 1) * N13 / 3)</f>
        <v>4.4487223168654166</v>
      </c>
      <c r="P13" s="13">
        <f>O13/$O$53</f>
        <v>2.1314450396192647E-2</v>
      </c>
      <c r="Q13" s="13">
        <f>D13/$D$53</f>
        <v>1.5591161513302495E-2</v>
      </c>
      <c r="R13" s="41">
        <v>2</v>
      </c>
      <c r="S13" s="13">
        <f>Q13^R13</f>
        <v>2.4308431733388496E-4</v>
      </c>
      <c r="T13" s="13">
        <f>S13/$S$53</f>
        <v>1.131131019396886E-2</v>
      </c>
      <c r="U13" s="13">
        <f>T13*P13</f>
        <v>2.410943600452975E-4</v>
      </c>
      <c r="V13" s="31">
        <f>U13/$U$53</f>
        <v>1.1335035764539488E-2</v>
      </c>
      <c r="W13" s="80">
        <v>0</v>
      </c>
      <c r="X13" s="46">
        <f>$F$59*V13</f>
        <v>707.8276433524328</v>
      </c>
      <c r="Y13" s="86">
        <f>X13-W13</f>
        <v>707.8276433524328</v>
      </c>
      <c r="Z13" s="80">
        <v>0</v>
      </c>
      <c r="AA13" s="80">
        <v>605</v>
      </c>
      <c r="AB13" s="80">
        <v>0</v>
      </c>
      <c r="AC13" s="26">
        <f>SUM(Z13:AB13)</f>
        <v>605</v>
      </c>
      <c r="AD13" s="46">
        <f>V13*$F$58</f>
        <v>746.65014084598056</v>
      </c>
      <c r="AE13" s="22">
        <f>AD13-AC13</f>
        <v>141.65014084598056</v>
      </c>
      <c r="AF13" s="22">
        <f>AE13+Y13</f>
        <v>849.47778419841336</v>
      </c>
      <c r="AG13" s="55">
        <f>W13+AC13</f>
        <v>605</v>
      </c>
      <c r="AH13">
        <f>X13/$X$53</f>
        <v>1.1335035764539482E-2</v>
      </c>
      <c r="AI13" s="1">
        <f>AH13*$AI$53</f>
        <v>1188.5691801980811</v>
      </c>
      <c r="AJ13" s="2">
        <v>605</v>
      </c>
      <c r="AK13" s="1">
        <f>AI13-AJ13</f>
        <v>583.56918019808109</v>
      </c>
      <c r="AL13">
        <f>B13*O13</f>
        <v>0</v>
      </c>
      <c r="AM13">
        <f>AL13/$AL$53</f>
        <v>0</v>
      </c>
      <c r="AN13" s="1">
        <f>AM13*$AN$53</f>
        <v>0</v>
      </c>
      <c r="AO13" s="8">
        <v>0</v>
      </c>
      <c r="AP13" s="1">
        <f>AN13-AO13</f>
        <v>0</v>
      </c>
      <c r="AQ13" s="69">
        <f>O13</f>
        <v>4.4487223168654166</v>
      </c>
      <c r="AR13">
        <f>AQ13/$AQ$53</f>
        <v>2.1314450396192647E-2</v>
      </c>
      <c r="AS13" s="1">
        <f>AR13*$AS$53*$B$53</f>
        <v>1046.1215840531336</v>
      </c>
      <c r="AT13" s="8">
        <v>1513</v>
      </c>
      <c r="AU13" s="1">
        <f>AS13-AT13</f>
        <v>-466.87841594686643</v>
      </c>
      <c r="AV13" s="82">
        <f>AVERAGE(F13:H13)</f>
        <v>0.53900000000000003</v>
      </c>
      <c r="AW13" s="82">
        <f>E13/$E$53</f>
        <v>3.1750375480487737E-2</v>
      </c>
      <c r="AX13" s="49">
        <f>AV13*$AX$53*AW13</f>
        <v>1658.9780741033014</v>
      </c>
      <c r="AY13" s="8">
        <v>2118</v>
      </c>
      <c r="AZ13" s="1">
        <f>AX13-AY13</f>
        <v>-459.02192589669858</v>
      </c>
    </row>
    <row r="14" spans="1:52" x14ac:dyDescent="0.2">
      <c r="A14" s="48" t="s">
        <v>152</v>
      </c>
      <c r="B14" s="3">
        <v>1</v>
      </c>
      <c r="C14" s="21">
        <v>4722</v>
      </c>
      <c r="D14" s="21">
        <f>10000-C14</f>
        <v>5278</v>
      </c>
      <c r="E14" s="21">
        <v>0.5</v>
      </c>
      <c r="F14" s="21">
        <v>0.4985</v>
      </c>
      <c r="G14" s="21">
        <v>0.99439999999999995</v>
      </c>
      <c r="H14" s="21">
        <v>0.1241</v>
      </c>
      <c r="I14" s="21">
        <v>0</v>
      </c>
      <c r="J14" s="21">
        <v>0</v>
      </c>
      <c r="K14" s="21">
        <v>0</v>
      </c>
      <c r="L14" s="21">
        <v>0</v>
      </c>
      <c r="M14" s="21">
        <v>1</v>
      </c>
      <c r="N14" s="88">
        <f>1.5 * (C14-MAX($C$2:$C$52))/(MIN($C$2:$C$52)-MAX($C$2:$C$52)) + 0.5</f>
        <v>1.31175468483816</v>
      </c>
      <c r="O14" s="63">
        <v>1</v>
      </c>
      <c r="P14" s="13">
        <f>O14/$O$53</f>
        <v>4.7911397650934693E-3</v>
      </c>
      <c r="Q14" s="21">
        <f>D14/$D$53</f>
        <v>2.1285605397623013E-2</v>
      </c>
      <c r="R14" s="41">
        <v>2</v>
      </c>
      <c r="S14" s="21">
        <f>Q14^R14</f>
        <v>4.5307699714331796E-4</v>
      </c>
      <c r="T14" s="21">
        <f>S14/$S$53</f>
        <v>2.1082785235383109E-2</v>
      </c>
      <c r="U14" s="21">
        <f>T14*P14</f>
        <v>1.0101057070016949E-4</v>
      </c>
      <c r="V14" s="31">
        <f>U14/$U$53</f>
        <v>4.7490054569001433E-3</v>
      </c>
      <c r="W14" s="80">
        <v>538</v>
      </c>
      <c r="X14" s="46">
        <f>$F$59*V14</f>
        <v>296.55639476158638</v>
      </c>
      <c r="Y14" s="86">
        <f>X14-W14</f>
        <v>-241.44360523841362</v>
      </c>
      <c r="Z14" s="80">
        <v>0</v>
      </c>
      <c r="AA14" s="80">
        <v>672</v>
      </c>
      <c r="AB14" s="80">
        <v>0</v>
      </c>
      <c r="AC14" s="26">
        <f>SUM(Z14:AB14)</f>
        <v>672</v>
      </c>
      <c r="AD14" s="46">
        <f>V14*$F$58</f>
        <v>312.82173845146934</v>
      </c>
      <c r="AE14" s="22">
        <f>AD14-AC14</f>
        <v>-359.17826154853066</v>
      </c>
      <c r="AF14" s="22">
        <f>AE14+Y14</f>
        <v>-600.62186678694434</v>
      </c>
      <c r="AG14" s="55">
        <f>W14+AC14</f>
        <v>1210</v>
      </c>
      <c r="AH14">
        <f>X14/$X$53</f>
        <v>4.7490054569001416E-3</v>
      </c>
      <c r="AI14" s="1">
        <f>AH14*$AI$53</f>
        <v>497.97121419963503</v>
      </c>
      <c r="AJ14" s="2">
        <v>0</v>
      </c>
      <c r="AK14" s="1">
        <f>AI14-AJ14</f>
        <v>497.97121419963503</v>
      </c>
      <c r="AL14">
        <f>B14*O14</f>
        <v>1</v>
      </c>
      <c r="AM14">
        <f>AL14/$AL$53</f>
        <v>1.2009673549941461E-2</v>
      </c>
      <c r="AN14" s="1">
        <f>AM14*$AN$53</f>
        <v>1247.7930721653679</v>
      </c>
      <c r="AO14" s="8">
        <v>0</v>
      </c>
      <c r="AP14" s="1">
        <f>AN14-AO14</f>
        <v>1247.7930721653679</v>
      </c>
      <c r="AQ14" s="69">
        <f>O14</f>
        <v>1</v>
      </c>
      <c r="AR14">
        <f>AQ14/$AQ$53</f>
        <v>4.7911397650934693E-3</v>
      </c>
      <c r="AS14" s="1">
        <f>AR14*$AS$53*$B$53</f>
        <v>235.15101854912669</v>
      </c>
      <c r="AT14" s="8">
        <v>0</v>
      </c>
      <c r="AU14" s="1">
        <f>AS14-AT14</f>
        <v>235.15101854912669</v>
      </c>
      <c r="AV14" s="82">
        <f>AVERAGE(F14:H14)</f>
        <v>0.53900000000000003</v>
      </c>
      <c r="AW14" s="82">
        <f>E14/$E$53</f>
        <v>1.5910190158592772E-2</v>
      </c>
      <c r="AX14" s="49">
        <f>AV14*$AX$53*AW14</f>
        <v>831.31793651197711</v>
      </c>
      <c r="AY14" s="8">
        <v>1344</v>
      </c>
      <c r="AZ14" s="1">
        <f>AX14-AY14</f>
        <v>-512.68206348802289</v>
      </c>
    </row>
    <row r="15" spans="1:52" x14ac:dyDescent="0.2">
      <c r="A15" s="48" t="s">
        <v>104</v>
      </c>
      <c r="B15" s="3">
        <v>1</v>
      </c>
      <c r="C15" s="21">
        <v>7331</v>
      </c>
      <c r="D15" s="21">
        <f>10000-C15</f>
        <v>2669</v>
      </c>
      <c r="E15" s="21">
        <v>0.84350000000000003</v>
      </c>
      <c r="F15" s="21">
        <v>0.4985</v>
      </c>
      <c r="G15" s="21">
        <v>0.99439999999999995</v>
      </c>
      <c r="H15" s="21">
        <v>0.1241</v>
      </c>
      <c r="I15" s="24">
        <v>2.1</v>
      </c>
      <c r="J15" s="21">
        <v>0</v>
      </c>
      <c r="K15" s="21">
        <v>0</v>
      </c>
      <c r="L15" s="21">
        <v>0</v>
      </c>
      <c r="M15" s="21">
        <v>1</v>
      </c>
      <c r="N15" s="88">
        <f>1.5 * (C15-MAX($C$2:$C$52))/(MIN($C$2:$C$52)-MAX($C$2:$C$52)) + 0.5</f>
        <v>0.756175468483816</v>
      </c>
      <c r="O15" s="63">
        <f>(SUM(I15:L15) / M15) *((R15 + 1) * N15 / 3)</f>
        <v>1.5879684838160137</v>
      </c>
      <c r="P15" s="13">
        <f>O15/$O$53</f>
        <v>7.6081789485260886E-3</v>
      </c>
      <c r="Q15" s="13">
        <f>D15/$D$53</f>
        <v>1.0763789466891971E-2</v>
      </c>
      <c r="R15" s="41">
        <v>2</v>
      </c>
      <c r="S15" s="13">
        <f>Q15^R15</f>
        <v>1.1585916368757454E-4</v>
      </c>
      <c r="T15" s="13">
        <f>S15/$S$53</f>
        <v>5.3912113856523459E-3</v>
      </c>
      <c r="U15" s="13">
        <f>T15*P15</f>
        <v>4.1017300971374339E-5</v>
      </c>
      <c r="V15" s="31">
        <f>U15/$U$53</f>
        <v>1.9284257557416753E-3</v>
      </c>
      <c r="W15" s="80">
        <v>0</v>
      </c>
      <c r="X15" s="46">
        <f>$F$59*V15</f>
        <v>120.42247474304466</v>
      </c>
      <c r="Y15" s="86">
        <f>X15-W15</f>
        <v>120.42247474304466</v>
      </c>
      <c r="Z15" s="80">
        <v>0</v>
      </c>
      <c r="AA15" s="80">
        <v>1167</v>
      </c>
      <c r="AB15" s="80">
        <v>0</v>
      </c>
      <c r="AC15" s="26">
        <f>SUM(Z15:AB15)</f>
        <v>1167</v>
      </c>
      <c r="AD15" s="46">
        <f>V15*$F$58</f>
        <v>127.02733295645989</v>
      </c>
      <c r="AE15" s="22">
        <f>AD15-AC15</f>
        <v>-1039.97266704354</v>
      </c>
      <c r="AF15" s="22">
        <f>AE15+Y15</f>
        <v>-919.55019230049538</v>
      </c>
      <c r="AG15" s="55">
        <f>W15+AC15</f>
        <v>1167</v>
      </c>
      <c r="AH15">
        <f>X15/$X$53</f>
        <v>1.9284257557416744E-3</v>
      </c>
      <c r="AI15" s="1">
        <f>AH15*$AI$53</f>
        <v>202.21086789556048</v>
      </c>
      <c r="AJ15" s="2">
        <v>500</v>
      </c>
      <c r="AK15" s="49">
        <f>AI15-AJ15</f>
        <v>-297.78913210443955</v>
      </c>
      <c r="AL15">
        <f>B15*O15</f>
        <v>1.5879684838160137</v>
      </c>
      <c r="AM15">
        <f>AL15/$AL$53</f>
        <v>1.9070983098225823E-2</v>
      </c>
      <c r="AN15" s="1">
        <f>AM15*$AN$53</f>
        <v>1981.4560729225648</v>
      </c>
      <c r="AO15" s="8">
        <v>0</v>
      </c>
      <c r="AP15" s="1">
        <f>AN15-AO15</f>
        <v>1981.4560729225648</v>
      </c>
      <c r="AQ15" s="69">
        <f>O15</f>
        <v>1.5879684838160137</v>
      </c>
      <c r="AR15">
        <f>AQ15/$AQ$53</f>
        <v>7.6081789485260886E-3</v>
      </c>
      <c r="AS15" s="1">
        <f>AR15*$AS$53*$B$53</f>
        <v>373.41240639324809</v>
      </c>
      <c r="AT15" s="8">
        <v>1445</v>
      </c>
      <c r="AU15" s="1">
        <f>AS15-AT15</f>
        <v>-1071.5875936067519</v>
      </c>
      <c r="AV15" s="82">
        <f>AVERAGE(F15:H15)</f>
        <v>0.53900000000000003</v>
      </c>
      <c r="AW15" s="82">
        <f>E15/$E$53</f>
        <v>2.684049079754601E-2</v>
      </c>
      <c r="AX15" s="49">
        <f>AV15*$AX$53*AW15</f>
        <v>1402.4333588957054</v>
      </c>
      <c r="AY15" s="8">
        <v>0</v>
      </c>
      <c r="AZ15" s="1">
        <f>AX15-AY15</f>
        <v>1402.4333588957054</v>
      </c>
    </row>
    <row r="16" spans="1:52" x14ac:dyDescent="0.2">
      <c r="A16" s="48" t="s">
        <v>20</v>
      </c>
      <c r="B16" s="21">
        <v>0</v>
      </c>
      <c r="C16" s="21">
        <v>4193</v>
      </c>
      <c r="D16" s="21">
        <f>10000-C16</f>
        <v>5807</v>
      </c>
      <c r="E16" s="21">
        <v>7.4000000000000003E-3</v>
      </c>
      <c r="F16" s="21">
        <v>0.4985</v>
      </c>
      <c r="G16" s="21">
        <v>0.99439999999999995</v>
      </c>
      <c r="H16" s="21">
        <v>0.1241</v>
      </c>
      <c r="I16" s="24">
        <v>2.9</v>
      </c>
      <c r="J16" s="66">
        <f>$AD$59</f>
        <v>7.1333333333333337</v>
      </c>
      <c r="K16" s="24">
        <v>12.7</v>
      </c>
      <c r="L16" s="24">
        <v>5.8</v>
      </c>
      <c r="M16" s="21">
        <v>3</v>
      </c>
      <c r="N16" s="88">
        <f>1.5 * (C16-MAX($C$2:$C$52))/(MIN($C$2:$C$52)-MAX($C$2:$C$52)) + 0.5</f>
        <v>1.424403747870528</v>
      </c>
      <c r="O16" s="63">
        <f>(SUM(I16:L16) / M16) *((R16 + 1) * N16 / 3)</f>
        <v>13.547662313079689</v>
      </c>
      <c r="P16" s="13">
        <f>O16/$O$53</f>
        <v>6.4908743632254268E-2</v>
      </c>
      <c r="Q16" s="13">
        <f>D16/$D$53</f>
        <v>2.3419005408108533E-2</v>
      </c>
      <c r="R16" s="41">
        <v>2</v>
      </c>
      <c r="S16" s="13">
        <f>Q16^R16</f>
        <v>5.4844981430501665E-4</v>
      </c>
      <c r="T16" s="13">
        <f>S16/$S$53</f>
        <v>2.5520716611708353E-2</v>
      </c>
      <c r="U16" s="13">
        <f>T16*P16</f>
        <v>1.6565176518607903E-3</v>
      </c>
      <c r="V16" s="31">
        <f>U16/$U$53</f>
        <v>7.7881070402912839E-2</v>
      </c>
      <c r="W16" s="80">
        <v>2319</v>
      </c>
      <c r="X16" s="46">
        <f>$F$59*V16</f>
        <v>4863.361322380295</v>
      </c>
      <c r="Y16" s="86">
        <f>X16-W16</f>
        <v>2544.361322380295</v>
      </c>
      <c r="Z16" s="80">
        <v>0</v>
      </c>
      <c r="AA16" s="80">
        <v>7491</v>
      </c>
      <c r="AB16" s="80">
        <v>0</v>
      </c>
      <c r="AC16" s="26">
        <f>SUM(Z16:AB16)</f>
        <v>7491</v>
      </c>
      <c r="AD16" s="46">
        <f>V16*$F$58</f>
        <v>5130.1039885102718</v>
      </c>
      <c r="AE16" s="22">
        <f>AD16-AC16</f>
        <v>-2360.8960114897282</v>
      </c>
      <c r="AF16" s="22">
        <f>AE16+Y16</f>
        <v>183.4653108905668</v>
      </c>
      <c r="AG16" s="55">
        <f>W16+AC16</f>
        <v>9810</v>
      </c>
      <c r="AH16">
        <f>X16/$X$53</f>
        <v>7.7881070402912797E-2</v>
      </c>
      <c r="AI16" s="1">
        <f>AH16*$AI$53</f>
        <v>8166.4532803086304</v>
      </c>
      <c r="AJ16" s="2">
        <v>6599</v>
      </c>
      <c r="AK16" s="49">
        <f>AI16-AJ16</f>
        <v>1567.4532803086304</v>
      </c>
      <c r="AL16">
        <f>B16*O16</f>
        <v>0</v>
      </c>
      <c r="AM16">
        <f>AL16/$AL$53</f>
        <v>0</v>
      </c>
      <c r="AN16" s="1">
        <f>AM16*$AN$53</f>
        <v>0</v>
      </c>
      <c r="AO16" s="8">
        <v>0</v>
      </c>
      <c r="AP16" s="49">
        <f>AN16-AO16</f>
        <v>0</v>
      </c>
      <c r="AQ16" s="69">
        <f>O16</f>
        <v>13.547662313079689</v>
      </c>
      <c r="AR16">
        <f>AQ16/$AQ$53</f>
        <v>6.4908743632254268E-2</v>
      </c>
      <c r="AS16" s="1">
        <f>AR16*$AS$53*$B$53</f>
        <v>3185.7465918803068</v>
      </c>
      <c r="AT16" s="8">
        <v>2854</v>
      </c>
      <c r="AU16" s="49">
        <f>AS16-AT16</f>
        <v>331.74659188030682</v>
      </c>
      <c r="AV16" s="82">
        <f>AVERAGE(F16:H16)</f>
        <v>0.53900000000000003</v>
      </c>
      <c r="AW16" s="82">
        <f>E16/$E$53</f>
        <v>2.3547081434717305E-4</v>
      </c>
      <c r="AX16" s="49">
        <f>AV16*$AX$53*AW16</f>
        <v>12.303505460377261</v>
      </c>
      <c r="AY16" s="8">
        <v>178</v>
      </c>
      <c r="AZ16" s="49">
        <f>AX16-AY16</f>
        <v>-165.69649453962273</v>
      </c>
    </row>
    <row r="17" spans="1:52" x14ac:dyDescent="0.2">
      <c r="A17" s="24" t="s">
        <v>17</v>
      </c>
      <c r="B17" s="21">
        <v>0</v>
      </c>
      <c r="C17" s="21">
        <v>2892</v>
      </c>
      <c r="D17" s="21">
        <f>10000-C17</f>
        <v>7108</v>
      </c>
      <c r="E17" s="21">
        <v>0.93140000000000001</v>
      </c>
      <c r="F17" s="21">
        <v>0.4985</v>
      </c>
      <c r="G17" s="21">
        <v>0.99439999999999995</v>
      </c>
      <c r="H17" s="21">
        <v>0.1241</v>
      </c>
      <c r="I17" s="24">
        <v>1.2</v>
      </c>
      <c r="J17" s="21">
        <v>0</v>
      </c>
      <c r="K17" s="21">
        <v>0</v>
      </c>
      <c r="L17" s="21">
        <v>0</v>
      </c>
      <c r="M17" s="21">
        <v>1</v>
      </c>
      <c r="N17" s="88">
        <f>1.5 * (C17-MAX($C$2:$C$52))/(MIN($C$2:$C$52)-MAX($C$2:$C$52)) + 0.5</f>
        <v>1.7014480408858603</v>
      </c>
      <c r="O17" s="63">
        <f>(SUM(I17:L17) / M17) *((R17 + 1) * N17 / 3)</f>
        <v>2.0417376490630321</v>
      </c>
      <c r="P17" s="75">
        <f>O17/$O$53</f>
        <v>9.7822504403143485E-3</v>
      </c>
      <c r="Q17" s="75">
        <f>D17/$D$53</f>
        <v>2.8665798250531335E-2</v>
      </c>
      <c r="R17" s="41">
        <v>2</v>
      </c>
      <c r="S17" s="4">
        <f>Q17^R17</f>
        <v>8.2172798934016531E-4</v>
      </c>
      <c r="T17" s="4">
        <f>S17/$S$53</f>
        <v>3.8237021147383109E-2</v>
      </c>
      <c r="U17" s="4">
        <f>T17*P17</f>
        <v>3.7404411695529747E-4</v>
      </c>
      <c r="V17" s="28">
        <f>U17/$U$53</f>
        <v>1.7585659998049317E-2</v>
      </c>
      <c r="W17" s="80">
        <v>2268</v>
      </c>
      <c r="X17" s="46">
        <f>$F$59*V17</f>
        <v>1098.1541242381877</v>
      </c>
      <c r="Y17" s="86">
        <f>X17-W17</f>
        <v>-1169.8458757618123</v>
      </c>
      <c r="Z17" s="80">
        <v>0</v>
      </c>
      <c r="AA17" s="80">
        <v>371</v>
      </c>
      <c r="AB17" s="80">
        <v>289</v>
      </c>
      <c r="AC17" s="26">
        <f>SUM(Z17:AB17)</f>
        <v>660</v>
      </c>
      <c r="AD17" s="46">
        <f>V17*$F$58</f>
        <v>1158.3850097315064</v>
      </c>
      <c r="AE17" s="22">
        <f>AD17-AC17</f>
        <v>498.38500973150644</v>
      </c>
      <c r="AF17" s="22">
        <f>AE17+Y17</f>
        <v>-671.46086603030585</v>
      </c>
      <c r="AG17" s="55">
        <f>W17+AC17</f>
        <v>2928</v>
      </c>
      <c r="AH17">
        <f>X17/$X$53</f>
        <v>1.758565999804931E-2</v>
      </c>
      <c r="AI17" s="1">
        <f>AH17*$AI$53</f>
        <v>1843.9971360754546</v>
      </c>
      <c r="AJ17" s="2">
        <v>825</v>
      </c>
      <c r="AK17" s="1">
        <f>AI17-AJ17</f>
        <v>1018.9971360754546</v>
      </c>
      <c r="AL17">
        <f>B17*O17</f>
        <v>0</v>
      </c>
      <c r="AM17">
        <f>AL17/$AL$53</f>
        <v>0</v>
      </c>
      <c r="AN17" s="1">
        <f>AM17*$AN$53</f>
        <v>0</v>
      </c>
      <c r="AO17" s="8">
        <v>0</v>
      </c>
      <c r="AP17" s="1">
        <f>AN17-AO17</f>
        <v>0</v>
      </c>
      <c r="AQ17" s="69">
        <f>O17</f>
        <v>2.0417376490630321</v>
      </c>
      <c r="AR17">
        <f>AQ17/$AQ$53</f>
        <v>9.7822504403143485E-3</v>
      </c>
      <c r="AS17" s="1">
        <f>AR17*$AS$53*$B$53</f>
        <v>480.11668778727147</v>
      </c>
      <c r="AT17" s="8">
        <v>371</v>
      </c>
      <c r="AU17" s="1">
        <f>AS17-AT17</f>
        <v>109.11668778727147</v>
      </c>
      <c r="AV17" s="82">
        <f>AVERAGE(F17:H17)</f>
        <v>0.53900000000000003</v>
      </c>
      <c r="AW17" s="82">
        <f>E17/$E$53</f>
        <v>2.9637502227426619E-2</v>
      </c>
      <c r="AX17" s="49">
        <f>AV17*$AX$53*AW17</f>
        <v>1548.5790521345111</v>
      </c>
      <c r="AY17" s="8">
        <v>41</v>
      </c>
      <c r="AZ17" s="1">
        <f>AX17-AY17</f>
        <v>1507.5790521345111</v>
      </c>
    </row>
    <row r="18" spans="1:52" x14ac:dyDescent="0.2">
      <c r="A18" s="48" t="s">
        <v>145</v>
      </c>
      <c r="B18" s="21">
        <v>1</v>
      </c>
      <c r="C18" s="21">
        <v>6089</v>
      </c>
      <c r="D18" s="21">
        <f>10000-C18</f>
        <v>3911</v>
      </c>
      <c r="E18" s="21">
        <v>9.3600000000000003E-2</v>
      </c>
      <c r="F18" s="21">
        <v>0.4985</v>
      </c>
      <c r="G18" s="21">
        <v>0.99439999999999995</v>
      </c>
      <c r="H18" s="21">
        <v>0.1241</v>
      </c>
      <c r="I18" s="21">
        <v>0</v>
      </c>
      <c r="J18" s="21">
        <v>0</v>
      </c>
      <c r="K18" s="21">
        <v>0</v>
      </c>
      <c r="L18" s="21">
        <v>0</v>
      </c>
      <c r="M18" s="21">
        <v>1</v>
      </c>
      <c r="N18" s="88">
        <f>1.5 * (C18-MAX($C$2:$C$52))/(MIN($C$2:$C$52)-MAX($C$2:$C$52)) + 0.5</f>
        <v>1.020655877342419</v>
      </c>
      <c r="O18" s="63">
        <v>1</v>
      </c>
      <c r="P18" s="44">
        <f>O18/$O$53</f>
        <v>4.7911397650934693E-3</v>
      </c>
      <c r="Q18" s="44">
        <f>D18/$D$53</f>
        <v>1.5772641665423193E-2</v>
      </c>
      <c r="R18" s="41">
        <v>2</v>
      </c>
      <c r="S18" s="13">
        <f>Q18^R18</f>
        <v>2.4877622510584372E-4</v>
      </c>
      <c r="T18" s="13">
        <f>S18/$S$53</f>
        <v>1.1576168639426102E-2</v>
      </c>
      <c r="U18" s="13">
        <f>T18*P18</f>
        <v>5.5463041895782363E-5</v>
      </c>
      <c r="V18" s="31">
        <f>U18/$U$53</f>
        <v>2.6075913322100427E-3</v>
      </c>
      <c r="W18" s="80">
        <v>0</v>
      </c>
      <c r="X18" s="46">
        <f>$F$59*V18</f>
        <v>162.83364833118833</v>
      </c>
      <c r="Y18" s="86">
        <f>X18-W18</f>
        <v>162.83364833118833</v>
      </c>
      <c r="Z18" s="80">
        <v>0</v>
      </c>
      <c r="AA18" s="80">
        <v>326</v>
      </c>
      <c r="AB18" s="80">
        <v>0</v>
      </c>
      <c r="AC18" s="26">
        <f>SUM(Z18:AB18)</f>
        <v>326</v>
      </c>
      <c r="AD18" s="46">
        <f>V18*$F$58</f>
        <v>171.76464864400774</v>
      </c>
      <c r="AE18" s="22">
        <f>AD18-AC18</f>
        <v>-154.23535135599226</v>
      </c>
      <c r="AF18" s="22">
        <f>AE18+Y18</f>
        <v>8.5982969751960638</v>
      </c>
      <c r="AG18" s="55">
        <f>W18+AC18</f>
        <v>326</v>
      </c>
      <c r="AH18">
        <f>X18/$X$53</f>
        <v>2.6075913322100414E-3</v>
      </c>
      <c r="AI18" s="1">
        <f>AH18*$AI$53</f>
        <v>273.42681191288051</v>
      </c>
      <c r="AJ18" s="2">
        <v>0</v>
      </c>
      <c r="AK18" s="1">
        <f>AI18-AJ18</f>
        <v>273.42681191288051</v>
      </c>
      <c r="AL18">
        <f>B18*O18</f>
        <v>1</v>
      </c>
      <c r="AM18">
        <f>AL18/$AL$53</f>
        <v>1.2009673549941461E-2</v>
      </c>
      <c r="AN18" s="1">
        <f>AM18*$AN$53</f>
        <v>1247.7930721653679</v>
      </c>
      <c r="AO18" s="8">
        <v>1183</v>
      </c>
      <c r="AP18" s="1">
        <f>AN18-AO18</f>
        <v>64.793072165367903</v>
      </c>
      <c r="AQ18" s="69">
        <f>O18</f>
        <v>1</v>
      </c>
      <c r="AR18">
        <f>AQ18/$AQ$53</f>
        <v>4.7911397650934693E-3</v>
      </c>
      <c r="AS18" s="1">
        <f>AR18*$AS$53*$B$53</f>
        <v>235.15101854912669</v>
      </c>
      <c r="AT18" s="8">
        <v>0</v>
      </c>
      <c r="AU18" s="1">
        <f>AS18-AT18</f>
        <v>235.15101854912669</v>
      </c>
      <c r="AV18" s="82">
        <f>AVERAGE(F18:H18)</f>
        <v>0.53900000000000003</v>
      </c>
      <c r="AW18" s="82">
        <f>E18/$E$53</f>
        <v>2.9783875976885674E-3</v>
      </c>
      <c r="AX18" s="49">
        <f>AV18*$AX$53*AW18</f>
        <v>155.62271771504214</v>
      </c>
      <c r="AY18" s="8">
        <v>0</v>
      </c>
      <c r="AZ18" s="1">
        <f>AX18-AY18</f>
        <v>155.62271771504214</v>
      </c>
    </row>
    <row r="19" spans="1:52" x14ac:dyDescent="0.2">
      <c r="A19" s="24" t="s">
        <v>8</v>
      </c>
      <c r="B19" s="3">
        <v>1</v>
      </c>
      <c r="C19" s="21">
        <v>4599</v>
      </c>
      <c r="D19" s="21">
        <f>10000-C19</f>
        <v>5401</v>
      </c>
      <c r="E19" s="21">
        <v>1.6999999999999999E-3</v>
      </c>
      <c r="F19" s="21">
        <v>0.4985</v>
      </c>
      <c r="G19" s="21">
        <v>0.99439999999999995</v>
      </c>
      <c r="H19" s="21">
        <v>0.1241</v>
      </c>
      <c r="I19" s="24">
        <v>1.4</v>
      </c>
      <c r="J19" s="21">
        <v>0</v>
      </c>
      <c r="K19" s="21">
        <v>0</v>
      </c>
      <c r="L19" s="21">
        <v>0</v>
      </c>
      <c r="M19" s="21">
        <v>1</v>
      </c>
      <c r="N19" s="88">
        <f>1.5 * (C19-MAX($C$2:$C$52))/(MIN($C$2:$C$52)-MAX($C$2:$C$52)) + 0.5</f>
        <v>1.337947189097104</v>
      </c>
      <c r="O19" s="63">
        <f>(SUM(I19:L19) / M19) *((R19 + 1) * N19 / 3)</f>
        <v>1.8731260647359453</v>
      </c>
      <c r="P19" s="44">
        <f>O19/$O$53</f>
        <v>8.9744087737894315E-3</v>
      </c>
      <c r="Q19" s="44">
        <f>D19/$D$53</f>
        <v>2.1781651146752918E-2</v>
      </c>
      <c r="R19" s="41">
        <v>2</v>
      </c>
      <c r="S19" s="13">
        <f>Q19^R19</f>
        <v>4.7444032667884269E-4</v>
      </c>
      <c r="T19" s="13">
        <f>S19/$S$53</f>
        <v>2.2076873417634642E-2</v>
      </c>
      <c r="U19" s="13">
        <f>T19*P19</f>
        <v>1.9812688649705899E-4</v>
      </c>
      <c r="V19" s="31">
        <f>U19/$U$53</f>
        <v>9.3149227710638965E-3</v>
      </c>
      <c r="W19" s="80">
        <v>456</v>
      </c>
      <c r="X19" s="46">
        <f>$F$59*V19</f>
        <v>581.6796673618561</v>
      </c>
      <c r="Y19" s="86">
        <f>X19-W19</f>
        <v>125.6796673618561</v>
      </c>
      <c r="Z19" s="80">
        <v>0</v>
      </c>
      <c r="AA19" s="80">
        <v>1141</v>
      </c>
      <c r="AB19" s="80">
        <v>0</v>
      </c>
      <c r="AC19" s="26">
        <f>SUM(Z19:AB19)</f>
        <v>1141</v>
      </c>
      <c r="AD19" s="46">
        <f>V19*$F$58</f>
        <v>613.58327785274992</v>
      </c>
      <c r="AE19" s="22">
        <f>AD19-AC19</f>
        <v>-527.41672214725008</v>
      </c>
      <c r="AF19" s="22">
        <f>AE19+Y19</f>
        <v>-401.73705478539398</v>
      </c>
      <c r="AG19" s="55">
        <f>W19+AC19</f>
        <v>1597</v>
      </c>
      <c r="AH19">
        <f>X19/$X$53</f>
        <v>9.3149227710638931E-3</v>
      </c>
      <c r="AI19" s="1">
        <f>AH19*$AI$53</f>
        <v>976.74417192821772</v>
      </c>
      <c r="AJ19" s="2">
        <v>1141</v>
      </c>
      <c r="AK19" s="1">
        <f>AI19-AJ19</f>
        <v>-164.25582807178228</v>
      </c>
      <c r="AL19">
        <f>B19*O19</f>
        <v>1.8731260647359453</v>
      </c>
      <c r="AM19">
        <f>AL19/$AL$53</f>
        <v>2.2495632555365217E-2</v>
      </c>
      <c r="AN19" s="1">
        <f>AM19*$AN$53</f>
        <v>2337.2737268698907</v>
      </c>
      <c r="AO19" s="8">
        <v>0</v>
      </c>
      <c r="AP19" s="1">
        <f>AN19-AO19</f>
        <v>2337.2737268698907</v>
      </c>
      <c r="AQ19" s="69">
        <f>O19</f>
        <v>1.8731260647359453</v>
      </c>
      <c r="AR19">
        <f>AQ19/$AQ$53</f>
        <v>8.9744087737894315E-3</v>
      </c>
      <c r="AS19" s="1">
        <f>AR19*$AS$53*$B$53</f>
        <v>440.46750199357501</v>
      </c>
      <c r="AT19" s="8">
        <v>456</v>
      </c>
      <c r="AU19" s="1">
        <f>AS19-AT19</f>
        <v>-15.532498006424987</v>
      </c>
      <c r="AV19" s="82">
        <f>AVERAGE(F19:H19)</f>
        <v>0.53900000000000003</v>
      </c>
      <c r="AW19" s="82">
        <f>E19/$E$53</f>
        <v>5.4094646539215429E-5</v>
      </c>
      <c r="AX19" s="49">
        <f>AV19*$AX$53*AW19</f>
        <v>2.8264809841407224</v>
      </c>
      <c r="AY19" s="8">
        <v>114</v>
      </c>
      <c r="AZ19" s="1">
        <f>AX19-AY19</f>
        <v>-111.17351901585928</v>
      </c>
    </row>
    <row r="20" spans="1:52" x14ac:dyDescent="0.2">
      <c r="A20" s="2" t="s">
        <v>80</v>
      </c>
      <c r="B20" s="3">
        <v>0</v>
      </c>
      <c r="C20" s="3">
        <v>5146</v>
      </c>
      <c r="D20" s="21">
        <f>10000-C20</f>
        <v>4854</v>
      </c>
      <c r="E20" s="21">
        <v>0.9929</v>
      </c>
      <c r="F20" s="21">
        <v>0.4985</v>
      </c>
      <c r="G20" s="21">
        <v>0.99439999999999995</v>
      </c>
      <c r="H20" s="21">
        <v>0.1241</v>
      </c>
      <c r="I20" s="21">
        <v>0</v>
      </c>
      <c r="J20" s="21">
        <v>0</v>
      </c>
      <c r="K20" s="24">
        <v>1.2</v>
      </c>
      <c r="L20" s="21">
        <v>0</v>
      </c>
      <c r="M20" s="21">
        <v>1</v>
      </c>
      <c r="N20" s="88">
        <f>1.5 * (C20-MAX($C$2:$C$52))/(MIN($C$2:$C$52)-MAX($C$2:$C$52)) + 0.5</f>
        <v>1.221465076660988</v>
      </c>
      <c r="O20" s="63">
        <f>(SUM(I20:L20) / M20) *((R20 + 1) * N20 / 3)</f>
        <v>1.4657580919931856</v>
      </c>
      <c r="P20" s="45">
        <f>O20/$O$53</f>
        <v>7.0226518805560833E-3</v>
      </c>
      <c r="Q20" s="44">
        <f>D20/$D$53</f>
        <v>1.9575659075419118E-2</v>
      </c>
      <c r="R20" s="41">
        <v>2</v>
      </c>
      <c r="S20" s="13">
        <f>Q20^R20</f>
        <v>3.8320642823703885E-4</v>
      </c>
      <c r="T20" s="13">
        <f>S20/$S$53</f>
        <v>1.7831536092714415E-2</v>
      </c>
      <c r="U20" s="13">
        <f>T20*P20</f>
        <v>1.2522467047470457E-4</v>
      </c>
      <c r="V20" s="31">
        <f>U20/$U$53</f>
        <v>5.8874297937403534E-3</v>
      </c>
      <c r="W20" s="81">
        <v>0</v>
      </c>
      <c r="X20" s="46">
        <f>$F$59*V20</f>
        <v>367.64644089991009</v>
      </c>
      <c r="Y20" s="86">
        <f>X20-W20</f>
        <v>367.64644089991009</v>
      </c>
      <c r="Z20" s="80">
        <v>161</v>
      </c>
      <c r="AA20" s="81">
        <v>0</v>
      </c>
      <c r="AB20" s="81">
        <v>0</v>
      </c>
      <c r="AC20" s="7">
        <f>SUM(Z20:AB20)</f>
        <v>161</v>
      </c>
      <c r="AD20" s="46">
        <f>V20*$F$58</f>
        <v>387.81088794347085</v>
      </c>
      <c r="AE20" s="22">
        <f>AD20-AC20</f>
        <v>226.81088794347085</v>
      </c>
      <c r="AF20" s="22">
        <f>AE20+Y20</f>
        <v>594.45732884338099</v>
      </c>
      <c r="AG20" s="55">
        <f>W20+AC20</f>
        <v>161</v>
      </c>
      <c r="AH20">
        <f>X20/$X$53</f>
        <v>5.8874297937403499E-3</v>
      </c>
      <c r="AI20" s="1">
        <f>AH20*$AI$53</f>
        <v>617.34411331202557</v>
      </c>
      <c r="AJ20" s="2">
        <v>563</v>
      </c>
      <c r="AK20" s="1">
        <f>AI20-AJ20</f>
        <v>54.34411331202557</v>
      </c>
      <c r="AL20">
        <f>B20*O20</f>
        <v>0</v>
      </c>
      <c r="AM20">
        <f>AL20/$AL$53</f>
        <v>0</v>
      </c>
      <c r="AN20" s="1">
        <f>AM20*$AN$53</f>
        <v>0</v>
      </c>
      <c r="AO20" s="8">
        <v>0</v>
      </c>
      <c r="AP20" s="1">
        <f>AN20-AO20</f>
        <v>0</v>
      </c>
      <c r="AQ20" s="69">
        <f>O20</f>
        <v>1.4657580919931856</v>
      </c>
      <c r="AR20">
        <f>AQ20/$AQ$53</f>
        <v>7.0226518805560833E-3</v>
      </c>
      <c r="AS20" s="1">
        <f>AR20*$AS$53*$B$53</f>
        <v>344.6745082788222</v>
      </c>
      <c r="AT20" s="8">
        <v>0</v>
      </c>
      <c r="AU20" s="1">
        <f>AS20-AT20</f>
        <v>344.6745082788222</v>
      </c>
      <c r="AV20" s="82">
        <f>AVERAGE(F20:H20)</f>
        <v>0.53900000000000003</v>
      </c>
      <c r="AW20" s="82">
        <f>E20/$E$53</f>
        <v>3.1594455616933532E-2</v>
      </c>
      <c r="AX20" s="49">
        <f>AV20*$AX$53*AW20</f>
        <v>1650.8311583254845</v>
      </c>
      <c r="AY20" s="8">
        <v>2173</v>
      </c>
      <c r="AZ20" s="1">
        <f>AX20-AY20</f>
        <v>-522.16884167451553</v>
      </c>
    </row>
    <row r="21" spans="1:52" x14ac:dyDescent="0.2">
      <c r="A21" s="2" t="s">
        <v>149</v>
      </c>
      <c r="B21" s="3">
        <v>1</v>
      </c>
      <c r="C21" s="21">
        <v>4681</v>
      </c>
      <c r="D21" s="21">
        <f>10000-C21</f>
        <v>5319</v>
      </c>
      <c r="E21" s="21">
        <v>0.5</v>
      </c>
      <c r="F21" s="21">
        <v>0.4985</v>
      </c>
      <c r="G21" s="21">
        <v>0.99439999999999995</v>
      </c>
      <c r="H21" s="21">
        <v>0.1241</v>
      </c>
      <c r="I21" s="21">
        <v>0</v>
      </c>
      <c r="J21" s="21">
        <v>0</v>
      </c>
      <c r="K21" s="21">
        <v>0</v>
      </c>
      <c r="L21" s="21">
        <v>0</v>
      </c>
      <c r="M21" s="21">
        <v>1</v>
      </c>
      <c r="N21" s="88">
        <f>1.5 * (C21-MAX($C$2:$C$52))/(MIN($C$2:$C$52)-MAX($C$2:$C$52)) + 0.5</f>
        <v>1.3204855195911414</v>
      </c>
      <c r="O21" s="63">
        <v>1</v>
      </c>
      <c r="P21" s="45">
        <f>O21/$O$53</f>
        <v>4.7911397650934693E-3</v>
      </c>
      <c r="Q21" s="44">
        <f>D21/$D$53</f>
        <v>2.1450953980666314E-2</v>
      </c>
      <c r="R21" s="41">
        <v>2</v>
      </c>
      <c r="S21" s="13">
        <f>Q21^R21</f>
        <v>4.6014342668066399E-4</v>
      </c>
      <c r="T21" s="13">
        <f>S21/$S$53</f>
        <v>2.1411603553806165E-2</v>
      </c>
      <c r="U21" s="13">
        <f>T21*P21</f>
        <v>1.0258598522105736E-4</v>
      </c>
      <c r="V21" s="31">
        <f>U21/$U$53</f>
        <v>4.8230734688390524E-3</v>
      </c>
      <c r="W21" s="81">
        <v>0</v>
      </c>
      <c r="X21" s="46">
        <f>$F$59*V21</f>
        <v>301.18164583512345</v>
      </c>
      <c r="Y21" s="86">
        <f>X21-W21</f>
        <v>301.18164583512345</v>
      </c>
      <c r="Z21" s="80">
        <v>0</v>
      </c>
      <c r="AA21" s="81">
        <v>0</v>
      </c>
      <c r="AB21" s="81">
        <v>0</v>
      </c>
      <c r="AC21" s="7">
        <f>SUM(Z21:AB21)</f>
        <v>0</v>
      </c>
      <c r="AD21" s="46">
        <f>V21*$F$58</f>
        <v>317.70067246589724</v>
      </c>
      <c r="AE21" s="22">
        <f>AD21-AC21</f>
        <v>317.70067246589724</v>
      </c>
      <c r="AF21" s="22">
        <f>AE21+Y21</f>
        <v>618.88231830102063</v>
      </c>
      <c r="AG21" s="55">
        <f>W21+AC21</f>
        <v>0</v>
      </c>
      <c r="AH21">
        <f>X21/$X$53</f>
        <v>4.8230734688390498E-3</v>
      </c>
      <c r="AI21" s="1">
        <f>AH21*$AI$53</f>
        <v>505.73783779552508</v>
      </c>
      <c r="AJ21" s="2">
        <v>0</v>
      </c>
      <c r="AK21" s="1">
        <f>AI21-AJ21</f>
        <v>505.73783779552508</v>
      </c>
      <c r="AL21">
        <f>B21*O21</f>
        <v>1</v>
      </c>
      <c r="AM21">
        <f>AL21/$AL$53</f>
        <v>1.2009673549941461E-2</v>
      </c>
      <c r="AN21" s="1">
        <f>AM21*$AN$53</f>
        <v>1247.7930721653679</v>
      </c>
      <c r="AO21" s="8">
        <v>1107</v>
      </c>
      <c r="AP21" s="1">
        <f>AN21-AO21</f>
        <v>140.7930721653679</v>
      </c>
      <c r="AQ21" s="69">
        <f>O21</f>
        <v>1</v>
      </c>
      <c r="AR21">
        <f>AQ21/$AQ$53</f>
        <v>4.7911397650934693E-3</v>
      </c>
      <c r="AS21" s="1">
        <f>AR21*$AS$53*$B$53</f>
        <v>235.15101854912669</v>
      </c>
      <c r="AT21" s="8">
        <v>0</v>
      </c>
      <c r="AU21" s="1">
        <f>AS21-AT21</f>
        <v>235.15101854912669</v>
      </c>
      <c r="AV21" s="82">
        <f>AVERAGE(F21:H21)</f>
        <v>0.53900000000000003</v>
      </c>
      <c r="AW21" s="82">
        <f>E21/$E$53</f>
        <v>1.5910190158592772E-2</v>
      </c>
      <c r="AX21" s="49">
        <f>AV21*$AX$53*AW21</f>
        <v>831.31793651197711</v>
      </c>
      <c r="AY21" s="8">
        <v>1063</v>
      </c>
      <c r="AZ21" s="1">
        <f>AX21-AY21</f>
        <v>-231.68206348802289</v>
      </c>
    </row>
    <row r="22" spans="1:52" x14ac:dyDescent="0.2">
      <c r="A22" s="24" t="s">
        <v>105</v>
      </c>
      <c r="B22" s="21">
        <v>1</v>
      </c>
      <c r="C22" s="21">
        <v>7627</v>
      </c>
      <c r="D22" s="21">
        <f>10000-C22</f>
        <v>2373</v>
      </c>
      <c r="E22" s="21">
        <v>0.99180000000000001</v>
      </c>
      <c r="F22" s="21">
        <v>0.4985</v>
      </c>
      <c r="G22" s="21">
        <v>0.99439999999999995</v>
      </c>
      <c r="H22" s="21">
        <v>0.1241</v>
      </c>
      <c r="I22" s="24">
        <v>2</v>
      </c>
      <c r="J22" s="21">
        <v>0</v>
      </c>
      <c r="K22" s="24">
        <v>2.9</v>
      </c>
      <c r="L22" s="21">
        <v>0</v>
      </c>
      <c r="M22" s="21">
        <v>2</v>
      </c>
      <c r="N22" s="88">
        <f>1.5 * (C22-MAX($C$2:$C$52))/(MIN($C$2:$C$52)-MAX($C$2:$C$52)) + 0.5</f>
        <v>0.69314310051107331</v>
      </c>
      <c r="O22" s="63">
        <f>(SUM(I22:L22) / M22) *((R22 + 1) * N22 / 3)</f>
        <v>1.6982005962521298</v>
      </c>
      <c r="P22" s="44">
        <f>O22/$O$53</f>
        <v>8.1363164058090194E-3</v>
      </c>
      <c r="Q22" s="44">
        <f>D22/$D$53</f>
        <v>9.5700533551647243E-3</v>
      </c>
      <c r="R22" s="41">
        <v>2</v>
      </c>
      <c r="S22" s="13">
        <f>Q22^R22</f>
        <v>9.1585921220699602E-5</v>
      </c>
      <c r="T22" s="13">
        <f>S22/$S$53</f>
        <v>4.2617178092357348E-3</v>
      </c>
      <c r="U22" s="13">
        <f>T22*P22</f>
        <v>3.467468452821318E-5</v>
      </c>
      <c r="V22" s="31">
        <f>U22/$U$53</f>
        <v>1.6302280533546083E-3</v>
      </c>
      <c r="W22" s="80">
        <v>0</v>
      </c>
      <c r="X22" s="46">
        <f>$F$59*V22</f>
        <v>101.80122101978188</v>
      </c>
      <c r="Y22" s="86">
        <f>X22-W22</f>
        <v>101.80122101978188</v>
      </c>
      <c r="Z22" s="80">
        <v>0</v>
      </c>
      <c r="AA22" s="80">
        <v>1030</v>
      </c>
      <c r="AB22" s="80">
        <v>0</v>
      </c>
      <c r="AC22" s="26">
        <f>SUM(Z22:AB22)</f>
        <v>1030</v>
      </c>
      <c r="AD22" s="46">
        <f>V22*$F$58</f>
        <v>107.3847521025214</v>
      </c>
      <c r="AE22" s="22">
        <f>AD22-AC22</f>
        <v>-922.61524789747864</v>
      </c>
      <c r="AF22" s="22">
        <f>AE22+Y22</f>
        <v>-820.81402687769673</v>
      </c>
      <c r="AG22" s="55">
        <f>W22+AC22</f>
        <v>1030</v>
      </c>
      <c r="AH22">
        <f>X22/$X$53</f>
        <v>1.6302280533546077E-3</v>
      </c>
      <c r="AI22" s="1">
        <f>AH22*$AI$53</f>
        <v>170.94245321865745</v>
      </c>
      <c r="AJ22" s="2">
        <v>1030</v>
      </c>
      <c r="AK22" s="1">
        <f>AI22-AJ22</f>
        <v>-859.05754678134258</v>
      </c>
      <c r="AL22">
        <f>B22*O22</f>
        <v>1.6982005962521298</v>
      </c>
      <c r="AM22">
        <f>AL22/$AL$53</f>
        <v>2.0394834783304019E-2</v>
      </c>
      <c r="AN22" s="1">
        <f>AM22*$AN$53</f>
        <v>2119.0029391505045</v>
      </c>
      <c r="AO22" s="8">
        <v>1030</v>
      </c>
      <c r="AP22" s="49">
        <f>AN22-AO22</f>
        <v>1089.0029391505045</v>
      </c>
      <c r="AQ22" s="69">
        <f>O22</f>
        <v>1.6982005962521298</v>
      </c>
      <c r="AR22">
        <f>AQ22/$AQ$53</f>
        <v>8.1363164058090194E-3</v>
      </c>
      <c r="AS22" s="1">
        <f>AR22*$AS$53*$B$53</f>
        <v>399.33359990942267</v>
      </c>
      <c r="AT22" s="8">
        <v>1030</v>
      </c>
      <c r="AU22" s="49">
        <f>AS22-AT22</f>
        <v>-630.66640009057733</v>
      </c>
      <c r="AV22" s="82">
        <f>AVERAGE(F22:H22)</f>
        <v>0.53900000000000003</v>
      </c>
      <c r="AW22" s="82">
        <f>E22/$E$53</f>
        <v>3.1559453198584622E-2</v>
      </c>
      <c r="AX22" s="49">
        <f>AV22*$AX$53*AW22</f>
        <v>1649.0022588651577</v>
      </c>
      <c r="AY22" s="8">
        <v>3090</v>
      </c>
      <c r="AZ22" s="1">
        <f>AX22-AY22</f>
        <v>-1440.9977411348423</v>
      </c>
    </row>
    <row r="23" spans="1:52" x14ac:dyDescent="0.2">
      <c r="A23" s="24" t="s">
        <v>66</v>
      </c>
      <c r="B23" s="21">
        <v>0</v>
      </c>
      <c r="C23" s="21">
        <v>4403</v>
      </c>
      <c r="D23" s="21">
        <f>10000-C23</f>
        <v>5597</v>
      </c>
      <c r="E23" s="21">
        <v>2.3E-3</v>
      </c>
      <c r="F23" s="21">
        <v>0.4985</v>
      </c>
      <c r="G23" s="21">
        <v>0.99439999999999995</v>
      </c>
      <c r="H23" s="21">
        <v>0.1241</v>
      </c>
      <c r="I23" s="21">
        <v>0</v>
      </c>
      <c r="J23" s="66">
        <f>$AD$60</f>
        <v>1.5999999999999999</v>
      </c>
      <c r="K23" s="21">
        <v>0</v>
      </c>
      <c r="L23" s="21">
        <v>0</v>
      </c>
      <c r="M23" s="21">
        <v>1</v>
      </c>
      <c r="N23" s="88">
        <f>1.5 * (C23-MAX($C$2:$C$52))/(MIN($C$2:$C$52)-MAX($C$2:$C$52)) + 0.5</f>
        <v>1.3796848381601363</v>
      </c>
      <c r="O23" s="63">
        <f>(SUM(I23:L23) / M23) *((R23 + 1) * N23 / 3)</f>
        <v>2.2074957410562179</v>
      </c>
      <c r="P23" s="44">
        <f>O23/$O$53</f>
        <v>1.0576420626248922E-2</v>
      </c>
      <c r="Q23" s="44">
        <f>D23/$D$53</f>
        <v>2.2572098031545283E-2</v>
      </c>
      <c r="R23" s="41">
        <v>2</v>
      </c>
      <c r="S23" s="13">
        <f>Q23^R23</f>
        <v>5.0949960954569046E-4</v>
      </c>
      <c r="T23" s="13">
        <f>S23/$S$53</f>
        <v>2.370826793964453E-2</v>
      </c>
      <c r="U23" s="13">
        <f>T23*P23</f>
        <v>2.5074861404949242E-4</v>
      </c>
      <c r="V23" s="31">
        <f>U23/$U$53</f>
        <v>1.1788929892950196E-2</v>
      </c>
      <c r="W23" s="80">
        <f>1809-1461</f>
        <v>348</v>
      </c>
      <c r="X23" s="46">
        <f>$F$59*V23</f>
        <v>736.17151609516793</v>
      </c>
      <c r="Y23" s="86">
        <f>X23-W23</f>
        <v>388.17151609516793</v>
      </c>
      <c r="Z23" s="80">
        <v>278</v>
      </c>
      <c r="AA23" s="80">
        <v>905</v>
      </c>
      <c r="AB23" s="80">
        <v>0</v>
      </c>
      <c r="AC23" s="26">
        <f>SUM(Z23:AB23)</f>
        <v>1183</v>
      </c>
      <c r="AD23" s="46">
        <f>V23*$F$58</f>
        <v>776.54860097852236</v>
      </c>
      <c r="AE23" s="22">
        <f>AD23-AC23</f>
        <v>-406.45139902147764</v>
      </c>
      <c r="AF23" s="22">
        <f>AE23+Y23</f>
        <v>-18.27988292630971</v>
      </c>
      <c r="AG23" s="55">
        <f>W23+AC23</f>
        <v>1531</v>
      </c>
      <c r="AH23">
        <f>X23/$X$53</f>
        <v>1.178892989295019E-2</v>
      </c>
      <c r="AI23" s="1">
        <f>AH23*$AI$53</f>
        <v>1236.1636107149709</v>
      </c>
      <c r="AJ23" s="2">
        <v>1322</v>
      </c>
      <c r="AK23" s="1">
        <f>AI23-AJ23</f>
        <v>-85.836389285029099</v>
      </c>
      <c r="AL23">
        <f>B23*O23</f>
        <v>0</v>
      </c>
      <c r="AM23">
        <f>AL23/$AL$53</f>
        <v>0</v>
      </c>
      <c r="AN23" s="1">
        <f>AM23*$AN$53</f>
        <v>0</v>
      </c>
      <c r="AO23" s="8">
        <v>2853</v>
      </c>
      <c r="AP23" s="1">
        <f>AN23-AO23</f>
        <v>-2853</v>
      </c>
      <c r="AQ23" s="69">
        <f>O23</f>
        <v>2.2074957410562179</v>
      </c>
      <c r="AR23">
        <f>AQ23/$AQ$53</f>
        <v>1.0576420626248922E-2</v>
      </c>
      <c r="AS23" s="1">
        <f>AR23*$AS$53*$B$53</f>
        <v>519.09487195222903</v>
      </c>
      <c r="AT23" s="8">
        <v>626</v>
      </c>
      <c r="AU23" s="1">
        <f>AS23-AT23</f>
        <v>-106.90512804777097</v>
      </c>
      <c r="AV23" s="82">
        <f>AVERAGE(F23:H23)</f>
        <v>0.53900000000000003</v>
      </c>
      <c r="AW23" s="82">
        <f>E23/$E$53</f>
        <v>7.3186874729526754E-5</v>
      </c>
      <c r="AX23" s="49">
        <f>AV23*$AX$53*AW23</f>
        <v>3.8240625079550945</v>
      </c>
      <c r="AY23" s="8">
        <v>0</v>
      </c>
      <c r="AZ23" s="1">
        <f>AX23-AY23</f>
        <v>3.8240625079550945</v>
      </c>
    </row>
    <row r="24" spans="1:52" x14ac:dyDescent="0.2">
      <c r="A24" s="24" t="s">
        <v>126</v>
      </c>
      <c r="B24" s="21">
        <v>1</v>
      </c>
      <c r="C24" s="21">
        <v>6782</v>
      </c>
      <c r="D24" s="21">
        <f>10000-C24</f>
        <v>3218</v>
      </c>
      <c r="E24" s="21">
        <v>0.996</v>
      </c>
      <c r="F24" s="21">
        <v>0.4985</v>
      </c>
      <c r="G24" s="21">
        <v>0.99439999999999995</v>
      </c>
      <c r="H24" s="21">
        <v>0.1241</v>
      </c>
      <c r="I24" s="21">
        <v>0</v>
      </c>
      <c r="J24" s="21">
        <v>0</v>
      </c>
      <c r="K24" s="21">
        <v>0</v>
      </c>
      <c r="L24" s="24">
        <v>4.3</v>
      </c>
      <c r="M24" s="21">
        <v>1</v>
      </c>
      <c r="N24" s="88">
        <f>1.5 * (C24-MAX($C$2:$C$52))/(MIN($C$2:$C$52)-MAX($C$2:$C$52)) + 0.5</f>
        <v>0.87308347529812602</v>
      </c>
      <c r="O24" s="63">
        <f>(SUM(I24:L24) / M24) *((R24 + 1) * N24 / 3)</f>
        <v>3.7542589437819416</v>
      </c>
      <c r="P24" s="44">
        <f>O24/$O$53</f>
        <v>1.7987179314011469E-2</v>
      </c>
      <c r="Q24" s="44">
        <f>D24/$D$53</f>
        <v>1.2977847322764467E-2</v>
      </c>
      <c r="R24" s="41">
        <v>2</v>
      </c>
      <c r="S24" s="13">
        <f>Q24^R24</f>
        <v>1.6842452113298483E-4</v>
      </c>
      <c r="T24" s="13">
        <f>S24/$S$53</f>
        <v>7.8372065450406231E-3</v>
      </c>
      <c r="U24" s="13">
        <f>T24*P24</f>
        <v>1.4096923944658998E-4</v>
      </c>
      <c r="V24" s="31">
        <f>U24/$U$53</f>
        <v>6.6276596869657657E-3</v>
      </c>
      <c r="W24" s="80">
        <v>0</v>
      </c>
      <c r="X24" s="46">
        <f>$F$59*V24</f>
        <v>413.8708368122642</v>
      </c>
      <c r="Y24" s="86">
        <f>X24-W24</f>
        <v>413.8708368122642</v>
      </c>
      <c r="Z24" s="80">
        <v>409</v>
      </c>
      <c r="AA24" s="80">
        <v>1226</v>
      </c>
      <c r="AB24" s="80">
        <v>0</v>
      </c>
      <c r="AC24" s="26">
        <f>SUM(Z24:AB24)</f>
        <v>1635</v>
      </c>
      <c r="AD24" s="46">
        <f>V24*$F$58</f>
        <v>436.57057124012198</v>
      </c>
      <c r="AE24" s="22">
        <f>AD24-AC24</f>
        <v>-1198.429428759878</v>
      </c>
      <c r="AF24" s="22">
        <f>AE24+Y24</f>
        <v>-784.55859194761376</v>
      </c>
      <c r="AG24" s="55">
        <f>W24+AC24</f>
        <v>1635</v>
      </c>
      <c r="AH24">
        <f>X24/$X$53</f>
        <v>6.6276596869657622E-3</v>
      </c>
      <c r="AI24" s="1">
        <f>AH24*$AI$53</f>
        <v>694.96313945585587</v>
      </c>
      <c r="AJ24" s="2">
        <v>1226</v>
      </c>
      <c r="AK24" s="49">
        <f>AI24-AJ24</f>
        <v>-531.03686054414413</v>
      </c>
      <c r="AL24">
        <f>B24*O24</f>
        <v>3.7542589437819416</v>
      </c>
      <c r="AM24">
        <f>AL24/$AL$53</f>
        <v>4.5087424336769148E-2</v>
      </c>
      <c r="AN24" s="1">
        <f>AM24*$AN$53</f>
        <v>4684.5383011659778</v>
      </c>
      <c r="AO24" s="8">
        <v>3268</v>
      </c>
      <c r="AP24" s="49">
        <f>AN24-AO24</f>
        <v>1416.5383011659778</v>
      </c>
      <c r="AQ24" s="69">
        <f>O24</f>
        <v>3.7542589437819416</v>
      </c>
      <c r="AR24">
        <f>AQ24/$AQ$53</f>
        <v>1.7987179314011469E-2</v>
      </c>
      <c r="AS24" s="1">
        <f>AR24*$AS$53*$B$53</f>
        <v>882.81781452749226</v>
      </c>
      <c r="AT24" s="8">
        <v>1226</v>
      </c>
      <c r="AU24" s="1">
        <f>AS24-AT24</f>
        <v>-343.18218547250774</v>
      </c>
      <c r="AV24" s="82">
        <f>AVERAGE(F24:H24)</f>
        <v>0.53900000000000003</v>
      </c>
      <c r="AW24" s="82">
        <f>E24/$E$53</f>
        <v>3.1693098795916801E-2</v>
      </c>
      <c r="AX24" s="49">
        <f>AV24*$AX$53*AW24</f>
        <v>1655.9853295318583</v>
      </c>
      <c r="AY24" s="8">
        <v>2451</v>
      </c>
      <c r="AZ24" s="49">
        <f>AX24-AY24</f>
        <v>-795.01467046814173</v>
      </c>
    </row>
    <row r="25" spans="1:52" x14ac:dyDescent="0.2">
      <c r="A25" s="24" t="s">
        <v>148</v>
      </c>
      <c r="B25" s="21">
        <v>1</v>
      </c>
      <c r="C25" s="21">
        <v>4559</v>
      </c>
      <c r="D25" s="21">
        <f>10000-C25</f>
        <v>5441</v>
      </c>
      <c r="E25" s="21">
        <v>0.24940000000000001</v>
      </c>
      <c r="F25" s="21">
        <v>0.4985</v>
      </c>
      <c r="G25" s="21">
        <v>0.99439999999999995</v>
      </c>
      <c r="H25" s="21">
        <v>0.1241</v>
      </c>
      <c r="I25" s="21">
        <v>0</v>
      </c>
      <c r="J25" s="21">
        <v>0</v>
      </c>
      <c r="K25" s="21">
        <v>0</v>
      </c>
      <c r="L25" s="21">
        <v>0</v>
      </c>
      <c r="M25" s="21">
        <v>1</v>
      </c>
      <c r="N25" s="88">
        <f>1.5 * (C25-MAX($C$2:$C$52))/(MIN($C$2:$C$52)-MAX($C$2:$C$52)) + 0.5</f>
        <v>1.346465076660988</v>
      </c>
      <c r="O25" s="63">
        <v>1</v>
      </c>
      <c r="P25" s="44">
        <f>O25/$O$53</f>
        <v>4.7911397650934693E-3</v>
      </c>
      <c r="Q25" s="44">
        <f>D25/$D$53</f>
        <v>2.1942966837526869E-2</v>
      </c>
      <c r="R25" s="41">
        <v>2</v>
      </c>
      <c r="S25" s="21">
        <f>Q25^R25</f>
        <v>4.8149379363280389E-4</v>
      </c>
      <c r="T25" s="21">
        <f>S25/$S$53</f>
        <v>2.2405088555222386E-2</v>
      </c>
      <c r="U25" s="21">
        <f>T25*P25</f>
        <v>1.0734591071736656E-4</v>
      </c>
      <c r="V25" s="31">
        <f>U25/$U$53</f>
        <v>5.0468610585905141E-3</v>
      </c>
      <c r="W25" s="80">
        <v>0</v>
      </c>
      <c r="X25" s="46">
        <f>$F$59*V25</f>
        <v>315.15628566474322</v>
      </c>
      <c r="Y25" s="86">
        <f>X25-W25</f>
        <v>315.15628566474322</v>
      </c>
      <c r="Z25" s="80">
        <v>0</v>
      </c>
      <c r="AA25" s="80">
        <v>1014</v>
      </c>
      <c r="AB25" s="80">
        <v>0</v>
      </c>
      <c r="AC25" s="26">
        <f>SUM(Z25:AB25)</f>
        <v>1014</v>
      </c>
      <c r="AD25" s="46">
        <f>V25*$F$58</f>
        <v>332.44178479041574</v>
      </c>
      <c r="AE25" s="22">
        <f>AD25-AC25</f>
        <v>-681.5582152095842</v>
      </c>
      <c r="AF25" s="22">
        <f>AE25+Y25</f>
        <v>-366.40192954484098</v>
      </c>
      <c r="AG25" s="55">
        <f>W25+AC25</f>
        <v>1014</v>
      </c>
      <c r="AH25">
        <f>X25/$X$53</f>
        <v>5.0468610585905115E-3</v>
      </c>
      <c r="AI25" s="1">
        <f>AH25*$AI$53</f>
        <v>529.20375688168383</v>
      </c>
      <c r="AJ25" s="2">
        <v>761</v>
      </c>
      <c r="AK25" s="49">
        <f>AI25-AJ25</f>
        <v>-231.79624311831617</v>
      </c>
      <c r="AL25">
        <f>B25*O25</f>
        <v>1</v>
      </c>
      <c r="AM25">
        <f>AL25/$AL$53</f>
        <v>1.2009673549941461E-2</v>
      </c>
      <c r="AN25" s="1">
        <f>AM25*$AN$53</f>
        <v>1247.7930721653679</v>
      </c>
      <c r="AO25" s="8">
        <v>1116</v>
      </c>
      <c r="AP25" s="49">
        <f>AN25-AO25</f>
        <v>131.7930721653679</v>
      </c>
      <c r="AQ25" s="69">
        <f>O25</f>
        <v>1</v>
      </c>
      <c r="AR25">
        <f>AQ25/$AQ$53</f>
        <v>4.7911397650934693E-3</v>
      </c>
      <c r="AS25" s="1">
        <f>AR25*$AS$53*$B$53</f>
        <v>235.15101854912669</v>
      </c>
      <c r="AT25" s="8">
        <v>0</v>
      </c>
      <c r="AU25" s="1">
        <f>AS25-AT25</f>
        <v>235.15101854912669</v>
      </c>
      <c r="AV25" s="82">
        <f>AVERAGE(F25:H25)</f>
        <v>0.53900000000000003</v>
      </c>
      <c r="AW25" s="82">
        <f>E25/$E$53</f>
        <v>7.9360028511060755E-3</v>
      </c>
      <c r="AX25" s="49">
        <f>AV25*$AX$53*AW25</f>
        <v>414.66138673217421</v>
      </c>
      <c r="AY25" s="8">
        <v>1014</v>
      </c>
      <c r="AZ25" s="49">
        <f>AX25-AY25</f>
        <v>-599.33861326782585</v>
      </c>
    </row>
    <row r="26" spans="1:52" x14ac:dyDescent="0.2">
      <c r="A26" s="39" t="s">
        <v>15</v>
      </c>
      <c r="B26" s="21">
        <v>1</v>
      </c>
      <c r="C26" s="21">
        <v>6322</v>
      </c>
      <c r="D26" s="21">
        <f>10000-C26</f>
        <v>3678</v>
      </c>
      <c r="E26" s="21">
        <v>0.99490000000000001</v>
      </c>
      <c r="F26" s="21">
        <v>0.4985</v>
      </c>
      <c r="G26" s="21">
        <v>0.99439999999999995</v>
      </c>
      <c r="H26" s="21">
        <v>0.1241</v>
      </c>
      <c r="I26" s="24">
        <v>6.8</v>
      </c>
      <c r="J26" s="21">
        <v>0</v>
      </c>
      <c r="K26" s="21">
        <v>0</v>
      </c>
      <c r="L26" s="21">
        <v>0</v>
      </c>
      <c r="M26" s="21">
        <v>1</v>
      </c>
      <c r="N26" s="88">
        <f>1.5 * (C26-MAX($C$2:$C$52))/(MIN($C$2:$C$52)-MAX($C$2:$C$52)) + 0.5</f>
        <v>0.97103918228279384</v>
      </c>
      <c r="O26" s="63">
        <f>(SUM(I26:L26) / M26) *((R26 + 1) * N26 / 3)</f>
        <v>6.6030664395229977</v>
      </c>
      <c r="P26" s="13">
        <f>O26/$O$53</f>
        <v>3.1636214189952785E-2</v>
      </c>
      <c r="Q26" s="13">
        <f>D26/$D$53</f>
        <v>1.483297776666492E-2</v>
      </c>
      <c r="R26" s="41">
        <v>2</v>
      </c>
      <c r="S26" s="13">
        <f>Q26^R26</f>
        <v>2.2001722942637582E-4</v>
      </c>
      <c r="T26" s="13">
        <f>S26/$S$53</f>
        <v>1.0237941950985902E-2</v>
      </c>
      <c r="U26" s="13">
        <f>T26*P26</f>
        <v>3.238897244256931E-4</v>
      </c>
      <c r="V26" s="31">
        <f>U26/$U$53</f>
        <v>1.5227654472888937E-2</v>
      </c>
      <c r="W26" s="80">
        <v>1867</v>
      </c>
      <c r="X26" s="46">
        <f>$F$59*V26</f>
        <v>950.90611121402253</v>
      </c>
      <c r="Y26" s="86">
        <f>X26-W26</f>
        <v>-916.09388878597747</v>
      </c>
      <c r="Z26" s="80">
        <v>0</v>
      </c>
      <c r="AA26" s="80">
        <v>1120</v>
      </c>
      <c r="AB26" s="80">
        <v>0</v>
      </c>
      <c r="AC26" s="26">
        <f>SUM(Z26:AB26)</f>
        <v>1120</v>
      </c>
      <c r="AD26" s="46">
        <f>V26*$F$58</f>
        <v>1003.0608277836672</v>
      </c>
      <c r="AE26" s="22">
        <f>AD26-AC26</f>
        <v>-116.93917221633285</v>
      </c>
      <c r="AF26" s="22">
        <f>AE26+Y26</f>
        <v>-1033.0330610023102</v>
      </c>
      <c r="AG26" s="55">
        <f>W26+AC26</f>
        <v>2987</v>
      </c>
      <c r="AH26">
        <f>X26/$X$53</f>
        <v>1.522765447288893E-2</v>
      </c>
      <c r="AI26" s="1">
        <f>AH26*$AI$53</f>
        <v>1596.7413927181874</v>
      </c>
      <c r="AJ26" s="2">
        <v>4481</v>
      </c>
      <c r="AK26" s="49">
        <f>AI26-AJ26</f>
        <v>-2884.2586072818126</v>
      </c>
      <c r="AL26">
        <f>B26*O26</f>
        <v>6.6030664395229977</v>
      </c>
      <c r="AM26">
        <f>AL26/$AL$53</f>
        <v>7.9300672367245473E-2</v>
      </c>
      <c r="AN26" s="1">
        <f>AM26*$AN$53</f>
        <v>8239.2605582844371</v>
      </c>
      <c r="AO26" s="8">
        <v>7469</v>
      </c>
      <c r="AP26" s="1">
        <f>AN26-AO26</f>
        <v>770.26055828443714</v>
      </c>
      <c r="AQ26" s="69">
        <f>O26</f>
        <v>6.6030664395229977</v>
      </c>
      <c r="AR26">
        <f>AQ26/$AQ$53</f>
        <v>3.1636214189952785E-2</v>
      </c>
      <c r="AS26" s="1">
        <f>AR26*$AS$53*$B$53</f>
        <v>1552.7177988013884</v>
      </c>
      <c r="AT26" s="8">
        <v>2988</v>
      </c>
      <c r="AU26" s="1">
        <f>AS26-AT26</f>
        <v>-1435.2822011986116</v>
      </c>
      <c r="AV26" s="82">
        <f>AVERAGE(F26:H26)</f>
        <v>0.53900000000000003</v>
      </c>
      <c r="AW26" s="82">
        <f>E26/$E$53</f>
        <v>3.1658096377567897E-2</v>
      </c>
      <c r="AX26" s="49">
        <f>AV26*$AX$53*AW26</f>
        <v>1654.156430071532</v>
      </c>
      <c r="AY26" s="8">
        <v>2988</v>
      </c>
      <c r="AZ26" s="1">
        <f>AX26-AY26</f>
        <v>-1333.843569928468</v>
      </c>
    </row>
    <row r="27" spans="1:52" x14ac:dyDescent="0.2">
      <c r="A27" s="39" t="s">
        <v>27</v>
      </c>
      <c r="B27" s="21">
        <v>1</v>
      </c>
      <c r="C27" s="21">
        <v>6923</v>
      </c>
      <c r="D27" s="21">
        <f>10000-C27</f>
        <v>3077</v>
      </c>
      <c r="E27" s="21">
        <v>8.2100000000000006E-2</v>
      </c>
      <c r="F27" s="21">
        <v>0.4985</v>
      </c>
      <c r="G27" s="21">
        <v>0.99439999999999995</v>
      </c>
      <c r="H27" s="21">
        <v>0.1241</v>
      </c>
      <c r="I27" s="24">
        <v>8.3000000000000007</v>
      </c>
      <c r="J27" s="66">
        <f>$AD$61</f>
        <v>5.9333333333333345</v>
      </c>
      <c r="K27" s="24">
        <v>7.8</v>
      </c>
      <c r="L27" s="24">
        <v>10.4</v>
      </c>
      <c r="M27" s="21">
        <v>3</v>
      </c>
      <c r="N27" s="88">
        <f>1.5 * (C27-MAX($C$2:$C$52))/(MIN($C$2:$C$52)-MAX($C$2:$C$52)) + 0.5</f>
        <v>0.84305792163543436</v>
      </c>
      <c r="O27" s="63">
        <f>(SUM(I27:L27) / M27) *((R27 + 1) * N27 / 3)</f>
        <v>9.1143928639030847</v>
      </c>
      <c r="P27" s="13">
        <f>O27/$O$53</f>
        <v>4.3668330084930221E-2</v>
      </c>
      <c r="Q27" s="13">
        <f>D27/$D$53</f>
        <v>1.2409209512786285E-2</v>
      </c>
      <c r="R27" s="41">
        <v>2</v>
      </c>
      <c r="S27" s="13">
        <f>Q27^R27</f>
        <v>1.5398848073222562E-4</v>
      </c>
      <c r="T27" s="13">
        <f>S27/$S$53</f>
        <v>7.165462136612297E-3</v>
      </c>
      <c r="U27" s="13">
        <f>T27*P27</f>
        <v>3.1290376579265515E-4</v>
      </c>
      <c r="V27" s="31">
        <f>U27/$U$53</f>
        <v>1.4711150337371871E-2</v>
      </c>
      <c r="W27" s="80">
        <v>0</v>
      </c>
      <c r="X27" s="46">
        <f>$F$59*V27</f>
        <v>918.65249396752381</v>
      </c>
      <c r="Y27" s="86">
        <f>X27-W27</f>
        <v>918.65249396752381</v>
      </c>
      <c r="Z27" s="80">
        <v>0</v>
      </c>
      <c r="AA27" s="80">
        <f>3513-1756</f>
        <v>1757</v>
      </c>
      <c r="AB27" s="80">
        <v>0</v>
      </c>
      <c r="AC27" s="26">
        <f>SUM(Z27:AB27)</f>
        <v>1757</v>
      </c>
      <c r="AD27" s="46">
        <f>V27*$F$58</f>
        <v>969.03818387302249</v>
      </c>
      <c r="AE27" s="22">
        <f>AD27-AC27</f>
        <v>-787.96181612697751</v>
      </c>
      <c r="AF27" s="22">
        <f>AE27+Y27</f>
        <v>130.6906778405463</v>
      </c>
      <c r="AG27" s="55">
        <f>W27+AC27</f>
        <v>1757</v>
      </c>
      <c r="AH27">
        <f>X27/$X$53</f>
        <v>1.4711150337371864E-2</v>
      </c>
      <c r="AI27" s="1">
        <f>AH27*$AI$53</f>
        <v>1542.581802076139</v>
      </c>
      <c r="AJ27" s="2">
        <v>5269</v>
      </c>
      <c r="AK27" s="49">
        <f>AI27-AJ27</f>
        <v>-3726.418197923861</v>
      </c>
      <c r="AL27">
        <f>B27*O27</f>
        <v>9.1143928639030847</v>
      </c>
      <c r="AM27">
        <f>AL27/$AL$53</f>
        <v>0.10946088290139207</v>
      </c>
      <c r="AN27" s="1">
        <f>AM27*$AN$53</f>
        <v>11372.876272571735</v>
      </c>
      <c r="AO27" s="8">
        <v>8781</v>
      </c>
      <c r="AP27" s="49">
        <f>AN27-AO27</f>
        <v>2591.8762725717352</v>
      </c>
      <c r="AQ27" s="69">
        <f>O27</f>
        <v>9.1143928639030847</v>
      </c>
      <c r="AR27">
        <f>AQ27/$AQ$53</f>
        <v>4.3668330084930221E-2</v>
      </c>
      <c r="AS27" s="1">
        <f>AR27*$AS$53*$B$53</f>
        <v>2143.2587654037029</v>
      </c>
      <c r="AT27" s="8">
        <v>3513</v>
      </c>
      <c r="AU27" s="49">
        <f>AS27-AT27</f>
        <v>-1369.7412345962971</v>
      </c>
      <c r="AV27" s="82">
        <f>AVERAGE(F27:H27)</f>
        <v>0.53900000000000003</v>
      </c>
      <c r="AW27" s="82">
        <f>E27/$E$53</f>
        <v>2.6124532240409336E-3</v>
      </c>
      <c r="AX27" s="49">
        <f>AV27*$AX$53*AW27</f>
        <v>136.50240517526666</v>
      </c>
      <c r="AY27" s="8">
        <v>3513</v>
      </c>
      <c r="AZ27" s="74">
        <f>AX27-AY27</f>
        <v>-3376.4975948247334</v>
      </c>
    </row>
    <row r="28" spans="1:52" x14ac:dyDescent="0.2">
      <c r="A28" s="39" t="s">
        <v>81</v>
      </c>
      <c r="B28" s="21">
        <v>1</v>
      </c>
      <c r="C28" s="21">
        <v>6378</v>
      </c>
      <c r="D28" s="21">
        <f>10000-C28</f>
        <v>3622</v>
      </c>
      <c r="E28" s="21">
        <v>0.99690000000000001</v>
      </c>
      <c r="F28" s="21">
        <v>0.4985</v>
      </c>
      <c r="G28" s="21">
        <v>0.99439999999999995</v>
      </c>
      <c r="H28" s="21">
        <v>0.1241</v>
      </c>
      <c r="I28" s="21">
        <v>0</v>
      </c>
      <c r="J28" s="21">
        <v>0</v>
      </c>
      <c r="K28" s="24">
        <v>2</v>
      </c>
      <c r="L28" s="21">
        <v>0</v>
      </c>
      <c r="M28" s="21">
        <v>1</v>
      </c>
      <c r="N28" s="88">
        <f>1.5 * (C28-MAX($C$2:$C$52))/(MIN($C$2:$C$52)-MAX($C$2:$C$52)) + 0.5</f>
        <v>0.95911413969335602</v>
      </c>
      <c r="O28" s="63">
        <f>(SUM(I28:L28) / M28) *((R28 + 1) * N28 / 3)</f>
        <v>1.918228279386712</v>
      </c>
      <c r="P28" s="44">
        <f>O28/$O$53</f>
        <v>9.1904997878965011E-3</v>
      </c>
      <c r="Q28" s="44">
        <f>D28/$D$53</f>
        <v>1.4607135799581386E-2</v>
      </c>
      <c r="R28" s="41">
        <v>2</v>
      </c>
      <c r="S28" s="13">
        <f>Q28^R28</f>
        <v>2.1336841626741214E-4</v>
      </c>
      <c r="T28" s="13">
        <f>S28/$S$53</f>
        <v>9.9285563481315581E-3</v>
      </c>
      <c r="U28" s="13">
        <f>T28*P28</f>
        <v>9.1248395011621548E-5</v>
      </c>
      <c r="V28" s="31">
        <f>U28/$U$53</f>
        <v>4.2900373974705539E-3</v>
      </c>
      <c r="W28" s="80">
        <v>194</v>
      </c>
      <c r="X28" s="46">
        <f>$F$59*V28</f>
        <v>267.89567532244621</v>
      </c>
      <c r="Y28" s="86">
        <f>X28-W28</f>
        <v>73.895675322446209</v>
      </c>
      <c r="Z28" s="80">
        <v>0</v>
      </c>
      <c r="AA28" s="80">
        <v>485</v>
      </c>
      <c r="AB28" s="80">
        <v>194</v>
      </c>
      <c r="AC28" s="26">
        <f>SUM(Z28:AB28)</f>
        <v>679</v>
      </c>
      <c r="AD28" s="46">
        <f>V28*$F$58</f>
        <v>282.58905340878283</v>
      </c>
      <c r="AE28" s="22">
        <f>AD28-AC28</f>
        <v>-396.41094659121717</v>
      </c>
      <c r="AF28" s="22">
        <f>AE28+Y28</f>
        <v>-322.51527126877096</v>
      </c>
      <c r="AG28" s="55">
        <f>W28+AC28</f>
        <v>873</v>
      </c>
      <c r="AH28">
        <f>X28/$X$53</f>
        <v>4.2900373974705521E-3</v>
      </c>
      <c r="AI28" s="1">
        <f>AH28*$AI$53</f>
        <v>449.84474142396715</v>
      </c>
      <c r="AJ28" s="2">
        <v>582</v>
      </c>
      <c r="AK28" s="1">
        <f>AI28-AJ28</f>
        <v>-132.15525857603285</v>
      </c>
      <c r="AL28">
        <f>B28*O28</f>
        <v>1.918228279386712</v>
      </c>
      <c r="AM28">
        <f>AL28/$AL$53</f>
        <v>2.3037295429700313E-2</v>
      </c>
      <c r="AN28" s="1">
        <f>AM28*$AN$53</f>
        <v>2393.5519578504327</v>
      </c>
      <c r="AO28" s="8">
        <v>90</v>
      </c>
      <c r="AP28" s="1">
        <f>AN28-AO28</f>
        <v>2303.5519578504327</v>
      </c>
      <c r="AQ28" s="69">
        <f>O28</f>
        <v>1.918228279386712</v>
      </c>
      <c r="AR28">
        <f>AQ28/$AQ$53</f>
        <v>9.1904997878965011E-3</v>
      </c>
      <c r="AS28" s="1">
        <f>AR28*$AS$53*$B$53</f>
        <v>451.07333370752417</v>
      </c>
      <c r="AT28" s="8">
        <v>582</v>
      </c>
      <c r="AU28" s="1">
        <f>AS28-AT28</f>
        <v>-130.92666629247583</v>
      </c>
      <c r="AV28" s="82">
        <f>AVERAGE(F28:H28)</f>
        <v>0.53900000000000003</v>
      </c>
      <c r="AW28" s="82">
        <f>E28/$E$53</f>
        <v>3.1721737138202269E-2</v>
      </c>
      <c r="AX28" s="49">
        <f>AV28*$AX$53*AW28</f>
        <v>1657.48170181758</v>
      </c>
      <c r="AY28" s="8">
        <v>2424</v>
      </c>
      <c r="AZ28" s="1">
        <f>AX28-AY28</f>
        <v>-766.51829818242004</v>
      </c>
    </row>
    <row r="29" spans="1:52" x14ac:dyDescent="0.2">
      <c r="A29" s="39" t="s">
        <v>3</v>
      </c>
      <c r="B29" s="21">
        <v>0</v>
      </c>
      <c r="C29" s="21">
        <v>3443</v>
      </c>
      <c r="D29" s="21">
        <f>10000-C29</f>
        <v>6557</v>
      </c>
      <c r="E29" s="21">
        <v>0.43070000000000003</v>
      </c>
      <c r="F29" s="21">
        <v>0.4985</v>
      </c>
      <c r="G29" s="21">
        <v>0.99439999999999995</v>
      </c>
      <c r="H29" s="21">
        <v>0.1241</v>
      </c>
      <c r="I29" s="24">
        <v>3.3</v>
      </c>
      <c r="J29" s="21">
        <v>0</v>
      </c>
      <c r="K29" s="21">
        <v>0</v>
      </c>
      <c r="L29" s="21">
        <v>0</v>
      </c>
      <c r="M29" s="21">
        <v>1</v>
      </c>
      <c r="N29" s="88">
        <f>1.5 * (C29-MAX($C$2:$C$52))/(MIN($C$2:$C$52)-MAX($C$2:$C$52)) + 0.5</f>
        <v>1.584114139693356</v>
      </c>
      <c r="O29" s="63">
        <f>(SUM(I29:L29) / M29) *((R29 + 1) * N29 / 3)</f>
        <v>5.2275766609880749</v>
      </c>
      <c r="P29" s="13">
        <f>O29/$O$53</f>
        <v>2.5046050415534506E-2</v>
      </c>
      <c r="Q29" s="13">
        <f>D29/$D$53</f>
        <v>2.6443674610120139E-2</v>
      </c>
      <c r="R29" s="41">
        <v>2</v>
      </c>
      <c r="S29" s="13">
        <f>Q29^R29</f>
        <v>6.9926792688591248E-4</v>
      </c>
      <c r="T29" s="13">
        <f>S29/$S$53</f>
        <v>3.2538653733206184E-2</v>
      </c>
      <c r="U29" s="13">
        <f>T29*P29</f>
        <v>8.1496476185550213E-4</v>
      </c>
      <c r="V29" s="31">
        <f>U29/$U$53</f>
        <v>3.8315515637677822E-2</v>
      </c>
      <c r="W29" s="80">
        <v>1021</v>
      </c>
      <c r="X29" s="46">
        <f>$F$59*V29</f>
        <v>2392.6506895104294</v>
      </c>
      <c r="Y29" s="86">
        <f>X29-W29</f>
        <v>1371.6506895104294</v>
      </c>
      <c r="Z29" s="80">
        <v>323</v>
      </c>
      <c r="AA29" s="80">
        <v>1895</v>
      </c>
      <c r="AB29" s="80">
        <v>583</v>
      </c>
      <c r="AC29" s="26">
        <f>SUM(Z29:AB29)</f>
        <v>2801</v>
      </c>
      <c r="AD29" s="46">
        <f>V29*$F$58</f>
        <v>2523.8813305694757</v>
      </c>
      <c r="AE29" s="22">
        <f>AD29-AC29</f>
        <v>-277.11866943052428</v>
      </c>
      <c r="AF29" s="22">
        <f>AE29+Y29</f>
        <v>1094.5320200799051</v>
      </c>
      <c r="AG29" s="55">
        <f>W29+AC29</f>
        <v>3822</v>
      </c>
      <c r="AH29">
        <f>X29/$X$53</f>
        <v>3.8315515637677808E-2</v>
      </c>
      <c r="AI29" s="1">
        <f>AH29*$AI$53</f>
        <v>4017.6883387356197</v>
      </c>
      <c r="AJ29" s="2">
        <v>1604</v>
      </c>
      <c r="AK29" s="1">
        <f>AI29-AJ29</f>
        <v>2413.6883387356197</v>
      </c>
      <c r="AL29">
        <f>B29*O29</f>
        <v>0</v>
      </c>
      <c r="AM29">
        <f>AL29/$AL$53</f>
        <v>0</v>
      </c>
      <c r="AN29" s="1">
        <f>AM29*$AN$53</f>
        <v>0</v>
      </c>
      <c r="AO29" s="8">
        <v>0</v>
      </c>
      <c r="AP29" s="1">
        <f>AN29-AO29</f>
        <v>0</v>
      </c>
      <c r="AQ29" s="69">
        <f>O29</f>
        <v>5.2275766609880749</v>
      </c>
      <c r="AR29">
        <f>AQ29/$AQ$53</f>
        <v>2.5046050415534506E-2</v>
      </c>
      <c r="AS29" s="1">
        <f>AR29*$AS$53*$B$53</f>
        <v>1229.2699763749886</v>
      </c>
      <c r="AT29" s="8">
        <v>1604</v>
      </c>
      <c r="AU29" s="1">
        <f>AS29-AT29</f>
        <v>-374.73002362501143</v>
      </c>
      <c r="AV29" s="82">
        <f>AVERAGE(F29:H29)</f>
        <v>0.53900000000000003</v>
      </c>
      <c r="AW29" s="82">
        <f>E29/$E$53</f>
        <v>1.3705037802611815E-2</v>
      </c>
      <c r="AX29" s="49">
        <f>AV29*$AX$53*AW29</f>
        <v>716.09727051141715</v>
      </c>
      <c r="AY29" s="8">
        <v>1895</v>
      </c>
      <c r="AZ29" s="1">
        <f>AX29-AY29</f>
        <v>-1178.9027294885827</v>
      </c>
    </row>
    <row r="30" spans="1:52" x14ac:dyDescent="0.2">
      <c r="A30" s="39" t="s">
        <v>18</v>
      </c>
      <c r="B30" s="21">
        <v>0</v>
      </c>
      <c r="C30" s="21">
        <v>2675</v>
      </c>
      <c r="D30" s="21">
        <f>10000-C30</f>
        <v>7325</v>
      </c>
      <c r="E30" s="21">
        <v>0.38250000000000001</v>
      </c>
      <c r="F30" s="21">
        <v>0.4985</v>
      </c>
      <c r="G30" s="21">
        <v>0.99439999999999995</v>
      </c>
      <c r="H30" s="21">
        <v>0.1241</v>
      </c>
      <c r="I30" s="24">
        <v>1.7</v>
      </c>
      <c r="J30" s="21">
        <v>0</v>
      </c>
      <c r="K30" s="24">
        <v>1.7</v>
      </c>
      <c r="L30" s="21">
        <v>0</v>
      </c>
      <c r="M30" s="21">
        <v>2</v>
      </c>
      <c r="N30" s="88">
        <f>1.5 * (C30-MAX($C$2:$C$52))/(MIN($C$2:$C$52)-MAX($C$2:$C$52)) + 0.5</f>
        <v>1.747657580919932</v>
      </c>
      <c r="O30" s="63">
        <f>(SUM(I30:L30) / M30) *((R30 + 1) * N30 / 3)</f>
        <v>2.9710178875638844</v>
      </c>
      <c r="P30" s="13">
        <f>O30/$O$53</f>
        <v>1.4234561943911324E-2</v>
      </c>
      <c r="Q30" s="13">
        <f>D30/$D$53</f>
        <v>2.9540935872980026E-2</v>
      </c>
      <c r="R30" s="41">
        <v>2</v>
      </c>
      <c r="S30" s="13">
        <f>Q30^R30</f>
        <v>8.7266689225151814E-4</v>
      </c>
      <c r="T30" s="13">
        <f>S30/$S$53</f>
        <v>4.0607333383443009E-2</v>
      </c>
      <c r="U30" s="13">
        <f>T30*P30</f>
        <v>5.7802760242367773E-4</v>
      </c>
      <c r="V30" s="31">
        <f>U30/$U$53</f>
        <v>2.7175930391455019E-2</v>
      </c>
      <c r="W30" s="80">
        <v>150</v>
      </c>
      <c r="X30" s="46">
        <f>$F$59*V30</f>
        <v>1697.0281492248</v>
      </c>
      <c r="Y30" s="86">
        <f>X30-W30</f>
        <v>1547.0281492248</v>
      </c>
      <c r="Z30" s="80">
        <v>300</v>
      </c>
      <c r="AA30" s="80">
        <v>1650</v>
      </c>
      <c r="AB30" s="80">
        <v>0</v>
      </c>
      <c r="AC30" s="26">
        <f>SUM(Z30:AB30)</f>
        <v>1950</v>
      </c>
      <c r="AD30" s="46">
        <f>V30*$F$58</f>
        <v>1790.1057108155335</v>
      </c>
      <c r="AE30" s="22">
        <f>AD30-AC30</f>
        <v>-159.89428918446652</v>
      </c>
      <c r="AF30" s="22">
        <f>AE30+Y30</f>
        <v>1387.1338600403335</v>
      </c>
      <c r="AG30" s="55">
        <f>W30+AC30</f>
        <v>2100</v>
      </c>
      <c r="AH30">
        <f>X30/$X$53</f>
        <v>2.7175930391455005E-2</v>
      </c>
      <c r="AI30" s="1">
        <f>AH30*$AI$53</f>
        <v>2849.6137089871891</v>
      </c>
      <c r="AJ30" s="2">
        <v>1500</v>
      </c>
      <c r="AK30" s="1">
        <f>AI30-AJ30</f>
        <v>1349.6137089871891</v>
      </c>
      <c r="AL30">
        <f>B30*O30</f>
        <v>0</v>
      </c>
      <c r="AM30">
        <f>AL30/$AL$53</f>
        <v>0</v>
      </c>
      <c r="AN30" s="1">
        <f>AM30*$AN$53</f>
        <v>0</v>
      </c>
      <c r="AO30" s="8">
        <v>0</v>
      </c>
      <c r="AP30" s="1">
        <f>AN30-AO30</f>
        <v>0</v>
      </c>
      <c r="AQ30" s="69">
        <f>O30</f>
        <v>2.9710178875638844</v>
      </c>
      <c r="AR30">
        <f>AQ30/$AQ$53</f>
        <v>1.4234561943911324E-2</v>
      </c>
      <c r="AS30" s="1">
        <f>AR30*$AS$53*$B$53</f>
        <v>698.63788238832228</v>
      </c>
      <c r="AT30" s="8">
        <v>600</v>
      </c>
      <c r="AU30" s="1">
        <f>AS30-AT30</f>
        <v>98.637882388322282</v>
      </c>
      <c r="AV30" s="82">
        <f>AVERAGE(F30:H30)</f>
        <v>0.53900000000000003</v>
      </c>
      <c r="AW30" s="82">
        <f>E30/$E$53</f>
        <v>1.2171295471323472E-2</v>
      </c>
      <c r="AX30" s="49">
        <f>AV30*$AX$53*AW30</f>
        <v>635.95822143166254</v>
      </c>
      <c r="AY30" s="8">
        <v>2700</v>
      </c>
      <c r="AZ30" s="49">
        <f>AX30-AY30</f>
        <v>-2064.0417785683376</v>
      </c>
    </row>
    <row r="31" spans="1:52" x14ac:dyDescent="0.2">
      <c r="A31" s="31" t="s">
        <v>4</v>
      </c>
      <c r="B31" s="21">
        <v>0</v>
      </c>
      <c r="C31" s="21">
        <v>4529</v>
      </c>
      <c r="D31" s="21">
        <f>10000-C31</f>
        <v>5471</v>
      </c>
      <c r="E31" s="21">
        <v>1</v>
      </c>
      <c r="F31" s="21">
        <v>0.4985</v>
      </c>
      <c r="G31" s="21">
        <v>0.99439999999999995</v>
      </c>
      <c r="H31" s="21">
        <v>0.1241</v>
      </c>
      <c r="I31" s="24">
        <v>3.9</v>
      </c>
      <c r="J31" s="66">
        <f>$AD$62</f>
        <v>4.2</v>
      </c>
      <c r="K31" s="24">
        <v>4</v>
      </c>
      <c r="L31" s="21">
        <v>0</v>
      </c>
      <c r="M31" s="21">
        <v>2</v>
      </c>
      <c r="N31" s="88">
        <f>1.5 * (C31-MAX($C$2:$C$52))/(MIN($C$2:$C$52)-MAX($C$2:$C$52)) + 0.5</f>
        <v>1.3528534923339013</v>
      </c>
      <c r="O31" s="63">
        <f>(SUM(I31:L31) / M31) *((R31 + 1) * N31 / 3)</f>
        <v>8.184763628620102</v>
      </c>
      <c r="P31" s="44">
        <f>O31/$O$53</f>
        <v>3.9214346488972485E-2</v>
      </c>
      <c r="Q31" s="44">
        <f>D31/$D$53</f>
        <v>2.2063953605607332E-2</v>
      </c>
      <c r="R31" s="41">
        <v>2</v>
      </c>
      <c r="S31" s="13">
        <f>Q31^R31</f>
        <v>4.8681804871039279E-4</v>
      </c>
      <c r="T31" s="13">
        <f>S31/$S$53</f>
        <v>2.2652839218016901E-2</v>
      </c>
      <c r="U31" s="13">
        <f>T31*P31</f>
        <v>8.8831628605429928E-4</v>
      </c>
      <c r="V31" s="31">
        <f>U31/$U$53</f>
        <v>4.1764132809894688E-2</v>
      </c>
      <c r="W31" s="80">
        <v>960</v>
      </c>
      <c r="X31" s="46">
        <f>$F$59*V31</f>
        <v>2608.0030374466837</v>
      </c>
      <c r="Y31" s="86">
        <f>X31-W31</f>
        <v>1648.0030374466837</v>
      </c>
      <c r="Z31" s="80">
        <v>1201</v>
      </c>
      <c r="AA31" s="80">
        <v>1681</v>
      </c>
      <c r="AB31" s="80">
        <v>0</v>
      </c>
      <c r="AC31" s="26">
        <f>SUM(Z31:AB31)</f>
        <v>2882</v>
      </c>
      <c r="AD31" s="46">
        <f>V31*$F$58</f>
        <v>2751.0451923205728</v>
      </c>
      <c r="AE31" s="22">
        <f>AD31-AC31</f>
        <v>-130.95480767942718</v>
      </c>
      <c r="AF31" s="22">
        <f>AE31+Y31</f>
        <v>1517.0482297672565</v>
      </c>
      <c r="AG31" s="55">
        <f>W31+AC31</f>
        <v>3842</v>
      </c>
      <c r="AH31">
        <f>X31/$X$53</f>
        <v>4.1764132809894668E-2</v>
      </c>
      <c r="AI31" s="1">
        <f>AH31*$AI$53</f>
        <v>4379.3034381799353</v>
      </c>
      <c r="AJ31" s="2">
        <v>3122</v>
      </c>
      <c r="AK31" s="1">
        <f>AI31-AJ31</f>
        <v>1257.3034381799353</v>
      </c>
      <c r="AL31">
        <f>B31*O31</f>
        <v>0</v>
      </c>
      <c r="AM31">
        <f>AL31/$AL$53</f>
        <v>0</v>
      </c>
      <c r="AN31" s="1">
        <f>AM31*$AN$53</f>
        <v>0</v>
      </c>
      <c r="AO31" s="8">
        <v>4562</v>
      </c>
      <c r="AP31" s="49">
        <f>AN31-AO31</f>
        <v>-4562</v>
      </c>
      <c r="AQ31" s="69">
        <f>O31</f>
        <v>8.184763628620102</v>
      </c>
      <c r="AR31">
        <f>AQ31/$AQ$53</f>
        <v>3.9214346488972485E-2</v>
      </c>
      <c r="AS31" s="1">
        <f>AR31*$AS$53*$B$53</f>
        <v>1924.6555038538631</v>
      </c>
      <c r="AT31" s="8">
        <v>2881</v>
      </c>
      <c r="AU31" s="1">
        <f>AS31-AT31</f>
        <v>-956.34449614613686</v>
      </c>
      <c r="AV31" s="82">
        <f>AVERAGE(F31:H31)</f>
        <v>0.53900000000000003</v>
      </c>
      <c r="AW31" s="82">
        <f>E31/$E$53</f>
        <v>3.1820380317185544E-2</v>
      </c>
      <c r="AX31" s="49">
        <f>AV31*$AX$53*AW31</f>
        <v>1662.6358730239542</v>
      </c>
      <c r="AY31" s="8">
        <v>2161</v>
      </c>
      <c r="AZ31" s="1">
        <f>AX31-AY31</f>
        <v>-498.36412697604578</v>
      </c>
    </row>
    <row r="32" spans="1:52" x14ac:dyDescent="0.2">
      <c r="A32" s="31" t="s">
        <v>106</v>
      </c>
      <c r="B32" s="21">
        <v>0</v>
      </c>
      <c r="C32" s="21">
        <v>4559</v>
      </c>
      <c r="D32" s="21">
        <f>10000-C32</f>
        <v>5441</v>
      </c>
      <c r="E32" s="21">
        <v>0.31080000000000002</v>
      </c>
      <c r="F32" s="21">
        <v>0.4985</v>
      </c>
      <c r="G32" s="21">
        <v>0.99439999999999995</v>
      </c>
      <c r="H32" s="21">
        <v>0.1241</v>
      </c>
      <c r="I32" s="24">
        <v>2</v>
      </c>
      <c r="J32" s="21">
        <v>0</v>
      </c>
      <c r="K32" s="21">
        <v>0</v>
      </c>
      <c r="L32" s="21">
        <v>0</v>
      </c>
      <c r="M32" s="21">
        <v>1</v>
      </c>
      <c r="N32" s="88">
        <f>1.5 * (C32-MAX($C$2:$C$52))/(MIN($C$2:$C$52)-MAX($C$2:$C$52)) + 0.5</f>
        <v>1.346465076660988</v>
      </c>
      <c r="O32" s="63">
        <f>(SUM(I32:L32) / M32) *((R32 + 1) * N32 / 3)</f>
        <v>2.6929301533219761</v>
      </c>
      <c r="P32" s="44">
        <f>O32/$O$53</f>
        <v>1.2902204742200173E-2</v>
      </c>
      <c r="Q32" s="44">
        <f>D32/$D$53</f>
        <v>2.1942966837526869E-2</v>
      </c>
      <c r="R32" s="41">
        <v>2</v>
      </c>
      <c r="S32" s="13">
        <f>Q32^R32</f>
        <v>4.8149379363280389E-4</v>
      </c>
      <c r="T32" s="13">
        <f>S32/$S$53</f>
        <v>2.2405088555222386E-2</v>
      </c>
      <c r="U32" s="13">
        <f>T32*P32</f>
        <v>2.8907503980660508E-4</v>
      </c>
      <c r="V32" s="31">
        <f>U32/$U$53</f>
        <v>1.3590844324304862E-2</v>
      </c>
      <c r="W32" s="80">
        <v>386</v>
      </c>
      <c r="X32" s="46">
        <f>$F$59*V32</f>
        <v>848.69386467554136</v>
      </c>
      <c r="Y32" s="86">
        <f>X32-W32</f>
        <v>462.69386467554136</v>
      </c>
      <c r="Z32" s="80">
        <v>386</v>
      </c>
      <c r="AA32" s="80">
        <v>386</v>
      </c>
      <c r="AB32" s="80">
        <v>0</v>
      </c>
      <c r="AC32" s="26">
        <f>SUM(Z32:AB32)</f>
        <v>772</v>
      </c>
      <c r="AD32" s="46">
        <f>V32*$F$58</f>
        <v>895.24250648628561</v>
      </c>
      <c r="AE32" s="22">
        <f>AD32-AC32</f>
        <v>123.24250648628561</v>
      </c>
      <c r="AF32" s="22">
        <f>AE32+Y32</f>
        <v>585.93637116182697</v>
      </c>
      <c r="AG32" s="55">
        <f>W32+AC32</f>
        <v>1158</v>
      </c>
      <c r="AH32">
        <f>X32/$X$53</f>
        <v>1.3590844324304855E-2</v>
      </c>
      <c r="AI32" s="1">
        <f>AH32*$AI$53</f>
        <v>1425.1087541579584</v>
      </c>
      <c r="AJ32" s="2">
        <v>1159</v>
      </c>
      <c r="AK32" s="1">
        <f>AI32-AJ32</f>
        <v>266.1087541579584</v>
      </c>
      <c r="AL32">
        <f>B32*O32</f>
        <v>0</v>
      </c>
      <c r="AM32">
        <f>AL32/$AL$53</f>
        <v>0</v>
      </c>
      <c r="AN32" s="1">
        <f>AM32*$AN$53</f>
        <v>0</v>
      </c>
      <c r="AO32" s="8">
        <v>1932</v>
      </c>
      <c r="AP32" s="1">
        <f>AN32-AO32</f>
        <v>-1932</v>
      </c>
      <c r="AQ32" s="69">
        <f>O32</f>
        <v>2.6929301533219761</v>
      </c>
      <c r="AR32">
        <f>AQ32/$AQ$53</f>
        <v>1.2902204742200173E-2</v>
      </c>
      <c r="AS32" s="1">
        <f>AR32*$AS$53*$B$53</f>
        <v>633.24526843531862</v>
      </c>
      <c r="AT32" s="8">
        <v>773</v>
      </c>
      <c r="AU32" s="1">
        <f>AS32-AT32</f>
        <v>-139.75473156468138</v>
      </c>
      <c r="AV32" s="82">
        <f>AVERAGE(F32:H32)</f>
        <v>0.53900000000000003</v>
      </c>
      <c r="AW32" s="82">
        <f>E32/$E$53</f>
        <v>9.8897742025812682E-3</v>
      </c>
      <c r="AX32" s="49">
        <f>AV32*$AX$53*AW32</f>
        <v>516.74722933584496</v>
      </c>
      <c r="AY32" s="8">
        <v>386</v>
      </c>
      <c r="AZ32" s="1">
        <f>AX32-AY32</f>
        <v>130.74722933584496</v>
      </c>
    </row>
    <row r="33" spans="1:52" x14ac:dyDescent="0.2">
      <c r="A33" s="31" t="s">
        <v>21</v>
      </c>
      <c r="B33" s="21">
        <v>0</v>
      </c>
      <c r="C33" s="21">
        <v>3318</v>
      </c>
      <c r="D33" s="21">
        <f>10000-C33</f>
        <v>6682</v>
      </c>
      <c r="E33" s="21">
        <v>0.99509999999999998</v>
      </c>
      <c r="F33" s="21">
        <v>0.4985</v>
      </c>
      <c r="G33" s="21">
        <v>0.99439999999999995</v>
      </c>
      <c r="H33" s="21">
        <v>0.1241</v>
      </c>
      <c r="I33" s="24">
        <v>2.5</v>
      </c>
      <c r="J33" s="66">
        <f>$AD$64</f>
        <v>7.4666666666666668</v>
      </c>
      <c r="K33" s="24">
        <v>4.9000000000000004</v>
      </c>
      <c r="L33" s="24">
        <v>5.0999999999999996</v>
      </c>
      <c r="M33" s="21">
        <v>3</v>
      </c>
      <c r="N33" s="88">
        <f>1.5 * (C33-MAX($C$2:$C$52))/(MIN($C$2:$C$52)-MAX($C$2:$C$52)) + 0.5</f>
        <v>1.610732538330494</v>
      </c>
      <c r="O33" s="63">
        <f>(SUM(I33:L33) / M33) *((R33 + 1) * N33 / 3)</f>
        <v>10.720319893999623</v>
      </c>
      <c r="P33" s="44">
        <f>O33/$O$53</f>
        <v>5.1362550938664195E-2</v>
      </c>
      <c r="Q33" s="44">
        <f>D33/$D$53</f>
        <v>2.6947786143788743E-2</v>
      </c>
      <c r="R33" s="41">
        <v>2</v>
      </c>
      <c r="S33" s="13">
        <f>Q33^R33</f>
        <v>7.2618317805137251E-4</v>
      </c>
      <c r="T33" s="13">
        <f>S33/$S$53</f>
        <v>3.3791086461982069E-2</v>
      </c>
      <c r="U33" s="13">
        <f>T33*P33</f>
        <v>1.73559639967636E-3</v>
      </c>
      <c r="V33" s="31">
        <f>U33/$U$53</f>
        <v>8.1598952623534129E-2</v>
      </c>
      <c r="W33" s="80">
        <v>2469</v>
      </c>
      <c r="X33" s="46">
        <f>$F$59*V33</f>
        <v>5095.5281955292121</v>
      </c>
      <c r="Y33" s="86">
        <f>X33-W33</f>
        <v>2626.5281955292121</v>
      </c>
      <c r="Z33" s="80">
        <v>1646</v>
      </c>
      <c r="AA33" s="80">
        <v>7465</v>
      </c>
      <c r="AB33" s="80">
        <v>0</v>
      </c>
      <c r="AC33" s="26">
        <f>SUM(Z33:AB33)</f>
        <v>9111</v>
      </c>
      <c r="AD33" s="46">
        <f>V33*$F$58</f>
        <v>5375.0046082648169</v>
      </c>
      <c r="AE33" s="22">
        <f>AD33-AC33</f>
        <v>-3735.9953917351831</v>
      </c>
      <c r="AF33" s="22">
        <f>AE33+Y33</f>
        <v>-1109.467196205971</v>
      </c>
      <c r="AG33" s="55">
        <f>W33+AC33</f>
        <v>11580</v>
      </c>
      <c r="AH33">
        <f>X33/$X$53</f>
        <v>8.1598952623534088E-2</v>
      </c>
      <c r="AI33" s="1">
        <f>AH33*$AI$53</f>
        <v>8556.3029741985374</v>
      </c>
      <c r="AJ33" s="2">
        <v>8817</v>
      </c>
      <c r="AK33" s="49">
        <f>AI33-AJ33</f>
        <v>-260.69702580146259</v>
      </c>
      <c r="AL33">
        <f>B33*O33</f>
        <v>0</v>
      </c>
      <c r="AM33">
        <f>AL33/$AL$53</f>
        <v>0</v>
      </c>
      <c r="AN33" s="1">
        <f>AM33*$AN$53</f>
        <v>0</v>
      </c>
      <c r="AO33" s="8">
        <v>0</v>
      </c>
      <c r="AP33" s="49">
        <f>AN33-AO33</f>
        <v>0</v>
      </c>
      <c r="AQ33" s="69">
        <f>O33</f>
        <v>10.720319893999623</v>
      </c>
      <c r="AR33">
        <f>AQ33/$AQ$53</f>
        <v>5.1362550938664195E-2</v>
      </c>
      <c r="AS33" s="1">
        <f>AR33*$AS$53*$B$53</f>
        <v>2520.8941422464773</v>
      </c>
      <c r="AT33" s="8">
        <v>1763</v>
      </c>
      <c r="AU33" s="1">
        <f>AS33-AT33</f>
        <v>757.89414224647726</v>
      </c>
      <c r="AV33" s="82">
        <f>AVERAGE(F33:H33)</f>
        <v>0.53900000000000003</v>
      </c>
      <c r="AW33" s="82">
        <f>E33/$E$53</f>
        <v>3.1664460453631339E-2</v>
      </c>
      <c r="AX33" s="49">
        <f>AV33*$AX$53*AW33</f>
        <v>1654.488957246137</v>
      </c>
      <c r="AY33" s="8">
        <v>235</v>
      </c>
      <c r="AZ33" s="1">
        <f>AX33-AY33</f>
        <v>1419.488957246137</v>
      </c>
    </row>
    <row r="34" spans="1:52" x14ac:dyDescent="0.2">
      <c r="A34" s="31" t="s">
        <v>41</v>
      </c>
      <c r="B34" s="21">
        <v>0</v>
      </c>
      <c r="C34" s="21">
        <v>4180</v>
      </c>
      <c r="D34" s="21">
        <f>10000-C34</f>
        <v>5820</v>
      </c>
      <c r="E34" s="21">
        <v>0.997</v>
      </c>
      <c r="F34" s="21">
        <v>0.4985</v>
      </c>
      <c r="G34" s="21">
        <v>0.99439999999999995</v>
      </c>
      <c r="H34" s="21">
        <v>0.1241</v>
      </c>
      <c r="I34" s="21">
        <v>0</v>
      </c>
      <c r="J34" s="66">
        <f>$AD$63</f>
        <v>4.5333333333333332</v>
      </c>
      <c r="K34" s="24">
        <v>3.9</v>
      </c>
      <c r="L34" s="24">
        <v>5.6</v>
      </c>
      <c r="M34" s="21">
        <v>3</v>
      </c>
      <c r="N34" s="88">
        <f>1.5 * (C34-MAX($C$2:$C$52))/(MIN($C$2:$C$52)-MAX($C$2:$C$52)) + 0.5</f>
        <v>1.4271720613287906</v>
      </c>
      <c r="O34" s="63">
        <f>(SUM(I34:L34) / M34) *((R34 + 1) * N34 / 3)</f>
        <v>6.6759937535491209</v>
      </c>
      <c r="P34" s="44">
        <f>O34/$O$53</f>
        <v>3.19856191441448E-2</v>
      </c>
      <c r="Q34" s="44">
        <f>D34/$D$53</f>
        <v>2.3471433007610069E-2</v>
      </c>
      <c r="R34" s="41">
        <v>2</v>
      </c>
      <c r="S34" s="13">
        <f>Q34^R34</f>
        <v>5.509081674307274E-4</v>
      </c>
      <c r="T34" s="13">
        <f>S34/$S$53</f>
        <v>2.5635109819284279E-2</v>
      </c>
      <c r="U34" s="13">
        <f>T34*P34</f>
        <v>8.1995485939795353E-4</v>
      </c>
      <c r="V34" s="31">
        <f>U34/$U$53</f>
        <v>3.8550124751311171E-2</v>
      </c>
      <c r="W34" s="80">
        <v>1352</v>
      </c>
      <c r="X34" s="46">
        <f>$F$59*V34</f>
        <v>2407.3010902203773</v>
      </c>
      <c r="Y34" s="86">
        <f>X34-W34</f>
        <v>1055.3010902203773</v>
      </c>
      <c r="Z34" s="80">
        <v>2479</v>
      </c>
      <c r="AA34" s="80">
        <v>1014</v>
      </c>
      <c r="AB34" s="80">
        <v>0</v>
      </c>
      <c r="AC34" s="26">
        <f>SUM(Z34:AB34)</f>
        <v>3493</v>
      </c>
      <c r="AD34" s="46">
        <f>V34*$F$58</f>
        <v>2539.3352674936182</v>
      </c>
      <c r="AE34" s="22">
        <f>AD34-AC34</f>
        <v>-953.66473250638182</v>
      </c>
      <c r="AF34" s="22">
        <f>AE34+Y34</f>
        <v>101.63635771399549</v>
      </c>
      <c r="AG34" s="55">
        <f>W34+AC34</f>
        <v>4845</v>
      </c>
      <c r="AH34">
        <f>X34/$X$53</f>
        <v>3.855012475131115E-2</v>
      </c>
      <c r="AI34" s="1">
        <f>AH34*$AI$53</f>
        <v>4042.2889811729847</v>
      </c>
      <c r="AJ34" s="2">
        <v>2817</v>
      </c>
      <c r="AK34" s="1">
        <f>AI34-AJ34</f>
        <v>1225.2889811729847</v>
      </c>
      <c r="AL34">
        <f>B34*O34</f>
        <v>0</v>
      </c>
      <c r="AM34">
        <f>AL34/$AL$53</f>
        <v>0</v>
      </c>
      <c r="AN34" s="1">
        <f>AM34*$AN$53</f>
        <v>0</v>
      </c>
      <c r="AO34" s="8">
        <v>0</v>
      </c>
      <c r="AP34" s="1">
        <f>AN34-AO34</f>
        <v>0</v>
      </c>
      <c r="AQ34" s="69">
        <f>O34</f>
        <v>6.6759937535491209</v>
      </c>
      <c r="AR34">
        <f>AQ34/$AQ$53</f>
        <v>3.19856191441448E-2</v>
      </c>
      <c r="AS34" s="1">
        <f>AR34*$AS$53*$B$53</f>
        <v>1569.8667309746834</v>
      </c>
      <c r="AT34" s="8">
        <v>1578</v>
      </c>
      <c r="AU34" s="1">
        <f>AS34-AT34</f>
        <v>-8.133269025316622</v>
      </c>
      <c r="AV34" s="82">
        <f>AVERAGE(F34:H34)</f>
        <v>0.53900000000000003</v>
      </c>
      <c r="AW34" s="82">
        <f>E34/$E$53</f>
        <v>3.172491917623399E-2</v>
      </c>
      <c r="AX34" s="49">
        <f>AV34*$AX$53*AW34</f>
        <v>1657.6479654048824</v>
      </c>
      <c r="AY34" s="8">
        <v>2366</v>
      </c>
      <c r="AZ34" s="1">
        <f>AX34-AY34</f>
        <v>-708.35203459511763</v>
      </c>
    </row>
    <row r="35" spans="1:52" x14ac:dyDescent="0.2">
      <c r="A35" s="31" t="s">
        <v>76</v>
      </c>
      <c r="B35" s="21">
        <v>0</v>
      </c>
      <c r="C35" s="21">
        <v>4252</v>
      </c>
      <c r="D35" s="21">
        <f>10000-C35</f>
        <v>5748</v>
      </c>
      <c r="E35" s="21">
        <v>0.1181</v>
      </c>
      <c r="F35" s="21">
        <v>0.4985</v>
      </c>
      <c r="G35" s="21">
        <v>0.99439999999999995</v>
      </c>
      <c r="H35" s="21">
        <v>0.1241</v>
      </c>
      <c r="I35" s="21">
        <v>0</v>
      </c>
      <c r="J35" s="66">
        <f>$AD$65</f>
        <v>1.2666666666666666</v>
      </c>
      <c r="K35" s="21">
        <v>0</v>
      </c>
      <c r="L35" s="21">
        <v>0</v>
      </c>
      <c r="M35" s="21">
        <v>1</v>
      </c>
      <c r="N35" s="88">
        <f>1.5 * (C35-MAX($C$2:$C$52))/(MIN($C$2:$C$52)-MAX($C$2:$C$52)) + 0.5</f>
        <v>1.411839863713799</v>
      </c>
      <c r="O35" s="63">
        <f>(SUM(I35:L35) / M35) *((R35 + 1) * N35 / 3)</f>
        <v>1.7883304940374787</v>
      </c>
      <c r="P35" s="44">
        <f>O35/$O$53</f>
        <v>8.5681413431122136E-3</v>
      </c>
      <c r="Q35" s="44">
        <f>D35/$D$53</f>
        <v>2.3181064764216955E-2</v>
      </c>
      <c r="R35" s="41">
        <v>2</v>
      </c>
      <c r="S35" s="13">
        <f>Q35^R35</f>
        <v>5.3736176360282082E-4</v>
      </c>
      <c r="T35" s="13">
        <f>S35/$S$53</f>
        <v>2.5004762385147854E-2</v>
      </c>
      <c r="U35" s="13">
        <f>T35*P35</f>
        <v>2.1424433836688249E-4</v>
      </c>
      <c r="V35" s="31">
        <f>U35/$U$53</f>
        <v>1.0072683729650271E-2</v>
      </c>
      <c r="W35" s="80">
        <v>625</v>
      </c>
      <c r="X35" s="46">
        <f>$F$59*V35</f>
        <v>628.99880818174086</v>
      </c>
      <c r="Y35" s="86">
        <f>X35-W35</f>
        <v>3.9988081817408556</v>
      </c>
      <c r="Z35" s="80">
        <v>625</v>
      </c>
      <c r="AA35" s="80">
        <v>0</v>
      </c>
      <c r="AB35" s="80">
        <v>0</v>
      </c>
      <c r="AC35" s="26">
        <f>SUM(Z35:AB35)</f>
        <v>625</v>
      </c>
      <c r="AD35" s="46">
        <f>V35*$F$58</f>
        <v>663.49774995579298</v>
      </c>
      <c r="AE35" s="22">
        <f>AD35-AC35</f>
        <v>38.497749955792983</v>
      </c>
      <c r="AF35" s="22">
        <f>AE35+Y35</f>
        <v>42.496558137533839</v>
      </c>
      <c r="AG35" s="55">
        <f>W35+AC35</f>
        <v>1250</v>
      </c>
      <c r="AH35">
        <f>X35/$X$53</f>
        <v>1.0072683729650266E-2</v>
      </c>
      <c r="AI35" s="1">
        <f>AH35*$AI$53</f>
        <v>1056.2014705236677</v>
      </c>
      <c r="AJ35" s="2">
        <v>375</v>
      </c>
      <c r="AK35" s="1">
        <f>AI35-AJ35</f>
        <v>681.20147052366769</v>
      </c>
      <c r="AL35">
        <f>B35*O35</f>
        <v>0</v>
      </c>
      <c r="AM35">
        <f>AL35/$AL$53</f>
        <v>0</v>
      </c>
      <c r="AN35" s="1">
        <f>AM35*$AN$53</f>
        <v>0</v>
      </c>
      <c r="AO35" s="8">
        <v>1250</v>
      </c>
      <c r="AP35" s="1">
        <f>AN35-AO35</f>
        <v>-1250</v>
      </c>
      <c r="AQ35" s="69">
        <f>O35</f>
        <v>1.7883304940374787</v>
      </c>
      <c r="AR35">
        <f>AQ35/$AQ$53</f>
        <v>8.5681413431122136E-3</v>
      </c>
      <c r="AS35" s="1">
        <f>AR35*$AS$53*$B$53</f>
        <v>420.5277371753761</v>
      </c>
      <c r="AT35" s="8">
        <v>625</v>
      </c>
      <c r="AU35" s="1">
        <f>AS35-AT35</f>
        <v>-204.4722628246239</v>
      </c>
      <c r="AV35" s="82">
        <f>AVERAGE(F35:H35)</f>
        <v>0.53900000000000003</v>
      </c>
      <c r="AW35" s="82">
        <f>E35/$E$53</f>
        <v>3.7579869154596131E-3</v>
      </c>
      <c r="AX35" s="49">
        <f>AV35*$AX$53*AW35</f>
        <v>196.357296604129</v>
      </c>
      <c r="AY35" s="8">
        <v>250</v>
      </c>
      <c r="AZ35" s="1">
        <f>AX35-AY35</f>
        <v>-53.642703395870996</v>
      </c>
    </row>
    <row r="36" spans="1:52" x14ac:dyDescent="0.2">
      <c r="A36" s="31" t="s">
        <v>82</v>
      </c>
      <c r="B36" s="21">
        <v>0</v>
      </c>
      <c r="C36" s="21">
        <v>4279</v>
      </c>
      <c r="D36" s="21">
        <f>10000-C36</f>
        <v>5721</v>
      </c>
      <c r="E36" s="21">
        <v>0.18079999999999999</v>
      </c>
      <c r="F36" s="21">
        <v>0.4985</v>
      </c>
      <c r="G36" s="21">
        <v>0.99439999999999995</v>
      </c>
      <c r="H36" s="21">
        <v>0.1241</v>
      </c>
      <c r="I36" s="21">
        <v>0</v>
      </c>
      <c r="J36" s="21">
        <v>0</v>
      </c>
      <c r="K36" s="24">
        <v>2.6</v>
      </c>
      <c r="L36" s="24">
        <v>2.5</v>
      </c>
      <c r="M36" s="21">
        <v>2</v>
      </c>
      <c r="N36" s="88">
        <f>1.5 * (C36-MAX($C$2:$C$52))/(MIN($C$2:$C$52)-MAX($C$2:$C$52)) + 0.5</f>
        <v>1.4060902896081773</v>
      </c>
      <c r="O36" s="63">
        <f>(SUM(I36:L36) / M36) *((R36 + 1) * N36 / 3)</f>
        <v>3.5855302385008518</v>
      </c>
      <c r="P36" s="44">
        <f>O36/$O$53</f>
        <v>1.7178776504626504E-2</v>
      </c>
      <c r="Q36" s="44">
        <f>D36/$D$53</f>
        <v>2.3072176672944537E-2</v>
      </c>
      <c r="R36" s="41">
        <v>2</v>
      </c>
      <c r="S36" s="13">
        <f>Q36^R36</f>
        <v>5.3232533642756598E-4</v>
      </c>
      <c r="T36" s="13">
        <f>S36/$S$53</f>
        <v>2.477040506142798E-2</v>
      </c>
      <c r="U36" s="13">
        <f>T36*P36</f>
        <v>4.2552525247934039E-4</v>
      </c>
      <c r="V36" s="31">
        <f>U36/$U$53</f>
        <v>2.0006042259395014E-2</v>
      </c>
      <c r="W36" s="80">
        <v>1116</v>
      </c>
      <c r="X36" s="46">
        <f>$F$59*V36</f>
        <v>1249.2973149301811</v>
      </c>
      <c r="Y36" s="86">
        <f>X36-W36</f>
        <v>133.29731493018107</v>
      </c>
      <c r="Z36" s="80">
        <v>1283</v>
      </c>
      <c r="AA36" s="80">
        <v>0</v>
      </c>
      <c r="AB36" s="80">
        <v>0</v>
      </c>
      <c r="AC36" s="26">
        <f>SUM(Z36:AB36)</f>
        <v>1283</v>
      </c>
      <c r="AD36" s="46">
        <f>V36*$F$58</f>
        <v>1317.818009668609</v>
      </c>
      <c r="AE36" s="22">
        <f>AD36-AC36</f>
        <v>34.818009668608966</v>
      </c>
      <c r="AF36" s="22">
        <f>AE36+Y36</f>
        <v>168.11532459879004</v>
      </c>
      <c r="AG36" s="55">
        <f>W36+AC36</f>
        <v>2399</v>
      </c>
      <c r="AH36">
        <f>X36/$X$53</f>
        <v>2.0006042259395004E-2</v>
      </c>
      <c r="AI36" s="1">
        <f>AH36*$AI$53</f>
        <v>2097.7935792356411</v>
      </c>
      <c r="AJ36" s="2">
        <v>2120</v>
      </c>
      <c r="AK36" s="1">
        <f>AI36-AJ36</f>
        <v>-22.206420764358882</v>
      </c>
      <c r="AL36">
        <f>B36*O36</f>
        <v>0</v>
      </c>
      <c r="AM36">
        <f>AL36/$AL$53</f>
        <v>0</v>
      </c>
      <c r="AN36" s="1">
        <f>AM36*$AN$53</f>
        <v>0</v>
      </c>
      <c r="AO36" s="8">
        <v>0</v>
      </c>
      <c r="AP36" s="1">
        <f>AN36-AO36</f>
        <v>0</v>
      </c>
      <c r="AQ36" s="69">
        <f>O36</f>
        <v>3.5855302385008518</v>
      </c>
      <c r="AR36">
        <f>AQ36/$AQ$53</f>
        <v>1.7178776504626504E-2</v>
      </c>
      <c r="AS36" s="1">
        <f>AR36*$AS$53*$B$53</f>
        <v>843.14108762216858</v>
      </c>
      <c r="AT36" s="8">
        <v>1283</v>
      </c>
      <c r="AU36" s="1">
        <f>AS36-AT36</f>
        <v>-439.85891237783142</v>
      </c>
      <c r="AV36" s="82">
        <f>AVERAGE(F36:H36)</f>
        <v>0.53900000000000003</v>
      </c>
      <c r="AW36" s="82">
        <f>E36/$E$53</f>
        <v>5.753124761347146E-3</v>
      </c>
      <c r="AX36" s="49">
        <f>AV36*$AX$53*AW36</f>
        <v>300.60456584273089</v>
      </c>
      <c r="AY36" s="8">
        <v>0</v>
      </c>
      <c r="AZ36" s="1">
        <f>AX36-AY36</f>
        <v>300.60456584273089</v>
      </c>
    </row>
    <row r="37" spans="1:52" x14ac:dyDescent="0.2">
      <c r="A37" s="31" t="s">
        <v>98</v>
      </c>
      <c r="B37" s="21">
        <v>1</v>
      </c>
      <c r="C37" s="21">
        <v>7736</v>
      </c>
      <c r="D37" s="21">
        <f>10000-C37</f>
        <v>2264</v>
      </c>
      <c r="E37" s="21">
        <v>0.27289999999999998</v>
      </c>
      <c r="F37" s="21">
        <v>0.4985</v>
      </c>
      <c r="G37" s="21">
        <v>0.99439999999999995</v>
      </c>
      <c r="H37" s="21">
        <v>0.1241</v>
      </c>
      <c r="I37" s="21">
        <v>0</v>
      </c>
      <c r="J37" s="21">
        <v>0</v>
      </c>
      <c r="K37" s="21">
        <v>0</v>
      </c>
      <c r="L37" s="24">
        <v>3.4</v>
      </c>
      <c r="M37" s="21">
        <v>1</v>
      </c>
      <c r="N37" s="88">
        <f>1.5 * (C37-MAX($C$2:$C$52))/(MIN($C$2:$C$52)-MAX($C$2:$C$52)) + 0.5</f>
        <v>0.66993185689948898</v>
      </c>
      <c r="O37" s="63">
        <f>(SUM(I37:L37) / M37) *((R37 + 1) * N37 / 3)</f>
        <v>2.277768313458262</v>
      </c>
      <c r="P37" s="44">
        <f>O37/$O$53</f>
        <v>1.0913106342279766E-2</v>
      </c>
      <c r="Q37" s="44">
        <f>D37/$D$53</f>
        <v>9.1304680978057037E-3</v>
      </c>
      <c r="R37" s="41">
        <v>2</v>
      </c>
      <c r="S37" s="21">
        <f>Q37^R37</f>
        <v>8.336544768504771E-5</v>
      </c>
      <c r="T37" s="21">
        <f>S37/$S$53</f>
        <v>3.8791989897458156E-3</v>
      </c>
      <c r="U37" s="21">
        <f>T37*P37</f>
        <v>4.2334111097960318E-5</v>
      </c>
      <c r="V37" s="31">
        <f>U37/$U$53</f>
        <v>1.9903354987864958E-3</v>
      </c>
      <c r="W37" s="80">
        <v>0</v>
      </c>
      <c r="X37" s="46">
        <f>$F$59*V37</f>
        <v>124.28849055722152</v>
      </c>
      <c r="Y37" s="86">
        <f>X37-W37</f>
        <v>124.28849055722152</v>
      </c>
      <c r="Z37" s="80">
        <v>0</v>
      </c>
      <c r="AA37" s="80">
        <v>0</v>
      </c>
      <c r="AB37" s="80">
        <v>0</v>
      </c>
      <c r="AC37" s="26">
        <f>SUM(Z37:AB37)</f>
        <v>0</v>
      </c>
      <c r="AD37" s="46">
        <f>V37*$F$58</f>
        <v>131.10538964056528</v>
      </c>
      <c r="AE37" s="22">
        <f>AD37-AC37</f>
        <v>131.10538964056528</v>
      </c>
      <c r="AF37" s="22">
        <f>AE37+Y37</f>
        <v>255.39388019778681</v>
      </c>
      <c r="AG37" s="55">
        <f>W37+AC37</f>
        <v>0</v>
      </c>
      <c r="AH37">
        <f>X37/$X$53</f>
        <v>1.9903354987864949E-3</v>
      </c>
      <c r="AI37" s="1">
        <f>AH37*$AI$53</f>
        <v>208.70259973175428</v>
      </c>
      <c r="AJ37" s="2">
        <v>251</v>
      </c>
      <c r="AK37" s="1">
        <f>AI37-AJ37</f>
        <v>-42.297400268245724</v>
      </c>
      <c r="AL37">
        <f>B37*O37</f>
        <v>2.277768313458262</v>
      </c>
      <c r="AM37">
        <f>AL37/$AL$53</f>
        <v>2.7355253867034458E-2</v>
      </c>
      <c r="AN37" s="1">
        <f>AM37*$AN$53</f>
        <v>2842.183521531013</v>
      </c>
      <c r="AO37" s="8">
        <v>3258</v>
      </c>
      <c r="AP37" s="1">
        <f>AN37-AO37</f>
        <v>-415.81647846898704</v>
      </c>
      <c r="AQ37" s="69">
        <f>O37</f>
        <v>2.277768313458262</v>
      </c>
      <c r="AR37">
        <f>AQ37/$AQ$53</f>
        <v>1.0913106342279766E-2</v>
      </c>
      <c r="AS37" s="1">
        <f>AR37*$AS$53*$B$53</f>
        <v>535.61953892863687</v>
      </c>
      <c r="AT37" s="8">
        <v>752</v>
      </c>
      <c r="AU37" s="1">
        <f>AS37-AT37</f>
        <v>-216.38046107136313</v>
      </c>
      <c r="AV37" s="82">
        <f>AVERAGE(F37:H37)</f>
        <v>0.53900000000000003</v>
      </c>
      <c r="AW37" s="82">
        <f>E37/$E$53</f>
        <v>8.6837817885599342E-3</v>
      </c>
      <c r="AX37" s="49">
        <f>AV37*$AX$53*AW37</f>
        <v>453.73332974823705</v>
      </c>
      <c r="AY37" s="8">
        <v>1755</v>
      </c>
      <c r="AZ37" s="1">
        <f>AX37-AY37</f>
        <v>-1301.2666702517629</v>
      </c>
    </row>
    <row r="38" spans="1:52" x14ac:dyDescent="0.2">
      <c r="A38" s="31" t="s">
        <v>16</v>
      </c>
      <c r="B38" s="21">
        <v>0</v>
      </c>
      <c r="C38" s="21">
        <v>4032</v>
      </c>
      <c r="D38" s="21">
        <f>10000-C38</f>
        <v>5968</v>
      </c>
      <c r="E38" s="21">
        <v>0.99819999999999998</v>
      </c>
      <c r="F38" s="21">
        <v>0.4985</v>
      </c>
      <c r="G38" s="21">
        <v>0.99439999999999995</v>
      </c>
      <c r="H38" s="21">
        <v>0.1241</v>
      </c>
      <c r="I38" s="24">
        <v>6.2</v>
      </c>
      <c r="J38" s="66">
        <f>$AD$66</f>
        <v>8.9333333333333353</v>
      </c>
      <c r="K38" s="24">
        <v>7.8</v>
      </c>
      <c r="L38" s="24">
        <v>6.8</v>
      </c>
      <c r="M38" s="21">
        <v>3</v>
      </c>
      <c r="N38" s="88">
        <f>1.5 * (C38-MAX($C$2:$C$52))/(MIN($C$2:$C$52)-MAX($C$2:$C$52)) + 0.5</f>
        <v>1.4586882453151619</v>
      </c>
      <c r="O38" s="63">
        <f>(SUM(I38:L38) / M38) *((R38 + 1) * N38 / 3)</f>
        <v>14.457221275790273</v>
      </c>
      <c r="P38" s="44">
        <f>O38/$O$53</f>
        <v>6.9266567747194113E-2</v>
      </c>
      <c r="Q38" s="44">
        <f>D38/$D$53</f>
        <v>2.4068301063473692E-2</v>
      </c>
      <c r="R38" s="41">
        <v>2</v>
      </c>
      <c r="S38" s="13">
        <f>Q38^R38</f>
        <v>5.792831160820088E-4</v>
      </c>
      <c r="T38" s="13">
        <f>S38/$S$53</f>
        <v>2.695546585645197E-2</v>
      </c>
      <c r="U38" s="13">
        <f>T38*P38</f>
        <v>1.8671126019031081E-3</v>
      </c>
      <c r="V38" s="31">
        <f>U38/$U$53</f>
        <v>8.7782178376208359E-2</v>
      </c>
      <c r="W38" s="80">
        <v>4698</v>
      </c>
      <c r="X38" s="46">
        <f>$F$59*V38</f>
        <v>5481.6459108807076</v>
      </c>
      <c r="Y38" s="86">
        <f>X38-W38</f>
        <v>783.64591088070756</v>
      </c>
      <c r="Z38" s="80">
        <v>1566</v>
      </c>
      <c r="AA38" s="80">
        <v>5089</v>
      </c>
      <c r="AB38" s="80">
        <v>0</v>
      </c>
      <c r="AC38" s="26">
        <f>SUM(Z38:AB38)</f>
        <v>6655</v>
      </c>
      <c r="AD38" s="46">
        <f>V38*$F$58</f>
        <v>5782.2998718192212</v>
      </c>
      <c r="AE38" s="22">
        <f>AD38-AC38</f>
        <v>-872.70012818077885</v>
      </c>
      <c r="AF38" s="22">
        <f>AE38+Y38</f>
        <v>-89.054217300071286</v>
      </c>
      <c r="AG38" s="55">
        <f>W38+AC38</f>
        <v>11353</v>
      </c>
      <c r="AH38">
        <f>X38/$X$53</f>
        <v>8.7782178376208331E-2</v>
      </c>
      <c r="AI38" s="1">
        <f>AH38*$AI$53</f>
        <v>9204.6636601724531</v>
      </c>
      <c r="AJ38" s="2">
        <v>4698</v>
      </c>
      <c r="AK38" s="49">
        <f>AI38-AJ38</f>
        <v>4506.6636601724531</v>
      </c>
      <c r="AL38">
        <f>B38*O38</f>
        <v>0</v>
      </c>
      <c r="AM38">
        <f>AL38/$AL$53</f>
        <v>0</v>
      </c>
      <c r="AN38" s="1">
        <f>AM38*$AN$53</f>
        <v>0</v>
      </c>
      <c r="AO38" s="8">
        <v>0</v>
      </c>
      <c r="AP38" s="1">
        <f>AN38-AO38</f>
        <v>0</v>
      </c>
      <c r="AQ38" s="69">
        <f>O38</f>
        <v>14.457221275790273</v>
      </c>
      <c r="AR38">
        <f>AQ38/$AQ$53</f>
        <v>6.9266567747194113E-2</v>
      </c>
      <c r="AS38" s="1">
        <f>AR38*$AS$53*$B$53</f>
        <v>3399.630308392188</v>
      </c>
      <c r="AT38" s="8">
        <v>2740</v>
      </c>
      <c r="AU38" s="49">
        <f>AS38-AT38</f>
        <v>659.630308392188</v>
      </c>
      <c r="AV38" s="82">
        <f>AVERAGE(F38:H38)</f>
        <v>0.53900000000000003</v>
      </c>
      <c r="AW38" s="82">
        <f>E38/$E$53</f>
        <v>3.1763103632614614E-2</v>
      </c>
      <c r="AX38" s="49">
        <f>AV38*$AX$53*AW38</f>
        <v>1659.6431284525113</v>
      </c>
      <c r="AY38" s="8">
        <v>2349</v>
      </c>
      <c r="AZ38" s="1">
        <f>AX38-AY38</f>
        <v>-689.35687154748871</v>
      </c>
    </row>
    <row r="39" spans="1:52" x14ac:dyDescent="0.2">
      <c r="A39" s="31" t="s">
        <v>67</v>
      </c>
      <c r="B39" s="21">
        <v>1</v>
      </c>
      <c r="C39" s="21">
        <v>6233</v>
      </c>
      <c r="D39" s="21">
        <f>10000-C39</f>
        <v>3767</v>
      </c>
      <c r="E39" s="21">
        <v>0.99639999999999995</v>
      </c>
      <c r="F39" s="21">
        <v>0.4985</v>
      </c>
      <c r="G39" s="21">
        <v>0.99439999999999995</v>
      </c>
      <c r="H39" s="21">
        <v>0.1241</v>
      </c>
      <c r="I39" s="21">
        <v>0</v>
      </c>
      <c r="J39" s="66">
        <f>$AD$67</f>
        <v>3.5333333333333337</v>
      </c>
      <c r="K39" s="21">
        <v>0</v>
      </c>
      <c r="L39" s="21">
        <v>0</v>
      </c>
      <c r="M39" s="21">
        <v>1</v>
      </c>
      <c r="N39" s="88">
        <f>1.5 * (C39-MAX($C$2:$C$52))/(MIN($C$2:$C$52)-MAX($C$2:$C$52)) + 0.5</f>
        <v>0.98999148211243604</v>
      </c>
      <c r="O39" s="63">
        <f>(SUM(I39:L39) / M39) *((R39 + 1) * N39 / 3)</f>
        <v>3.4979699034639409</v>
      </c>
      <c r="P39" s="44">
        <f>O39/$O$53</f>
        <v>1.6759262701586251E-2</v>
      </c>
      <c r="Q39" s="44">
        <f>D39/$D$53</f>
        <v>1.5191905178636963E-2</v>
      </c>
      <c r="R39" s="41">
        <v>2</v>
      </c>
      <c r="S39" s="13">
        <f>Q39^R39</f>
        <v>2.3079398295669659E-4</v>
      </c>
      <c r="T39" s="13">
        <f>S39/$S$53</f>
        <v>1.0739410755729789E-2</v>
      </c>
      <c r="U39" s="13">
        <f>T39*P39</f>
        <v>1.7998460611551648E-4</v>
      </c>
      <c r="V39" s="31">
        <f>U39/$U$53</f>
        <v>8.4619646307886494E-3</v>
      </c>
      <c r="W39" s="80">
        <v>605</v>
      </c>
      <c r="X39" s="46">
        <f>$F$59*V39</f>
        <v>528.41584333422804</v>
      </c>
      <c r="Y39" s="86">
        <f>X39-W39</f>
        <v>-76.584156665771957</v>
      </c>
      <c r="Z39" s="80">
        <v>605</v>
      </c>
      <c r="AA39" s="80">
        <v>605</v>
      </c>
      <c r="AB39" s="80">
        <v>0</v>
      </c>
      <c r="AC39" s="26">
        <f>SUM(Z39:AB39)</f>
        <v>1210</v>
      </c>
      <c r="AD39" s="46">
        <f>V39*$F$58</f>
        <v>557.39807219467912</v>
      </c>
      <c r="AE39" s="22">
        <f>AD39-AC39</f>
        <v>-652.60192780532088</v>
      </c>
      <c r="AF39" s="22">
        <f>AE39+Y39</f>
        <v>-729.18608447109284</v>
      </c>
      <c r="AG39" s="55">
        <f>W39+AC39</f>
        <v>1815</v>
      </c>
      <c r="AH39">
        <f>X39/$X$53</f>
        <v>8.4619646307886459E-3</v>
      </c>
      <c r="AI39" s="1">
        <f>AH39*$AI$53</f>
        <v>887.30468725523588</v>
      </c>
      <c r="AJ39" s="2">
        <v>1514</v>
      </c>
      <c r="AK39" s="1">
        <f>AI39-AJ39</f>
        <v>-626.69531274476412</v>
      </c>
      <c r="AL39">
        <f>B39*O39</f>
        <v>3.4979699034639409</v>
      </c>
      <c r="AM39">
        <f>AL39/$AL$53</f>
        <v>4.2009476628122176E-2</v>
      </c>
      <c r="AN39" s="1">
        <f>AM39*$AN$53</f>
        <v>4364.7426121852659</v>
      </c>
      <c r="AO39" s="8">
        <v>0</v>
      </c>
      <c r="AP39" s="1">
        <f>AN39-AO39</f>
        <v>4364.7426121852659</v>
      </c>
      <c r="AQ39" s="69">
        <f>O39</f>
        <v>3.4979699034639409</v>
      </c>
      <c r="AR39">
        <f>AQ39/$AQ$53</f>
        <v>1.6759262701586251E-2</v>
      </c>
      <c r="AS39" s="1">
        <f>AR39*$AS$53*$B$53</f>
        <v>822.55118565373618</v>
      </c>
      <c r="AT39" s="8">
        <v>1211</v>
      </c>
      <c r="AU39" s="1">
        <f>AS39-AT39</f>
        <v>-388.44881434626382</v>
      </c>
      <c r="AV39" s="82">
        <f>AVERAGE(F39:H39)</f>
        <v>0.53900000000000003</v>
      </c>
      <c r="AW39" s="82">
        <f>E39/$E$53</f>
        <v>3.1705826948043678E-2</v>
      </c>
      <c r="AX39" s="49">
        <f>AV39*$AX$53*AW39</f>
        <v>1656.6503838810679</v>
      </c>
      <c r="AY39" s="8">
        <v>3027</v>
      </c>
      <c r="AZ39" s="1">
        <f>AX39-AY39</f>
        <v>-1370.3496161189321</v>
      </c>
    </row>
    <row r="40" spans="1:52" x14ac:dyDescent="0.2">
      <c r="A40" s="41" t="s">
        <v>103</v>
      </c>
      <c r="B40" s="21">
        <v>0</v>
      </c>
      <c r="C40" s="21">
        <v>5286</v>
      </c>
      <c r="D40" s="21">
        <f>10000-C40</f>
        <v>4714</v>
      </c>
      <c r="E40" s="21">
        <v>0.98540000000000005</v>
      </c>
      <c r="F40" s="21">
        <v>0.4985</v>
      </c>
      <c r="G40" s="21">
        <v>0.99439999999999995</v>
      </c>
      <c r="H40" s="21">
        <v>0.1241</v>
      </c>
      <c r="I40" s="24">
        <v>11.1</v>
      </c>
      <c r="J40" s="21">
        <v>0</v>
      </c>
      <c r="K40" s="24">
        <v>6.5</v>
      </c>
      <c r="L40" s="24">
        <v>4</v>
      </c>
      <c r="M40" s="21">
        <v>3</v>
      </c>
      <c r="N40" s="88">
        <f>1.5 * (C40-MAX($C$2:$C$52))/(MIN($C$2:$C$52)-MAX($C$2:$C$52)) + 0.5</f>
        <v>1.1916524701873934</v>
      </c>
      <c r="O40" s="63">
        <f>(SUM(I40:L40) / M40) *((R40 + 1) * N40 / 3)</f>
        <v>8.5798977853492335</v>
      </c>
      <c r="P40" s="13">
        <f>O40/$O$53</f>
        <v>4.1107489459824106E-2</v>
      </c>
      <c r="Q40" s="13">
        <f>D40/$D$53</f>
        <v>1.9011054157710285E-2</v>
      </c>
      <c r="R40" s="41">
        <v>2</v>
      </c>
      <c r="S40" s="13">
        <f>Q40^R40</f>
        <v>3.6142018018739354E-4</v>
      </c>
      <c r="T40" s="13">
        <f>S40/$S$53</f>
        <v>1.6817768473498546E-2</v>
      </c>
      <c r="U40" s="13">
        <f>T40*P40</f>
        <v>6.9133624026210369E-4</v>
      </c>
      <c r="V40" s="31">
        <f>U40/$U$53</f>
        <v>3.2503128680492148E-2</v>
      </c>
      <c r="W40" s="80">
        <v>1525</v>
      </c>
      <c r="X40" s="46">
        <f>$F$59*V40</f>
        <v>2029.6903735820126</v>
      </c>
      <c r="Y40" s="86">
        <f>X40-W40</f>
        <v>504.69037358201263</v>
      </c>
      <c r="Z40" s="80">
        <v>0</v>
      </c>
      <c r="AA40" s="80">
        <v>1525</v>
      </c>
      <c r="AB40" s="80">
        <v>0</v>
      </c>
      <c r="AC40" s="26">
        <f>SUM(Z40:AB40)</f>
        <v>1525</v>
      </c>
      <c r="AD40" s="46">
        <f>V40*$F$58</f>
        <v>2141.0135893126981</v>
      </c>
      <c r="AE40" s="22">
        <f>AD40-AC40</f>
        <v>616.01358931269806</v>
      </c>
      <c r="AF40" s="22">
        <f>AE40+Y40</f>
        <v>1120.7039628947107</v>
      </c>
      <c r="AG40" s="55">
        <f>W40+AC40</f>
        <v>3050</v>
      </c>
      <c r="AH40">
        <f>X40/$X$53</f>
        <v>3.2503128680492134E-2</v>
      </c>
      <c r="AI40" s="1">
        <f>AH40*$AI$53</f>
        <v>3408.2130671790442</v>
      </c>
      <c r="AJ40" s="2">
        <v>3050</v>
      </c>
      <c r="AK40" s="49">
        <f>AI40-AJ40</f>
        <v>358.21306717904417</v>
      </c>
      <c r="AL40">
        <f>B40*O40</f>
        <v>0</v>
      </c>
      <c r="AM40">
        <f>AL40/$AL$53</f>
        <v>0</v>
      </c>
      <c r="AN40" s="1">
        <f>AM40*$AN$53</f>
        <v>0</v>
      </c>
      <c r="AO40" s="8">
        <v>0</v>
      </c>
      <c r="AP40" s="1">
        <f>AN40-AO40</f>
        <v>0</v>
      </c>
      <c r="AQ40" s="69">
        <f>O40</f>
        <v>8.5798977853492335</v>
      </c>
      <c r="AR40">
        <f>AQ40/$AQ$53</f>
        <v>4.1107489459824106E-2</v>
      </c>
      <c r="AS40" s="1">
        <f>AR40*$AS$53*$B$53</f>
        <v>2017.5717032722687</v>
      </c>
      <c r="AT40" s="8">
        <v>1525</v>
      </c>
      <c r="AU40" s="1">
        <f>AS40-AT40</f>
        <v>492.57170327226868</v>
      </c>
      <c r="AV40" s="82">
        <f>AVERAGE(F40:H40)</f>
        <v>0.53900000000000003</v>
      </c>
      <c r="AW40" s="82">
        <f>E40/$E$53</f>
        <v>3.1355802764554637E-2</v>
      </c>
      <c r="AX40" s="49">
        <f>AV40*$AX$53*AW40</f>
        <v>1638.3613892778044</v>
      </c>
      <c r="AY40" s="8">
        <v>3050</v>
      </c>
      <c r="AZ40" s="1">
        <f>AX40-AY40</f>
        <v>-1411.6386107221956</v>
      </c>
    </row>
    <row r="41" spans="1:52" x14ac:dyDescent="0.2">
      <c r="A41" s="41" t="s">
        <v>77</v>
      </c>
      <c r="B41" s="21">
        <v>1</v>
      </c>
      <c r="C41" s="21">
        <v>4435</v>
      </c>
      <c r="D41" s="21">
        <f>10000-C41</f>
        <v>5565</v>
      </c>
      <c r="E41" s="21">
        <v>1</v>
      </c>
      <c r="F41" s="21">
        <v>0.4985</v>
      </c>
      <c r="G41" s="21">
        <v>0.99439999999999995</v>
      </c>
      <c r="H41" s="21">
        <v>0.1241</v>
      </c>
      <c r="I41" s="24">
        <v>5.3</v>
      </c>
      <c r="J41" s="66">
        <f>$AD$68</f>
        <v>1.4000000000000001</v>
      </c>
      <c r="K41" s="24">
        <v>3.4</v>
      </c>
      <c r="L41" s="24">
        <v>2.2000000000000002</v>
      </c>
      <c r="M41" s="21">
        <v>3</v>
      </c>
      <c r="N41" s="88">
        <f>1.5 * (C41-MAX($C$2:$C$52))/(MIN($C$2:$C$52)-MAX($C$2:$C$52)) + 0.5</f>
        <v>1.372870528109029</v>
      </c>
      <c r="O41" s="63">
        <f>(SUM(I41:L41) / M41) *((R41 + 1) * N41 / 3)</f>
        <v>5.6287691652470198</v>
      </c>
      <c r="P41" s="13">
        <f>O41/$O$53</f>
        <v>2.6968219776146968E-2</v>
      </c>
      <c r="Q41" s="13">
        <f>D41/$D$53</f>
        <v>2.2443045478926123E-2</v>
      </c>
      <c r="R41" s="41">
        <v>2</v>
      </c>
      <c r="S41" s="13">
        <f>Q41^R41</f>
        <v>5.0369029036914626E-4</v>
      </c>
      <c r="T41" s="13">
        <f>S41/$S$53</f>
        <v>2.3437946053221036E-2</v>
      </c>
      <c r="U41" s="13">
        <f>T41*P41</f>
        <v>6.3207968026474136E-4</v>
      </c>
      <c r="V41" s="31">
        <f>U41/$U$53</f>
        <v>2.9717185339770757E-2</v>
      </c>
      <c r="W41" s="80">
        <v>1940</v>
      </c>
      <c r="X41" s="46">
        <f>$F$59*V41</f>
        <v>1855.7193557273247</v>
      </c>
      <c r="Y41" s="86">
        <f>X41-W41</f>
        <v>-84.280644272675318</v>
      </c>
      <c r="Z41" s="80">
        <v>1045</v>
      </c>
      <c r="AA41" s="80">
        <v>1194</v>
      </c>
      <c r="AB41" s="80">
        <v>0</v>
      </c>
      <c r="AC41" s="26">
        <f>SUM(Z41:AB41)</f>
        <v>2239</v>
      </c>
      <c r="AD41" s="46">
        <f>V41*$F$58</f>
        <v>1957.5007155160395</v>
      </c>
      <c r="AE41" s="22">
        <f>AD41-AC41</f>
        <v>-281.49928448396054</v>
      </c>
      <c r="AF41" s="22">
        <f>AE41+Y41</f>
        <v>-365.77992875663585</v>
      </c>
      <c r="AG41" s="55">
        <f>W41+AC41</f>
        <v>4179</v>
      </c>
      <c r="AH41">
        <f>X41/$X$53</f>
        <v>2.9717185339770743E-2</v>
      </c>
      <c r="AI41" s="1">
        <f>AH41*$AI$53</f>
        <v>3116.0846203576807</v>
      </c>
      <c r="AJ41" s="2">
        <v>3284</v>
      </c>
      <c r="AK41" s="1">
        <f>AI41-AJ41</f>
        <v>-167.91537964231929</v>
      </c>
      <c r="AL41">
        <f>B41*O41</f>
        <v>5.6287691652470198</v>
      </c>
      <c r="AM41">
        <f>AL41/$AL$53</f>
        <v>6.7599680162593198E-2</v>
      </c>
      <c r="AN41" s="1">
        <f>AM41*$AN$53</f>
        <v>7023.5391692132707</v>
      </c>
      <c r="AO41" s="8">
        <v>3284</v>
      </c>
      <c r="AP41" s="1">
        <f>AN41-AO41</f>
        <v>3739.5391692132707</v>
      </c>
      <c r="AQ41" s="69">
        <f>O41</f>
        <v>5.6287691652470198</v>
      </c>
      <c r="AR41">
        <f>AQ41/$AQ$53</f>
        <v>2.6968219776146968E-2</v>
      </c>
      <c r="AS41" s="1">
        <f>AR41*$AS$53*$B$53</f>
        <v>1323.6108023857544</v>
      </c>
      <c r="AT41" s="8">
        <v>1791</v>
      </c>
      <c r="AU41" s="1">
        <f>AS41-AT41</f>
        <v>-467.38919761424563</v>
      </c>
      <c r="AV41" s="82">
        <f>AVERAGE(F41:H41)</f>
        <v>0.53900000000000003</v>
      </c>
      <c r="AW41" s="82">
        <f>E41/$E$53</f>
        <v>3.1820380317185544E-2</v>
      </c>
      <c r="AX41" s="49">
        <f>AV41*$AX$53*AW41</f>
        <v>1662.6358730239542</v>
      </c>
      <c r="AY41" s="8">
        <v>2687</v>
      </c>
      <c r="AZ41" s="1">
        <f>AX41-AY41</f>
        <v>-1024.3641269760458</v>
      </c>
    </row>
    <row r="42" spans="1:52" x14ac:dyDescent="0.2">
      <c r="A42" s="41" t="s">
        <v>14</v>
      </c>
      <c r="B42" s="21">
        <v>1</v>
      </c>
      <c r="C42" s="21">
        <v>7761</v>
      </c>
      <c r="D42" s="21">
        <f>10000-C42</f>
        <v>2239</v>
      </c>
      <c r="E42" s="21">
        <v>2.7E-2</v>
      </c>
      <c r="F42" s="21">
        <v>0.4985</v>
      </c>
      <c r="G42" s="21">
        <v>0.99439999999999995</v>
      </c>
      <c r="H42" s="21">
        <v>0.1241</v>
      </c>
      <c r="I42" s="24">
        <v>6.4</v>
      </c>
      <c r="J42" s="21">
        <v>0</v>
      </c>
      <c r="K42" s="24">
        <v>3.6</v>
      </c>
      <c r="L42" s="21">
        <v>0</v>
      </c>
      <c r="M42" s="21">
        <v>2</v>
      </c>
      <c r="N42" s="88">
        <f>1.5 * (C42-MAX($C$2:$C$52))/(MIN($C$2:$C$52)-MAX($C$2:$C$52)) + 0.5</f>
        <v>0.66460817717206133</v>
      </c>
      <c r="O42" s="63">
        <f>(SUM(I42:L42) / M42) *((R42 + 1) * N42 / 3)</f>
        <v>3.3230408858603067</v>
      </c>
      <c r="P42" s="13">
        <f>O42/$O$53</f>
        <v>1.5921153329276745E-2</v>
      </c>
      <c r="Q42" s="13">
        <f>D42/$D$53</f>
        <v>9.0296457910719833E-3</v>
      </c>
      <c r="R42" s="41">
        <v>2</v>
      </c>
      <c r="S42" s="13">
        <f>Q42^R42</f>
        <v>8.1534503112223983E-5</v>
      </c>
      <c r="T42" s="13">
        <f>S42/$S$53</f>
        <v>3.7940006427758361E-3</v>
      </c>
      <c r="U42" s="13">
        <f>T42*P42</f>
        <v>6.0404865965008617E-5</v>
      </c>
      <c r="V42" s="31">
        <f>U42/$U$53</f>
        <v>2.8399308716178383E-3</v>
      </c>
      <c r="W42" s="80">
        <v>0</v>
      </c>
      <c r="X42" s="46">
        <f>$F$59*V42</f>
        <v>177.34232320904752</v>
      </c>
      <c r="Y42" s="86">
        <f>X42-W42</f>
        <v>177.34232320904752</v>
      </c>
      <c r="Z42" s="80">
        <v>0</v>
      </c>
      <c r="AA42" s="80">
        <v>1004</v>
      </c>
      <c r="AB42" s="80">
        <v>0</v>
      </c>
      <c r="AC42" s="26">
        <f>SUM(Z42:AB42)</f>
        <v>1004</v>
      </c>
      <c r="AD42" s="46">
        <f>V42*$F$58</f>
        <v>187.06908644433864</v>
      </c>
      <c r="AE42" s="22">
        <f>AD42-AC42</f>
        <v>-816.93091355566139</v>
      </c>
      <c r="AF42" s="22">
        <f>AE42+Y42</f>
        <v>-639.58859034661384</v>
      </c>
      <c r="AG42" s="55">
        <f>W42+AC42</f>
        <v>1004</v>
      </c>
      <c r="AH42">
        <f>X42/$X$53</f>
        <v>2.839930871617837E-3</v>
      </c>
      <c r="AI42" s="1">
        <f>AH42*$AI$53</f>
        <v>297.78947133610313</v>
      </c>
      <c r="AJ42" s="2">
        <v>335</v>
      </c>
      <c r="AK42" s="1">
        <f>AI42-AJ42</f>
        <v>-37.210528663896866</v>
      </c>
      <c r="AL42">
        <f>B42*O42</f>
        <v>3.3230408858603067</v>
      </c>
      <c r="AM42">
        <f>AL42/$AL$53</f>
        <v>3.9908636232290566E-2</v>
      </c>
      <c r="AN42" s="1">
        <f>AM42*$AN$53</f>
        <v>4146.4673958987578</v>
      </c>
      <c r="AO42" s="8">
        <v>3680</v>
      </c>
      <c r="AP42" s="1">
        <f>AN42-AO42</f>
        <v>466.46739589875779</v>
      </c>
      <c r="AQ42" s="69">
        <f>O42</f>
        <v>3.3230408858603067</v>
      </c>
      <c r="AR42">
        <f>AQ42/$AQ$53</f>
        <v>1.5921153329276745E-2</v>
      </c>
      <c r="AS42" s="1">
        <f>AR42*$AS$53*$B$53</f>
        <v>781.41644899044354</v>
      </c>
      <c r="AT42" s="8">
        <v>1004</v>
      </c>
      <c r="AU42" s="1">
        <f>AS42-AT42</f>
        <v>-222.58355100955646</v>
      </c>
      <c r="AV42" s="82">
        <f>AVERAGE(F42:H42)</f>
        <v>0.53900000000000003</v>
      </c>
      <c r="AW42" s="82">
        <f>E42/$E$53</f>
        <v>8.5915026856400972E-4</v>
      </c>
      <c r="AX42" s="49">
        <f>AV42*$AX$53*AW42</f>
        <v>44.891168571646766</v>
      </c>
      <c r="AY42" s="8">
        <v>2676</v>
      </c>
      <c r="AZ42" s="1">
        <f>AX42-AY42</f>
        <v>-2631.1088314283534</v>
      </c>
    </row>
    <row r="43" spans="1:52" x14ac:dyDescent="0.2">
      <c r="A43" s="41" t="s">
        <v>10</v>
      </c>
      <c r="B43" s="21">
        <v>1</v>
      </c>
      <c r="C43" s="21">
        <v>6504</v>
      </c>
      <c r="D43" s="21">
        <f>10000-C43</f>
        <v>3496</v>
      </c>
      <c r="E43" s="21">
        <v>0.75880000000000003</v>
      </c>
      <c r="F43" s="21">
        <v>0.4985</v>
      </c>
      <c r="G43" s="21">
        <v>0.99439999999999995</v>
      </c>
      <c r="H43" s="21">
        <v>0.1241</v>
      </c>
      <c r="I43" s="24">
        <v>6</v>
      </c>
      <c r="J43" s="21">
        <v>0</v>
      </c>
      <c r="K43" s="21">
        <v>0</v>
      </c>
      <c r="L43" s="21">
        <v>0</v>
      </c>
      <c r="M43" s="21">
        <v>1</v>
      </c>
      <c r="N43" s="88">
        <f>1.5 * (C43-MAX($C$2:$C$52))/(MIN($C$2:$C$52)-MAX($C$2:$C$52)) + 0.5</f>
        <v>0.93228279386712098</v>
      </c>
      <c r="O43" s="63">
        <f>(SUM(I43:L43) / M43) *((R43 + 1) * N43 / 3)</f>
        <v>5.5936967632027255</v>
      </c>
      <c r="P43" s="13">
        <f>O43/$O$53</f>
        <v>2.6800182996055206E-2</v>
      </c>
      <c r="Q43" s="13">
        <f>D43/$D$53</f>
        <v>1.4098991373643436E-2</v>
      </c>
      <c r="R43" s="41">
        <v>2</v>
      </c>
      <c r="S43" s="13">
        <f>Q43^R43</f>
        <v>1.9878155775407202E-4</v>
      </c>
      <c r="T43" s="13">
        <f>S43/$S$53</f>
        <v>9.2497940025817356E-3</v>
      </c>
      <c r="U43" s="13">
        <f>T43*P43</f>
        <v>2.4789617194500446E-4</v>
      </c>
      <c r="V43" s="31">
        <f>U43/$U$53</f>
        <v>1.1654822511655276E-2</v>
      </c>
      <c r="W43" s="80">
        <v>0</v>
      </c>
      <c r="X43" s="46">
        <f>$F$59*V43</f>
        <v>727.79704656282536</v>
      </c>
      <c r="Y43" s="86">
        <f>X43-W43</f>
        <v>727.79704656282536</v>
      </c>
      <c r="Z43" s="80">
        <v>1369</v>
      </c>
      <c r="AA43" s="80">
        <v>0</v>
      </c>
      <c r="AB43" s="80">
        <v>0</v>
      </c>
      <c r="AC43" s="26">
        <f>SUM(Z43:AB43)</f>
        <v>1369</v>
      </c>
      <c r="AD43" s="46">
        <f>V43*$F$58</f>
        <v>767.71481366524472</v>
      </c>
      <c r="AE43" s="22">
        <f>AD43-AC43</f>
        <v>-601.28518633475528</v>
      </c>
      <c r="AF43" s="22">
        <f>AE43+Y43</f>
        <v>126.51186022807008</v>
      </c>
      <c r="AG43" s="55">
        <f>W43+AC43</f>
        <v>1369</v>
      </c>
      <c r="AH43">
        <f>X43/$X$53</f>
        <v>1.1654822511655271E-2</v>
      </c>
      <c r="AI43" s="1">
        <f>AH43*$AI$53</f>
        <v>1222.1013789271483</v>
      </c>
      <c r="AJ43" s="2">
        <v>2632</v>
      </c>
      <c r="AK43" s="49">
        <f>AI43-AJ43</f>
        <v>-1409.8986210728517</v>
      </c>
      <c r="AL43">
        <f>B43*O43</f>
        <v>5.5936967632027255</v>
      </c>
      <c r="AM43">
        <f>AL43/$AL$53</f>
        <v>6.7178472063428932E-2</v>
      </c>
      <c r="AN43" s="1">
        <f>AM43*$AN$53</f>
        <v>6979.7760689182023</v>
      </c>
      <c r="AO43" s="8">
        <v>0</v>
      </c>
      <c r="AP43" s="1">
        <f>AN43-AO43</f>
        <v>6979.7760689182023</v>
      </c>
      <c r="AQ43" s="69">
        <f>O43</f>
        <v>5.5936967632027255</v>
      </c>
      <c r="AR43">
        <f>AQ43/$AQ$53</f>
        <v>2.6800182996055206E-2</v>
      </c>
      <c r="AS43" s="1">
        <f>AR43*$AS$53*$B$53</f>
        <v>1315.3634913220742</v>
      </c>
      <c r="AT43" s="8">
        <v>1684</v>
      </c>
      <c r="AU43" s="1">
        <f>AS43-AT43</f>
        <v>-368.6365086779258</v>
      </c>
      <c r="AV43" s="82">
        <f>AVERAGE(F43:H43)</f>
        <v>0.53900000000000003</v>
      </c>
      <c r="AW43" s="82">
        <f>E43/$E$53</f>
        <v>2.4145304584680394E-2</v>
      </c>
      <c r="AX43" s="49">
        <f>AV43*$AX$53*AW43</f>
        <v>1261.6081004505766</v>
      </c>
      <c r="AY43" s="8">
        <v>2526</v>
      </c>
      <c r="AZ43" s="1">
        <f>AX43-AY43</f>
        <v>-1264.3918995494234</v>
      </c>
    </row>
    <row r="44" spans="1:52" x14ac:dyDescent="0.2">
      <c r="A44" s="23" t="s">
        <v>7</v>
      </c>
      <c r="B44" s="21">
        <v>1</v>
      </c>
      <c r="C44" s="21">
        <v>6280</v>
      </c>
      <c r="D44" s="21">
        <f>10000-C44</f>
        <v>3720</v>
      </c>
      <c r="E44" s="21">
        <v>1</v>
      </c>
      <c r="F44" s="21">
        <v>0.4985</v>
      </c>
      <c r="G44" s="21">
        <v>0.99439999999999995</v>
      </c>
      <c r="H44" s="21">
        <v>0.1241</v>
      </c>
      <c r="I44" s="24">
        <v>7</v>
      </c>
      <c r="J44" s="21">
        <v>0</v>
      </c>
      <c r="K44" s="24">
        <v>4</v>
      </c>
      <c r="L44" s="24">
        <v>3.3</v>
      </c>
      <c r="M44" s="21">
        <v>3</v>
      </c>
      <c r="N44" s="88">
        <f>1.5 * (C44-MAX($C$2:$C$52))/(MIN($C$2:$C$52)-MAX($C$2:$C$52)) + 0.5</f>
        <v>0.9799829642248723</v>
      </c>
      <c r="O44" s="63">
        <f>(SUM(I44:L44) / M44) *((R44 + 1) * N44 / 3)</f>
        <v>4.6712521294718918</v>
      </c>
      <c r="P44" s="44">
        <f>O44/$O$53</f>
        <v>2.2380621830290329E-2</v>
      </c>
      <c r="Q44" s="44">
        <f>D44/$D$53</f>
        <v>1.500235924197757E-2</v>
      </c>
      <c r="R44" s="41">
        <v>2</v>
      </c>
      <c r="S44" s="13">
        <f>Q44^R44</f>
        <v>2.250707828253498E-4</v>
      </c>
      <c r="T44" s="13">
        <f>S44/$S$53</f>
        <v>1.0473096199949917E-2</v>
      </c>
      <c r="U44" s="13">
        <f>T44*P44</f>
        <v>2.3439440544332981E-4</v>
      </c>
      <c r="V44" s="31">
        <f>U44/$U$53</f>
        <v>1.1020037831697648E-2</v>
      </c>
      <c r="W44" s="80">
        <v>924</v>
      </c>
      <c r="X44" s="46">
        <f>$F$59*V44</f>
        <v>688.15728243819137</v>
      </c>
      <c r="Y44" s="86">
        <f>X44-W44</f>
        <v>-235.84271756180863</v>
      </c>
      <c r="Z44" s="80">
        <f>1681-1177</f>
        <v>504</v>
      </c>
      <c r="AA44" s="80">
        <v>0</v>
      </c>
      <c r="AB44" s="80">
        <v>0</v>
      </c>
      <c r="AC44" s="26">
        <f>SUM(Z44:AB44)</f>
        <v>504</v>
      </c>
      <c r="AD44" s="46">
        <f>V44*$F$58</f>
        <v>725.90091201175574</v>
      </c>
      <c r="AE44" s="22">
        <f>AD44-AC44</f>
        <v>221.90091201175574</v>
      </c>
      <c r="AF44" s="22">
        <f>AE44+Y44</f>
        <v>-13.941805550052891</v>
      </c>
      <c r="AG44" s="55">
        <f>W44+AC44</f>
        <v>1428</v>
      </c>
      <c r="AH44">
        <f>X44/$X$53</f>
        <v>1.1020037831697643E-2</v>
      </c>
      <c r="AI44" s="1">
        <f>AH44*$AI$53</f>
        <v>1155.5391269561514</v>
      </c>
      <c r="AJ44" s="2">
        <v>1849</v>
      </c>
      <c r="AK44" s="1">
        <f>AI44-AJ44</f>
        <v>-693.46087304384855</v>
      </c>
      <c r="AL44">
        <f>B44*O44</f>
        <v>4.6712521294718918</v>
      </c>
      <c r="AM44">
        <f>AL44/$AL$53</f>
        <v>5.61002131444263E-2</v>
      </c>
      <c r="AN44" s="1">
        <f>AM44*$AN$53</f>
        <v>5828.7560454927479</v>
      </c>
      <c r="AO44" s="8">
        <v>3782</v>
      </c>
      <c r="AP44" s="1">
        <f>AN44-AO44</f>
        <v>2046.7560454927479</v>
      </c>
      <c r="AQ44" s="69">
        <f>O44</f>
        <v>4.6712521294718918</v>
      </c>
      <c r="AR44">
        <f>AQ44/$AQ$53</f>
        <v>2.2380621830290329E-2</v>
      </c>
      <c r="AS44" s="1">
        <f>AR44*$AS$53*$B$53</f>
        <v>1098.4496961450925</v>
      </c>
      <c r="AT44" s="8">
        <v>1849</v>
      </c>
      <c r="AU44" s="1">
        <f>AS44-AT44</f>
        <v>-750.5503038549075</v>
      </c>
      <c r="AV44" s="82">
        <f>AVERAGE(F44:H44)</f>
        <v>0.53900000000000003</v>
      </c>
      <c r="AW44" s="82">
        <f>E44/$E$53</f>
        <v>3.1820380317185544E-2</v>
      </c>
      <c r="AX44" s="49">
        <f>AV44*$AX$53*AW44</f>
        <v>1662.6358730239542</v>
      </c>
      <c r="AY44" s="8">
        <v>2857</v>
      </c>
      <c r="AZ44" s="1">
        <f>AX44-AY44</f>
        <v>-1194.3641269760458</v>
      </c>
    </row>
    <row r="45" spans="1:52" x14ac:dyDescent="0.2">
      <c r="A45" s="23" t="s">
        <v>9</v>
      </c>
      <c r="B45" s="21">
        <v>0</v>
      </c>
      <c r="C45" s="21">
        <v>3382</v>
      </c>
      <c r="D45" s="21">
        <f>10000-C45</f>
        <v>6618</v>
      </c>
      <c r="E45" s="21">
        <v>0.34229999999999999</v>
      </c>
      <c r="F45" s="21">
        <v>0.4985</v>
      </c>
      <c r="G45" s="21">
        <v>0.99439999999999995</v>
      </c>
      <c r="H45" s="21">
        <v>0.1241</v>
      </c>
      <c r="I45" s="24">
        <v>1.5</v>
      </c>
      <c r="J45" s="21">
        <v>0</v>
      </c>
      <c r="K45" s="21">
        <v>0</v>
      </c>
      <c r="L45" s="21">
        <v>0</v>
      </c>
      <c r="M45" s="21">
        <v>1</v>
      </c>
      <c r="N45" s="88">
        <f>1.5 * (C45-MAX($C$2:$C$52))/(MIN($C$2:$C$52)-MAX($C$2:$C$52)) + 0.5</f>
        <v>1.5971039182282794</v>
      </c>
      <c r="O45" s="63">
        <f>(SUM(I45:L45) / M45) *((R45 + 1) * N45 / 3)</f>
        <v>2.3956558773424188</v>
      </c>
      <c r="P45" s="44">
        <f>O45/$O$53</f>
        <v>1.1477922137415145E-2</v>
      </c>
      <c r="Q45" s="44">
        <f>D45/$D$53</f>
        <v>2.6689681038550416E-2</v>
      </c>
      <c r="R45" s="41">
        <v>2</v>
      </c>
      <c r="S45" s="13">
        <f>Q45^R45</f>
        <v>7.1233907393955759E-4</v>
      </c>
      <c r="T45" s="13">
        <f>S45/$S$53</f>
        <v>3.3146886302614115E-2</v>
      </c>
      <c r="U45" s="13">
        <f>T45*P45</f>
        <v>3.8045738007915739E-4</v>
      </c>
      <c r="V45" s="31">
        <f>U45/$U$53</f>
        <v>1.7887179149566161E-2</v>
      </c>
      <c r="W45" s="80">
        <v>792</v>
      </c>
      <c r="X45" s="46">
        <f>$F$59*V45</f>
        <v>1116.9827891738084</v>
      </c>
      <c r="Y45" s="86">
        <f>X45-W45</f>
        <v>324.98278917380844</v>
      </c>
      <c r="Z45" s="80">
        <v>633</v>
      </c>
      <c r="AA45" s="80">
        <v>0</v>
      </c>
      <c r="AB45" s="80">
        <v>0</v>
      </c>
      <c r="AC45" s="26">
        <f>SUM(Z45:AB45)</f>
        <v>633</v>
      </c>
      <c r="AD45" s="46">
        <f>V45*$F$58</f>
        <v>1178.2463777610726</v>
      </c>
      <c r="AE45" s="22">
        <f>AD45-AC45</f>
        <v>545.24637776107261</v>
      </c>
      <c r="AF45" s="22">
        <f>AE45+Y45</f>
        <v>870.22916693488105</v>
      </c>
      <c r="AG45" s="55">
        <f>W45+AC45</f>
        <v>1425</v>
      </c>
      <c r="AH45">
        <f>X45/$X$53</f>
        <v>1.7887179149566151E-2</v>
      </c>
      <c r="AI45" s="1">
        <f>AH45*$AI$53</f>
        <v>1875.6138312652074</v>
      </c>
      <c r="AJ45" s="2">
        <v>1425</v>
      </c>
      <c r="AK45" s="1">
        <f>AI45-AJ45</f>
        <v>450.61383126520741</v>
      </c>
      <c r="AL45">
        <f>B45*O45</f>
        <v>0</v>
      </c>
      <c r="AM45">
        <f>AL45/$AL$53</f>
        <v>0</v>
      </c>
      <c r="AN45" s="1">
        <f>AM45*$AN$53</f>
        <v>0</v>
      </c>
      <c r="AO45" s="8">
        <v>1425</v>
      </c>
      <c r="AP45" s="1">
        <f>AN45-AO45</f>
        <v>-1425</v>
      </c>
      <c r="AQ45" s="69">
        <f>O45</f>
        <v>2.3956558773424188</v>
      </c>
      <c r="AR45">
        <f>AQ45/$AQ$53</f>
        <v>1.1477922137415145E-2</v>
      </c>
      <c r="AS45" s="1">
        <f>AR45*$AS$53*$B$53</f>
        <v>563.34091965027153</v>
      </c>
      <c r="AT45" s="8">
        <v>633</v>
      </c>
      <c r="AU45" s="1">
        <f>AS45-AT45</f>
        <v>-69.65908034972847</v>
      </c>
      <c r="AV45" s="82">
        <f>AVERAGE(F45:H45)</f>
        <v>0.53900000000000003</v>
      </c>
      <c r="AW45" s="82">
        <f>E45/$E$53</f>
        <v>1.0892116182572612E-2</v>
      </c>
      <c r="AX45" s="49">
        <f>AV45*$AX$53*AW45</f>
        <v>569.12025933609948</v>
      </c>
      <c r="AY45" s="8">
        <v>2533</v>
      </c>
      <c r="AZ45" s="1">
        <f>AX45-AY45</f>
        <v>-1963.8797406639005</v>
      </c>
    </row>
    <row r="46" spans="1:52" x14ac:dyDescent="0.2">
      <c r="A46" s="23" t="s">
        <v>127</v>
      </c>
      <c r="B46" s="21">
        <v>0</v>
      </c>
      <c r="C46" s="21">
        <v>4566</v>
      </c>
      <c r="D46" s="21">
        <f>10000-C46</f>
        <v>5434</v>
      </c>
      <c r="E46" s="21">
        <v>0.99780000000000002</v>
      </c>
      <c r="F46" s="21">
        <v>0.4985</v>
      </c>
      <c r="G46" s="21">
        <v>0.99439999999999995</v>
      </c>
      <c r="H46" s="21">
        <v>0.1241</v>
      </c>
      <c r="I46" s="21">
        <v>0</v>
      </c>
      <c r="J46" s="21">
        <v>0</v>
      </c>
      <c r="K46" s="21">
        <v>0</v>
      </c>
      <c r="L46" s="24">
        <v>3.4</v>
      </c>
      <c r="M46" s="21">
        <v>1</v>
      </c>
      <c r="N46" s="88">
        <f>1.5 * (C46-MAX($C$2:$C$52))/(MIN($C$2:$C$52)-MAX($C$2:$C$52)) + 0.5</f>
        <v>1.3449744463373083</v>
      </c>
      <c r="O46" s="63">
        <f>(SUM(I46:L46) / M46) *((R46 + 1) * N46 / 3)</f>
        <v>4.5729131175468485</v>
      </c>
      <c r="P46" s="44">
        <f>O46/$O$53</f>
        <v>2.1909465879796253E-2</v>
      </c>
      <c r="Q46" s="44">
        <f>D46/$D$53</f>
        <v>2.1914736591641427E-2</v>
      </c>
      <c r="R46" s="41">
        <v>2</v>
      </c>
      <c r="S46" s="13">
        <f>Q46^R46</f>
        <v>4.8025567988102774E-4</v>
      </c>
      <c r="T46" s="13">
        <f>S46/$S$53</f>
        <v>2.2347476082088126E-2</v>
      </c>
      <c r="U46" s="13">
        <f>T46*P46</f>
        <v>4.8962126472007267E-4</v>
      </c>
      <c r="V46" s="31">
        <f>U46/$U$53</f>
        <v>2.3019512134744062E-2</v>
      </c>
      <c r="W46" s="80">
        <v>1488</v>
      </c>
      <c r="X46" s="46">
        <f>$F$59*V46</f>
        <v>1437.4764547662278</v>
      </c>
      <c r="Y46" s="86">
        <f>X46-W46</f>
        <v>-50.523545233772211</v>
      </c>
      <c r="Z46" s="80">
        <v>1116</v>
      </c>
      <c r="AA46" s="80">
        <v>0</v>
      </c>
      <c r="AB46" s="80">
        <v>0</v>
      </c>
      <c r="AC46" s="26">
        <f>SUM(Z46:AB46)</f>
        <v>1116</v>
      </c>
      <c r="AD46" s="46">
        <f>V46*$F$58</f>
        <v>1516.3182838277262</v>
      </c>
      <c r="AE46" s="22">
        <f>AD46-AC46</f>
        <v>400.31828382772619</v>
      </c>
      <c r="AF46" s="22">
        <f>AE46+Y46</f>
        <v>349.79473859395398</v>
      </c>
      <c r="AG46" s="55">
        <f>W46+AC46</f>
        <v>2604</v>
      </c>
      <c r="AH46">
        <f>X46/$X$53</f>
        <v>2.3019512134744052E-2</v>
      </c>
      <c r="AI46" s="1">
        <f>AH46*$AI$53</f>
        <v>2413.7800034249917</v>
      </c>
      <c r="AJ46" s="2">
        <v>1488</v>
      </c>
      <c r="AK46" s="1">
        <f>AI46-AJ46</f>
        <v>925.78000342499172</v>
      </c>
      <c r="AL46">
        <f>B46*O46</f>
        <v>0</v>
      </c>
      <c r="AM46">
        <f>AL46/$AL$53</f>
        <v>0</v>
      </c>
      <c r="AN46" s="1">
        <f>AM46*$AN$53</f>
        <v>0</v>
      </c>
      <c r="AO46" s="8">
        <v>0</v>
      </c>
      <c r="AP46" s="1">
        <f>AN46-AO46</f>
        <v>0</v>
      </c>
      <c r="AQ46" s="69">
        <f>O46</f>
        <v>4.5729131175468485</v>
      </c>
      <c r="AR46">
        <f>AQ46/$AQ$53</f>
        <v>2.1909465879796253E-2</v>
      </c>
      <c r="AS46" s="1">
        <f>AR46*$AS$53*$B$53</f>
        <v>1075.3251773278039</v>
      </c>
      <c r="AT46" s="8">
        <v>1116</v>
      </c>
      <c r="AU46" s="1">
        <f>AS46-AT46</f>
        <v>-40.674822672196115</v>
      </c>
      <c r="AV46" s="82">
        <f>AVERAGE(F46:H46)</f>
        <v>0.53900000000000003</v>
      </c>
      <c r="AW46" s="82">
        <f>E46/$E$53</f>
        <v>3.1750375480487737E-2</v>
      </c>
      <c r="AX46" s="49">
        <f>AV46*$AX$53*AW46</f>
        <v>1658.9780741033014</v>
      </c>
      <c r="AY46" s="8">
        <v>2975</v>
      </c>
      <c r="AZ46" s="1">
        <f>AX46-AY46</f>
        <v>-1316.0219258966986</v>
      </c>
    </row>
    <row r="47" spans="1:52" x14ac:dyDescent="0.2">
      <c r="A47" s="23" t="s">
        <v>128</v>
      </c>
      <c r="B47" s="21">
        <v>0</v>
      </c>
      <c r="C47" s="21">
        <v>4763</v>
      </c>
      <c r="D47" s="21">
        <f>10000-C47</f>
        <v>5237</v>
      </c>
      <c r="E47" s="21">
        <v>0.15690000000000001</v>
      </c>
      <c r="F47" s="21">
        <v>0.4985</v>
      </c>
      <c r="G47" s="21">
        <v>0.99439999999999995</v>
      </c>
      <c r="H47" s="21">
        <v>0.1241</v>
      </c>
      <c r="I47" s="21">
        <v>0</v>
      </c>
      <c r="J47" s="21">
        <v>0</v>
      </c>
      <c r="K47" s="21">
        <v>0</v>
      </c>
      <c r="L47" s="24">
        <v>3.3</v>
      </c>
      <c r="M47" s="21">
        <v>1</v>
      </c>
      <c r="N47" s="88">
        <f>1.5 * (C47-MAX($C$2:$C$52))/(MIN($C$2:$C$52)-MAX($C$2:$C$52)) + 0.5</f>
        <v>1.3030238500851787</v>
      </c>
      <c r="O47" s="63">
        <f>(SUM(I47:L47) / M47) *((R47 + 1) * N47 / 3)</f>
        <v>4.2999787052810898</v>
      </c>
      <c r="P47" s="44">
        <f>O47/$O$53</f>
        <v>2.0601798963927359E-2</v>
      </c>
      <c r="Q47" s="44">
        <f>D47/$D$53</f>
        <v>2.1120256814579713E-2</v>
      </c>
      <c r="R47" s="41">
        <v>2</v>
      </c>
      <c r="S47" s="13">
        <f>Q47^R47</f>
        <v>4.4606524791380081E-4</v>
      </c>
      <c r="T47" s="13">
        <f>S47/$S$53</f>
        <v>2.0756511325954172E-2</v>
      </c>
      <c r="U47" s="13">
        <f>T47*P47</f>
        <v>4.2762147352978916E-4</v>
      </c>
      <c r="V47" s="31">
        <f>U47/$U$53</f>
        <v>2.010459595668081E-2</v>
      </c>
      <c r="W47" s="80">
        <v>404</v>
      </c>
      <c r="X47" s="46">
        <f>$F$59*V47</f>
        <v>1255.4515991108899</v>
      </c>
      <c r="Y47" s="86">
        <f>X47-W47</f>
        <v>851.4515991108899</v>
      </c>
      <c r="Z47" s="80">
        <v>1145</v>
      </c>
      <c r="AA47" s="80">
        <v>0</v>
      </c>
      <c r="AB47" s="80">
        <v>0</v>
      </c>
      <c r="AC47" s="26">
        <f>SUM(Z47:AB47)</f>
        <v>1145</v>
      </c>
      <c r="AD47" s="46">
        <f>V47*$F$58</f>
        <v>1324.3098402625217</v>
      </c>
      <c r="AE47" s="22">
        <f>AD47-AC47</f>
        <v>179.30984026252167</v>
      </c>
      <c r="AF47" s="22">
        <f>AE47+Y47</f>
        <v>1030.7614393734116</v>
      </c>
      <c r="AG47" s="55">
        <f>W47+AC47</f>
        <v>1549</v>
      </c>
      <c r="AH47">
        <f>X47/$X$53</f>
        <v>2.01045959566808E-2</v>
      </c>
      <c r="AI47" s="1">
        <f>AH47*$AI$53</f>
        <v>2108.1277228256354</v>
      </c>
      <c r="AJ47" s="2">
        <v>1213</v>
      </c>
      <c r="AK47" s="49">
        <f>AI47-AJ47</f>
        <v>895.12772282563537</v>
      </c>
      <c r="AL47">
        <f>B47*O47</f>
        <v>0</v>
      </c>
      <c r="AM47">
        <f>AL47/$AL$53</f>
        <v>0</v>
      </c>
      <c r="AN47" s="1">
        <f>AM47*$AN$53</f>
        <v>0</v>
      </c>
      <c r="AO47" s="8">
        <v>2830</v>
      </c>
      <c r="AP47" s="1">
        <f>AN47-AO47</f>
        <v>-2830</v>
      </c>
      <c r="AQ47" s="69">
        <f>O47</f>
        <v>4.2999787052810898</v>
      </c>
      <c r="AR47">
        <f>AQ47/$AQ$53</f>
        <v>2.0601798963927359E-2</v>
      </c>
      <c r="AS47" s="1">
        <f>AR47*$AS$53*$B$53</f>
        <v>1011.1443722864034</v>
      </c>
      <c r="AT47" s="8">
        <v>1145</v>
      </c>
      <c r="AU47" s="1">
        <f>AS47-AT47</f>
        <v>-133.85562771359662</v>
      </c>
      <c r="AV47" s="82">
        <f>AVERAGE(F47:H47)</f>
        <v>0.53900000000000003</v>
      </c>
      <c r="AW47" s="82">
        <f>E47/$E$53</f>
        <v>4.9926176717664129E-3</v>
      </c>
      <c r="AX47" s="49">
        <f>AV47*$AX$53*AW47</f>
        <v>260.86756847745846</v>
      </c>
      <c r="AY47" s="8">
        <v>2088</v>
      </c>
      <c r="AZ47" s="1">
        <f>AX47-AY47</f>
        <v>-1827.1324315225415</v>
      </c>
    </row>
    <row r="48" spans="1:52" x14ac:dyDescent="0.2">
      <c r="A48" s="23" t="s">
        <v>151</v>
      </c>
      <c r="B48" s="21">
        <v>1</v>
      </c>
      <c r="C48" s="21">
        <v>5769</v>
      </c>
      <c r="D48" s="21">
        <f>10000-C48</f>
        <v>4231</v>
      </c>
      <c r="E48" s="21">
        <v>0.78390000000000004</v>
      </c>
      <c r="F48" s="21">
        <v>0.4985</v>
      </c>
      <c r="G48" s="21">
        <v>0.99439999999999995</v>
      </c>
      <c r="H48" s="21">
        <v>0.1241</v>
      </c>
      <c r="I48" s="21">
        <v>0</v>
      </c>
      <c r="J48" s="21">
        <v>0</v>
      </c>
      <c r="K48" s="24">
        <v>3.2</v>
      </c>
      <c r="L48" s="24">
        <v>7.3</v>
      </c>
      <c r="M48" s="21">
        <v>2</v>
      </c>
      <c r="N48" s="88">
        <f>1.5 * (C48-MAX($C$2:$C$52))/(MIN($C$2:$C$52)-MAX($C$2:$C$52)) + 0.5</f>
        <v>1.0887989778534923</v>
      </c>
      <c r="O48" s="63">
        <f>(SUM(I48:L48) / M48) *((R48 + 1) * N48 / 3)</f>
        <v>5.7161946337308347</v>
      </c>
      <c r="P48" s="44">
        <f>O48/$O$53</f>
        <v>2.73870874146817E-2</v>
      </c>
      <c r="Q48" s="44">
        <f>D48/$D$53</f>
        <v>1.7063167191614811E-2</v>
      </c>
      <c r="R48" s="41">
        <v>2</v>
      </c>
      <c r="S48" s="21">
        <f>Q48^R48</f>
        <v>2.9115167460900008E-4</v>
      </c>
      <c r="T48" s="21">
        <f>S48/$S$53</f>
        <v>1.3548002360318509E-2</v>
      </c>
      <c r="U48" s="21">
        <f>T48*P48</f>
        <v>3.7104032493635701E-4</v>
      </c>
      <c r="V48" s="31">
        <f>U48/$U$53</f>
        <v>1.7444436910302546E-2</v>
      </c>
      <c r="W48" s="80">
        <v>0</v>
      </c>
      <c r="X48" s="46">
        <f>$F$59*V48</f>
        <v>1089.3353073007527</v>
      </c>
      <c r="Y48" s="86">
        <f>X48-W48</f>
        <v>1089.3353073007527</v>
      </c>
      <c r="Z48" s="80">
        <v>0</v>
      </c>
      <c r="AA48" s="80">
        <f>4096-1850</f>
        <v>2246</v>
      </c>
      <c r="AB48" s="80">
        <v>0</v>
      </c>
      <c r="AC48" s="26">
        <f>SUM(Z48:AB48)</f>
        <v>2246</v>
      </c>
      <c r="AD48" s="46">
        <f>V48*$F$58</f>
        <v>1149.0825037185391</v>
      </c>
      <c r="AE48" s="22">
        <f>AD48-AC48</f>
        <v>-1096.9174962814609</v>
      </c>
      <c r="AF48" s="22">
        <f>AE48+Y48</f>
        <v>-7.5821889807082243</v>
      </c>
      <c r="AG48" s="55">
        <f>W48+AC48</f>
        <v>2246</v>
      </c>
      <c r="AH48">
        <f>X48/$X$53</f>
        <v>1.7444436910302535E-2</v>
      </c>
      <c r="AI48" s="1">
        <f>AH48*$AI$53</f>
        <v>1829.1887655405033</v>
      </c>
      <c r="AJ48" s="2">
        <v>3039</v>
      </c>
      <c r="AK48" s="49">
        <f>AI48-AJ48</f>
        <v>-1209.8112344594967</v>
      </c>
      <c r="AL48">
        <f>B48*O48</f>
        <v>5.7161946337308347</v>
      </c>
      <c r="AM48">
        <f>AL48/$AL$53</f>
        <v>6.8649631499034525E-2</v>
      </c>
      <c r="AN48" s="1">
        <f>AM48*$AN$53</f>
        <v>7132.628063118188</v>
      </c>
      <c r="AO48" s="8">
        <v>0</v>
      </c>
      <c r="AP48" s="74">
        <f>AN48-AO48</f>
        <v>7132.628063118188</v>
      </c>
      <c r="AQ48" s="69">
        <f>O48</f>
        <v>5.7161946337308347</v>
      </c>
      <c r="AR48">
        <f>AQ48/$AQ$53</f>
        <v>2.73870874146817E-2</v>
      </c>
      <c r="AS48" s="1">
        <f>AR48*$AS$53*$B$53</f>
        <v>1344.168990346858</v>
      </c>
      <c r="AT48" s="8">
        <v>2378</v>
      </c>
      <c r="AU48" s="1">
        <f>AS48-AT48</f>
        <v>-1033.831009653142</v>
      </c>
      <c r="AV48" s="82">
        <f>AVERAGE(F48:H48)</f>
        <v>0.53900000000000003</v>
      </c>
      <c r="AW48" s="82">
        <f>E48/$E$53</f>
        <v>2.494399613064175E-2</v>
      </c>
      <c r="AX48" s="49">
        <f>AV48*$AX$53*AW48</f>
        <v>1303.3402608634779</v>
      </c>
      <c r="AY48" s="8">
        <v>1586</v>
      </c>
      <c r="AZ48" s="1">
        <f>AX48-AY48</f>
        <v>-282.65973913652215</v>
      </c>
    </row>
    <row r="49" spans="1:52" x14ac:dyDescent="0.2">
      <c r="A49" s="23" t="s">
        <v>102</v>
      </c>
      <c r="B49" s="21">
        <v>1</v>
      </c>
      <c r="C49" s="21">
        <v>6862</v>
      </c>
      <c r="D49" s="21">
        <f>10000-C49</f>
        <v>3138</v>
      </c>
      <c r="E49" s="21">
        <v>0.999</v>
      </c>
      <c r="F49" s="21">
        <v>0.4985</v>
      </c>
      <c r="G49" s="21">
        <v>0.99439999999999995</v>
      </c>
      <c r="H49" s="21">
        <v>0.1241</v>
      </c>
      <c r="I49" s="24">
        <v>5.7</v>
      </c>
      <c r="J49" s="21">
        <v>0</v>
      </c>
      <c r="K49" s="24">
        <v>3.2</v>
      </c>
      <c r="L49" s="21">
        <v>0</v>
      </c>
      <c r="M49" s="21">
        <v>2</v>
      </c>
      <c r="N49" s="88">
        <f>1.5 * (C49-MAX($C$2:$C$52))/(MIN($C$2:$C$52)-MAX($C$2:$C$52)) + 0.5</f>
        <v>0.85604770017035769</v>
      </c>
      <c r="O49" s="63">
        <f>(SUM(I49:L49) / M49) *((R49 + 1) * N49 / 3)</f>
        <v>3.8094122657580924</v>
      </c>
      <c r="P49" s="44">
        <f>O49/$O$53</f>
        <v>1.8251426588108407E-2</v>
      </c>
      <c r="Q49" s="44">
        <f>D49/$D$53</f>
        <v>1.2655215941216562E-2</v>
      </c>
      <c r="R49" s="41">
        <v>2</v>
      </c>
      <c r="S49" s="13">
        <f>Q49^R49</f>
        <v>1.6015449051882179E-4</v>
      </c>
      <c r="T49" s="13">
        <f>S49/$S$53</f>
        <v>7.4523817129971397E-3</v>
      </c>
      <c r="U49" s="13">
        <f>T49*P49</f>
        <v>1.3601659774132888E-4</v>
      </c>
      <c r="V49" s="31">
        <f>U49/$U$53</f>
        <v>6.3948115570985351E-3</v>
      </c>
      <c r="W49" s="80">
        <v>0</v>
      </c>
      <c r="X49" s="46">
        <f>$F$59*V49</f>
        <v>399.33040249457514</v>
      </c>
      <c r="Y49" s="86">
        <f>X49-W49</f>
        <v>399.33040249457514</v>
      </c>
      <c r="Z49" s="80">
        <v>678</v>
      </c>
      <c r="AA49" s="80">
        <v>1016</v>
      </c>
      <c r="AB49" s="80">
        <v>0</v>
      </c>
      <c r="AC49" s="26">
        <f>SUM(Z49:AB49)</f>
        <v>1694</v>
      </c>
      <c r="AD49" s="46">
        <f>V49*$F$58</f>
        <v>421.23263207763762</v>
      </c>
      <c r="AE49" s="22">
        <f>AD49-AC49</f>
        <v>-1272.7673679223624</v>
      </c>
      <c r="AF49" s="22">
        <f>AE49+Y49</f>
        <v>-873.4369654277873</v>
      </c>
      <c r="AG49" s="55">
        <f>W49+AC49</f>
        <v>1694</v>
      </c>
      <c r="AH49">
        <f>X49/$X$53</f>
        <v>6.3948115570985325E-3</v>
      </c>
      <c r="AI49" s="1">
        <f>AH49*$AI$53</f>
        <v>670.54715025423786</v>
      </c>
      <c r="AJ49" s="2">
        <v>1355</v>
      </c>
      <c r="AK49" s="1">
        <f>AI49-AJ49</f>
        <v>-684.45284974576214</v>
      </c>
      <c r="AL49">
        <f>B49*O49</f>
        <v>3.8094122657580924</v>
      </c>
      <c r="AM49">
        <f>AL49/$AL$53</f>
        <v>4.5749797728897534E-2</v>
      </c>
      <c r="AN49" s="1">
        <f>AM49*$AN$53</f>
        <v>4753.3582342347245</v>
      </c>
      <c r="AO49" s="8">
        <v>3049</v>
      </c>
      <c r="AP49" s="1">
        <f>AN49-AO49</f>
        <v>1704.3582342347245</v>
      </c>
      <c r="AQ49" s="69">
        <f>O49</f>
        <v>3.8094122657580924</v>
      </c>
      <c r="AR49">
        <f>AQ49/$AQ$53</f>
        <v>1.8251426588108407E-2</v>
      </c>
      <c r="AS49" s="1">
        <f>AR49*$AS$53*$B$53</f>
        <v>895.78717436655199</v>
      </c>
      <c r="AT49" s="8">
        <v>2033</v>
      </c>
      <c r="AU49" s="1">
        <f>AS49-AT49</f>
        <v>-1137.2128256334481</v>
      </c>
      <c r="AV49" s="82">
        <f>AVERAGE(F49:H49)</f>
        <v>0.53900000000000003</v>
      </c>
      <c r="AW49" s="82">
        <f>E49/$E$53</f>
        <v>3.1788559936868362E-2</v>
      </c>
      <c r="AX49" s="49">
        <f>AV49*$AX$53*AW49</f>
        <v>1660.9732371509303</v>
      </c>
      <c r="AY49" s="8">
        <v>3049</v>
      </c>
      <c r="AZ49" s="1">
        <f>AX49-AY49</f>
        <v>-1388.0267628490697</v>
      </c>
    </row>
    <row r="50" spans="1:52" x14ac:dyDescent="0.2">
      <c r="A50" s="10" t="s">
        <v>101</v>
      </c>
      <c r="B50" s="21">
        <v>0</v>
      </c>
      <c r="C50" s="3">
        <v>3637</v>
      </c>
      <c r="D50" s="21">
        <f>10000-C50</f>
        <v>6363</v>
      </c>
      <c r="E50" s="21">
        <v>0.99650000000000005</v>
      </c>
      <c r="F50" s="21">
        <v>0.4985</v>
      </c>
      <c r="G50" s="21">
        <v>0.99439999999999995</v>
      </c>
      <c r="H50" s="21">
        <v>0.1241</v>
      </c>
      <c r="I50" s="24">
        <v>3.7</v>
      </c>
      <c r="J50" s="21">
        <v>0</v>
      </c>
      <c r="K50" s="24">
        <v>2.2000000000000002</v>
      </c>
      <c r="L50" s="21">
        <v>0</v>
      </c>
      <c r="M50" s="21">
        <v>2</v>
      </c>
      <c r="N50" s="88">
        <f>1.5 * (C50-MAX($C$2:$C$52))/(MIN($C$2:$C$52)-MAX($C$2:$C$52)) + 0.5</f>
        <v>1.542802385008518</v>
      </c>
      <c r="O50" s="63">
        <f>(SUM(I50:L50) / M50) *((R50 + 1) * N50 / 3)</f>
        <v>4.5512670357751288</v>
      </c>
      <c r="P50" s="45">
        <f>O50/$O$53</f>
        <v>2.18057564766613E-2</v>
      </c>
      <c r="Q50" s="44">
        <f>D50/$D$53</f>
        <v>2.566129350986647E-2</v>
      </c>
      <c r="R50" s="41">
        <v>2</v>
      </c>
      <c r="S50">
        <f>Q50^R50</f>
        <v>6.5850198459951501E-4</v>
      </c>
      <c r="T50">
        <f>S50/$S$53</f>
        <v>3.0641714335353076E-2</v>
      </c>
      <c r="U50">
        <f>T50*P50</f>
        <v>6.6816576082413077E-4</v>
      </c>
      <c r="V50" s="5">
        <f>U50/$U$53</f>
        <v>3.1413770086364916E-2</v>
      </c>
      <c r="W50" s="81">
        <v>643</v>
      </c>
      <c r="X50" s="46">
        <f>$F$59*V50</f>
        <v>1961.6642868131435</v>
      </c>
      <c r="Y50" s="86">
        <f>X50-W50</f>
        <v>1318.6642868131435</v>
      </c>
      <c r="Z50" s="80">
        <v>772</v>
      </c>
      <c r="AA50" s="81">
        <v>900</v>
      </c>
      <c r="AB50" s="81">
        <v>0</v>
      </c>
      <c r="AC50" s="7">
        <f>SUM(Z50:AB50)</f>
        <v>1672</v>
      </c>
      <c r="AD50" s="46">
        <f>V50*$F$58</f>
        <v>2069.2564493589434</v>
      </c>
      <c r="AE50" s="1">
        <f>AD50-AC50</f>
        <v>397.25644935894343</v>
      </c>
      <c r="AF50" s="1">
        <f>AE50+Y50</f>
        <v>1715.9207361720869</v>
      </c>
      <c r="AG50" s="55">
        <f>W50+AC50</f>
        <v>2315</v>
      </c>
      <c r="AH50">
        <f>X50/$X$53</f>
        <v>3.1413770086364902E-2</v>
      </c>
      <c r="AI50" s="1">
        <f>AH50*$AI$53</f>
        <v>3293.9851037160511</v>
      </c>
      <c r="AJ50" s="2">
        <v>3087</v>
      </c>
      <c r="AK50" s="1">
        <f>AI50-AJ50</f>
        <v>206.98510371605107</v>
      </c>
      <c r="AL50">
        <f>B50*O50</f>
        <v>0</v>
      </c>
      <c r="AM50">
        <f>AL50/$AL$53</f>
        <v>0</v>
      </c>
      <c r="AN50" s="1">
        <f>AM50*$AN$53</f>
        <v>0</v>
      </c>
      <c r="AO50" s="8">
        <v>0</v>
      </c>
      <c r="AP50" s="1">
        <f>AN50-AO50</f>
        <v>0</v>
      </c>
      <c r="AQ50" s="69">
        <f>O50</f>
        <v>4.5512670357751288</v>
      </c>
      <c r="AR50">
        <f>AQ50/$AQ$53</f>
        <v>2.18057564766613E-2</v>
      </c>
      <c r="AS50" s="1">
        <f>AR50*$AS$53*$B$53</f>
        <v>1070.2350791515862</v>
      </c>
      <c r="AT50" s="8">
        <v>1286</v>
      </c>
      <c r="AU50" s="1">
        <f>AS50-AT50</f>
        <v>-215.76492084841379</v>
      </c>
      <c r="AV50" s="82">
        <f>AVERAGE(F50:H50)</f>
        <v>0.53900000000000003</v>
      </c>
      <c r="AW50" s="82">
        <f>E50/$E$53</f>
        <v>3.1709008986075399E-2</v>
      </c>
      <c r="AX50" s="49">
        <f>AV50*$AX$53*AW50</f>
        <v>1656.8166474683705</v>
      </c>
      <c r="AY50" s="8">
        <v>1929</v>
      </c>
      <c r="AZ50" s="49">
        <f>AX50-AY50</f>
        <v>-272.18335253162945</v>
      </c>
    </row>
    <row r="51" spans="1:52" x14ac:dyDescent="0.2">
      <c r="A51" s="23" t="s">
        <v>22</v>
      </c>
      <c r="B51" s="21">
        <v>1</v>
      </c>
      <c r="C51" s="21">
        <v>3946</v>
      </c>
      <c r="D51" s="21">
        <f>10000-C51</f>
        <v>6054</v>
      </c>
      <c r="E51" s="21">
        <v>0.2268</v>
      </c>
      <c r="F51" s="21">
        <v>0.4985</v>
      </c>
      <c r="G51" s="21">
        <v>0.99439999999999995</v>
      </c>
      <c r="H51" s="21">
        <v>0.1241</v>
      </c>
      <c r="I51" s="21">
        <v>0</v>
      </c>
      <c r="J51" s="66">
        <f>$AD$69</f>
        <v>5.6000000000000005</v>
      </c>
      <c r="K51" s="24">
        <v>3.3</v>
      </c>
      <c r="L51" s="24">
        <v>2.6</v>
      </c>
      <c r="M51" s="21">
        <v>2</v>
      </c>
      <c r="N51" s="88">
        <f>1.5 * (C51-MAX($C$2:$C$52))/(MIN($C$2:$C$52)-MAX($C$2:$C$52)) + 0.5</f>
        <v>1.4770017035775127</v>
      </c>
      <c r="O51" s="63">
        <f>(SUM(I51:L51) / M51) *((R51 + 1) * N51 / 3)</f>
        <v>8.4927597955706986</v>
      </c>
      <c r="P51" s="44">
        <f>O51/$O$53</f>
        <v>4.0689999171945858E-2</v>
      </c>
      <c r="Q51" s="44">
        <f>D51/$D$53</f>
        <v>2.4415129798637688E-2</v>
      </c>
      <c r="R51" s="41">
        <v>2</v>
      </c>
      <c r="S51" s="13">
        <f>Q51^R51</f>
        <v>5.96098563084326E-4</v>
      </c>
      <c r="T51" s="13">
        <f>S51/$S$53</f>
        <v>2.7737929896829373E-2</v>
      </c>
      <c r="U51" s="13">
        <f>T51*P51</f>
        <v>1.1286563445334795E-3</v>
      </c>
      <c r="V51" s="31">
        <f>U51/$U$53</f>
        <v>5.3063705135025716E-2</v>
      </c>
      <c r="W51" s="80">
        <v>2168</v>
      </c>
      <c r="X51" s="46">
        <f>$F$59*V51</f>
        <v>3313.6161308618157</v>
      </c>
      <c r="Y51" s="86">
        <f>X51-W51</f>
        <v>1145.6161308618157</v>
      </c>
      <c r="Z51" s="80">
        <v>1239</v>
      </c>
      <c r="AA51" s="80">
        <v>2065</v>
      </c>
      <c r="AB51" s="80">
        <v>0</v>
      </c>
      <c r="AC51" s="26">
        <f>SUM(Z51:AB51)</f>
        <v>3304</v>
      </c>
      <c r="AD51" s="46">
        <f>V51*$F$58</f>
        <v>3495.3593209492788</v>
      </c>
      <c r="AE51" s="22">
        <f>AD51-AC51</f>
        <v>191.35932094927875</v>
      </c>
      <c r="AF51" s="22">
        <f>AE51+Y51</f>
        <v>1336.9754518110944</v>
      </c>
      <c r="AG51" s="55">
        <f>W51+AC51</f>
        <v>5472</v>
      </c>
      <c r="AH51">
        <f>X51/$X$53</f>
        <v>5.3063705135025688E-2</v>
      </c>
      <c r="AI51" s="1">
        <f>AH51*$AI$53</f>
        <v>5564.1539930485233</v>
      </c>
      <c r="AJ51" s="2">
        <v>4130</v>
      </c>
      <c r="AK51" s="49">
        <f>AI51-AJ51</f>
        <v>1434.1539930485233</v>
      </c>
      <c r="AL51">
        <f>B51*O51</f>
        <v>8.4927597955706986</v>
      </c>
      <c r="AM51">
        <f>AL51/$AL$53</f>
        <v>0.10199527268287166</v>
      </c>
      <c r="AN51" s="1">
        <f>AM51*$AN$53</f>
        <v>10597.206836477682</v>
      </c>
      <c r="AO51" s="8">
        <v>3510</v>
      </c>
      <c r="AP51" s="49">
        <f>AN51-AO51</f>
        <v>7087.2068364776824</v>
      </c>
      <c r="AQ51" s="69">
        <f>O51</f>
        <v>8.4927597955706986</v>
      </c>
      <c r="AR51">
        <f>AQ51/$AQ$53</f>
        <v>4.0689999171945858E-2</v>
      </c>
      <c r="AS51" s="1">
        <f>AR51*$AS$53*$B$53</f>
        <v>1997.0811162215232</v>
      </c>
      <c r="AT51" s="8">
        <v>2375</v>
      </c>
      <c r="AU51" s="49">
        <f>AS51-AT51</f>
        <v>-377.91888377847681</v>
      </c>
      <c r="AV51" s="82">
        <f>AVERAGE(F51:H51)</f>
        <v>0.53900000000000003</v>
      </c>
      <c r="AW51" s="82">
        <f>E51/$E$53</f>
        <v>7.2168622559376817E-3</v>
      </c>
      <c r="AX51" s="49">
        <f>AV51*$AX$53*AW51</f>
        <v>377.08581600183282</v>
      </c>
      <c r="AY51" s="8">
        <v>0</v>
      </c>
      <c r="AZ51" s="49">
        <f>AX51-AY51</f>
        <v>377.08581600183282</v>
      </c>
    </row>
    <row r="52" spans="1:52" x14ac:dyDescent="0.2">
      <c r="A52" s="23" t="s">
        <v>83</v>
      </c>
      <c r="B52" s="21">
        <v>0</v>
      </c>
      <c r="C52" s="21">
        <v>1490</v>
      </c>
      <c r="D52" s="21">
        <f>10000-C52</f>
        <v>8510</v>
      </c>
      <c r="E52" s="21">
        <v>0.99980000000000002</v>
      </c>
      <c r="F52" s="21">
        <v>0.4985</v>
      </c>
      <c r="G52" s="21">
        <v>0.99439999999999995</v>
      </c>
      <c r="H52" s="21">
        <v>0.1241</v>
      </c>
      <c r="I52" s="21">
        <v>0</v>
      </c>
      <c r="J52" s="21">
        <v>0</v>
      </c>
      <c r="K52" s="24">
        <v>2.8</v>
      </c>
      <c r="L52" s="21">
        <v>0</v>
      </c>
      <c r="M52" s="21">
        <v>1</v>
      </c>
      <c r="N52" s="88">
        <f>1.5 * (C52-MAX($C$2:$C$52))/(MIN($C$2:$C$52)-MAX($C$2:$C$52)) + 0.5</f>
        <v>2</v>
      </c>
      <c r="O52" s="63">
        <f>(SUM(I52:L52) / M52) *((R52 + 1) * N52 / 3)</f>
        <v>5.6</v>
      </c>
      <c r="P52" s="44">
        <f>O52/$O$53</f>
        <v>2.6830382684523427E-2</v>
      </c>
      <c r="Q52" s="44">
        <f>D52/$D$53</f>
        <v>3.4319913212158361E-2</v>
      </c>
      <c r="R52" s="41">
        <v>2</v>
      </c>
      <c r="S52" s="13">
        <f>Q52^R52</f>
        <v>1.1778564428900819E-3</v>
      </c>
      <c r="T52" s="13">
        <f>S52/$S$53</f>
        <v>5.4808552586281131E-2</v>
      </c>
      <c r="U52" s="13">
        <f>T52*P52</f>
        <v>1.4705344402747491E-3</v>
      </c>
      <c r="V52" s="31">
        <f>U52/$U$53</f>
        <v>6.9137081723394944E-2</v>
      </c>
      <c r="W52" s="80">
        <v>855</v>
      </c>
      <c r="X52" s="46">
        <f>$F$59*V52</f>
        <v>4317.3342052991211</v>
      </c>
      <c r="Y52" s="87">
        <f>X52-W52</f>
        <v>3462.3342052991211</v>
      </c>
      <c r="Z52" s="84">
        <v>0</v>
      </c>
      <c r="AA52" s="80">
        <f>767+7247</f>
        <v>8014</v>
      </c>
      <c r="AB52" s="80">
        <v>0</v>
      </c>
      <c r="AC52" s="26">
        <f>SUM(Z52:AB52)</f>
        <v>8014</v>
      </c>
      <c r="AD52" s="46">
        <f>V52*$F$58</f>
        <v>4554.1287102017486</v>
      </c>
      <c r="AE52" s="22">
        <f>AD52-AC52</f>
        <v>-3459.8712897982514</v>
      </c>
      <c r="AF52" s="22">
        <f>AE52+Y52</f>
        <v>2.4629155008697126</v>
      </c>
      <c r="AG52" s="55">
        <f>W52+AC52</f>
        <v>8869</v>
      </c>
      <c r="AH52">
        <f>X52/$X$53</f>
        <v>6.9137081723394916E-2</v>
      </c>
      <c r="AI52" s="1">
        <f>AH52*$AI$53</f>
        <v>7249.5761153517442</v>
      </c>
      <c r="AJ52" s="2">
        <v>1191</v>
      </c>
      <c r="AK52" s="74">
        <f>AI52-AJ52</f>
        <v>6058.5761153517442</v>
      </c>
      <c r="AL52">
        <f>B52*O52</f>
        <v>0</v>
      </c>
      <c r="AM52">
        <f>AL52/$AL$53</f>
        <v>0</v>
      </c>
      <c r="AN52" s="1">
        <f>AM52*$AN$53</f>
        <v>0</v>
      </c>
      <c r="AO52" s="8">
        <v>639</v>
      </c>
      <c r="AP52" s="1">
        <f>AN52-AO52</f>
        <v>-639</v>
      </c>
      <c r="AQ52" s="69">
        <f>O52</f>
        <v>5.6</v>
      </c>
      <c r="AR52">
        <f>AQ52/$AQ$53</f>
        <v>2.6830382684523427E-2</v>
      </c>
      <c r="AS52" s="1">
        <f>AR52*$AS$53*$B$53</f>
        <v>1316.8457038751094</v>
      </c>
      <c r="AT52" s="8">
        <v>815</v>
      </c>
      <c r="AU52" s="1">
        <f>AS52-AT52</f>
        <v>501.84570387510939</v>
      </c>
      <c r="AV52" s="82">
        <f>AVERAGE(F52:H52)</f>
        <v>0.53900000000000003</v>
      </c>
      <c r="AW52" s="82">
        <f>E52/$E$53</f>
        <v>3.1814016241122109E-2</v>
      </c>
      <c r="AX52" s="49">
        <f>AV52*$AX$53*AW52</f>
        <v>1662.3033458493494</v>
      </c>
      <c r="AY52" s="8">
        <v>1822</v>
      </c>
      <c r="AZ52" s="1">
        <f>AX52-AY52</f>
        <v>-159.6966541506506</v>
      </c>
    </row>
    <row r="53" spans="1:52" ht="17" thickBot="1" x14ac:dyDescent="0.25">
      <c r="A53" s="4" t="s">
        <v>35</v>
      </c>
      <c r="B53" s="32">
        <f>AVERAGE(B2:B52)</f>
        <v>0.49019607843137253</v>
      </c>
      <c r="C53" s="4">
        <f t="shared" ref="C53:Y53" si="0">SUM(C2:C52)</f>
        <v>262039</v>
      </c>
      <c r="D53" s="4">
        <f t="shared" si="0"/>
        <v>247961</v>
      </c>
      <c r="E53" s="4">
        <f>SUM(E2:E52)</f>
        <v>31.426400000000005</v>
      </c>
      <c r="F53" s="4"/>
      <c r="G53" s="4"/>
      <c r="H53" s="4"/>
      <c r="I53" s="4">
        <f>SUM(I2:I52)</f>
        <v>99.9</v>
      </c>
      <c r="J53" s="64"/>
      <c r="K53" s="4">
        <f>MEDIAN(K6:K52)</f>
        <v>1.2</v>
      </c>
      <c r="L53" s="4">
        <f>SUM(L2:L52)</f>
        <v>95.3</v>
      </c>
      <c r="M53" s="4"/>
      <c r="N53" s="4" t="s">
        <v>90</v>
      </c>
      <c r="O53" s="64">
        <f t="shared" si="0"/>
        <v>208.7186033030475</v>
      </c>
      <c r="P53" s="4">
        <f t="shared" si="0"/>
        <v>0.99999999999999989</v>
      </c>
      <c r="Q53" s="4">
        <f t="shared" si="0"/>
        <v>1.0000000000000004</v>
      </c>
      <c r="R53" s="4"/>
      <c r="S53" s="4">
        <f t="shared" si="0"/>
        <v>2.149037672607515E-2</v>
      </c>
      <c r="T53" s="4">
        <f t="shared" si="0"/>
        <v>1</v>
      </c>
      <c r="U53" s="4">
        <f t="shared" si="0"/>
        <v>2.1269836730426279E-2</v>
      </c>
      <c r="V53" s="28">
        <f t="shared" si="0"/>
        <v>1</v>
      </c>
      <c r="W53" s="12">
        <f t="shared" si="0"/>
        <v>38416</v>
      </c>
      <c r="X53" s="12">
        <f t="shared" si="0"/>
        <v>62446.000000000029</v>
      </c>
      <c r="Y53" s="12">
        <f t="shared" si="0"/>
        <v>24030</v>
      </c>
      <c r="Z53" s="4"/>
      <c r="AA53" s="4"/>
      <c r="AB53" s="4"/>
      <c r="AC53" s="12">
        <f t="shared" ref="AC53:AH53" si="1">SUM(AC2:AC52)</f>
        <v>89039</v>
      </c>
      <c r="AD53" s="12">
        <f t="shared" si="1"/>
        <v>65871.000000000015</v>
      </c>
      <c r="AE53" s="12">
        <f t="shared" si="1"/>
        <v>-23168.000000000007</v>
      </c>
      <c r="AF53" s="12">
        <f t="shared" si="1"/>
        <v>862.00000000000682</v>
      </c>
      <c r="AG53" s="12">
        <f t="shared" si="1"/>
        <v>127455</v>
      </c>
      <c r="AH53" s="60">
        <f t="shared" si="1"/>
        <v>0.99999999999999956</v>
      </c>
      <c r="AI53" s="1">
        <v>104858</v>
      </c>
      <c r="AL53">
        <f>SUM(AL2:AL52)</f>
        <v>83.26621001325006</v>
      </c>
      <c r="AN53" s="1">
        <v>103899</v>
      </c>
      <c r="AO53" s="1"/>
      <c r="AP53" s="1"/>
      <c r="AQ53">
        <f>SUM(AQ2:AQ52)</f>
        <v>208.7186033030475</v>
      </c>
      <c r="AS53" s="1">
        <v>100124</v>
      </c>
      <c r="AT53" s="1" t="s">
        <v>129</v>
      </c>
      <c r="AU53" s="1"/>
      <c r="AV53" s="82"/>
      <c r="AW53" s="82">
        <f>SUM(AW2:AW52)</f>
        <v>0.99999999999999978</v>
      </c>
      <c r="AX53" s="1">
        <v>96940</v>
      </c>
      <c r="AZ53" s="82"/>
    </row>
    <row r="54" spans="1:52" x14ac:dyDescent="0.2">
      <c r="A54" s="29" t="s">
        <v>58</v>
      </c>
      <c r="B54" s="21"/>
      <c r="C54">
        <f>MEDIAN(C2:C52)</f>
        <v>4722</v>
      </c>
      <c r="K54">
        <f>SUM(K2:K52)</f>
        <v>99.8</v>
      </c>
      <c r="P54" t="s">
        <v>47</v>
      </c>
      <c r="Q54" s="21">
        <f>MEDIAN(Q2:Q52)</f>
        <v>2.1285605397623013E-2</v>
      </c>
      <c r="R54" s="30">
        <v>0</v>
      </c>
      <c r="Z54" s="14" t="s">
        <v>95</v>
      </c>
      <c r="AA54" s="15">
        <v>4.2</v>
      </c>
      <c r="AB54" s="15">
        <f t="shared" ref="AB54:AB69" si="2">AA54/$AA$70</f>
        <v>4.2042042042042038E-2</v>
      </c>
      <c r="AC54" s="56">
        <f t="shared" ref="AC54:AC69" si="3">AB54*$AA$72</f>
        <v>2.8000000000000003</v>
      </c>
      <c r="AD54" s="50">
        <v>2.8000000000000003</v>
      </c>
      <c r="AI54" s="72">
        <f>0.01*$AI$53</f>
        <v>1048.58</v>
      </c>
      <c r="AN54" s="72">
        <f>0.01*AN53</f>
        <v>1038.99</v>
      </c>
      <c r="AO54" s="1"/>
      <c r="AP54" s="1"/>
      <c r="AS54" s="72">
        <f>0.01*AS53</f>
        <v>1001.24</v>
      </c>
      <c r="AT54" s="1"/>
      <c r="AU54" s="1"/>
      <c r="AV54" s="82"/>
      <c r="AW54" s="82"/>
      <c r="AX54" s="72">
        <f>0.01*AX53</f>
        <v>969.4</v>
      </c>
      <c r="AZ54" s="82"/>
    </row>
    <row r="55" spans="1:52" x14ac:dyDescent="0.2">
      <c r="A55" s="31" t="s">
        <v>57</v>
      </c>
      <c r="B55" s="21"/>
      <c r="P55" t="s">
        <v>48</v>
      </c>
      <c r="Q55">
        <f>AVERAGE(Q2:Q52)</f>
        <v>1.9607843137254912E-2</v>
      </c>
      <c r="R55" s="5">
        <v>2</v>
      </c>
      <c r="Z55" s="16" t="s">
        <v>26</v>
      </c>
      <c r="AA55" s="13">
        <v>1.9</v>
      </c>
      <c r="AB55" s="13">
        <f t="shared" si="2"/>
        <v>1.9019019019019017E-2</v>
      </c>
      <c r="AC55" s="57">
        <f t="shared" si="3"/>
        <v>1.2666666666666666</v>
      </c>
      <c r="AD55" s="51">
        <v>1.2666666666666666</v>
      </c>
      <c r="AE55" t="s">
        <v>72</v>
      </c>
      <c r="AF55" t="s">
        <v>70</v>
      </c>
      <c r="AG55" t="s">
        <v>74</v>
      </c>
      <c r="AV55" s="82"/>
      <c r="AW55" s="82"/>
      <c r="AX55" s="1">
        <f>SUM(AX2:AX52)</f>
        <v>52250.659999999982</v>
      </c>
      <c r="AY55" s="82"/>
      <c r="AZ55" s="82"/>
    </row>
    <row r="56" spans="1:52" x14ac:dyDescent="0.2">
      <c r="A56" t="s">
        <v>99</v>
      </c>
      <c r="B56" s="2" t="s">
        <v>131</v>
      </c>
      <c r="R56" s="27"/>
      <c r="Z56" s="16" t="s">
        <v>68</v>
      </c>
      <c r="AA56" s="13">
        <v>2</v>
      </c>
      <c r="AB56" s="13">
        <f t="shared" si="2"/>
        <v>2.002002002002002E-2</v>
      </c>
      <c r="AC56" s="57">
        <f t="shared" si="3"/>
        <v>1.3333333333333335</v>
      </c>
      <c r="AD56" s="51">
        <v>1.3333333333333335</v>
      </c>
      <c r="AE56">
        <v>5755</v>
      </c>
      <c r="AF56">
        <v>16991</v>
      </c>
      <c r="AG56">
        <v>1139</v>
      </c>
      <c r="AV56" s="82"/>
      <c r="AW56" s="82"/>
      <c r="AX56" s="82"/>
      <c r="AY56" s="82"/>
      <c r="AZ56" s="82"/>
    </row>
    <row r="57" spans="1:52" x14ac:dyDescent="0.2">
      <c r="A57" s="10" t="s">
        <v>28</v>
      </c>
      <c r="B57" t="s">
        <v>30</v>
      </c>
      <c r="C57" t="s">
        <v>136</v>
      </c>
      <c r="D57" t="s">
        <v>13</v>
      </c>
      <c r="E57" t="s">
        <v>135</v>
      </c>
      <c r="F57" t="s">
        <v>44</v>
      </c>
      <c r="G57" t="s">
        <v>71</v>
      </c>
      <c r="H57" t="s">
        <v>42</v>
      </c>
      <c r="Z57" s="16" t="s">
        <v>19</v>
      </c>
      <c r="AA57" s="13">
        <v>9</v>
      </c>
      <c r="AB57" s="13">
        <f t="shared" si="2"/>
        <v>9.0090090090090086E-2</v>
      </c>
      <c r="AC57" s="57">
        <f t="shared" si="3"/>
        <v>6.0000000000000009</v>
      </c>
      <c r="AD57" s="51">
        <v>6.0000000000000009</v>
      </c>
      <c r="AV57" s="82"/>
      <c r="AW57" s="82"/>
      <c r="AX57" s="82"/>
      <c r="AY57" s="82"/>
      <c r="AZ57" s="82"/>
    </row>
    <row r="58" spans="1:52" x14ac:dyDescent="0.2">
      <c r="A58" s="10" t="s">
        <v>2</v>
      </c>
      <c r="B58" s="3">
        <v>111060</v>
      </c>
      <c r="C58" s="70">
        <v>27842</v>
      </c>
      <c r="D58">
        <v>12919</v>
      </c>
      <c r="E58">
        <v>17347</v>
      </c>
      <c r="F58" s="1">
        <f>B58-C58-E58</f>
        <v>65871</v>
      </c>
      <c r="G58">
        <f>F58/B58</f>
        <v>0.59311183144246349</v>
      </c>
      <c r="H58" s="1">
        <f>$B60*0.0025</f>
        <v>516.33500000000004</v>
      </c>
      <c r="Z58" s="16" t="s">
        <v>40</v>
      </c>
      <c r="AA58" s="13">
        <v>5.4</v>
      </c>
      <c r="AB58" s="13">
        <f t="shared" si="2"/>
        <v>5.4054054054054057E-2</v>
      </c>
      <c r="AC58" s="57">
        <f t="shared" si="3"/>
        <v>3.6000000000000005</v>
      </c>
      <c r="AD58" s="51">
        <v>3.6000000000000005</v>
      </c>
      <c r="AV58" s="82"/>
      <c r="AW58" s="82"/>
      <c r="AX58" s="82"/>
      <c r="AY58" s="82"/>
      <c r="AZ58" s="82"/>
    </row>
    <row r="59" spans="1:52" x14ac:dyDescent="0.2">
      <c r="A59" s="10" t="s">
        <v>29</v>
      </c>
      <c r="B59" s="3">
        <v>95474</v>
      </c>
      <c r="C59" s="70">
        <v>23193</v>
      </c>
      <c r="D59">
        <v>27518</v>
      </c>
      <c r="E59">
        <v>9835</v>
      </c>
      <c r="F59" s="1">
        <f>B59-C59-E59</f>
        <v>62446</v>
      </c>
      <c r="G59">
        <f>F59/B59</f>
        <v>0.65406288623080633</v>
      </c>
      <c r="H59" s="1">
        <f>B60*0.005</f>
        <v>1032.67</v>
      </c>
      <c r="I59" t="s">
        <v>119</v>
      </c>
      <c r="Z59" s="16" t="s">
        <v>20</v>
      </c>
      <c r="AA59" s="13">
        <v>10.7</v>
      </c>
      <c r="AB59" s="13">
        <f t="shared" si="2"/>
        <v>0.10710710710710709</v>
      </c>
      <c r="AC59" s="57">
        <f t="shared" si="3"/>
        <v>7.1333333333333337</v>
      </c>
      <c r="AD59" s="51">
        <v>7.1333333333333337</v>
      </c>
      <c r="AV59" s="82"/>
      <c r="AW59" s="82"/>
      <c r="AX59" s="82"/>
      <c r="AY59" s="82"/>
      <c r="AZ59" s="82"/>
    </row>
    <row r="60" spans="1:52" x14ac:dyDescent="0.2">
      <c r="A60" s="10" t="s">
        <v>30</v>
      </c>
      <c r="B60">
        <f>B58+B59</f>
        <v>206534</v>
      </c>
      <c r="C60" s="71">
        <f>C58+C59</f>
        <v>51035</v>
      </c>
      <c r="D60">
        <f>D58+D59</f>
        <v>40437</v>
      </c>
      <c r="F60">
        <f>F58+F59</f>
        <v>128317</v>
      </c>
      <c r="G60">
        <f>F60/B60</f>
        <v>0.62128753619258814</v>
      </c>
      <c r="H60" s="53">
        <f>H59*2</f>
        <v>2065.34</v>
      </c>
      <c r="I60" t="s">
        <v>150</v>
      </c>
      <c r="Z60" s="16" t="s">
        <v>66</v>
      </c>
      <c r="AA60" s="21">
        <v>2.4</v>
      </c>
      <c r="AB60" s="13">
        <f t="shared" si="2"/>
        <v>2.402402402402402E-2</v>
      </c>
      <c r="AC60" s="57">
        <f t="shared" si="3"/>
        <v>1.5999999999999999</v>
      </c>
      <c r="AD60" s="51">
        <v>1.5999999999999999</v>
      </c>
      <c r="AV60" s="82"/>
      <c r="AW60" s="82"/>
      <c r="AX60" s="82"/>
      <c r="AY60" s="82"/>
      <c r="AZ60" s="82"/>
    </row>
    <row r="61" spans="1:52" x14ac:dyDescent="0.2">
      <c r="A61" s="10" t="s">
        <v>73</v>
      </c>
      <c r="F61">
        <f>0.025 * F60</f>
        <v>3207.9250000000002</v>
      </c>
      <c r="Z61" s="16" t="s">
        <v>27</v>
      </c>
      <c r="AA61" s="13">
        <v>8.9</v>
      </c>
      <c r="AB61" s="13">
        <f t="shared" si="2"/>
        <v>8.9089089089089094E-2</v>
      </c>
      <c r="AC61" s="57">
        <f t="shared" si="3"/>
        <v>5.9333333333333345</v>
      </c>
      <c r="AD61" s="51">
        <v>5.9333333333333345</v>
      </c>
      <c r="AV61" s="82"/>
      <c r="AW61" s="82"/>
      <c r="AX61" s="82"/>
      <c r="AY61" s="82"/>
      <c r="AZ61" s="82"/>
    </row>
    <row r="62" spans="1:52" x14ac:dyDescent="0.2">
      <c r="Z62" s="16" t="s">
        <v>4</v>
      </c>
      <c r="AA62" s="13">
        <v>6.3</v>
      </c>
      <c r="AB62" s="13">
        <f t="shared" si="2"/>
        <v>6.3063063063063057E-2</v>
      </c>
      <c r="AC62" s="57">
        <f t="shared" si="3"/>
        <v>4.2</v>
      </c>
      <c r="AD62" s="51">
        <v>4.2</v>
      </c>
      <c r="AV62" s="82"/>
      <c r="AW62" s="82"/>
      <c r="AX62" s="82"/>
      <c r="AY62" s="82"/>
      <c r="AZ62" s="82"/>
    </row>
    <row r="63" spans="1:52" x14ac:dyDescent="0.2">
      <c r="A63" s="2" t="s">
        <v>143</v>
      </c>
      <c r="B63" t="s">
        <v>70</v>
      </c>
      <c r="Z63" s="16" t="s">
        <v>41</v>
      </c>
      <c r="AA63" s="13">
        <v>6.8</v>
      </c>
      <c r="AB63" s="13">
        <f t="shared" si="2"/>
        <v>6.8068068068068061E-2</v>
      </c>
      <c r="AC63" s="57">
        <f t="shared" si="3"/>
        <v>4.5333333333333332</v>
      </c>
      <c r="AD63" s="51">
        <v>4.5333333333333332</v>
      </c>
      <c r="AV63" s="82"/>
      <c r="AW63" s="82"/>
      <c r="AX63" s="82"/>
      <c r="AY63" s="82"/>
      <c r="AZ63" s="82"/>
    </row>
    <row r="64" spans="1:52" x14ac:dyDescent="0.2">
      <c r="A64" s="2" t="s">
        <v>144</v>
      </c>
      <c r="B64">
        <v>12021</v>
      </c>
      <c r="Z64" s="16" t="s">
        <v>21</v>
      </c>
      <c r="AA64" s="13">
        <v>11.2</v>
      </c>
      <c r="AB64" s="13">
        <f t="shared" si="2"/>
        <v>0.1121121121121121</v>
      </c>
      <c r="AC64" s="57">
        <f t="shared" si="3"/>
        <v>7.4666666666666668</v>
      </c>
      <c r="AD64" s="51">
        <v>7.4666666666666668</v>
      </c>
      <c r="AV64" s="82"/>
      <c r="AW64" s="82"/>
      <c r="AX64" s="82"/>
      <c r="AY64" s="82"/>
      <c r="AZ64" s="82"/>
    </row>
    <row r="65" spans="26:52" x14ac:dyDescent="0.2">
      <c r="Z65" s="16" t="s">
        <v>76</v>
      </c>
      <c r="AA65" s="21">
        <v>1.9</v>
      </c>
      <c r="AB65" s="21">
        <f t="shared" si="2"/>
        <v>1.9019019019019017E-2</v>
      </c>
      <c r="AC65" s="57">
        <f t="shared" si="3"/>
        <v>1.2666666666666666</v>
      </c>
      <c r="AD65" s="51">
        <v>1.2666666666666666</v>
      </c>
      <c r="AV65" s="82"/>
      <c r="AW65" s="82"/>
      <c r="AX65" s="82"/>
      <c r="AY65" s="82"/>
      <c r="AZ65" s="82"/>
    </row>
    <row r="66" spans="26:52" x14ac:dyDescent="0.2">
      <c r="Z66" s="16" t="s">
        <v>16</v>
      </c>
      <c r="AA66" s="13">
        <v>13.4</v>
      </c>
      <c r="AB66" s="13">
        <f t="shared" si="2"/>
        <v>0.13413413413413414</v>
      </c>
      <c r="AC66" s="57">
        <f t="shared" si="3"/>
        <v>8.9333333333333353</v>
      </c>
      <c r="AD66" s="51">
        <v>8.9333333333333353</v>
      </c>
      <c r="AV66" s="82"/>
      <c r="AW66" s="82"/>
      <c r="AX66" s="82"/>
      <c r="AY66" s="82"/>
      <c r="AZ66" s="82"/>
    </row>
    <row r="67" spans="26:52" x14ac:dyDescent="0.2">
      <c r="Z67" s="16" t="s">
        <v>67</v>
      </c>
      <c r="AA67" s="21">
        <v>5.3</v>
      </c>
      <c r="AB67" s="13">
        <f t="shared" si="2"/>
        <v>5.3053053053053051E-2</v>
      </c>
      <c r="AC67" s="57">
        <f t="shared" si="3"/>
        <v>3.5333333333333337</v>
      </c>
      <c r="AD67" s="51">
        <v>3.5333333333333337</v>
      </c>
      <c r="AV67" s="82"/>
      <c r="AW67" s="82"/>
      <c r="AX67" s="82"/>
      <c r="AY67" s="82"/>
      <c r="AZ67" s="82"/>
    </row>
    <row r="68" spans="26:52" x14ac:dyDescent="0.2">
      <c r="Z68" s="16" t="s">
        <v>77</v>
      </c>
      <c r="AA68" s="21">
        <v>2.1</v>
      </c>
      <c r="AB68" s="21">
        <f t="shared" si="2"/>
        <v>2.1021021021021019E-2</v>
      </c>
      <c r="AC68" s="57">
        <f t="shared" si="3"/>
        <v>1.4000000000000001</v>
      </c>
      <c r="AD68" s="51">
        <v>1.4000000000000001</v>
      </c>
      <c r="AV68" s="82"/>
      <c r="AW68" s="82"/>
      <c r="AX68" s="82"/>
      <c r="AY68" s="82"/>
      <c r="AZ68" s="82"/>
    </row>
    <row r="69" spans="26:52" x14ac:dyDescent="0.2">
      <c r="Z69" s="16" t="s">
        <v>22</v>
      </c>
      <c r="AA69" s="13">
        <v>8.4</v>
      </c>
      <c r="AB69" s="13">
        <f t="shared" si="2"/>
        <v>8.4084084084084076E-2</v>
      </c>
      <c r="AC69" s="57">
        <f t="shared" si="3"/>
        <v>5.6000000000000005</v>
      </c>
      <c r="AD69" s="52">
        <v>5.6000000000000005</v>
      </c>
      <c r="AV69" s="82"/>
      <c r="AW69" s="82"/>
      <c r="AX69" s="82"/>
      <c r="AY69" s="82"/>
      <c r="AZ69" s="82"/>
    </row>
    <row r="70" spans="26:52" x14ac:dyDescent="0.2">
      <c r="Z70" s="16" t="s">
        <v>5</v>
      </c>
      <c r="AA70" s="13">
        <f>SUM(AA54:AA69)</f>
        <v>99.9</v>
      </c>
      <c r="AB70" s="13">
        <f>AA70/99.9</f>
        <v>1</v>
      </c>
      <c r="AC70" s="17"/>
      <c r="AV70" s="82"/>
      <c r="AW70" s="82"/>
      <c r="AX70" s="82"/>
      <c r="AY70" s="82"/>
      <c r="AZ70" s="82"/>
    </row>
    <row r="71" spans="26:52" x14ac:dyDescent="0.2">
      <c r="Z71" s="16" t="s">
        <v>33</v>
      </c>
      <c r="AA71" s="61">
        <f>SUM(I2:I52) / 24</f>
        <v>4.1625000000000005</v>
      </c>
      <c r="AB71" s="13"/>
      <c r="AC71" s="17"/>
      <c r="AV71" s="82"/>
      <c r="AW71" s="82"/>
      <c r="AX71" s="82"/>
      <c r="AY71" s="82"/>
      <c r="AZ71" s="82"/>
    </row>
    <row r="72" spans="26:52" ht="17" thickBot="1" x14ac:dyDescent="0.25">
      <c r="Z72" s="18" t="s">
        <v>78</v>
      </c>
      <c r="AA72" s="62">
        <f>AA71*16</f>
        <v>66.600000000000009</v>
      </c>
      <c r="AB72" s="19"/>
      <c r="AC72" s="20"/>
      <c r="AV72" s="82"/>
      <c r="AW72" s="82"/>
      <c r="AX72" s="82"/>
      <c r="AY72" s="82"/>
      <c r="AZ72" s="82"/>
    </row>
    <row r="73" spans="26:52" x14ac:dyDescent="0.2">
      <c r="Z73" s="47" t="s">
        <v>69</v>
      </c>
      <c r="AA73">
        <f>MEDIAN(AA54:AA69)</f>
        <v>5.85</v>
      </c>
      <c r="AV73" s="82"/>
      <c r="AW73" s="82"/>
      <c r="AX73" s="82"/>
      <c r="AY73" s="82"/>
      <c r="AZ73" s="82"/>
    </row>
  </sheetData>
  <sortState xmlns:xlrd2="http://schemas.microsoft.com/office/spreadsheetml/2017/richdata2" ref="A2:AZ52">
    <sortCondition ref="A2:A52"/>
  </sortState>
  <conditionalFormatting sqref="B58:C59 C2:N2 I18:M20 C3:E52 I22:M24 G2:H13 I26:M52 G49:H52 G15:H47 I3:M16">
    <cfRule type="cellIs" dxfId="21" priority="33" operator="between">
      <formula>3000</formula>
      <formula>7000</formula>
    </cfRule>
  </conditionalFormatting>
  <conditionalFormatting sqref="Y2:Y52">
    <cfRule type="colorScale" priority="3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20 AF22:AF52">
    <cfRule type="colorScale" priority="3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20 AE22:AE52">
    <cfRule type="colorScale" priority="3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7:M17">
    <cfRule type="cellIs" dxfId="20" priority="30" operator="between">
      <formula>3000</formula>
      <formula>7000</formula>
    </cfRule>
  </conditionalFormatting>
  <conditionalFormatting sqref="G3:G13 G22:G47 G49:G52 G15:G20">
    <cfRule type="cellIs" dxfId="19" priority="21" operator="between">
      <formula>3000</formula>
      <formula>7000</formula>
    </cfRule>
  </conditionalFormatting>
  <conditionalFormatting sqref="H3:H13 H22:H47 H49:H52 H15:H20">
    <cfRule type="cellIs" dxfId="18" priority="20" operator="between">
      <formula>3000</formula>
      <formula>7000</formula>
    </cfRule>
  </conditionalFormatting>
  <conditionalFormatting sqref="I25:M25">
    <cfRule type="cellIs" dxfId="17" priority="19" operator="between">
      <formula>3000</formula>
      <formula>7000</formula>
    </cfRule>
  </conditionalFormatting>
  <conditionalFormatting sqref="H21">
    <cfRule type="cellIs" dxfId="16" priority="18" operator="between">
      <formula>3000</formula>
      <formula>7000</formula>
    </cfRule>
  </conditionalFormatting>
  <conditionalFormatting sqref="G21">
    <cfRule type="cellIs" dxfId="15" priority="17" operator="between">
      <formula>3000</formula>
      <formula>7000</formula>
    </cfRule>
  </conditionalFormatting>
  <conditionalFormatting sqref="H21">
    <cfRule type="cellIs" dxfId="14" priority="16" operator="between">
      <formula>3000</formula>
      <formula>7000</formula>
    </cfRule>
  </conditionalFormatting>
  <conditionalFormatting sqref="I21:M21">
    <cfRule type="cellIs" dxfId="13" priority="15" operator="between">
      <formula>3000</formula>
      <formula>7000</formula>
    </cfRule>
  </conditionalFormatting>
  <conditionalFormatting sqref="F3:F13 F49:F52 F15:F47">
    <cfRule type="cellIs" dxfId="12" priority="12" operator="between">
      <formula>3000</formula>
      <formula>7000</formula>
    </cfRule>
  </conditionalFormatting>
  <conditionalFormatting sqref="N2:N52">
    <cfRule type="cellIs" dxfId="11" priority="11" operator="between">
      <formula>3000</formula>
      <formula>7000</formula>
    </cfRule>
  </conditionalFormatting>
  <conditionalFormatting sqref="N3:N52">
    <cfRule type="cellIs" dxfId="10" priority="10" operator="between">
      <formula>3000</formula>
      <formula>7000</formula>
    </cfRule>
  </conditionalFormatting>
  <conditionalFormatting sqref="N3:N52">
    <cfRule type="cellIs" dxfId="9" priority="9" operator="between">
      <formula>3000</formula>
      <formula>7000</formula>
    </cfRule>
  </conditionalFormatting>
  <conditionalFormatting sqref="G48:H48">
    <cfRule type="cellIs" dxfId="8" priority="8" operator="between">
      <formula>3000</formula>
      <formula>7000</formula>
    </cfRule>
  </conditionalFormatting>
  <conditionalFormatting sqref="G48">
    <cfRule type="cellIs" dxfId="7" priority="7" operator="between">
      <formula>3000</formula>
      <formula>7000</formula>
    </cfRule>
  </conditionalFormatting>
  <conditionalFormatting sqref="H48">
    <cfRule type="cellIs" dxfId="6" priority="6" operator="between">
      <formula>3000</formula>
      <formula>7000</formula>
    </cfRule>
  </conditionalFormatting>
  <conditionalFormatting sqref="F48">
    <cfRule type="cellIs" dxfId="5" priority="5" operator="between">
      <formula>3000</formula>
      <formula>7000</formula>
    </cfRule>
  </conditionalFormatting>
  <conditionalFormatting sqref="G14:H14">
    <cfRule type="cellIs" dxfId="3" priority="4" operator="between">
      <formula>3000</formula>
      <formula>7000</formula>
    </cfRule>
  </conditionalFormatting>
  <conditionalFormatting sqref="G14">
    <cfRule type="cellIs" dxfId="2" priority="3" operator="between">
      <formula>3000</formula>
      <formula>7000</formula>
    </cfRule>
  </conditionalFormatting>
  <conditionalFormatting sqref="H14">
    <cfRule type="cellIs" dxfId="1" priority="2" operator="between">
      <formula>3000</formula>
      <formula>7000</formula>
    </cfRule>
  </conditionalFormatting>
  <conditionalFormatting sqref="F14">
    <cfRule type="cellIs" dxfId="0" priority="1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481.6538754725122</v>
      </c>
      <c r="F2" s="2">
        <v>724</v>
      </c>
      <c r="G2" s="1">
        <f t="shared" ref="G2:G40" si="2">E2-F2</f>
        <v>-242.3461245274878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114.24317078128703</v>
      </c>
      <c r="F3" s="2">
        <f>879-220</f>
        <v>659</v>
      </c>
      <c r="G3" s="1">
        <f t="shared" si="2"/>
        <v>-544.75682921871294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193.16478151425349</v>
      </c>
      <c r="F4" s="2">
        <v>684</v>
      </c>
      <c r="G4" s="1">
        <f t="shared" si="2"/>
        <v>-490.83521848574651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302.1638681159456</v>
      </c>
      <c r="F5" s="2">
        <f>620-207</f>
        <v>413</v>
      </c>
      <c r="G5" s="1">
        <f t="shared" si="2"/>
        <v>-110.8361318840544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142.40366608987293</v>
      </c>
      <c r="F6" s="2">
        <v>217</v>
      </c>
      <c r="G6" s="1">
        <f t="shared" si="2"/>
        <v>-74.596333910127072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109.27607639949197</v>
      </c>
      <c r="F7" s="2">
        <v>464</v>
      </c>
      <c r="G7" s="1">
        <f t="shared" si="2"/>
        <v>-354.72392360050804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109.87653015253784</v>
      </c>
      <c r="F8" s="2">
        <v>279</v>
      </c>
      <c r="G8" s="1">
        <f t="shared" si="2"/>
        <v>-169.12346984746216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288.55479707684776</v>
      </c>
      <c r="F9" s="2">
        <v>387</v>
      </c>
      <c r="G9" s="1">
        <f t="shared" si="2"/>
        <v>-98.445202923152237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427.21099826961881</v>
      </c>
      <c r="F10" s="2">
        <v>268</v>
      </c>
      <c r="G10" s="1">
        <f t="shared" si="2"/>
        <v>159.21099826961881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289.57683295787552</v>
      </c>
      <c r="F11" s="2">
        <v>340</v>
      </c>
      <c r="G11" s="1">
        <f t="shared" si="2"/>
        <v>-50.423167042124476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139.1951259077029</v>
      </c>
      <c r="F12" s="2">
        <v>179</v>
      </c>
      <c r="G12" s="1">
        <f t="shared" si="2"/>
        <v>-39.804874092297098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300.47854902217205</v>
      </c>
      <c r="F13" s="2">
        <v>174</v>
      </c>
      <c r="G13" s="1">
        <f t="shared" si="2"/>
        <v>126.47854902217205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150.23927451108602</v>
      </c>
      <c r="F14" s="2">
        <v>212</v>
      </c>
      <c r="G14" s="1">
        <f t="shared" si="2"/>
        <v>-61.760725488913977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74.506415726926335</v>
      </c>
      <c r="F15" s="2">
        <v>167</v>
      </c>
      <c r="G15" s="1">
        <f t="shared" si="2"/>
        <v>-92.493584273073665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68.135725401853065</v>
      </c>
      <c r="F16" s="2">
        <v>292</v>
      </c>
      <c r="G16" s="1">
        <f t="shared" si="2"/>
        <v>-223.86427459814695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164.88845547248442</v>
      </c>
      <c r="F17" s="2">
        <v>143</v>
      </c>
      <c r="G17" s="1">
        <f t="shared" si="2"/>
        <v>21.888455472484424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635.87409966544385</v>
      </c>
      <c r="F18" s="2">
        <v>184</v>
      </c>
      <c r="G18" s="1">
        <f t="shared" si="2"/>
        <v>451.87409966544385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402.00077987093317</v>
      </c>
      <c r="F19" s="2">
        <v>570</v>
      </c>
      <c r="G19" s="1">
        <f t="shared" si="2"/>
        <v>-167.99922012906683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263.01184959802708</v>
      </c>
      <c r="F20" s="2">
        <v>345</v>
      </c>
      <c r="G20" s="1">
        <f t="shared" si="2"/>
        <v>-81.988150401972916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516.3470545321901</v>
      </c>
      <c r="F21" s="2">
        <v>139</v>
      </c>
      <c r="G21" s="1">
        <f t="shared" si="2"/>
        <v>377.3470545321901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192.33508071393956</v>
      </c>
      <c r="F22" s="2">
        <v>137</v>
      </c>
      <c r="G22" s="1">
        <f t="shared" si="2"/>
        <v>55.335080713939561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376.29850801319486</v>
      </c>
      <c r="F23" s="2">
        <v>183</v>
      </c>
      <c r="G23" s="1">
        <f t="shared" si="2"/>
        <v>193.29850801319486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353.16697449178963</v>
      </c>
      <c r="F24" s="2">
        <v>137</v>
      </c>
      <c r="G24" s="1">
        <f t="shared" si="2"/>
        <v>216.16697449178963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485.18428022778539</v>
      </c>
      <c r="F25" s="2">
        <v>182</v>
      </c>
      <c r="G25" s="1">
        <f t="shared" si="2"/>
        <v>303.18428022778539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456.5093601924155</v>
      </c>
      <c r="F26" s="2">
        <v>265</v>
      </c>
      <c r="G26" s="1">
        <f t="shared" si="2"/>
        <v>191.5093601924155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680.7244731186247</v>
      </c>
      <c r="F27" s="2">
        <v>282</v>
      </c>
      <c r="G27" s="1">
        <f t="shared" si="2"/>
        <v>398.7244731186247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193.87042694532823</v>
      </c>
      <c r="F28" s="2">
        <v>262</v>
      </c>
      <c r="G28" s="1">
        <f t="shared" si="2"/>
        <v>-68.129573054671766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375.29157551340677</v>
      </c>
      <c r="F29" s="2">
        <v>341</v>
      </c>
      <c r="G29" s="1">
        <f t="shared" si="2"/>
        <v>34.291575513406769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169.45493588763827</v>
      </c>
      <c r="F30" s="2">
        <v>60</v>
      </c>
      <c r="G30" s="1">
        <f t="shared" si="2"/>
        <v>109.45493588763827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204.40717620555924</v>
      </c>
      <c r="F31" s="2">
        <v>223</v>
      </c>
      <c r="G31" s="1">
        <f t="shared" si="2"/>
        <v>-18.592823794440761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164.64998043357798</v>
      </c>
      <c r="F32" s="2">
        <v>208</v>
      </c>
      <c r="G32" s="1">
        <f t="shared" si="2"/>
        <v>-43.35001956642202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96.480187169023935</v>
      </c>
      <c r="F33" s="2">
        <v>305</v>
      </c>
      <c r="G33" s="1">
        <f t="shared" si="2"/>
        <v>-208.51981283097606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329.77691094496896</v>
      </c>
      <c r="F34" s="2">
        <v>0</v>
      </c>
      <c r="G34" s="1">
        <f t="shared" si="2"/>
        <v>329.77691094496896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560.93571435209856</v>
      </c>
      <c r="F35" s="2">
        <v>0</v>
      </c>
      <c r="G35" s="1">
        <f t="shared" si="2"/>
        <v>560.93571435209856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284.80733217974586</v>
      </c>
      <c r="F36" s="2">
        <v>226</v>
      </c>
      <c r="G36" s="1">
        <f t="shared" si="2"/>
        <v>58.807332179745856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434.70592806382263</v>
      </c>
      <c r="F37" s="2">
        <v>0</v>
      </c>
      <c r="G37" s="1">
        <f t="shared" si="2"/>
        <v>434.70592806382263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142.40366608987293</v>
      </c>
      <c r="F38" s="2">
        <v>0</v>
      </c>
      <c r="G38" s="1">
        <f t="shared" si="2"/>
        <v>142.40366608987293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248.69539771676369</v>
      </c>
      <c r="F39" s="2">
        <v>0</v>
      </c>
      <c r="G39" s="1">
        <f t="shared" si="2"/>
        <v>248.69539771676369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303.54465666525545</v>
      </c>
      <c r="F40" s="2">
        <v>0</v>
      </c>
      <c r="G40" s="1">
        <f t="shared" si="2"/>
        <v>303.54465666525545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11226.044491463872</v>
      </c>
      <c r="F41" s="12">
        <f>SUM(F2:F40)</f>
        <v>9651</v>
      </c>
      <c r="G41" s="12">
        <f>SUM(G2:G40)</f>
        <v>1575.0444914638749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Damian!G60</f>
        <v>0.62128753619258814</v>
      </c>
      <c r="C45" s="1">
        <f>A45*B45</f>
        <v>11226.044491463876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>AW22*1.1</f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>AW23*1.1</f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>AW24*1.1</f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>AW25*1.1</f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3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4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3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4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3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4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3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4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3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4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3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4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3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4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3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4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3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4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5">SUM(C2:C45)</f>
        <v>203782</v>
      </c>
      <c r="D46" s="4">
        <f t="shared" si="35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5"/>
        <v>61.950671690208722</v>
      </c>
      <c r="L46" s="4">
        <f t="shared" si="35"/>
        <v>1.0000000000000002</v>
      </c>
      <c r="M46" s="4">
        <f t="shared" si="35"/>
        <v>1</v>
      </c>
      <c r="N46" s="4"/>
      <c r="O46" s="4">
        <f t="shared" si="35"/>
        <v>44</v>
      </c>
      <c r="P46" s="4">
        <f t="shared" si="35"/>
        <v>0.99999999999999944</v>
      </c>
      <c r="Q46" s="4">
        <f t="shared" si="35"/>
        <v>2.2727272727272735E-2</v>
      </c>
      <c r="R46" s="28">
        <f t="shared" si="35"/>
        <v>0.99999999999999967</v>
      </c>
      <c r="S46" s="12">
        <f t="shared" si="35"/>
        <v>57550</v>
      </c>
      <c r="T46" s="12">
        <f t="shared" si="35"/>
        <v>54409</v>
      </c>
      <c r="U46" s="12">
        <f t="shared" si="35"/>
        <v>-4019.2632781139</v>
      </c>
      <c r="V46" s="4"/>
      <c r="W46" s="4">
        <f t="shared" si="35"/>
        <v>82.405089314454443</v>
      </c>
      <c r="X46" s="4">
        <f t="shared" si="35"/>
        <v>0.99999999999999956</v>
      </c>
      <c r="Y46" s="4">
        <f t="shared" si="35"/>
        <v>2.3020637920777184E-2</v>
      </c>
      <c r="Z46" s="28">
        <f t="shared" si="35"/>
        <v>0.99999999999999944</v>
      </c>
      <c r="AA46" s="4"/>
      <c r="AB46" s="4"/>
      <c r="AC46" s="4"/>
      <c r="AD46" s="12">
        <f t="shared" ref="AD46:AI46" si="36">SUM(AD2:AD45)</f>
        <v>61856</v>
      </c>
      <c r="AE46" s="12">
        <f t="shared" si="36"/>
        <v>65993</v>
      </c>
      <c r="AF46" s="12">
        <f t="shared" si="36"/>
        <v>4136.9999999999891</v>
      </c>
      <c r="AG46" s="12">
        <f t="shared" si="36"/>
        <v>117.73672188608452</v>
      </c>
      <c r="AH46" s="12">
        <f t="shared" si="36"/>
        <v>119406</v>
      </c>
      <c r="AI46" s="60">
        <f t="shared" si="36"/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7">AB47/$AB$63</f>
        <v>3.5035035035035036E-2</v>
      </c>
      <c r="AD47" s="56">
        <f t="shared" ref="AD47:AD62" si="38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7"/>
        <v>2.3023023023023025E-2</v>
      </c>
      <c r="AD48" s="57">
        <f t="shared" si="38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7"/>
        <v>2.4024024024024024E-2</v>
      </c>
      <c r="AD49" s="57">
        <f t="shared" si="38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7"/>
        <v>6.2062062062062072E-2</v>
      </c>
      <c r="AD50" s="57">
        <f t="shared" si="38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7"/>
        <v>4.2042042042042045E-2</v>
      </c>
      <c r="AD51" s="57">
        <f t="shared" si="38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7"/>
        <v>0.12512512512512514</v>
      </c>
      <c r="AD52" s="57">
        <f t="shared" si="38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7"/>
        <v>2.8028028028028028E-2</v>
      </c>
      <c r="AD53" s="57">
        <f t="shared" si="38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7"/>
        <v>8.3083083083083098E-2</v>
      </c>
      <c r="AD54" s="57">
        <f t="shared" si="38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7"/>
        <v>7.1071071071071079E-2</v>
      </c>
      <c r="AD55" s="57">
        <f t="shared" si="38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7"/>
        <v>5.9059059059059067E-2</v>
      </c>
      <c r="AD56" s="57">
        <f t="shared" si="38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7"/>
        <v>0.13113113113113115</v>
      </c>
      <c r="AD57" s="57">
        <f t="shared" si="38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7"/>
        <v>1.5015015015015017E-2</v>
      </c>
      <c r="AD58" s="57">
        <f t="shared" si="38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7"/>
        <v>0.12112112112112113</v>
      </c>
      <c r="AD59" s="57">
        <f t="shared" si="38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7"/>
        <v>4.7047047047047055E-2</v>
      </c>
      <c r="AD60" s="57">
        <f t="shared" si="38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7"/>
        <v>2.5025025025025027E-2</v>
      </c>
      <c r="AD61" s="57">
        <f t="shared" si="38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7"/>
        <v>0.10810810810810813</v>
      </c>
      <c r="AD62" s="57">
        <f t="shared" si="38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4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2021-08-07T04:40:57Z</dcterms:modified>
</cp:coreProperties>
</file>