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CC7CF89F-858A-5949-A7A1-3C1381F24FE4}" xr6:coauthVersionLast="47" xr6:coauthVersionMax="47" xr10:uidLastSave="{00000000-0000-0000-0000-000000000000}"/>
  <bookViews>
    <workbookView xWindow="9900" yWindow="500" windowWidth="33940" windowHeight="24700" tabRatio="500" xr2:uid="{00000000-000D-0000-FFFF-FFFF00000000}"/>
  </bookViews>
  <sheets>
    <sheet name="Damian" sheetId="11" r:id="rId1"/>
    <sheet name="Dongmei" sheetId="8" r:id="rId2"/>
  </sheets>
  <definedNames>
    <definedName name="_xlnm._FilterDatabase" localSheetId="0" hidden="1">Damian!$A$1:$CJ$73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2" i="11" l="1"/>
  <c r="AS81" i="11"/>
  <c r="AS80" i="11"/>
  <c r="AS79" i="11"/>
  <c r="AU82" i="11"/>
  <c r="AU81" i="11"/>
  <c r="AU80" i="11"/>
  <c r="AU79" i="11"/>
  <c r="AU78" i="11"/>
  <c r="AS78" i="11"/>
  <c r="B74" i="11"/>
  <c r="C74" i="11"/>
  <c r="AB52" i="11"/>
  <c r="AA52" i="11"/>
  <c r="Z52" i="11"/>
  <c r="Y52" i="11"/>
  <c r="X52" i="11"/>
  <c r="W52" i="11"/>
  <c r="T52" i="11"/>
  <c r="V52" i="11" s="1"/>
  <c r="S52" i="11"/>
  <c r="U52" i="11" s="1"/>
  <c r="AM52" i="11"/>
  <c r="AQ52" i="11" s="1"/>
  <c r="AG74" i="11"/>
  <c r="D73" i="8"/>
  <c r="G56" i="8"/>
  <c r="E56" i="8"/>
  <c r="G53" i="8"/>
  <c r="E53" i="8"/>
  <c r="G19" i="8"/>
  <c r="E19" i="8"/>
  <c r="G5" i="8"/>
  <c r="E5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M57" i="11"/>
  <c r="AQ57" i="11" s="1"/>
  <c r="AB57" i="11"/>
  <c r="AA57" i="11"/>
  <c r="Z57" i="11"/>
  <c r="Y57" i="11"/>
  <c r="X57" i="11"/>
  <c r="W57" i="11"/>
  <c r="T57" i="11"/>
  <c r="V57" i="11" s="1"/>
  <c r="S57" i="11"/>
  <c r="U57" i="11" s="1"/>
  <c r="AM54" i="11"/>
  <c r="AQ54" i="11" s="1"/>
  <c r="AB54" i="11"/>
  <c r="AA54" i="11"/>
  <c r="Z54" i="11"/>
  <c r="Y54" i="11"/>
  <c r="X54" i="11"/>
  <c r="W54" i="11"/>
  <c r="T54" i="11"/>
  <c r="V54" i="11" s="1"/>
  <c r="S54" i="11"/>
  <c r="U54" i="11" s="1"/>
  <c r="AM19" i="11"/>
  <c r="AQ19" i="11" s="1"/>
  <c r="AB19" i="11"/>
  <c r="AA19" i="11"/>
  <c r="Z19" i="11"/>
  <c r="Y19" i="11"/>
  <c r="X19" i="11"/>
  <c r="W19" i="11"/>
  <c r="T19" i="11"/>
  <c r="V19" i="11" s="1"/>
  <c r="S19" i="11"/>
  <c r="U19" i="11" s="1"/>
  <c r="AM5" i="11"/>
  <c r="AQ5" i="11" s="1"/>
  <c r="AB5" i="11"/>
  <c r="AA5" i="11"/>
  <c r="Z5" i="11"/>
  <c r="Y5" i="11"/>
  <c r="X5" i="11"/>
  <c r="W5" i="11"/>
  <c r="T5" i="11"/>
  <c r="V5" i="11" s="1"/>
  <c r="S5" i="11"/>
  <c r="U5" i="11" s="1"/>
  <c r="D74" i="11"/>
  <c r="E74" i="11"/>
  <c r="L74" i="11"/>
  <c r="E75" i="11"/>
  <c r="L75" i="11"/>
  <c r="W76" i="11"/>
  <c r="T10" i="11"/>
  <c r="V10" i="11" s="1"/>
  <c r="S53" i="11"/>
  <c r="U53" i="11" s="1"/>
  <c r="T73" i="11"/>
  <c r="V73" i="11" s="1"/>
  <c r="T72" i="11"/>
  <c r="V72" i="11" s="1"/>
  <c r="T71" i="11"/>
  <c r="V71" i="11" s="1"/>
  <c r="T70" i="11"/>
  <c r="V70" i="11" s="1"/>
  <c r="T69" i="11"/>
  <c r="V69" i="11" s="1"/>
  <c r="T68" i="11"/>
  <c r="V68" i="11" s="1"/>
  <c r="T67" i="11"/>
  <c r="V67" i="11" s="1"/>
  <c r="T66" i="11"/>
  <c r="V66" i="11" s="1"/>
  <c r="T65" i="11"/>
  <c r="V65" i="11" s="1"/>
  <c r="T64" i="11"/>
  <c r="V64" i="11" s="1"/>
  <c r="T63" i="11"/>
  <c r="V63" i="11" s="1"/>
  <c r="T62" i="11"/>
  <c r="V62" i="11" s="1"/>
  <c r="T61" i="11"/>
  <c r="V61" i="11" s="1"/>
  <c r="T60" i="11"/>
  <c r="V60" i="11" s="1"/>
  <c r="T59" i="11"/>
  <c r="V59" i="11" s="1"/>
  <c r="T58" i="11"/>
  <c r="V58" i="11" s="1"/>
  <c r="T56" i="11"/>
  <c r="V56" i="11" s="1"/>
  <c r="T55" i="11"/>
  <c r="V55" i="11" s="1"/>
  <c r="T53" i="11"/>
  <c r="V53" i="11" s="1"/>
  <c r="T51" i="11"/>
  <c r="V51" i="11" s="1"/>
  <c r="T50" i="11"/>
  <c r="V50" i="11" s="1"/>
  <c r="T49" i="11"/>
  <c r="V49" i="11" s="1"/>
  <c r="T48" i="11"/>
  <c r="V48" i="11" s="1"/>
  <c r="T47" i="11"/>
  <c r="V47" i="11" s="1"/>
  <c r="T46" i="11"/>
  <c r="V46" i="11" s="1"/>
  <c r="T45" i="11"/>
  <c r="V45" i="11" s="1"/>
  <c r="T44" i="11"/>
  <c r="V44" i="11" s="1"/>
  <c r="T43" i="11"/>
  <c r="V43" i="11" s="1"/>
  <c r="T42" i="11"/>
  <c r="V42" i="11" s="1"/>
  <c r="T41" i="11"/>
  <c r="V41" i="11" s="1"/>
  <c r="T40" i="11"/>
  <c r="V40" i="11" s="1"/>
  <c r="T39" i="11"/>
  <c r="V39" i="11" s="1"/>
  <c r="T38" i="11"/>
  <c r="V38" i="11" s="1"/>
  <c r="T37" i="11"/>
  <c r="V37" i="11" s="1"/>
  <c r="T36" i="11"/>
  <c r="V36" i="11" s="1"/>
  <c r="T35" i="11"/>
  <c r="V35" i="11" s="1"/>
  <c r="T34" i="11"/>
  <c r="V34" i="11" s="1"/>
  <c r="T33" i="11"/>
  <c r="V33" i="11" s="1"/>
  <c r="T32" i="11"/>
  <c r="V32" i="11" s="1"/>
  <c r="T31" i="11"/>
  <c r="V31" i="11" s="1"/>
  <c r="T30" i="11"/>
  <c r="V30" i="11" s="1"/>
  <c r="T29" i="11"/>
  <c r="V29" i="11" s="1"/>
  <c r="T28" i="11"/>
  <c r="V28" i="11" s="1"/>
  <c r="T27" i="11"/>
  <c r="V27" i="11" s="1"/>
  <c r="T26" i="11"/>
  <c r="V26" i="11" s="1"/>
  <c r="T25" i="11"/>
  <c r="V25" i="11" s="1"/>
  <c r="T24" i="11"/>
  <c r="V24" i="11" s="1"/>
  <c r="T23" i="11"/>
  <c r="V23" i="11" s="1"/>
  <c r="T22" i="11"/>
  <c r="V22" i="11" s="1"/>
  <c r="T21" i="11"/>
  <c r="V21" i="11" s="1"/>
  <c r="T20" i="11"/>
  <c r="V20" i="11" s="1"/>
  <c r="T18" i="11"/>
  <c r="V18" i="11" s="1"/>
  <c r="T17" i="11"/>
  <c r="V17" i="11" s="1"/>
  <c r="T16" i="11"/>
  <c r="V16" i="11" s="1"/>
  <c r="T15" i="11"/>
  <c r="V15" i="11" s="1"/>
  <c r="T14" i="11"/>
  <c r="V14" i="11" s="1"/>
  <c r="T13" i="11"/>
  <c r="V13" i="11" s="1"/>
  <c r="T12" i="11"/>
  <c r="V12" i="11" s="1"/>
  <c r="T11" i="11"/>
  <c r="V11" i="11" s="1"/>
  <c r="T9" i="11"/>
  <c r="V9" i="11" s="1"/>
  <c r="T8" i="11"/>
  <c r="V8" i="11" s="1"/>
  <c r="T7" i="11"/>
  <c r="V7" i="11" s="1"/>
  <c r="T6" i="11"/>
  <c r="V6" i="11" s="1"/>
  <c r="T4" i="11"/>
  <c r="V4" i="11" s="1"/>
  <c r="T3" i="11"/>
  <c r="V3" i="11" s="1"/>
  <c r="T2" i="11"/>
  <c r="V2" i="11" s="1"/>
  <c r="S73" i="11"/>
  <c r="U73" i="11" s="1"/>
  <c r="S72" i="11"/>
  <c r="U72" i="11" s="1"/>
  <c r="S71" i="11"/>
  <c r="U71" i="11" s="1"/>
  <c r="S70" i="11"/>
  <c r="U70" i="11" s="1"/>
  <c r="S69" i="11"/>
  <c r="U69" i="11" s="1"/>
  <c r="S68" i="11"/>
  <c r="U68" i="11" s="1"/>
  <c r="S67" i="11"/>
  <c r="U67" i="11" s="1"/>
  <c r="S66" i="11"/>
  <c r="U66" i="11" s="1"/>
  <c r="S65" i="11"/>
  <c r="U65" i="11" s="1"/>
  <c r="S64" i="11"/>
  <c r="U64" i="11" s="1"/>
  <c r="S63" i="11"/>
  <c r="U63" i="11" s="1"/>
  <c r="S62" i="11"/>
  <c r="U62" i="11" s="1"/>
  <c r="S61" i="11"/>
  <c r="U61" i="11" s="1"/>
  <c r="S60" i="11"/>
  <c r="U60" i="11" s="1"/>
  <c r="S59" i="11"/>
  <c r="U59" i="11" s="1"/>
  <c r="S58" i="11"/>
  <c r="U58" i="11" s="1"/>
  <c r="S56" i="11"/>
  <c r="U56" i="11" s="1"/>
  <c r="S55" i="11"/>
  <c r="U55" i="11" s="1"/>
  <c r="S51" i="11"/>
  <c r="U51" i="11" s="1"/>
  <c r="S50" i="11"/>
  <c r="U50" i="11" s="1"/>
  <c r="S49" i="11"/>
  <c r="U49" i="11" s="1"/>
  <c r="S48" i="11"/>
  <c r="U48" i="11" s="1"/>
  <c r="S47" i="11"/>
  <c r="U47" i="11" s="1"/>
  <c r="S46" i="11"/>
  <c r="U46" i="11" s="1"/>
  <c r="S45" i="11"/>
  <c r="U45" i="11" s="1"/>
  <c r="S44" i="11"/>
  <c r="U44" i="11" s="1"/>
  <c r="S43" i="11"/>
  <c r="U43" i="11" s="1"/>
  <c r="S42" i="11"/>
  <c r="U42" i="11" s="1"/>
  <c r="S41" i="11"/>
  <c r="U41" i="11" s="1"/>
  <c r="S40" i="11"/>
  <c r="U40" i="11" s="1"/>
  <c r="S39" i="11"/>
  <c r="U39" i="11" s="1"/>
  <c r="S38" i="11"/>
  <c r="U38" i="11" s="1"/>
  <c r="S37" i="11"/>
  <c r="U37" i="11" s="1"/>
  <c r="S36" i="11"/>
  <c r="U36" i="11" s="1"/>
  <c r="S35" i="11"/>
  <c r="U35" i="11" s="1"/>
  <c r="S34" i="11"/>
  <c r="U34" i="11" s="1"/>
  <c r="S33" i="11"/>
  <c r="U33" i="11" s="1"/>
  <c r="S32" i="11"/>
  <c r="U32" i="11" s="1"/>
  <c r="S31" i="11"/>
  <c r="U31" i="11" s="1"/>
  <c r="S30" i="11"/>
  <c r="U30" i="11" s="1"/>
  <c r="S29" i="11"/>
  <c r="U29" i="11" s="1"/>
  <c r="S28" i="11"/>
  <c r="U28" i="11" s="1"/>
  <c r="S27" i="11"/>
  <c r="U27" i="11" s="1"/>
  <c r="S26" i="11"/>
  <c r="U26" i="11" s="1"/>
  <c r="S25" i="11"/>
  <c r="U25" i="11" s="1"/>
  <c r="S24" i="11"/>
  <c r="U24" i="11" s="1"/>
  <c r="S23" i="11"/>
  <c r="U23" i="11" s="1"/>
  <c r="S22" i="11"/>
  <c r="U22" i="11" s="1"/>
  <c r="S21" i="11"/>
  <c r="U21" i="11" s="1"/>
  <c r="S20" i="11"/>
  <c r="U20" i="11" s="1"/>
  <c r="S18" i="11"/>
  <c r="U18" i="11" s="1"/>
  <c r="S17" i="11"/>
  <c r="U17" i="11" s="1"/>
  <c r="S16" i="11"/>
  <c r="U16" i="11" s="1"/>
  <c r="S15" i="11"/>
  <c r="U15" i="11" s="1"/>
  <c r="S14" i="11"/>
  <c r="U14" i="11" s="1"/>
  <c r="S13" i="11"/>
  <c r="U13" i="11" s="1"/>
  <c r="S12" i="11"/>
  <c r="U12" i="11" s="1"/>
  <c r="S11" i="11"/>
  <c r="U11" i="11" s="1"/>
  <c r="S10" i="11"/>
  <c r="U10" i="11" s="1"/>
  <c r="S9" i="11"/>
  <c r="U9" i="11" s="1"/>
  <c r="S8" i="11"/>
  <c r="U8" i="11" s="1"/>
  <c r="S7" i="11"/>
  <c r="U7" i="11" s="1"/>
  <c r="S6" i="11"/>
  <c r="U6" i="11" s="1"/>
  <c r="S4" i="11"/>
  <c r="U4" i="11" s="1"/>
  <c r="S3" i="11"/>
  <c r="U3" i="11" s="1"/>
  <c r="S2" i="11"/>
  <c r="U2" i="11" s="1"/>
  <c r="C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5" i="8"/>
  <c r="G54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4" i="8"/>
  <c r="G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5" i="8"/>
  <c r="E54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4" i="8"/>
  <c r="E3" i="8"/>
  <c r="AM24" i="11"/>
  <c r="AQ24" i="11" s="1"/>
  <c r="Z24" i="11"/>
  <c r="Y24" i="11"/>
  <c r="X24" i="11"/>
  <c r="W24" i="11"/>
  <c r="C82" i="11"/>
  <c r="X11" i="11"/>
  <c r="X25" i="11"/>
  <c r="X58" i="11"/>
  <c r="X32" i="11"/>
  <c r="X21" i="11"/>
  <c r="X3" i="11"/>
  <c r="X9" i="11"/>
  <c r="X64" i="11"/>
  <c r="X73" i="11"/>
  <c r="X45" i="11"/>
  <c r="X68" i="11"/>
  <c r="X65" i="11"/>
  <c r="X40" i="11"/>
  <c r="X70" i="11"/>
  <c r="X2" i="11"/>
  <c r="X10" i="11"/>
  <c r="X28" i="11"/>
  <c r="X71" i="11"/>
  <c r="X30" i="11"/>
  <c r="X8" i="11"/>
  <c r="X6" i="11"/>
  <c r="X16" i="11"/>
  <c r="X37" i="11"/>
  <c r="X12" i="11"/>
  <c r="X60" i="11"/>
  <c r="X4" i="11"/>
  <c r="X29" i="11"/>
  <c r="X35" i="11"/>
  <c r="X39" i="11"/>
  <c r="X41" i="11"/>
  <c r="X15" i="11"/>
  <c r="X47" i="11"/>
  <c r="X13" i="11"/>
  <c r="X14" i="11"/>
  <c r="X38" i="11"/>
  <c r="X72" i="11"/>
  <c r="X17" i="11"/>
  <c r="X61" i="11"/>
  <c r="X69" i="11"/>
  <c r="X26" i="11"/>
  <c r="X33" i="11"/>
  <c r="X46" i="11"/>
  <c r="X20" i="11"/>
  <c r="X62" i="11"/>
  <c r="X67" i="11"/>
  <c r="X18" i="11"/>
  <c r="X51" i="11"/>
  <c r="X36" i="11"/>
  <c r="X43" i="11"/>
  <c r="X48" i="11"/>
  <c r="X50" i="11"/>
  <c r="X44" i="11"/>
  <c r="X63" i="11"/>
  <c r="X34" i="11"/>
  <c r="X22" i="11"/>
  <c r="X42" i="11"/>
  <c r="X59" i="11"/>
  <c r="X23" i="11"/>
  <c r="X56" i="11"/>
  <c r="X7" i="11"/>
  <c r="X66" i="11"/>
  <c r="X31" i="11"/>
  <c r="X49" i="11"/>
  <c r="X27" i="11"/>
  <c r="X55" i="11"/>
  <c r="AM49" i="11"/>
  <c r="AQ49" i="11" s="1"/>
  <c r="Z49" i="11"/>
  <c r="Y49" i="11"/>
  <c r="W49" i="11"/>
  <c r="AM13" i="11"/>
  <c r="AQ13" i="11" s="1"/>
  <c r="Z13" i="11"/>
  <c r="Y13" i="11"/>
  <c r="W13" i="11"/>
  <c r="AM73" i="11"/>
  <c r="AQ73" i="11" s="1"/>
  <c r="Z2" i="11"/>
  <c r="AM71" i="11"/>
  <c r="AQ71" i="11" s="1"/>
  <c r="Z71" i="11"/>
  <c r="Y71" i="11"/>
  <c r="W71" i="11"/>
  <c r="W72" i="11"/>
  <c r="Y72" i="11"/>
  <c r="Z72" i="11"/>
  <c r="AM72" i="11"/>
  <c r="AQ72" i="11" s="1"/>
  <c r="Z55" i="11"/>
  <c r="AM60" i="11"/>
  <c r="AQ60" i="11" s="1"/>
  <c r="Z60" i="11"/>
  <c r="Y60" i="11"/>
  <c r="W60" i="11"/>
  <c r="AM14" i="11"/>
  <c r="AQ14" i="11" s="1"/>
  <c r="Z14" i="11"/>
  <c r="Y14" i="11"/>
  <c r="W14" i="11"/>
  <c r="AL74" i="11"/>
  <c r="AM6" i="11"/>
  <c r="AQ6" i="11" s="1"/>
  <c r="Z6" i="11"/>
  <c r="Y6" i="11"/>
  <c r="W6" i="11"/>
  <c r="Z10" i="11"/>
  <c r="Z62" i="11"/>
  <c r="AC52" i="11" l="1"/>
  <c r="AC5" i="11"/>
  <c r="AC19" i="11"/>
  <c r="AC54" i="11"/>
  <c r="AC57" i="11"/>
  <c r="D81" i="11"/>
  <c r="F81" i="11" s="1"/>
  <c r="AA60" i="11"/>
  <c r="AA13" i="11"/>
  <c r="AB72" i="11"/>
  <c r="AB23" i="11"/>
  <c r="AB71" i="11"/>
  <c r="AB24" i="11"/>
  <c r="AA71" i="11"/>
  <c r="AA24" i="11"/>
  <c r="AA49" i="11"/>
  <c r="AA6" i="11"/>
  <c r="AA14" i="11"/>
  <c r="AB60" i="11"/>
  <c r="AB13" i="11"/>
  <c r="AA72" i="11"/>
  <c r="AB49" i="11"/>
  <c r="AB6" i="11"/>
  <c r="AB14" i="11"/>
  <c r="Z73" i="11"/>
  <c r="Z33" i="11"/>
  <c r="Z18" i="11"/>
  <c r="Z53" i="11"/>
  <c r="Z68" i="11"/>
  <c r="Z47" i="11"/>
  <c r="Z11" i="11"/>
  <c r="Z67" i="11"/>
  <c r="Z28" i="11"/>
  <c r="Z21" i="11"/>
  <c r="Z40" i="11"/>
  <c r="Z61" i="11"/>
  <c r="Z58" i="11"/>
  <c r="Z12" i="11"/>
  <c r="Z42" i="11"/>
  <c r="Z17" i="11"/>
  <c r="Z41" i="11"/>
  <c r="Z64" i="11"/>
  <c r="Z56" i="11"/>
  <c r="Z23" i="11"/>
  <c r="Z38" i="11"/>
  <c r="Z63" i="11"/>
  <c r="Z34" i="11"/>
  <c r="Z43" i="11"/>
  <c r="Z31" i="11"/>
  <c r="Z35" i="11"/>
  <c r="Z4" i="11"/>
  <c r="Z48" i="11"/>
  <c r="Z32" i="11"/>
  <c r="Z26" i="11"/>
  <c r="Z9" i="11"/>
  <c r="Z50" i="11"/>
  <c r="Z46" i="11"/>
  <c r="Z15" i="11"/>
  <c r="Z65" i="11"/>
  <c r="Z29" i="11"/>
  <c r="Z36" i="11"/>
  <c r="Z37" i="11"/>
  <c r="Z44" i="11"/>
  <c r="Z27" i="11"/>
  <c r="Z25" i="11"/>
  <c r="Z45" i="11"/>
  <c r="Z30" i="11"/>
  <c r="Z16" i="11"/>
  <c r="Z39" i="11"/>
  <c r="Z22" i="11"/>
  <c r="Z7" i="11"/>
  <c r="Z70" i="11"/>
  <c r="Z3" i="11"/>
  <c r="Z69" i="11"/>
  <c r="Z66" i="11"/>
  <c r="Z59" i="11"/>
  <c r="Z51" i="11"/>
  <c r="Z20" i="11"/>
  <c r="Z8" i="11"/>
  <c r="Y53" i="11"/>
  <c r="Y33" i="11"/>
  <c r="Y47" i="11"/>
  <c r="Y12" i="11"/>
  <c r="Y11" i="11"/>
  <c r="Y18" i="11"/>
  <c r="Y70" i="11"/>
  <c r="Y22" i="11"/>
  <c r="Y9" i="11"/>
  <c r="Y50" i="11"/>
  <c r="Y40" i="11"/>
  <c r="Y73" i="11"/>
  <c r="Y67" i="11"/>
  <c r="Y28" i="11"/>
  <c r="Y42" i="11"/>
  <c r="Y68" i="11"/>
  <c r="Y41" i="11"/>
  <c r="Y56" i="11"/>
  <c r="Y26" i="11"/>
  <c r="Y62" i="11"/>
  <c r="Y31" i="11"/>
  <c r="Y34" i="11"/>
  <c r="Y2" i="11"/>
  <c r="Y55" i="11"/>
  <c r="Y43" i="11"/>
  <c r="Y4" i="11"/>
  <c r="Y29" i="11"/>
  <c r="Y20" i="11"/>
  <c r="Y48" i="11"/>
  <c r="Y51" i="11"/>
  <c r="Y38" i="11"/>
  <c r="Y32" i="11"/>
  <c r="Y25" i="11"/>
  <c r="Y15" i="11"/>
  <c r="Y66" i="11"/>
  <c r="Y10" i="11"/>
  <c r="Y45" i="11"/>
  <c r="Y69" i="11"/>
  <c r="Y61" i="11"/>
  <c r="Y59" i="11"/>
  <c r="Y3" i="11"/>
  <c r="Y16" i="11"/>
  <c r="Y37" i="11"/>
  <c r="Y39" i="11"/>
  <c r="Y30" i="11"/>
  <c r="Y65" i="11"/>
  <c r="Y58" i="11"/>
  <c r="Y27" i="11"/>
  <c r="Y46" i="11"/>
  <c r="Y36" i="11"/>
  <c r="Y44" i="11"/>
  <c r="Y7" i="11"/>
  <c r="Y21" i="11"/>
  <c r="Y17" i="11"/>
  <c r="Y35" i="11"/>
  <c r="Y64" i="11"/>
  <c r="Y8" i="11"/>
  <c r="Y23" i="11"/>
  <c r="Y63" i="11"/>
  <c r="AM18" i="11"/>
  <c r="AQ18" i="11" s="1"/>
  <c r="AB18" i="11"/>
  <c r="AA18" i="11"/>
  <c r="W18" i="11"/>
  <c r="C76" i="8"/>
  <c r="E2" i="8"/>
  <c r="AM26" i="11"/>
  <c r="AQ26" i="11" s="1"/>
  <c r="AB26" i="11"/>
  <c r="AA26" i="11"/>
  <c r="W26" i="11"/>
  <c r="G2" i="8"/>
  <c r="A73" i="8"/>
  <c r="A2" i="8"/>
  <c r="AB11" i="11"/>
  <c r="AB68" i="11"/>
  <c r="AB33" i="11"/>
  <c r="AB56" i="11"/>
  <c r="AB55" i="11"/>
  <c r="AB40" i="11"/>
  <c r="AB47" i="11"/>
  <c r="AB59" i="11"/>
  <c r="AB43" i="11"/>
  <c r="AB21" i="11"/>
  <c r="AB53" i="11"/>
  <c r="AB64" i="11"/>
  <c r="AB2" i="11"/>
  <c r="AB17" i="11"/>
  <c r="AB20" i="11"/>
  <c r="AB39" i="11"/>
  <c r="AB69" i="11"/>
  <c r="AB35" i="11"/>
  <c r="AB36" i="11"/>
  <c r="AB62" i="11"/>
  <c r="AB66" i="11"/>
  <c r="AB70" i="11"/>
  <c r="AB16" i="11"/>
  <c r="AB51" i="11"/>
  <c r="AB7" i="11"/>
  <c r="AB10" i="11"/>
  <c r="AB29" i="11"/>
  <c r="AB28" i="11"/>
  <c r="AB27" i="11"/>
  <c r="AB44" i="11"/>
  <c r="AB61" i="11"/>
  <c r="AB42" i="11"/>
  <c r="AB48" i="11"/>
  <c r="AB63" i="11"/>
  <c r="AB46" i="11"/>
  <c r="AB31" i="11"/>
  <c r="AB34" i="11"/>
  <c r="AB38" i="11"/>
  <c r="AB73" i="11"/>
  <c r="AB67" i="11"/>
  <c r="AB3" i="11"/>
  <c r="AB37" i="11"/>
  <c r="AB12" i="11"/>
  <c r="AB41" i="11"/>
  <c r="AB22" i="11"/>
  <c r="AB50" i="11"/>
  <c r="AB32" i="11"/>
  <c r="AB45" i="11"/>
  <c r="AB4" i="11"/>
  <c r="AB25" i="11"/>
  <c r="AB65" i="11"/>
  <c r="AB30" i="11"/>
  <c r="AB58" i="11"/>
  <c r="AB8" i="11"/>
  <c r="AB9" i="11"/>
  <c r="AB15" i="11"/>
  <c r="AA11" i="11"/>
  <c r="AA68" i="11"/>
  <c r="AA33" i="11"/>
  <c r="AA56" i="11"/>
  <c r="AA55" i="11"/>
  <c r="AA40" i="11"/>
  <c r="AA47" i="11"/>
  <c r="AA59" i="11"/>
  <c r="AA43" i="11"/>
  <c r="AA21" i="11"/>
  <c r="AA53" i="11"/>
  <c r="AA23" i="11"/>
  <c r="AA64" i="11"/>
  <c r="AA2" i="11"/>
  <c r="AA17" i="11"/>
  <c r="AA20" i="11"/>
  <c r="AA39" i="11"/>
  <c r="AA69" i="11"/>
  <c r="AA35" i="11"/>
  <c r="AA36" i="11"/>
  <c r="AA62" i="11"/>
  <c r="AA66" i="11"/>
  <c r="AA70" i="11"/>
  <c r="AA16" i="11"/>
  <c r="AA51" i="11"/>
  <c r="AA7" i="11"/>
  <c r="AA10" i="11"/>
  <c r="AA29" i="11"/>
  <c r="AA28" i="11"/>
  <c r="AA27" i="11"/>
  <c r="AA44" i="11"/>
  <c r="AA61" i="11"/>
  <c r="AA42" i="11"/>
  <c r="AA48" i="11"/>
  <c r="AA63" i="11"/>
  <c r="AA46" i="11"/>
  <c r="AA31" i="11"/>
  <c r="AA34" i="11"/>
  <c r="AA38" i="11"/>
  <c r="AA73" i="11"/>
  <c r="AA67" i="11"/>
  <c r="AA3" i="11"/>
  <c r="AA37" i="11"/>
  <c r="AA12" i="11"/>
  <c r="AA41" i="11"/>
  <c r="AA22" i="11"/>
  <c r="AA50" i="11"/>
  <c r="AA32" i="11"/>
  <c r="AA45" i="11"/>
  <c r="AA4" i="11"/>
  <c r="AA25" i="11"/>
  <c r="AA65" i="11"/>
  <c r="AA30" i="11"/>
  <c r="AA58" i="11"/>
  <c r="AA8" i="11"/>
  <c r="AA9" i="11"/>
  <c r="AA15" i="11"/>
  <c r="AM70" i="11"/>
  <c r="AQ70" i="11" s="1"/>
  <c r="W70" i="11"/>
  <c r="AM42" i="11"/>
  <c r="AQ42" i="11" s="1"/>
  <c r="W42" i="11"/>
  <c r="AC49" i="11" l="1"/>
  <c r="AC60" i="11"/>
  <c r="AC6" i="11"/>
  <c r="AC72" i="11"/>
  <c r="AC13" i="11"/>
  <c r="AC24" i="11"/>
  <c r="AC71" i="11"/>
  <c r="AC14" i="11"/>
  <c r="X53" i="11"/>
  <c r="D79" i="11"/>
  <c r="F79" i="11" s="1"/>
  <c r="D80" i="11"/>
  <c r="F80" i="11" s="1"/>
  <c r="E73" i="8"/>
  <c r="F76" i="8" s="1"/>
  <c r="AC18" i="11"/>
  <c r="AC26" i="11"/>
  <c r="AC65" i="11"/>
  <c r="AC48" i="11"/>
  <c r="AC2" i="11"/>
  <c r="AC40" i="11"/>
  <c r="AC3" i="11"/>
  <c r="AC66" i="11"/>
  <c r="AC32" i="11"/>
  <c r="AC67" i="11"/>
  <c r="AC42" i="11"/>
  <c r="AC29" i="11"/>
  <c r="AC62" i="11"/>
  <c r="AC64" i="11"/>
  <c r="AC55" i="11"/>
  <c r="AC15" i="11"/>
  <c r="AC50" i="11"/>
  <c r="AC73" i="11"/>
  <c r="AC36" i="11"/>
  <c r="AC23" i="11"/>
  <c r="AC56" i="11"/>
  <c r="AC9" i="11"/>
  <c r="AC22" i="11"/>
  <c r="AC38" i="11"/>
  <c r="AC61" i="11"/>
  <c r="AC10" i="11"/>
  <c r="AC35" i="11"/>
  <c r="AC53" i="11"/>
  <c r="AC33" i="11"/>
  <c r="AC30" i="11"/>
  <c r="AC45" i="11"/>
  <c r="AC37" i="11"/>
  <c r="AC63" i="11"/>
  <c r="AC70" i="11"/>
  <c r="AC17" i="11"/>
  <c r="AC47" i="11"/>
  <c r="AC8" i="11"/>
  <c r="AC41" i="11"/>
  <c r="AC34" i="11"/>
  <c r="AC44" i="11"/>
  <c r="AC7" i="11"/>
  <c r="AC69" i="11"/>
  <c r="AC21" i="11"/>
  <c r="AC68" i="11"/>
  <c r="AC58" i="11"/>
  <c r="AC25" i="11"/>
  <c r="AC12" i="11"/>
  <c r="AC31" i="11"/>
  <c r="AC27" i="11"/>
  <c r="AC51" i="11"/>
  <c r="AC39" i="11"/>
  <c r="AC43" i="11"/>
  <c r="AC11" i="11"/>
  <c r="AC4" i="11"/>
  <c r="AC46" i="11"/>
  <c r="AC28" i="11"/>
  <c r="AC16" i="11"/>
  <c r="AC20" i="11"/>
  <c r="AC59" i="11"/>
  <c r="AM44" i="11"/>
  <c r="AQ44" i="11" s="1"/>
  <c r="W44" i="11"/>
  <c r="AM59" i="11"/>
  <c r="AQ59" i="11" s="1"/>
  <c r="W59" i="11"/>
  <c r="AM17" i="11"/>
  <c r="AQ17" i="11" s="1"/>
  <c r="AM11" i="11"/>
  <c r="AQ11" i="11" s="1"/>
  <c r="AM51" i="11"/>
  <c r="AQ51" i="11" s="1"/>
  <c r="AM34" i="11"/>
  <c r="AQ34" i="11" s="1"/>
  <c r="W34" i="11"/>
  <c r="AJ74" i="11"/>
  <c r="AM41" i="11"/>
  <c r="AQ41" i="11" s="1"/>
  <c r="W73" i="11"/>
  <c r="W69" i="11"/>
  <c r="W68" i="11"/>
  <c r="W67" i="11"/>
  <c r="W66" i="11"/>
  <c r="W65" i="11"/>
  <c r="W64" i="11"/>
  <c r="W63" i="11"/>
  <c r="W62" i="11"/>
  <c r="W61" i="11"/>
  <c r="W58" i="11"/>
  <c r="W56" i="11"/>
  <c r="W55" i="11"/>
  <c r="W53" i="11"/>
  <c r="W51" i="11"/>
  <c r="W50" i="11"/>
  <c r="W48" i="11"/>
  <c r="W47" i="11"/>
  <c r="W46" i="11"/>
  <c r="W45" i="11"/>
  <c r="W43" i="11"/>
  <c r="W41" i="11"/>
  <c r="W40" i="11"/>
  <c r="W39" i="11"/>
  <c r="W38" i="11"/>
  <c r="W37" i="11"/>
  <c r="W35" i="11"/>
  <c r="W33" i="11"/>
  <c r="W32" i="11"/>
  <c r="W31" i="11"/>
  <c r="W30" i="11"/>
  <c r="W29" i="11"/>
  <c r="W28" i="11"/>
  <c r="W27" i="11"/>
  <c r="W25" i="11"/>
  <c r="W23" i="11"/>
  <c r="W22" i="11"/>
  <c r="W21" i="11"/>
  <c r="W20" i="11"/>
  <c r="W17" i="11"/>
  <c r="W16" i="11"/>
  <c r="W15" i="11"/>
  <c r="W12" i="11"/>
  <c r="W11" i="11"/>
  <c r="W10" i="11"/>
  <c r="W9" i="11"/>
  <c r="W8" i="11"/>
  <c r="W7" i="11"/>
  <c r="W4" i="11"/>
  <c r="W3" i="11"/>
  <c r="W2" i="11"/>
  <c r="W36" i="11"/>
  <c r="AM29" i="11"/>
  <c r="AQ29" i="11" s="1"/>
  <c r="AM38" i="11"/>
  <c r="AQ38" i="11" s="1"/>
  <c r="AM2" i="11"/>
  <c r="AQ2" i="11" s="1"/>
  <c r="AM10" i="11"/>
  <c r="AQ10" i="11" s="1"/>
  <c r="AM53" i="11"/>
  <c r="AQ53" i="11" s="1"/>
  <c r="AM20" i="11"/>
  <c r="AQ20" i="11" s="1"/>
  <c r="AM58" i="11"/>
  <c r="AQ58" i="11" s="1"/>
  <c r="AM61" i="11"/>
  <c r="AQ61" i="11" s="1"/>
  <c r="AM9" i="11"/>
  <c r="AQ9" i="11" s="1"/>
  <c r="AM7" i="11"/>
  <c r="AQ7" i="11" s="1"/>
  <c r="AM64" i="11"/>
  <c r="AQ64" i="11" s="1"/>
  <c r="AM36" i="11"/>
  <c r="AQ36" i="11" s="1"/>
  <c r="AM68" i="11"/>
  <c r="AQ68" i="11" s="1"/>
  <c r="AM21" i="11"/>
  <c r="AQ21" i="11" s="1"/>
  <c r="AM23" i="11"/>
  <c r="AQ23" i="11" s="1"/>
  <c r="AM30" i="11"/>
  <c r="AQ30" i="11" s="1"/>
  <c r="AM4" i="11"/>
  <c r="AQ4" i="11" s="1"/>
  <c r="AM25" i="11"/>
  <c r="AQ25" i="11" s="1"/>
  <c r="AM16" i="11"/>
  <c r="AQ16" i="11" s="1"/>
  <c r="AM33" i="11"/>
  <c r="AQ33" i="11" s="1"/>
  <c r="AM56" i="11"/>
  <c r="AQ56" i="11" s="1"/>
  <c r="AM32" i="11"/>
  <c r="AQ32" i="11" s="1"/>
  <c r="AM28" i="11"/>
  <c r="AQ28" i="11" s="1"/>
  <c r="AM67" i="11"/>
  <c r="AQ67" i="11" s="1"/>
  <c r="AM46" i="11"/>
  <c r="AQ46" i="11" s="1"/>
  <c r="AM66" i="11"/>
  <c r="AQ66" i="11" s="1"/>
  <c r="AM43" i="11"/>
  <c r="AQ43" i="11" s="1"/>
  <c r="AM15" i="11"/>
  <c r="AQ15" i="11" s="1"/>
  <c r="AM62" i="11"/>
  <c r="AQ62" i="11" s="1"/>
  <c r="AM45" i="11"/>
  <c r="AQ45" i="11" s="1"/>
  <c r="AM27" i="11"/>
  <c r="AQ27" i="11" s="1"/>
  <c r="AM55" i="11"/>
  <c r="AQ55" i="11" s="1"/>
  <c r="AM50" i="11"/>
  <c r="AQ50" i="11" s="1"/>
  <c r="AM35" i="11"/>
  <c r="AQ35" i="11" s="1"/>
  <c r="AM39" i="11"/>
  <c r="AQ39" i="11" s="1"/>
  <c r="AM3" i="11"/>
  <c r="AQ3" i="11" s="1"/>
  <c r="AM12" i="11"/>
  <c r="AQ12" i="11" s="1"/>
  <c r="AM69" i="11"/>
  <c r="AQ69" i="11" s="1"/>
  <c r="AM37" i="11"/>
  <c r="AQ37" i="11" s="1"/>
  <c r="AM8" i="11"/>
  <c r="AQ8" i="11" s="1"/>
  <c r="AM65" i="11"/>
  <c r="AQ65" i="11" s="1"/>
  <c r="AM40" i="11"/>
  <c r="AQ40" i="11" s="1"/>
  <c r="AM31" i="11"/>
  <c r="AQ31" i="11" s="1"/>
  <c r="AM22" i="11"/>
  <c r="AQ22" i="11" s="1"/>
  <c r="AM63" i="11"/>
  <c r="AQ63" i="11" s="1"/>
  <c r="AM47" i="11"/>
  <c r="AQ47" i="11" s="1"/>
  <c r="AM48" i="11"/>
  <c r="AQ48" i="11" s="1"/>
  <c r="W74" i="11" l="1"/>
  <c r="D82" i="11"/>
  <c r="F82" i="11" s="1"/>
  <c r="D76" i="8" s="1"/>
  <c r="AC74" i="11"/>
  <c r="AD52" i="11" s="1"/>
  <c r="AK74" i="11"/>
  <c r="AM74" i="11"/>
  <c r="AE52" i="11" l="1"/>
  <c r="BE52" i="11"/>
  <c r="BD52" i="11"/>
  <c r="BH52" i="11"/>
  <c r="BG52" i="11"/>
  <c r="BB52" i="11"/>
  <c r="BF52" i="11"/>
  <c r="BC52" i="11"/>
  <c r="AD54" i="11"/>
  <c r="BE54" i="11" s="1"/>
  <c r="AD57" i="11"/>
  <c r="AD19" i="11"/>
  <c r="BE19" i="11" s="1"/>
  <c r="AD24" i="11"/>
  <c r="BF24" i="11" s="1"/>
  <c r="AD5" i="11"/>
  <c r="AD13" i="11"/>
  <c r="BB13" i="11" s="1"/>
  <c r="AD49" i="11"/>
  <c r="AD72" i="11"/>
  <c r="AD71" i="11"/>
  <c r="AD60" i="11"/>
  <c r="AD14" i="11"/>
  <c r="AD6" i="11"/>
  <c r="AD26" i="11"/>
  <c r="AD18" i="11"/>
  <c r="AD46" i="11"/>
  <c r="AD67" i="11"/>
  <c r="AD8" i="11"/>
  <c r="AD68" i="11"/>
  <c r="AD37" i="11"/>
  <c r="BD37" i="11" s="1"/>
  <c r="AD69" i="11"/>
  <c r="AD3" i="11"/>
  <c r="AD64" i="11"/>
  <c r="AD17" i="11"/>
  <c r="AD32" i="11"/>
  <c r="AD61" i="11"/>
  <c r="AD29" i="11"/>
  <c r="AD73" i="11"/>
  <c r="AD66" i="11"/>
  <c r="AD47" i="11"/>
  <c r="AD22" i="11"/>
  <c r="AD55" i="11"/>
  <c r="AD15" i="11"/>
  <c r="AD62" i="11"/>
  <c r="AD58" i="11"/>
  <c r="AD70" i="11"/>
  <c r="AD65" i="11"/>
  <c r="AD51" i="11"/>
  <c r="AD9" i="11"/>
  <c r="AD12" i="11"/>
  <c r="AD43" i="11"/>
  <c r="AD45" i="11"/>
  <c r="AD36" i="11"/>
  <c r="AD23" i="11"/>
  <c r="AD28" i="11"/>
  <c r="AD33" i="11"/>
  <c r="AD2" i="11"/>
  <c r="AD20" i="11"/>
  <c r="AD38" i="11"/>
  <c r="AD10" i="11"/>
  <c r="AD35" i="11"/>
  <c r="AD63" i="11"/>
  <c r="AD41" i="11"/>
  <c r="AD44" i="11"/>
  <c r="AD7" i="11"/>
  <c r="AD21" i="11"/>
  <c r="AE21" i="11" s="1"/>
  <c r="AD50" i="11"/>
  <c r="AD56" i="11"/>
  <c r="AD4" i="11"/>
  <c r="AD39" i="11"/>
  <c r="AD40" i="11"/>
  <c r="AD59" i="11"/>
  <c r="AD25" i="11"/>
  <c r="AD31" i="11"/>
  <c r="AD27" i="11"/>
  <c r="AD34" i="11"/>
  <c r="AD11" i="11"/>
  <c r="AD53" i="11"/>
  <c r="AD48" i="11"/>
  <c r="AD16" i="11"/>
  <c r="AD30" i="11"/>
  <c r="AD42" i="11"/>
  <c r="AQ74" i="11"/>
  <c r="E76" i="8"/>
  <c r="BF54" i="11" l="1"/>
  <c r="BG54" i="11"/>
  <c r="BH54" i="11"/>
  <c r="BB54" i="11"/>
  <c r="BC54" i="11"/>
  <c r="BD54" i="11"/>
  <c r="BC19" i="11"/>
  <c r="BF19" i="11"/>
  <c r="BD19" i="11"/>
  <c r="AE54" i="11"/>
  <c r="BB19" i="11"/>
  <c r="BG24" i="11"/>
  <c r="BH19" i="11"/>
  <c r="BE57" i="11"/>
  <c r="BC57" i="11"/>
  <c r="BD57" i="11"/>
  <c r="BB57" i="11"/>
  <c r="BH57" i="11"/>
  <c r="AE57" i="11"/>
  <c r="BG57" i="11"/>
  <c r="BF57" i="11"/>
  <c r="BG19" i="11"/>
  <c r="AE19" i="11"/>
  <c r="BH24" i="11"/>
  <c r="BB24" i="11"/>
  <c r="AE24" i="11"/>
  <c r="BD24" i="11"/>
  <c r="BC24" i="11"/>
  <c r="BE24" i="11"/>
  <c r="BE5" i="11"/>
  <c r="BG5" i="11"/>
  <c r="BD5" i="11"/>
  <c r="BC5" i="11"/>
  <c r="BF5" i="11"/>
  <c r="BB5" i="11"/>
  <c r="BH5" i="11"/>
  <c r="AE5" i="11"/>
  <c r="G76" i="8"/>
  <c r="BE13" i="11"/>
  <c r="BH13" i="11"/>
  <c r="BF13" i="11"/>
  <c r="BG13" i="11"/>
  <c r="AE13" i="11"/>
  <c r="BC13" i="11"/>
  <c r="BD13" i="11"/>
  <c r="BC49" i="11"/>
  <c r="BB49" i="11"/>
  <c r="BH49" i="11"/>
  <c r="BG49" i="11"/>
  <c r="AE49" i="11"/>
  <c r="BF49" i="11"/>
  <c r="BE49" i="11"/>
  <c r="BD49" i="11"/>
  <c r="BD16" i="11"/>
  <c r="BC16" i="11"/>
  <c r="BB16" i="11"/>
  <c r="BG16" i="11"/>
  <c r="BF16" i="11"/>
  <c r="BE16" i="11"/>
  <c r="BH16" i="11"/>
  <c r="AE45" i="11"/>
  <c r="BH45" i="11"/>
  <c r="BG45" i="11"/>
  <c r="BF45" i="11"/>
  <c r="BE45" i="11"/>
  <c r="BD45" i="11"/>
  <c r="BB45" i="11"/>
  <c r="BC45" i="11"/>
  <c r="AE71" i="11"/>
  <c r="BF71" i="11"/>
  <c r="BE71" i="11"/>
  <c r="BG71" i="11"/>
  <c r="BH71" i="11"/>
  <c r="BD71" i="11"/>
  <c r="BB71" i="11"/>
  <c r="BC71" i="11"/>
  <c r="AE44" i="11"/>
  <c r="BG44" i="11"/>
  <c r="BF44" i="11"/>
  <c r="BE44" i="11"/>
  <c r="BH44" i="11"/>
  <c r="BD44" i="11"/>
  <c r="BB44" i="11"/>
  <c r="BC44" i="11"/>
  <c r="BH15" i="11"/>
  <c r="BB15" i="11"/>
  <c r="BG15" i="11"/>
  <c r="BF15" i="11"/>
  <c r="BC15" i="11"/>
  <c r="BE15" i="11"/>
  <c r="BD15" i="11"/>
  <c r="AE33" i="11"/>
  <c r="BC33" i="11"/>
  <c r="BB33" i="11"/>
  <c r="BH33" i="11"/>
  <c r="BG33" i="11"/>
  <c r="BD33" i="11"/>
  <c r="BF33" i="11"/>
  <c r="BE33" i="11"/>
  <c r="AE28" i="11"/>
  <c r="BF28" i="11"/>
  <c r="BD28" i="11"/>
  <c r="BH28" i="11"/>
  <c r="BG28" i="11"/>
  <c r="BE28" i="11"/>
  <c r="BB28" i="11"/>
  <c r="BC28" i="11"/>
  <c r="AE17" i="11"/>
  <c r="BC17" i="11"/>
  <c r="BB17" i="11"/>
  <c r="BE17" i="11"/>
  <c r="BD17" i="11"/>
  <c r="BF17" i="11"/>
  <c r="BH17" i="11"/>
  <c r="BG17" i="11"/>
  <c r="AE30" i="11"/>
  <c r="BH30" i="11"/>
  <c r="BE30" i="11"/>
  <c r="BC30" i="11"/>
  <c r="BF30" i="11"/>
  <c r="BD30" i="11"/>
  <c r="BB30" i="11"/>
  <c r="BG30" i="11"/>
  <c r="BC25" i="11"/>
  <c r="BB25" i="11"/>
  <c r="BE25" i="11"/>
  <c r="BD25" i="11"/>
  <c r="BH25" i="11"/>
  <c r="BG25" i="11"/>
  <c r="BF25" i="11"/>
  <c r="BF21" i="11"/>
  <c r="BD21" i="11"/>
  <c r="BC21" i="11"/>
  <c r="BH21" i="11"/>
  <c r="BB21" i="11"/>
  <c r="BG21" i="11"/>
  <c r="BE21" i="11"/>
  <c r="BF58" i="11"/>
  <c r="BE58" i="11"/>
  <c r="BG58" i="11"/>
  <c r="BH58" i="11"/>
  <c r="BC58" i="11"/>
  <c r="BD58" i="11"/>
  <c r="BB58" i="11"/>
  <c r="AE69" i="11"/>
  <c r="BC69" i="11"/>
  <c r="BB69" i="11"/>
  <c r="BH69" i="11"/>
  <c r="BG69" i="11"/>
  <c r="BD69" i="11"/>
  <c r="BF69" i="11"/>
  <c r="BE69" i="11"/>
  <c r="BD18" i="11"/>
  <c r="BG18" i="11"/>
  <c r="BF18" i="11"/>
  <c r="BE18" i="11"/>
  <c r="BH18" i="11"/>
  <c r="BC18" i="11"/>
  <c r="BB18" i="11"/>
  <c r="BG59" i="11"/>
  <c r="BF59" i="11"/>
  <c r="BE59" i="11"/>
  <c r="BH59" i="11"/>
  <c r="BB59" i="11"/>
  <c r="BD59" i="11"/>
  <c r="BC59" i="11"/>
  <c r="AE20" i="11"/>
  <c r="BE20" i="11"/>
  <c r="BH20" i="11"/>
  <c r="BD20" i="11"/>
  <c r="BG20" i="11"/>
  <c r="BF20" i="11"/>
  <c r="BC20" i="11"/>
  <c r="BB20" i="11"/>
  <c r="AE29" i="11"/>
  <c r="BG29" i="11"/>
  <c r="BD29" i="11"/>
  <c r="BC29" i="11"/>
  <c r="BH29" i="11"/>
  <c r="BF29" i="11"/>
  <c r="BE29" i="11"/>
  <c r="BB29" i="11"/>
  <c r="BD26" i="11"/>
  <c r="BF26" i="11"/>
  <c r="BE26" i="11"/>
  <c r="BG26" i="11"/>
  <c r="BB26" i="11"/>
  <c r="BH26" i="11"/>
  <c r="BC26" i="11"/>
  <c r="BH2" i="11"/>
  <c r="BB2" i="11"/>
  <c r="BG2" i="11"/>
  <c r="BD2" i="11"/>
  <c r="BF2" i="11"/>
  <c r="BE2" i="11"/>
  <c r="BC2" i="11"/>
  <c r="AE61" i="11"/>
  <c r="BH61" i="11"/>
  <c r="BG61" i="11"/>
  <c r="BD61" i="11"/>
  <c r="BF61" i="11"/>
  <c r="BB61" i="11"/>
  <c r="BE61" i="11"/>
  <c r="BC61" i="11"/>
  <c r="AE72" i="11"/>
  <c r="BH72" i="11"/>
  <c r="BG72" i="11"/>
  <c r="BF72" i="11"/>
  <c r="BE72" i="11"/>
  <c r="BC72" i="11"/>
  <c r="BD72" i="11"/>
  <c r="BB72" i="11"/>
  <c r="AE12" i="11"/>
  <c r="BF12" i="11"/>
  <c r="BC12" i="11"/>
  <c r="BD12" i="11"/>
  <c r="BH12" i="11"/>
  <c r="BE12" i="11"/>
  <c r="BG12" i="11"/>
  <c r="BB12" i="11"/>
  <c r="AE32" i="11"/>
  <c r="BH32" i="11"/>
  <c r="BG32" i="11"/>
  <c r="BC32" i="11"/>
  <c r="BD32" i="11"/>
  <c r="BB32" i="11"/>
  <c r="BF32" i="11"/>
  <c r="BE32" i="11"/>
  <c r="AE6" i="11"/>
  <c r="BF6" i="11"/>
  <c r="BC6" i="11"/>
  <c r="BE6" i="11"/>
  <c r="BB6" i="11"/>
  <c r="BG6" i="11"/>
  <c r="BH6" i="11"/>
  <c r="BD6" i="11"/>
  <c r="AE39" i="11"/>
  <c r="BH39" i="11"/>
  <c r="BC39" i="11"/>
  <c r="BB39" i="11"/>
  <c r="BG39" i="11"/>
  <c r="BE39" i="11"/>
  <c r="BF39" i="11"/>
  <c r="BD39" i="11"/>
  <c r="AE22" i="11"/>
  <c r="BG22" i="11"/>
  <c r="BC22" i="11"/>
  <c r="BE22" i="11"/>
  <c r="BD22" i="11"/>
  <c r="BB22" i="11"/>
  <c r="BH22" i="11"/>
  <c r="BF22" i="11"/>
  <c r="AE4" i="11"/>
  <c r="BE4" i="11"/>
  <c r="BD4" i="11"/>
  <c r="BF4" i="11"/>
  <c r="BB4" i="11"/>
  <c r="BC4" i="11"/>
  <c r="BH4" i="11"/>
  <c r="BG4" i="11"/>
  <c r="AE47" i="11"/>
  <c r="BH47" i="11"/>
  <c r="BG47" i="11"/>
  <c r="BF47" i="11"/>
  <c r="BE47" i="11"/>
  <c r="BD47" i="11"/>
  <c r="BB47" i="11"/>
  <c r="BC47" i="11"/>
  <c r="AE67" i="11"/>
  <c r="BH67" i="11"/>
  <c r="BG67" i="11"/>
  <c r="BF67" i="11"/>
  <c r="BE67" i="11"/>
  <c r="BD67" i="11"/>
  <c r="BC67" i="11"/>
  <c r="BB67" i="11"/>
  <c r="AE7" i="11"/>
  <c r="BG7" i="11"/>
  <c r="BF7" i="11"/>
  <c r="BE7" i="11"/>
  <c r="BC7" i="11"/>
  <c r="BH7" i="11"/>
  <c r="BB7" i="11"/>
  <c r="BD7" i="11"/>
  <c r="AE62" i="11"/>
  <c r="BH62" i="11"/>
  <c r="BG62" i="11"/>
  <c r="BF62" i="11"/>
  <c r="BD62" i="11"/>
  <c r="BE62" i="11"/>
  <c r="BC62" i="11"/>
  <c r="BB62" i="11"/>
  <c r="AE37" i="11"/>
  <c r="BH37" i="11"/>
  <c r="BG37" i="11"/>
  <c r="BF37" i="11"/>
  <c r="BC37" i="11"/>
  <c r="BB37" i="11"/>
  <c r="BE37" i="11"/>
  <c r="AE40" i="11"/>
  <c r="BC40" i="11"/>
  <c r="BB40" i="11"/>
  <c r="BH40" i="11"/>
  <c r="BG40" i="11"/>
  <c r="BF40" i="11"/>
  <c r="BE40" i="11"/>
  <c r="BD40" i="11"/>
  <c r="AE41" i="11"/>
  <c r="BD41" i="11"/>
  <c r="BE41" i="11"/>
  <c r="BC41" i="11"/>
  <c r="BF41" i="11"/>
  <c r="BB41" i="11"/>
  <c r="BH41" i="11"/>
  <c r="BG41" i="11"/>
  <c r="AE55" i="11"/>
  <c r="BH55" i="11"/>
  <c r="BD55" i="11"/>
  <c r="BB55" i="11"/>
  <c r="BG55" i="11"/>
  <c r="BF55" i="11"/>
  <c r="BE55" i="11"/>
  <c r="BC55" i="11"/>
  <c r="AE68" i="11"/>
  <c r="BH68" i="11"/>
  <c r="BD68" i="11"/>
  <c r="BB68" i="11"/>
  <c r="BG68" i="11"/>
  <c r="BE68" i="11"/>
  <c r="BF68" i="11"/>
  <c r="BC68" i="11"/>
  <c r="AE63" i="11"/>
  <c r="BC63" i="11"/>
  <c r="BB63" i="11"/>
  <c r="BD63" i="11"/>
  <c r="BE63" i="11"/>
  <c r="BH63" i="11"/>
  <c r="BG63" i="11"/>
  <c r="BF63" i="11"/>
  <c r="AE8" i="11"/>
  <c r="BH8" i="11"/>
  <c r="BG8" i="11"/>
  <c r="BB8" i="11"/>
  <c r="BF8" i="11"/>
  <c r="BE8" i="11"/>
  <c r="BD8" i="11"/>
  <c r="BC8" i="11"/>
  <c r="AE34" i="11"/>
  <c r="BD34" i="11"/>
  <c r="BE34" i="11"/>
  <c r="BB34" i="11"/>
  <c r="BF34" i="11"/>
  <c r="BC34" i="11"/>
  <c r="BH34" i="11"/>
  <c r="BG34" i="11"/>
  <c r="AE35" i="11"/>
  <c r="BE35" i="11"/>
  <c r="BG35" i="11"/>
  <c r="BF35" i="11"/>
  <c r="BH35" i="11"/>
  <c r="BD35" i="11"/>
  <c r="BC35" i="11"/>
  <c r="BB35" i="11"/>
  <c r="AE51" i="11"/>
  <c r="BG51" i="11"/>
  <c r="BF51" i="11"/>
  <c r="BE51" i="11"/>
  <c r="BH51" i="11"/>
  <c r="BD51" i="11"/>
  <c r="BB51" i="11"/>
  <c r="BC51" i="11"/>
  <c r="AE64" i="11"/>
  <c r="BF64" i="11"/>
  <c r="BE64" i="11"/>
  <c r="BG64" i="11"/>
  <c r="BC64" i="11"/>
  <c r="BH64" i="11"/>
  <c r="BD64" i="11"/>
  <c r="BB64" i="11"/>
  <c r="AE27" i="11"/>
  <c r="BE27" i="11"/>
  <c r="BH27" i="11"/>
  <c r="BG27" i="11"/>
  <c r="BF27" i="11"/>
  <c r="BD27" i="11"/>
  <c r="BC27" i="11"/>
  <c r="BB27" i="11"/>
  <c r="AE56" i="11"/>
  <c r="BC56" i="11"/>
  <c r="BB56" i="11"/>
  <c r="BH56" i="11"/>
  <c r="BG56" i="11"/>
  <c r="BF56" i="11"/>
  <c r="BD56" i="11"/>
  <c r="BE56" i="11"/>
  <c r="AE10" i="11"/>
  <c r="BC10" i="11"/>
  <c r="BB10" i="11"/>
  <c r="BF10" i="11"/>
  <c r="BE10" i="11"/>
  <c r="BD10" i="11"/>
  <c r="BG10" i="11"/>
  <c r="BH10" i="11"/>
  <c r="AE23" i="11"/>
  <c r="BH23" i="11"/>
  <c r="BF23" i="11"/>
  <c r="BE23" i="11"/>
  <c r="BC23" i="11"/>
  <c r="BG23" i="11"/>
  <c r="BB23" i="11"/>
  <c r="BD23" i="11"/>
  <c r="AE65" i="11"/>
  <c r="BG65" i="11"/>
  <c r="BF65" i="11"/>
  <c r="BE65" i="11"/>
  <c r="BH65" i="11"/>
  <c r="BC65" i="11"/>
  <c r="BD65" i="11"/>
  <c r="BB65" i="11"/>
  <c r="AE66" i="11"/>
  <c r="BH66" i="11"/>
  <c r="BG66" i="11"/>
  <c r="BF66" i="11"/>
  <c r="BB66" i="11"/>
  <c r="BD66" i="11"/>
  <c r="BC66" i="11"/>
  <c r="BE66" i="11"/>
  <c r="AE48" i="11"/>
  <c r="BD48" i="11"/>
  <c r="BE48" i="11"/>
  <c r="BH48" i="11"/>
  <c r="BC48" i="11"/>
  <c r="BG48" i="11"/>
  <c r="BF48" i="11"/>
  <c r="BB48" i="11"/>
  <c r="AE43" i="11"/>
  <c r="BF43" i="11"/>
  <c r="BE43" i="11"/>
  <c r="BG43" i="11"/>
  <c r="BH43" i="11"/>
  <c r="BC43" i="11"/>
  <c r="BB43" i="11"/>
  <c r="BD43" i="11"/>
  <c r="AE53" i="11"/>
  <c r="BH53" i="11"/>
  <c r="BG53" i="11"/>
  <c r="BF53" i="11"/>
  <c r="BD53" i="11"/>
  <c r="BE53" i="11"/>
  <c r="BB53" i="11"/>
  <c r="BC53" i="11"/>
  <c r="AE11" i="11"/>
  <c r="BE11" i="11"/>
  <c r="BD11" i="11"/>
  <c r="BH11" i="11"/>
  <c r="BC11" i="11"/>
  <c r="BB11" i="11"/>
  <c r="BG11" i="11"/>
  <c r="BF11" i="11"/>
  <c r="BH9" i="11"/>
  <c r="BG9" i="11"/>
  <c r="BF9" i="11"/>
  <c r="BC9" i="11"/>
  <c r="BB9" i="11"/>
  <c r="BE9" i="11"/>
  <c r="BD9" i="11"/>
  <c r="AE14" i="11"/>
  <c r="BH14" i="11"/>
  <c r="BG14" i="11"/>
  <c r="BF14" i="11"/>
  <c r="BE14" i="11"/>
  <c r="BC14" i="11"/>
  <c r="BD14" i="11"/>
  <c r="BB14" i="11"/>
  <c r="BE42" i="11"/>
  <c r="BF42" i="11"/>
  <c r="BB42" i="11"/>
  <c r="BH42" i="11"/>
  <c r="BC42" i="11"/>
  <c r="BG42" i="11"/>
  <c r="BD42" i="11"/>
  <c r="AE31" i="11"/>
  <c r="BG31" i="11"/>
  <c r="BF31" i="11"/>
  <c r="BC31" i="11"/>
  <c r="BE31" i="11"/>
  <c r="BH31" i="11"/>
  <c r="BD31" i="11"/>
  <c r="BB31" i="11"/>
  <c r="AE50" i="11"/>
  <c r="BF50" i="11"/>
  <c r="BE50" i="11"/>
  <c r="BG50" i="11"/>
  <c r="BB50" i="11"/>
  <c r="BC50" i="11"/>
  <c r="BD50" i="11"/>
  <c r="BH50" i="11"/>
  <c r="AE38" i="11"/>
  <c r="BH38" i="11"/>
  <c r="BG38" i="11"/>
  <c r="BF38" i="11"/>
  <c r="BC38" i="11"/>
  <c r="BE38" i="11"/>
  <c r="BD38" i="11"/>
  <c r="BB38" i="11"/>
  <c r="AE36" i="11"/>
  <c r="BG36" i="11"/>
  <c r="BF36" i="11"/>
  <c r="BE36" i="11"/>
  <c r="BH36" i="11"/>
  <c r="BD36" i="11"/>
  <c r="BB36" i="11"/>
  <c r="BC36" i="11"/>
  <c r="BE70" i="11"/>
  <c r="BF70" i="11"/>
  <c r="BD70" i="11"/>
  <c r="BH70" i="11"/>
  <c r="BC70" i="11"/>
  <c r="BB70" i="11"/>
  <c r="BG70" i="11"/>
  <c r="BH73" i="11"/>
  <c r="BG73" i="11"/>
  <c r="BF73" i="11"/>
  <c r="BC73" i="11"/>
  <c r="BE73" i="11"/>
  <c r="BB73" i="11"/>
  <c r="BD73" i="11"/>
  <c r="AE3" i="11"/>
  <c r="BD3" i="11"/>
  <c r="BH3" i="11"/>
  <c r="BB3" i="11"/>
  <c r="BG3" i="11"/>
  <c r="BF3" i="11"/>
  <c r="BC3" i="11"/>
  <c r="BE3" i="11"/>
  <c r="AE46" i="11"/>
  <c r="BH46" i="11"/>
  <c r="BG46" i="11"/>
  <c r="BD46" i="11"/>
  <c r="BC46" i="11"/>
  <c r="BB46" i="11"/>
  <c r="BF46" i="11"/>
  <c r="BE46" i="11"/>
  <c r="AE60" i="11"/>
  <c r="BH60" i="11"/>
  <c r="BG60" i="11"/>
  <c r="BF60" i="11"/>
  <c r="BE60" i="11"/>
  <c r="BB60" i="11"/>
  <c r="BD60" i="11"/>
  <c r="BC60" i="11"/>
  <c r="BH74" i="11" l="1"/>
  <c r="BO52" i="11" s="1"/>
  <c r="CI52" i="11" s="1"/>
  <c r="CJ52" i="11" s="1"/>
  <c r="BD74" i="11"/>
  <c r="BK52" i="11" s="1"/>
  <c r="BW52" i="11" s="1"/>
  <c r="BX52" i="11" s="1"/>
  <c r="BE74" i="11"/>
  <c r="BL52" i="11" s="1"/>
  <c r="BZ52" i="11" s="1"/>
  <c r="CA52" i="11" s="1"/>
  <c r="BC74" i="11"/>
  <c r="BJ52" i="11" s="1"/>
  <c r="BT52" i="11" s="1"/>
  <c r="BU52" i="11" s="1"/>
  <c r="BF74" i="11"/>
  <c r="BM52" i="11" s="1"/>
  <c r="CC52" i="11" s="1"/>
  <c r="CD52" i="11" s="1"/>
  <c r="AE2" i="11"/>
  <c r="AE74" i="11" s="1"/>
  <c r="BG74" i="11"/>
  <c r="BN52" i="11" s="1"/>
  <c r="BB74" i="11"/>
  <c r="BI52" i="11" s="1"/>
  <c r="BQ52" i="11" s="1"/>
  <c r="BR52" i="11" s="1"/>
  <c r="CF52" i="11" l="1"/>
  <c r="CG52" i="11" s="1"/>
  <c r="AZ52" i="11"/>
  <c r="BA52" i="11" s="1"/>
  <c r="AF4" i="11"/>
  <c r="AF52" i="11"/>
  <c r="BI57" i="11"/>
  <c r="BQ57" i="11" s="1"/>
  <c r="BR57" i="11" s="1"/>
  <c r="BN57" i="11"/>
  <c r="CF57" i="11" s="1"/>
  <c r="CG57" i="11" s="1"/>
  <c r="AF57" i="11"/>
  <c r="AN57" i="11" s="1"/>
  <c r="AO57" i="11" s="1"/>
  <c r="BM57" i="11"/>
  <c r="CC57" i="11" s="1"/>
  <c r="CD57" i="11" s="1"/>
  <c r="BJ57" i="11"/>
  <c r="BT57" i="11" s="1"/>
  <c r="BU57" i="11" s="1"/>
  <c r="BL57" i="11"/>
  <c r="BZ57" i="11" s="1"/>
  <c r="CA57" i="11" s="1"/>
  <c r="BK57" i="11"/>
  <c r="BW57" i="11" s="1"/>
  <c r="BX57" i="11" s="1"/>
  <c r="BO57" i="11"/>
  <c r="CI57" i="11" s="1"/>
  <c r="CJ57" i="11" s="1"/>
  <c r="BI19" i="11"/>
  <c r="BQ19" i="11" s="1"/>
  <c r="BR19" i="11" s="1"/>
  <c r="BI54" i="11"/>
  <c r="BQ54" i="11" s="1"/>
  <c r="BR54" i="11" s="1"/>
  <c r="AF19" i="11"/>
  <c r="AF54" i="11"/>
  <c r="BN19" i="11"/>
  <c r="CF19" i="11" s="1"/>
  <c r="CG19" i="11" s="1"/>
  <c r="BN54" i="11"/>
  <c r="BM19" i="11"/>
  <c r="CC19" i="11" s="1"/>
  <c r="CD19" i="11" s="1"/>
  <c r="BM54" i="11"/>
  <c r="CC54" i="11" s="1"/>
  <c r="CD54" i="11" s="1"/>
  <c r="BJ19" i="11"/>
  <c r="BT19" i="11" s="1"/>
  <c r="BU19" i="11" s="1"/>
  <c r="BJ54" i="11"/>
  <c r="BT54" i="11" s="1"/>
  <c r="BU54" i="11" s="1"/>
  <c r="BL19" i="11"/>
  <c r="BZ19" i="11" s="1"/>
  <c r="CA19" i="11" s="1"/>
  <c r="BL54" i="11"/>
  <c r="BZ54" i="11" s="1"/>
  <c r="CA54" i="11" s="1"/>
  <c r="BK19" i="11"/>
  <c r="BW19" i="11" s="1"/>
  <c r="BX19" i="11" s="1"/>
  <c r="BK54" i="11"/>
  <c r="BW54" i="11" s="1"/>
  <c r="BX54" i="11" s="1"/>
  <c r="BO19" i="11"/>
  <c r="CI19" i="11" s="1"/>
  <c r="CJ19" i="11" s="1"/>
  <c r="BO54" i="11"/>
  <c r="CI54" i="11" s="1"/>
  <c r="CJ54" i="11" s="1"/>
  <c r="BM5" i="11"/>
  <c r="CC5" i="11" s="1"/>
  <c r="CD5" i="11" s="1"/>
  <c r="BO5" i="11"/>
  <c r="CI5" i="11" s="1"/>
  <c r="CJ5" i="11" s="1"/>
  <c r="BI5" i="11"/>
  <c r="BQ5" i="11" s="1"/>
  <c r="BR5" i="11" s="1"/>
  <c r="BL5" i="11"/>
  <c r="BZ5" i="11" s="1"/>
  <c r="CA5" i="11" s="1"/>
  <c r="AF5" i="11"/>
  <c r="BJ5" i="11"/>
  <c r="BT5" i="11" s="1"/>
  <c r="BU5" i="11" s="1"/>
  <c r="BN5" i="11"/>
  <c r="CF5" i="11" s="1"/>
  <c r="CG5" i="11" s="1"/>
  <c r="BK5" i="11"/>
  <c r="BW5" i="11" s="1"/>
  <c r="BX5" i="11" s="1"/>
  <c r="BI24" i="11"/>
  <c r="BQ24" i="11" s="1"/>
  <c r="BR24" i="11" s="1"/>
  <c r="BN13" i="11"/>
  <c r="AZ13" i="11" s="1"/>
  <c r="BA13" i="11" s="1"/>
  <c r="BN24" i="11"/>
  <c r="AF41" i="11"/>
  <c r="AF24" i="11"/>
  <c r="BM49" i="11"/>
  <c r="CC49" i="11" s="1"/>
  <c r="CD49" i="11" s="1"/>
  <c r="BM24" i="11"/>
  <c r="CC24" i="11" s="1"/>
  <c r="CD24" i="11" s="1"/>
  <c r="BJ49" i="11"/>
  <c r="BT49" i="11" s="1"/>
  <c r="BU49" i="11" s="1"/>
  <c r="BJ24" i="11"/>
  <c r="BT24" i="11" s="1"/>
  <c r="BU24" i="11" s="1"/>
  <c r="BL49" i="11"/>
  <c r="BZ49" i="11" s="1"/>
  <c r="CA49" i="11" s="1"/>
  <c r="BL24" i="11"/>
  <c r="BZ24" i="11" s="1"/>
  <c r="CA24" i="11" s="1"/>
  <c r="BK13" i="11"/>
  <c r="BW13" i="11" s="1"/>
  <c r="BX13" i="11" s="1"/>
  <c r="BK24" i="11"/>
  <c r="BW24" i="11" s="1"/>
  <c r="BX24" i="11" s="1"/>
  <c r="BO49" i="11"/>
  <c r="CI49" i="11" s="1"/>
  <c r="CJ49" i="11" s="1"/>
  <c r="BO24" i="11"/>
  <c r="CI24" i="11" s="1"/>
  <c r="CJ24" i="11" s="1"/>
  <c r="AF13" i="11"/>
  <c r="AF9" i="11"/>
  <c r="BI49" i="11"/>
  <c r="BQ49" i="11" s="1"/>
  <c r="BR49" i="11" s="1"/>
  <c r="AF49" i="11"/>
  <c r="BK49" i="11"/>
  <c r="BW49" i="11" s="1"/>
  <c r="BX49" i="11" s="1"/>
  <c r="BN49" i="11"/>
  <c r="BJ9" i="11"/>
  <c r="BT9" i="11" s="1"/>
  <c r="BU9" i="11" s="1"/>
  <c r="BJ13" i="11"/>
  <c r="BT13" i="11" s="1"/>
  <c r="BU13" i="11" s="1"/>
  <c r="BL35" i="11"/>
  <c r="BZ35" i="11" s="1"/>
  <c r="CA35" i="11" s="1"/>
  <c r="BL13" i="11"/>
  <c r="BZ13" i="11" s="1"/>
  <c r="CA13" i="11" s="1"/>
  <c r="BI20" i="11"/>
  <c r="BQ20" i="11" s="1"/>
  <c r="BR20" i="11" s="1"/>
  <c r="BI13" i="11"/>
  <c r="BQ13" i="11" s="1"/>
  <c r="BR13" i="11" s="1"/>
  <c r="BM48" i="11"/>
  <c r="CC48" i="11" s="1"/>
  <c r="CD48" i="11" s="1"/>
  <c r="BM13" i="11"/>
  <c r="CC13" i="11" s="1"/>
  <c r="CD13" i="11" s="1"/>
  <c r="BO40" i="11"/>
  <c r="CI40" i="11" s="1"/>
  <c r="CJ40" i="11" s="1"/>
  <c r="BO13" i="11"/>
  <c r="CI13" i="11" s="1"/>
  <c r="CJ13" i="11" s="1"/>
  <c r="BO31" i="11"/>
  <c r="CI31" i="11" s="1"/>
  <c r="CJ31" i="11" s="1"/>
  <c r="BO73" i="11"/>
  <c r="CI73" i="11" s="1"/>
  <c r="CJ73" i="11" s="1"/>
  <c r="BO18" i="11"/>
  <c r="CI18" i="11" s="1"/>
  <c r="CJ18" i="11" s="1"/>
  <c r="BO56" i="11"/>
  <c r="CI56" i="11" s="1"/>
  <c r="CJ56" i="11" s="1"/>
  <c r="BO34" i="11"/>
  <c r="CI34" i="11" s="1"/>
  <c r="CJ34" i="11" s="1"/>
  <c r="BO61" i="11"/>
  <c r="CI61" i="11" s="1"/>
  <c r="CJ61" i="11" s="1"/>
  <c r="BO8" i="11"/>
  <c r="CI8" i="11" s="1"/>
  <c r="CJ8" i="11" s="1"/>
  <c r="BO3" i="11"/>
  <c r="CI3" i="11" s="1"/>
  <c r="CJ3" i="11" s="1"/>
  <c r="AF58" i="11"/>
  <c r="AF25" i="11"/>
  <c r="AF18" i="11"/>
  <c r="AF70" i="11"/>
  <c r="AF59" i="11"/>
  <c r="AF16" i="11"/>
  <c r="AF15" i="11"/>
  <c r="AF42" i="11"/>
  <c r="AF26" i="11"/>
  <c r="AF21" i="11"/>
  <c r="BO4" i="11"/>
  <c r="CI4" i="11" s="1"/>
  <c r="CJ4" i="11" s="1"/>
  <c r="BO16" i="11"/>
  <c r="CI16" i="11" s="1"/>
  <c r="CJ16" i="11" s="1"/>
  <c r="BM25" i="11"/>
  <c r="CC25" i="11" s="1"/>
  <c r="CD25" i="11" s="1"/>
  <c r="BM38" i="11"/>
  <c r="CC38" i="11" s="1"/>
  <c r="CD38" i="11" s="1"/>
  <c r="BM67" i="11"/>
  <c r="CC67" i="11" s="1"/>
  <c r="CD67" i="11" s="1"/>
  <c r="BM12" i="11"/>
  <c r="CC12" i="11" s="1"/>
  <c r="CD12" i="11" s="1"/>
  <c r="BJ22" i="11"/>
  <c r="BT22" i="11" s="1"/>
  <c r="BU22" i="11" s="1"/>
  <c r="BJ18" i="11"/>
  <c r="BM35" i="11"/>
  <c r="CC35" i="11" s="1"/>
  <c r="CD35" i="11" s="1"/>
  <c r="BL33" i="11"/>
  <c r="BZ33" i="11" s="1"/>
  <c r="CA33" i="11" s="1"/>
  <c r="BL25" i="11"/>
  <c r="BZ25" i="11" s="1"/>
  <c r="CA25" i="11" s="1"/>
  <c r="BM17" i="11"/>
  <c r="CC17" i="11" s="1"/>
  <c r="CD17" i="11" s="1"/>
  <c r="BL27" i="11"/>
  <c r="BZ27" i="11" s="1"/>
  <c r="CA27" i="11" s="1"/>
  <c r="BM65" i="11"/>
  <c r="CC65" i="11" s="1"/>
  <c r="CD65" i="11" s="1"/>
  <c r="BM64" i="11"/>
  <c r="CC64" i="11" s="1"/>
  <c r="CD64" i="11" s="1"/>
  <c r="BO72" i="11"/>
  <c r="CI72" i="11" s="1"/>
  <c r="CJ72" i="11" s="1"/>
  <c r="BL8" i="11"/>
  <c r="BZ8" i="11" s="1"/>
  <c r="CA8" i="11" s="1"/>
  <c r="BM8" i="11"/>
  <c r="CC8" i="11" s="1"/>
  <c r="CD8" i="11" s="1"/>
  <c r="BM21" i="11"/>
  <c r="CC21" i="11" s="1"/>
  <c r="CD21" i="11" s="1"/>
  <c r="BM27" i="11"/>
  <c r="CC27" i="11" s="1"/>
  <c r="CD27" i="11" s="1"/>
  <c r="BJ14" i="11"/>
  <c r="BT14" i="11" s="1"/>
  <c r="BU14" i="11" s="1"/>
  <c r="BJ27" i="11"/>
  <c r="BT27" i="11" s="1"/>
  <c r="BU27" i="11" s="1"/>
  <c r="BM73" i="11"/>
  <c r="CC73" i="11" s="1"/>
  <c r="BM10" i="11"/>
  <c r="CC10" i="11" s="1"/>
  <c r="CD10" i="11" s="1"/>
  <c r="BM61" i="11"/>
  <c r="CC61" i="11" s="1"/>
  <c r="CD61" i="11" s="1"/>
  <c r="BJ47" i="11"/>
  <c r="BT47" i="11" s="1"/>
  <c r="BU47" i="11" s="1"/>
  <c r="BM69" i="11"/>
  <c r="CC69" i="11" s="1"/>
  <c r="CD69" i="11" s="1"/>
  <c r="BM66" i="11"/>
  <c r="CC66" i="11" s="1"/>
  <c r="CD66" i="11" s="1"/>
  <c r="BM46" i="11"/>
  <c r="CC46" i="11" s="1"/>
  <c r="CD46" i="11" s="1"/>
  <c r="BM55" i="11"/>
  <c r="CC55" i="11" s="1"/>
  <c r="CD55" i="11" s="1"/>
  <c r="BL63" i="11"/>
  <c r="BZ63" i="11" s="1"/>
  <c r="CA63" i="11" s="1"/>
  <c r="BL48" i="11"/>
  <c r="BZ48" i="11" s="1"/>
  <c r="CA48" i="11" s="1"/>
  <c r="BN72" i="11"/>
  <c r="BN59" i="11"/>
  <c r="BL47" i="11"/>
  <c r="BZ47" i="11" s="1"/>
  <c r="CA47" i="11" s="1"/>
  <c r="BN40" i="11"/>
  <c r="BL61" i="11"/>
  <c r="BZ61" i="11" s="1"/>
  <c r="CA61" i="11" s="1"/>
  <c r="BN22" i="11"/>
  <c r="BL11" i="11"/>
  <c r="BZ11" i="11" s="1"/>
  <c r="CA11" i="11" s="1"/>
  <c r="BL65" i="11"/>
  <c r="BZ65" i="11" s="1"/>
  <c r="CA65" i="11" s="1"/>
  <c r="BL14" i="11"/>
  <c r="BZ14" i="11" s="1"/>
  <c r="CA14" i="11" s="1"/>
  <c r="BL29" i="11"/>
  <c r="BZ29" i="11" s="1"/>
  <c r="CA29" i="11" s="1"/>
  <c r="BL16" i="11"/>
  <c r="BZ16" i="11" s="1"/>
  <c r="CA16" i="11" s="1"/>
  <c r="BL69" i="11"/>
  <c r="BZ69" i="11" s="1"/>
  <c r="CA69" i="11" s="1"/>
  <c r="BL22" i="11"/>
  <c r="BZ22" i="11" s="1"/>
  <c r="CA22" i="11" s="1"/>
  <c r="BL34" i="11"/>
  <c r="BZ34" i="11" s="1"/>
  <c r="CA34" i="11" s="1"/>
  <c r="BL37" i="11"/>
  <c r="BZ37" i="11" s="1"/>
  <c r="CA37" i="11" s="1"/>
  <c r="BN62" i="11"/>
  <c r="BL17" i="11"/>
  <c r="BZ17" i="11" s="1"/>
  <c r="CA17" i="11" s="1"/>
  <c r="BN21" i="11"/>
  <c r="BN55" i="11"/>
  <c r="BL56" i="11"/>
  <c r="BZ56" i="11" s="1"/>
  <c r="CA56" i="11" s="1"/>
  <c r="BL31" i="11"/>
  <c r="BZ31" i="11" s="1"/>
  <c r="CA31" i="11" s="1"/>
  <c r="BL12" i="11"/>
  <c r="BZ12" i="11" s="1"/>
  <c r="CA12" i="11" s="1"/>
  <c r="BL7" i="11"/>
  <c r="BZ7" i="11" s="1"/>
  <c r="CA7" i="11" s="1"/>
  <c r="BL62" i="11"/>
  <c r="BZ62" i="11" s="1"/>
  <c r="CA62" i="11" s="1"/>
  <c r="BL60" i="11"/>
  <c r="BZ60" i="11" s="1"/>
  <c r="CA60" i="11" s="1"/>
  <c r="BL71" i="11"/>
  <c r="BZ71" i="11" s="1"/>
  <c r="CA71" i="11" s="1"/>
  <c r="BN29" i="11"/>
  <c r="BN51" i="11"/>
  <c r="BL21" i="11"/>
  <c r="BZ21" i="11" s="1"/>
  <c r="CA21" i="11" s="1"/>
  <c r="BL73" i="11"/>
  <c r="BZ73" i="11" s="1"/>
  <c r="CA73" i="11" s="1"/>
  <c r="BL23" i="11"/>
  <c r="BZ23" i="11" s="1"/>
  <c r="CA23" i="11" s="1"/>
  <c r="BN65" i="11"/>
  <c r="BL45" i="11"/>
  <c r="BZ45" i="11" s="1"/>
  <c r="CA45" i="11" s="1"/>
  <c r="BL39" i="11"/>
  <c r="BZ39" i="11" s="1"/>
  <c r="CA39" i="11" s="1"/>
  <c r="BL58" i="11"/>
  <c r="BZ58" i="11" s="1"/>
  <c r="CA58" i="11" s="1"/>
  <c r="BL68" i="11"/>
  <c r="BZ68" i="11" s="1"/>
  <c r="CA68" i="11" s="1"/>
  <c r="BL6" i="11"/>
  <c r="BZ6" i="11" s="1"/>
  <c r="CA6" i="11" s="1"/>
  <c r="BL51" i="11"/>
  <c r="BZ51" i="11" s="1"/>
  <c r="CA51" i="11" s="1"/>
  <c r="BN44" i="11"/>
  <c r="BN45" i="11"/>
  <c r="BO11" i="11"/>
  <c r="CI11" i="11" s="1"/>
  <c r="CJ11" i="11" s="1"/>
  <c r="BI21" i="11"/>
  <c r="BI29" i="11"/>
  <c r="BQ29" i="11" s="1"/>
  <c r="BR29" i="11" s="1"/>
  <c r="BO55" i="11"/>
  <c r="CI55" i="11" s="1"/>
  <c r="CJ55" i="11" s="1"/>
  <c r="BN37" i="11"/>
  <c r="BO58" i="11"/>
  <c r="CI58" i="11" s="1"/>
  <c r="CJ58" i="11" s="1"/>
  <c r="BO22" i="11"/>
  <c r="CI22" i="11" s="1"/>
  <c r="CJ22" i="11" s="1"/>
  <c r="BN15" i="11"/>
  <c r="BO12" i="11"/>
  <c r="CI12" i="11" s="1"/>
  <c r="CJ12" i="11" s="1"/>
  <c r="BO27" i="11"/>
  <c r="CI27" i="11" s="1"/>
  <c r="CJ27" i="11" s="1"/>
  <c r="BO9" i="11"/>
  <c r="CI9" i="11" s="1"/>
  <c r="CJ9" i="11" s="1"/>
  <c r="BI34" i="11"/>
  <c r="BQ34" i="11" s="1"/>
  <c r="BR34" i="11" s="1"/>
  <c r="BN7" i="11"/>
  <c r="BN73" i="11"/>
  <c r="BN48" i="11"/>
  <c r="BO71" i="11"/>
  <c r="CI71" i="11" s="1"/>
  <c r="CJ71" i="11" s="1"/>
  <c r="BO26" i="11"/>
  <c r="CI26" i="11" s="1"/>
  <c r="CJ26" i="11" s="1"/>
  <c r="BN8" i="11"/>
  <c r="BI63" i="11"/>
  <c r="BQ63" i="11" s="1"/>
  <c r="BR63" i="11" s="1"/>
  <c r="BI9" i="11"/>
  <c r="BI48" i="11"/>
  <c r="BQ48" i="11" s="1"/>
  <c r="BR48" i="11" s="1"/>
  <c r="BO45" i="11"/>
  <c r="CI45" i="11" s="1"/>
  <c r="CJ45" i="11" s="1"/>
  <c r="BO70" i="11"/>
  <c r="CI70" i="11" s="1"/>
  <c r="CJ70" i="11" s="1"/>
  <c r="BO50" i="11"/>
  <c r="CI50" i="11" s="1"/>
  <c r="CJ50" i="11" s="1"/>
  <c r="BN32" i="11"/>
  <c r="BN56" i="11"/>
  <c r="BN11" i="11"/>
  <c r="BO28" i="11"/>
  <c r="CI28" i="11" s="1"/>
  <c r="CJ28" i="11" s="1"/>
  <c r="BO7" i="11"/>
  <c r="CI7" i="11" s="1"/>
  <c r="CJ7" i="11" s="1"/>
  <c r="BN43" i="11"/>
  <c r="BO43" i="11"/>
  <c r="CI43" i="11" s="1"/>
  <c r="CJ43" i="11" s="1"/>
  <c r="BN61" i="11"/>
  <c r="BL59" i="11"/>
  <c r="BZ59" i="11" s="1"/>
  <c r="CA59" i="11" s="1"/>
  <c r="BO69" i="11"/>
  <c r="CI69" i="11" s="1"/>
  <c r="CJ69" i="11" s="1"/>
  <c r="BN38" i="11"/>
  <c r="BL42" i="11"/>
  <c r="BZ42" i="11" s="1"/>
  <c r="CA42" i="11" s="1"/>
  <c r="BL9" i="11"/>
  <c r="BZ9" i="11" s="1"/>
  <c r="CA9" i="11" s="1"/>
  <c r="BI37" i="11"/>
  <c r="BQ37" i="11" s="1"/>
  <c r="BR37" i="11" s="1"/>
  <c r="BI56" i="11"/>
  <c r="BQ56" i="11" s="1"/>
  <c r="BR56" i="11" s="1"/>
  <c r="BO25" i="11"/>
  <c r="CI25" i="11" s="1"/>
  <c r="CJ25" i="11" s="1"/>
  <c r="BO33" i="11"/>
  <c r="CI33" i="11" s="1"/>
  <c r="CJ33" i="11" s="1"/>
  <c r="BO48" i="11"/>
  <c r="CI48" i="11" s="1"/>
  <c r="CJ48" i="11" s="1"/>
  <c r="BO62" i="11"/>
  <c r="CI62" i="11" s="1"/>
  <c r="CJ62" i="11" s="1"/>
  <c r="BN9" i="11"/>
  <c r="BN58" i="11"/>
  <c r="BN31" i="11"/>
  <c r="BO17" i="11"/>
  <c r="CI17" i="11" s="1"/>
  <c r="CJ17" i="11" s="1"/>
  <c r="BJ32" i="11"/>
  <c r="BT32" i="11" s="1"/>
  <c r="BU32" i="11" s="1"/>
  <c r="BN27" i="11"/>
  <c r="BO29" i="11"/>
  <c r="CI29" i="11" s="1"/>
  <c r="CJ29" i="11" s="1"/>
  <c r="BN16" i="11"/>
  <c r="BO65" i="11"/>
  <c r="CI65" i="11" s="1"/>
  <c r="CJ65" i="11" s="1"/>
  <c r="BI7" i="11"/>
  <c r="BQ7" i="11" s="1"/>
  <c r="BR7" i="11" s="1"/>
  <c r="BI28" i="11"/>
  <c r="BQ28" i="11" s="1"/>
  <c r="BR28" i="11" s="1"/>
  <c r="BO32" i="11"/>
  <c r="CI32" i="11" s="1"/>
  <c r="CJ32" i="11" s="1"/>
  <c r="BO37" i="11"/>
  <c r="CI37" i="11" s="1"/>
  <c r="CJ37" i="11" s="1"/>
  <c r="BO44" i="11"/>
  <c r="CI44" i="11" s="1"/>
  <c r="CJ44" i="11" s="1"/>
  <c r="BO39" i="11"/>
  <c r="CI39" i="11" s="1"/>
  <c r="CJ39" i="11" s="1"/>
  <c r="BN6" i="11"/>
  <c r="BO14" i="11"/>
  <c r="CI14" i="11" s="1"/>
  <c r="CJ14" i="11" s="1"/>
  <c r="BO20" i="11"/>
  <c r="CI20" i="11" s="1"/>
  <c r="CJ20" i="11" s="1"/>
  <c r="BO21" i="11"/>
  <c r="CI21" i="11" s="1"/>
  <c r="CJ21" i="11" s="1"/>
  <c r="BO68" i="11"/>
  <c r="CI68" i="11" s="1"/>
  <c r="CJ68" i="11" s="1"/>
  <c r="BN23" i="11"/>
  <c r="BO6" i="11"/>
  <c r="CI6" i="11" s="1"/>
  <c r="CJ6" i="11" s="1"/>
  <c r="BO36" i="11"/>
  <c r="CI36" i="11" s="1"/>
  <c r="CJ36" i="11" s="1"/>
  <c r="BN17" i="11"/>
  <c r="BN67" i="11"/>
  <c r="BM51" i="11"/>
  <c r="CC51" i="11" s="1"/>
  <c r="CD51" i="11" s="1"/>
  <c r="BN36" i="11"/>
  <c r="BM60" i="11"/>
  <c r="CC60" i="11" s="1"/>
  <c r="CD60" i="11" s="1"/>
  <c r="BN10" i="11"/>
  <c r="BI39" i="11"/>
  <c r="BQ39" i="11" s="1"/>
  <c r="BR39" i="11" s="1"/>
  <c r="BO23" i="11"/>
  <c r="CI23" i="11" s="1"/>
  <c r="CJ23" i="11" s="1"/>
  <c r="BL36" i="11"/>
  <c r="BZ36" i="11" s="1"/>
  <c r="CA36" i="11" s="1"/>
  <c r="BN39" i="11"/>
  <c r="BL10" i="11"/>
  <c r="BZ10" i="11" s="1"/>
  <c r="CA10" i="11" s="1"/>
  <c r="BL72" i="11"/>
  <c r="BZ72" i="11" s="1"/>
  <c r="CA72" i="11" s="1"/>
  <c r="BL50" i="11"/>
  <c r="BZ50" i="11" s="1"/>
  <c r="CA50" i="11" s="1"/>
  <c r="BO63" i="11"/>
  <c r="CI63" i="11" s="1"/>
  <c r="CJ63" i="11" s="1"/>
  <c r="BL67" i="11"/>
  <c r="BZ67" i="11" s="1"/>
  <c r="CA67" i="11" s="1"/>
  <c r="BN30" i="11"/>
  <c r="BL30" i="11"/>
  <c r="BZ30" i="11" s="1"/>
  <c r="CA30" i="11" s="1"/>
  <c r="BM2" i="11"/>
  <c r="CC2" i="11" s="1"/>
  <c r="CD2" i="11" s="1"/>
  <c r="BO41" i="11"/>
  <c r="CI41" i="11" s="1"/>
  <c r="CJ41" i="11" s="1"/>
  <c r="BO47" i="11"/>
  <c r="CI47" i="11" s="1"/>
  <c r="CJ47" i="11" s="1"/>
  <c r="BL53" i="11"/>
  <c r="BZ53" i="11" s="1"/>
  <c r="CA53" i="11" s="1"/>
  <c r="BK74" i="11"/>
  <c r="BK48" i="11"/>
  <c r="BW48" i="11" s="1"/>
  <c r="BX48" i="11" s="1"/>
  <c r="BK23" i="11"/>
  <c r="BW23" i="11" s="1"/>
  <c r="BX23" i="11" s="1"/>
  <c r="BK29" i="11"/>
  <c r="BW29" i="11" s="1"/>
  <c r="BX29" i="11" s="1"/>
  <c r="BK58" i="11"/>
  <c r="BW58" i="11" s="1"/>
  <c r="BX58" i="11" s="1"/>
  <c r="BK20" i="11"/>
  <c r="BW20" i="11" s="1"/>
  <c r="BX20" i="11" s="1"/>
  <c r="BK28" i="11"/>
  <c r="BW28" i="11" s="1"/>
  <c r="BX28" i="11" s="1"/>
  <c r="BK45" i="11"/>
  <c r="BW45" i="11" s="1"/>
  <c r="BX45" i="11" s="1"/>
  <c r="BK36" i="11"/>
  <c r="BW36" i="11" s="1"/>
  <c r="BX36" i="11" s="1"/>
  <c r="BK37" i="11"/>
  <c r="BW37" i="11" s="1"/>
  <c r="BX37" i="11" s="1"/>
  <c r="BK71" i="11"/>
  <c r="BW71" i="11" s="1"/>
  <c r="BX71" i="11" s="1"/>
  <c r="BK38" i="11"/>
  <c r="BW38" i="11" s="1"/>
  <c r="BX38" i="11" s="1"/>
  <c r="BK22" i="11"/>
  <c r="BW22" i="11" s="1"/>
  <c r="BX22" i="11" s="1"/>
  <c r="BK46" i="11"/>
  <c r="BW46" i="11" s="1"/>
  <c r="BX46" i="11" s="1"/>
  <c r="BK11" i="11"/>
  <c r="BW11" i="11" s="1"/>
  <c r="BX11" i="11" s="1"/>
  <c r="BK27" i="11"/>
  <c r="BW27" i="11" s="1"/>
  <c r="BX27" i="11" s="1"/>
  <c r="BK2" i="11"/>
  <c r="BW2" i="11" s="1"/>
  <c r="BX2" i="11" s="1"/>
  <c r="BK25" i="11"/>
  <c r="BK61" i="11"/>
  <c r="BW61" i="11" s="1"/>
  <c r="BX61" i="11" s="1"/>
  <c r="BK15" i="11"/>
  <c r="BK63" i="11"/>
  <c r="BW63" i="11" s="1"/>
  <c r="BX63" i="11" s="1"/>
  <c r="BK59" i="11"/>
  <c r="BW59" i="11" s="1"/>
  <c r="BX59" i="11" s="1"/>
  <c r="BK33" i="11"/>
  <c r="BW33" i="11" s="1"/>
  <c r="BX33" i="11" s="1"/>
  <c r="BK42" i="11"/>
  <c r="BW42" i="11" s="1"/>
  <c r="BX42" i="11" s="1"/>
  <c r="BK56" i="11"/>
  <c r="BW56" i="11" s="1"/>
  <c r="BX56" i="11" s="1"/>
  <c r="BK55" i="11"/>
  <c r="BW55" i="11" s="1"/>
  <c r="BX55" i="11" s="1"/>
  <c r="BK73" i="11"/>
  <c r="BW73" i="11" s="1"/>
  <c r="BX73" i="11" s="1"/>
  <c r="BK7" i="11"/>
  <c r="BW7" i="11" s="1"/>
  <c r="BX7" i="11" s="1"/>
  <c r="BK68" i="11"/>
  <c r="BW68" i="11" s="1"/>
  <c r="BX68" i="11" s="1"/>
  <c r="BK53" i="11"/>
  <c r="BW53" i="11" s="1"/>
  <c r="BX53" i="11" s="1"/>
  <c r="BK70" i="11"/>
  <c r="BW70" i="11" s="1"/>
  <c r="BX70" i="11" s="1"/>
  <c r="BK9" i="11"/>
  <c r="BK51" i="11"/>
  <c r="BW51" i="11" s="1"/>
  <c r="BX51" i="11" s="1"/>
  <c r="BK21" i="11"/>
  <c r="BK47" i="11"/>
  <c r="BW47" i="11" s="1"/>
  <c r="BX47" i="11" s="1"/>
  <c r="BK66" i="11"/>
  <c r="BW66" i="11" s="1"/>
  <c r="BX66" i="11" s="1"/>
  <c r="BK67" i="11"/>
  <c r="BW67" i="11" s="1"/>
  <c r="BX67" i="11" s="1"/>
  <c r="BK69" i="11"/>
  <c r="BW69" i="11" s="1"/>
  <c r="BX69" i="11" s="1"/>
  <c r="BJ2" i="11"/>
  <c r="BT2" i="11" s="1"/>
  <c r="BU2" i="11" s="1"/>
  <c r="BJ53" i="11"/>
  <c r="BT53" i="11" s="1"/>
  <c r="BU53" i="11" s="1"/>
  <c r="BK3" i="11"/>
  <c r="BW3" i="11" s="1"/>
  <c r="BX3" i="11" s="1"/>
  <c r="BK8" i="11"/>
  <c r="BW8" i="11" s="1"/>
  <c r="BX8" i="11" s="1"/>
  <c r="BK6" i="11"/>
  <c r="BW6" i="11" s="1"/>
  <c r="BX6" i="11" s="1"/>
  <c r="BJ15" i="11"/>
  <c r="BJ67" i="11"/>
  <c r="BT67" i="11" s="1"/>
  <c r="BU67" i="11" s="1"/>
  <c r="BK12" i="11"/>
  <c r="BW12" i="11" s="1"/>
  <c r="BX12" i="11" s="1"/>
  <c r="BI10" i="11"/>
  <c r="BQ10" i="11" s="1"/>
  <c r="BR10" i="11" s="1"/>
  <c r="BK39" i="11"/>
  <c r="BW39" i="11" s="1"/>
  <c r="BX39" i="11" s="1"/>
  <c r="BI25" i="11"/>
  <c r="BK34" i="11"/>
  <c r="BW34" i="11" s="1"/>
  <c r="BX34" i="11" s="1"/>
  <c r="BJ43" i="11"/>
  <c r="BT43" i="11" s="1"/>
  <c r="BU43" i="11" s="1"/>
  <c r="BI44" i="11"/>
  <c r="BQ44" i="11" s="1"/>
  <c r="BR44" i="11" s="1"/>
  <c r="BI62" i="11"/>
  <c r="BQ62" i="11" s="1"/>
  <c r="BR62" i="11" s="1"/>
  <c r="BK10" i="11"/>
  <c r="BW10" i="11" s="1"/>
  <c r="BX10" i="11" s="1"/>
  <c r="BJ33" i="11"/>
  <c r="BT33" i="11" s="1"/>
  <c r="BU33" i="11" s="1"/>
  <c r="BK18" i="11"/>
  <c r="BI33" i="11"/>
  <c r="BQ33" i="11" s="1"/>
  <c r="BR33" i="11" s="1"/>
  <c r="BI8" i="11"/>
  <c r="BQ8" i="11" s="1"/>
  <c r="BR8" i="11" s="1"/>
  <c r="BK60" i="11"/>
  <c r="BW60" i="11" s="1"/>
  <c r="BX60" i="11" s="1"/>
  <c r="BK4" i="11"/>
  <c r="BW4" i="11" s="1"/>
  <c r="BX4" i="11" s="1"/>
  <c r="BK40" i="11"/>
  <c r="BW40" i="11" s="1"/>
  <c r="BX40" i="11" s="1"/>
  <c r="BJ74" i="11"/>
  <c r="BJ23" i="11"/>
  <c r="BT23" i="11" s="1"/>
  <c r="BU23" i="11" s="1"/>
  <c r="BJ41" i="11"/>
  <c r="BT41" i="11" s="1"/>
  <c r="BU41" i="11" s="1"/>
  <c r="BJ21" i="11"/>
  <c r="BJ34" i="11"/>
  <c r="BT34" i="11" s="1"/>
  <c r="BU34" i="11" s="1"/>
  <c r="BJ71" i="11"/>
  <c r="BT71" i="11" s="1"/>
  <c r="BU71" i="11" s="1"/>
  <c r="BJ16" i="11"/>
  <c r="BJ17" i="11"/>
  <c r="BT17" i="11" s="1"/>
  <c r="BU17" i="11" s="1"/>
  <c r="BJ65" i="11"/>
  <c r="BT65" i="11" s="1"/>
  <c r="BU65" i="11" s="1"/>
  <c r="BJ35" i="11"/>
  <c r="BT35" i="11" s="1"/>
  <c r="BU35" i="11" s="1"/>
  <c r="BJ46" i="11"/>
  <c r="BT46" i="11" s="1"/>
  <c r="BU46" i="11" s="1"/>
  <c r="BJ7" i="11"/>
  <c r="BT7" i="11" s="1"/>
  <c r="BU7" i="11" s="1"/>
  <c r="BJ70" i="11"/>
  <c r="BJ50" i="11"/>
  <c r="BT50" i="11" s="1"/>
  <c r="BU50" i="11" s="1"/>
  <c r="BJ63" i="11"/>
  <c r="BT63" i="11" s="1"/>
  <c r="BU63" i="11" s="1"/>
  <c r="BJ38" i="11"/>
  <c r="BT38" i="11" s="1"/>
  <c r="BU38" i="11" s="1"/>
  <c r="BJ51" i="11"/>
  <c r="BT51" i="11" s="1"/>
  <c r="BU51" i="11" s="1"/>
  <c r="BJ59" i="11"/>
  <c r="BJ66" i="11"/>
  <c r="BT66" i="11" s="1"/>
  <c r="BU66" i="11" s="1"/>
  <c r="BJ12" i="11"/>
  <c r="BT12" i="11" s="1"/>
  <c r="BU12" i="11" s="1"/>
  <c r="BJ68" i="11"/>
  <c r="BT68" i="11" s="1"/>
  <c r="BU68" i="11" s="1"/>
  <c r="BJ73" i="11"/>
  <c r="BT73" i="11" s="1"/>
  <c r="BU73" i="11" s="1"/>
  <c r="BJ64" i="11"/>
  <c r="BT64" i="11" s="1"/>
  <c r="BU64" i="11" s="1"/>
  <c r="BJ26" i="11"/>
  <c r="BJ61" i="11"/>
  <c r="BT61" i="11" s="1"/>
  <c r="BU61" i="11" s="1"/>
  <c r="BJ72" i="11"/>
  <c r="BT72" i="11" s="1"/>
  <c r="BU72" i="11" s="1"/>
  <c r="BJ58" i="11"/>
  <c r="BJ28" i="11"/>
  <c r="BT28" i="11" s="1"/>
  <c r="BU28" i="11" s="1"/>
  <c r="BJ30" i="11"/>
  <c r="BT30" i="11" s="1"/>
  <c r="BU30" i="11" s="1"/>
  <c r="BJ6" i="11"/>
  <c r="BT6" i="11" s="1"/>
  <c r="BU6" i="11" s="1"/>
  <c r="BJ56" i="11"/>
  <c r="BT56" i="11" s="1"/>
  <c r="BU56" i="11" s="1"/>
  <c r="BJ3" i="11"/>
  <c r="BT3" i="11" s="1"/>
  <c r="BU3" i="11" s="1"/>
  <c r="BJ25" i="11"/>
  <c r="BJ48" i="11"/>
  <c r="BT48" i="11" s="1"/>
  <c r="BU48" i="11" s="1"/>
  <c r="BJ36" i="11"/>
  <c r="BT36" i="11" s="1"/>
  <c r="BU36" i="11" s="1"/>
  <c r="BJ10" i="11"/>
  <c r="BT10" i="11" s="1"/>
  <c r="BU10" i="11" s="1"/>
  <c r="BJ55" i="11"/>
  <c r="BT55" i="11" s="1"/>
  <c r="BU55" i="11" s="1"/>
  <c r="BK43" i="11"/>
  <c r="BW43" i="11" s="1"/>
  <c r="BX43" i="11" s="1"/>
  <c r="BJ8" i="11"/>
  <c r="BT8" i="11" s="1"/>
  <c r="BU8" i="11" s="1"/>
  <c r="BK35" i="11"/>
  <c r="BW35" i="11" s="1"/>
  <c r="BX35" i="11" s="1"/>
  <c r="BJ60" i="11"/>
  <c r="BT60" i="11" s="1"/>
  <c r="BU60" i="11" s="1"/>
  <c r="BI41" i="11"/>
  <c r="BQ41" i="11" s="1"/>
  <c r="BR41" i="11" s="1"/>
  <c r="BJ69" i="11"/>
  <c r="BT69" i="11" s="1"/>
  <c r="BU69" i="11" s="1"/>
  <c r="BJ4" i="11"/>
  <c r="BT4" i="11" s="1"/>
  <c r="BU4" i="11" s="1"/>
  <c r="BI11" i="11"/>
  <c r="BQ11" i="11" s="1"/>
  <c r="BR11" i="11" s="1"/>
  <c r="BJ45" i="11"/>
  <c r="BT45" i="11" s="1"/>
  <c r="BU45" i="11" s="1"/>
  <c r="BI6" i="11"/>
  <c r="BQ6" i="11" s="1"/>
  <c r="BR6" i="11" s="1"/>
  <c r="BM9" i="11"/>
  <c r="CC9" i="11" s="1"/>
  <c r="CD9" i="11" s="1"/>
  <c r="BK14" i="11"/>
  <c r="BW14" i="11" s="1"/>
  <c r="BX14" i="11" s="1"/>
  <c r="BK64" i="11"/>
  <c r="BW64" i="11" s="1"/>
  <c r="BX64" i="11" s="1"/>
  <c r="BK17" i="11"/>
  <c r="BW17" i="11" s="1"/>
  <c r="BX17" i="11" s="1"/>
  <c r="BK26" i="11"/>
  <c r="BK44" i="11"/>
  <c r="BW44" i="11" s="1"/>
  <c r="BX44" i="11" s="1"/>
  <c r="BK32" i="11"/>
  <c r="BW32" i="11" s="1"/>
  <c r="BX32" i="11" s="1"/>
  <c r="BK31" i="11"/>
  <c r="BW31" i="11" s="1"/>
  <c r="BX31" i="11" s="1"/>
  <c r="BJ44" i="11"/>
  <c r="BT44" i="11" s="1"/>
  <c r="BU44" i="11" s="1"/>
  <c r="BK16" i="11"/>
  <c r="BK72" i="11"/>
  <c r="BW72" i="11" s="1"/>
  <c r="BX72" i="11" s="1"/>
  <c r="BK41" i="11"/>
  <c r="BW41" i="11" s="1"/>
  <c r="BX41" i="11" s="1"/>
  <c r="BJ62" i="11"/>
  <c r="BT62" i="11" s="1"/>
  <c r="BU62" i="11" s="1"/>
  <c r="BJ42" i="11"/>
  <c r="BJ37" i="11"/>
  <c r="BT37" i="11" s="1"/>
  <c r="BU37" i="11" s="1"/>
  <c r="BK30" i="11"/>
  <c r="BW30" i="11" s="1"/>
  <c r="BX30" i="11" s="1"/>
  <c r="BJ31" i="11"/>
  <c r="BT31" i="11" s="1"/>
  <c r="BU31" i="11" s="1"/>
  <c r="BJ29" i="11"/>
  <c r="BT29" i="11" s="1"/>
  <c r="BU29" i="11" s="1"/>
  <c r="BI74" i="11"/>
  <c r="BI50" i="11"/>
  <c r="BQ50" i="11" s="1"/>
  <c r="BR50" i="11" s="1"/>
  <c r="BI53" i="11"/>
  <c r="BQ53" i="11" s="1"/>
  <c r="BR53" i="11" s="1"/>
  <c r="BI67" i="11"/>
  <c r="BQ67" i="11" s="1"/>
  <c r="BR67" i="11" s="1"/>
  <c r="BI17" i="11"/>
  <c r="BQ17" i="11" s="1"/>
  <c r="BR17" i="11" s="1"/>
  <c r="BI70" i="11"/>
  <c r="BI4" i="11"/>
  <c r="BQ4" i="11" s="1"/>
  <c r="BR4" i="11" s="1"/>
  <c r="BI51" i="11"/>
  <c r="BQ51" i="11" s="1"/>
  <c r="BR51" i="11" s="1"/>
  <c r="BI14" i="11"/>
  <c r="BQ14" i="11" s="1"/>
  <c r="BR14" i="11" s="1"/>
  <c r="BI65" i="11"/>
  <c r="BQ65" i="11" s="1"/>
  <c r="BR65" i="11" s="1"/>
  <c r="BI43" i="11"/>
  <c r="BQ43" i="11" s="1"/>
  <c r="BR43" i="11" s="1"/>
  <c r="BI23" i="11"/>
  <c r="BQ23" i="11" s="1"/>
  <c r="BR23" i="11" s="1"/>
  <c r="BI59" i="11"/>
  <c r="BI42" i="11"/>
  <c r="BI32" i="11"/>
  <c r="BQ32" i="11" s="1"/>
  <c r="BR32" i="11" s="1"/>
  <c r="BI12" i="11"/>
  <c r="BQ12" i="11" s="1"/>
  <c r="BR12" i="11" s="1"/>
  <c r="BI72" i="11"/>
  <c r="BQ72" i="11" s="1"/>
  <c r="BR72" i="11" s="1"/>
  <c r="BI58" i="11"/>
  <c r="BI64" i="11"/>
  <c r="BQ64" i="11" s="1"/>
  <c r="BR64" i="11" s="1"/>
  <c r="BI73" i="11"/>
  <c r="BQ73" i="11" s="1"/>
  <c r="BR73" i="11" s="1"/>
  <c r="BI16" i="11"/>
  <c r="BI45" i="11"/>
  <c r="BQ45" i="11" s="1"/>
  <c r="BR45" i="11" s="1"/>
  <c r="BI60" i="11"/>
  <c r="BQ60" i="11" s="1"/>
  <c r="BR60" i="11" s="1"/>
  <c r="BI35" i="11"/>
  <c r="BQ35" i="11" s="1"/>
  <c r="BR35" i="11" s="1"/>
  <c r="BI55" i="11"/>
  <c r="BQ55" i="11" s="1"/>
  <c r="BR55" i="11" s="1"/>
  <c r="BI36" i="11"/>
  <c r="BQ36" i="11" s="1"/>
  <c r="BR36" i="11" s="1"/>
  <c r="BI68" i="11"/>
  <c r="BQ68" i="11" s="1"/>
  <c r="BR68" i="11" s="1"/>
  <c r="BI31" i="11"/>
  <c r="BQ31" i="11" s="1"/>
  <c r="BR31" i="11" s="1"/>
  <c r="BI3" i="11"/>
  <c r="BQ3" i="11" s="1"/>
  <c r="BR3" i="11" s="1"/>
  <c r="BI38" i="11"/>
  <c r="BQ38" i="11" s="1"/>
  <c r="BR38" i="11" s="1"/>
  <c r="BI47" i="11"/>
  <c r="BQ47" i="11" s="1"/>
  <c r="BR47" i="11" s="1"/>
  <c r="BI71" i="11"/>
  <c r="BQ71" i="11" s="1"/>
  <c r="BR71" i="11" s="1"/>
  <c r="BI18" i="11"/>
  <c r="BI66" i="11"/>
  <c r="BQ66" i="11" s="1"/>
  <c r="BR66" i="11" s="1"/>
  <c r="BI46" i="11"/>
  <c r="BQ46" i="11" s="1"/>
  <c r="BR46" i="11" s="1"/>
  <c r="BI2" i="11"/>
  <c r="BQ2" i="11" s="1"/>
  <c r="BR2" i="11" s="1"/>
  <c r="BI27" i="11"/>
  <c r="BQ27" i="11" s="1"/>
  <c r="BR27" i="11" s="1"/>
  <c r="BI40" i="11"/>
  <c r="BQ40" i="11" s="1"/>
  <c r="BR40" i="11" s="1"/>
  <c r="BI15" i="11"/>
  <c r="BI26" i="11"/>
  <c r="BJ39" i="11"/>
  <c r="BT39" i="11" s="1"/>
  <c r="BU39" i="11" s="1"/>
  <c r="BJ40" i="11"/>
  <c r="BT40" i="11" s="1"/>
  <c r="BU40" i="11" s="1"/>
  <c r="BJ11" i="11"/>
  <c r="BT11" i="11" s="1"/>
  <c r="BU11" i="11" s="1"/>
  <c r="BI61" i="11"/>
  <c r="BQ61" i="11" s="1"/>
  <c r="BR61" i="11" s="1"/>
  <c r="BI30" i="11"/>
  <c r="BQ30" i="11" s="1"/>
  <c r="BR30" i="11" s="1"/>
  <c r="BK65" i="11"/>
  <c r="BW65" i="11" s="1"/>
  <c r="BX65" i="11" s="1"/>
  <c r="BK50" i="11"/>
  <c r="BW50" i="11" s="1"/>
  <c r="BX50" i="11" s="1"/>
  <c r="BI22" i="11"/>
  <c r="BM74" i="11"/>
  <c r="BM28" i="11"/>
  <c r="CC28" i="11" s="1"/>
  <c r="CD28" i="11" s="1"/>
  <c r="BM39" i="11"/>
  <c r="CC39" i="11" s="1"/>
  <c r="CD39" i="11" s="1"/>
  <c r="BM44" i="11"/>
  <c r="CC44" i="11" s="1"/>
  <c r="CD44" i="11" s="1"/>
  <c r="BM50" i="11"/>
  <c r="CC50" i="11" s="1"/>
  <c r="CD50" i="11" s="1"/>
  <c r="BM53" i="11"/>
  <c r="CC53" i="11" s="1"/>
  <c r="CD53" i="11" s="1"/>
  <c r="BM36" i="11"/>
  <c r="CC36" i="11" s="1"/>
  <c r="CD36" i="11" s="1"/>
  <c r="BM63" i="11"/>
  <c r="CC63" i="11" s="1"/>
  <c r="CD63" i="11" s="1"/>
  <c r="BM4" i="11"/>
  <c r="CC4" i="11" s="1"/>
  <c r="CD4" i="11" s="1"/>
  <c r="BM71" i="11"/>
  <c r="CC71" i="11" s="1"/>
  <c r="CD71" i="11" s="1"/>
  <c r="BM23" i="11"/>
  <c r="CC23" i="11" s="1"/>
  <c r="CD23" i="11" s="1"/>
  <c r="BM68" i="11"/>
  <c r="CC68" i="11" s="1"/>
  <c r="CD68" i="11" s="1"/>
  <c r="BM34" i="11"/>
  <c r="CC34" i="11" s="1"/>
  <c r="CD34" i="11" s="1"/>
  <c r="BM72" i="11"/>
  <c r="CC72" i="11" s="1"/>
  <c r="CD72" i="11" s="1"/>
  <c r="BM16" i="11"/>
  <c r="CC16" i="11" s="1"/>
  <c r="CD16" i="11" s="1"/>
  <c r="BM30" i="11"/>
  <c r="CC30" i="11" s="1"/>
  <c r="CD30" i="11" s="1"/>
  <c r="BM70" i="11"/>
  <c r="CC70" i="11" s="1"/>
  <c r="CD70" i="11" s="1"/>
  <c r="BM59" i="11"/>
  <c r="CC59" i="11" s="1"/>
  <c r="CD59" i="11" s="1"/>
  <c r="BM56" i="11"/>
  <c r="CC56" i="11" s="1"/>
  <c r="CD56" i="11" s="1"/>
  <c r="BM45" i="11"/>
  <c r="CC45" i="11" s="1"/>
  <c r="CD45" i="11" s="1"/>
  <c r="BM20" i="11"/>
  <c r="CC20" i="11" s="1"/>
  <c r="CD20" i="11" s="1"/>
  <c r="BM58" i="11"/>
  <c r="CC58" i="11" s="1"/>
  <c r="CD58" i="11" s="1"/>
  <c r="BM62" i="11"/>
  <c r="CC62" i="11" s="1"/>
  <c r="CD62" i="11" s="1"/>
  <c r="BM29" i="11"/>
  <c r="CC29" i="11" s="1"/>
  <c r="CD29" i="11" s="1"/>
  <c r="BM26" i="11"/>
  <c r="CC26" i="11" s="1"/>
  <c r="CD26" i="11" s="1"/>
  <c r="BM37" i="11"/>
  <c r="CC37" i="11" s="1"/>
  <c r="CD37" i="11" s="1"/>
  <c r="BM40" i="11"/>
  <c r="CC40" i="11" s="1"/>
  <c r="CD40" i="11" s="1"/>
  <c r="BM33" i="11"/>
  <c r="CC33" i="11" s="1"/>
  <c r="CD33" i="11" s="1"/>
  <c r="BM14" i="11"/>
  <c r="CC14" i="11" s="1"/>
  <c r="CD14" i="11" s="1"/>
  <c r="BM43" i="11"/>
  <c r="CC43" i="11" s="1"/>
  <c r="CD43" i="11" s="1"/>
  <c r="BM11" i="11"/>
  <c r="CC11" i="11" s="1"/>
  <c r="CD11" i="11" s="1"/>
  <c r="BM3" i="11"/>
  <c r="CC3" i="11" s="1"/>
  <c r="CD3" i="11" s="1"/>
  <c r="BM22" i="11"/>
  <c r="CC22" i="11" s="1"/>
  <c r="CD22" i="11" s="1"/>
  <c r="BM18" i="11"/>
  <c r="CC18" i="11" s="1"/>
  <c r="CD18" i="11" s="1"/>
  <c r="BM42" i="11"/>
  <c r="CC42" i="11" s="1"/>
  <c r="CD42" i="11" s="1"/>
  <c r="BM32" i="11"/>
  <c r="CC32" i="11" s="1"/>
  <c r="CD32" i="11" s="1"/>
  <c r="BM15" i="11"/>
  <c r="CC15" i="11" s="1"/>
  <c r="CD15" i="11" s="1"/>
  <c r="BM31" i="11"/>
  <c r="CC31" i="11" s="1"/>
  <c r="CD31" i="11" s="1"/>
  <c r="BM6" i="11"/>
  <c r="CC6" i="11" s="1"/>
  <c r="CD6" i="11" s="1"/>
  <c r="BM41" i="11"/>
  <c r="CC41" i="11" s="1"/>
  <c r="CD41" i="11" s="1"/>
  <c r="BM47" i="11"/>
  <c r="CC47" i="11" s="1"/>
  <c r="CD47" i="11" s="1"/>
  <c r="BM7" i="11"/>
  <c r="CC7" i="11" s="1"/>
  <c r="CD7" i="11" s="1"/>
  <c r="BI69" i="11"/>
  <c r="BQ69" i="11" s="1"/>
  <c r="BR69" i="11" s="1"/>
  <c r="BJ20" i="11"/>
  <c r="BT20" i="11" s="1"/>
  <c r="BU20" i="11" s="1"/>
  <c r="BK62" i="11"/>
  <c r="BW62" i="11" s="1"/>
  <c r="BX62" i="11" s="1"/>
  <c r="BN74" i="11"/>
  <c r="BL28" i="11"/>
  <c r="BZ28" i="11" s="1"/>
  <c r="CA28" i="11" s="1"/>
  <c r="BL26" i="11"/>
  <c r="BZ26" i="11" s="1"/>
  <c r="CA26" i="11" s="1"/>
  <c r="BN68" i="11"/>
  <c r="BO35" i="11"/>
  <c r="CI35" i="11" s="1"/>
  <c r="CJ35" i="11" s="1"/>
  <c r="BO10" i="11"/>
  <c r="CI10" i="11" s="1"/>
  <c r="CJ10" i="11" s="1"/>
  <c r="BL46" i="11"/>
  <c r="BZ46" i="11" s="1"/>
  <c r="CA46" i="11" s="1"/>
  <c r="BN12" i="11"/>
  <c r="BN34" i="11"/>
  <c r="BN14" i="11"/>
  <c r="BN2" i="11"/>
  <c r="BN42" i="11"/>
  <c r="BN28" i="11"/>
  <c r="BO74" i="11"/>
  <c r="BN69" i="11"/>
  <c r="BN26" i="11"/>
  <c r="BL32" i="11"/>
  <c r="BZ32" i="11" s="1"/>
  <c r="CA32" i="11" s="1"/>
  <c r="BN47" i="11"/>
  <c r="BN63" i="11"/>
  <c r="BO66" i="11"/>
  <c r="CI66" i="11" s="1"/>
  <c r="CJ66" i="11" s="1"/>
  <c r="BN3" i="11"/>
  <c r="BL70" i="11"/>
  <c r="BZ70" i="11" s="1"/>
  <c r="CA70" i="11" s="1"/>
  <c r="BO38" i="11"/>
  <c r="CI38" i="11" s="1"/>
  <c r="CJ38" i="11" s="1"/>
  <c r="BN33" i="11"/>
  <c r="BN35" i="11"/>
  <c r="BN50" i="11"/>
  <c r="BL74" i="11"/>
  <c r="BN18" i="11"/>
  <c r="BO59" i="11"/>
  <c r="CI59" i="11" s="1"/>
  <c r="CJ59" i="11" s="1"/>
  <c r="BL41" i="11"/>
  <c r="BZ41" i="11" s="1"/>
  <c r="CA41" i="11" s="1"/>
  <c r="BO15" i="11"/>
  <c r="CI15" i="11" s="1"/>
  <c r="CJ15" i="11" s="1"/>
  <c r="BN25" i="11"/>
  <c r="BL18" i="11"/>
  <c r="BZ18" i="11" s="1"/>
  <c r="CA18" i="11" s="1"/>
  <c r="BO2" i="11"/>
  <c r="CI2" i="11" s="1"/>
  <c r="CJ2" i="11" s="1"/>
  <c r="BO67" i="11"/>
  <c r="CI67" i="11" s="1"/>
  <c r="CJ67" i="11" s="1"/>
  <c r="BL40" i="11"/>
  <c r="BZ40" i="11" s="1"/>
  <c r="CA40" i="11" s="1"/>
  <c r="BO53" i="11"/>
  <c r="CI53" i="11" s="1"/>
  <c r="CJ53" i="11" s="1"/>
  <c r="BN66" i="11"/>
  <c r="BN20" i="11"/>
  <c r="BL66" i="11"/>
  <c r="BZ66" i="11" s="1"/>
  <c r="CA66" i="11" s="1"/>
  <c r="BN53" i="11"/>
  <c r="BN60" i="11"/>
  <c r="BL3" i="11"/>
  <c r="BZ3" i="11" s="1"/>
  <c r="CA3" i="11" s="1"/>
  <c r="BO64" i="11"/>
  <c r="CI64" i="11" s="1"/>
  <c r="CJ64" i="11" s="1"/>
  <c r="BN41" i="11"/>
  <c r="BO46" i="11"/>
  <c r="CI46" i="11" s="1"/>
  <c r="CJ46" i="11" s="1"/>
  <c r="BN71" i="11"/>
  <c r="BO51" i="11"/>
  <c r="CI51" i="11" s="1"/>
  <c r="CJ51" i="11" s="1"/>
  <c r="BL43" i="11"/>
  <c r="BZ43" i="11" s="1"/>
  <c r="CA43" i="11" s="1"/>
  <c r="BO42" i="11"/>
  <c r="CI42" i="11" s="1"/>
  <c r="CJ42" i="11" s="1"/>
  <c r="BL64" i="11"/>
  <c r="BZ64" i="11" s="1"/>
  <c r="CA64" i="11" s="1"/>
  <c r="BN64" i="11"/>
  <c r="BN70" i="11"/>
  <c r="BL55" i="11"/>
  <c r="BZ55" i="11" s="1"/>
  <c r="CA55" i="11" s="1"/>
  <c r="BL38" i="11"/>
  <c r="BZ38" i="11" s="1"/>
  <c r="CA38" i="11" s="1"/>
  <c r="BL44" i="11"/>
  <c r="BZ44" i="11" s="1"/>
  <c r="CA44" i="11" s="1"/>
  <c r="BO30" i="11"/>
  <c r="CI30" i="11" s="1"/>
  <c r="CJ30" i="11" s="1"/>
  <c r="BL15" i="11"/>
  <c r="BZ15" i="11" s="1"/>
  <c r="CA15" i="11" s="1"/>
  <c r="BN4" i="11"/>
  <c r="BL20" i="11"/>
  <c r="BZ20" i="11" s="1"/>
  <c r="CA20" i="11" s="1"/>
  <c r="BL4" i="11"/>
  <c r="BZ4" i="11" s="1"/>
  <c r="CA4" i="11" s="1"/>
  <c r="BL2" i="11"/>
  <c r="BZ2" i="11" s="1"/>
  <c r="CA2" i="11" s="1"/>
  <c r="BO60" i="11"/>
  <c r="CI60" i="11" s="1"/>
  <c r="CJ60" i="11" s="1"/>
  <c r="BN46" i="11"/>
  <c r="AF72" i="11"/>
  <c r="AF71" i="11"/>
  <c r="AF14" i="11"/>
  <c r="AF60" i="11"/>
  <c r="AF6" i="11"/>
  <c r="AF47" i="11"/>
  <c r="AF68" i="11"/>
  <c r="AF37" i="11"/>
  <c r="AF2" i="11"/>
  <c r="AF43" i="11"/>
  <c r="AF7" i="11"/>
  <c r="AF55" i="11"/>
  <c r="AF38" i="11"/>
  <c r="AF36" i="11"/>
  <c r="AF63" i="11"/>
  <c r="AF27" i="11"/>
  <c r="AF53" i="11"/>
  <c r="AF67" i="11"/>
  <c r="AF45" i="11"/>
  <c r="AF17" i="11"/>
  <c r="AF56" i="11"/>
  <c r="AF31" i="11"/>
  <c r="AF46" i="11"/>
  <c r="AF3" i="11"/>
  <c r="AF62" i="11"/>
  <c r="AF64" i="11"/>
  <c r="AF20" i="11"/>
  <c r="AF10" i="11"/>
  <c r="AF29" i="11"/>
  <c r="AF44" i="11"/>
  <c r="AF61" i="11"/>
  <c r="AF23" i="11"/>
  <c r="AF73" i="11"/>
  <c r="AF30" i="11"/>
  <c r="AF39" i="11"/>
  <c r="AF50" i="11"/>
  <c r="AF51" i="11"/>
  <c r="AF69" i="11"/>
  <c r="AF28" i="11"/>
  <c r="AF65" i="11"/>
  <c r="AF40" i="11"/>
  <c r="AF48" i="11"/>
  <c r="AF8" i="11"/>
  <c r="AF34" i="11"/>
  <c r="AF35" i="11"/>
  <c r="AF12" i="11"/>
  <c r="AF33" i="11"/>
  <c r="AF22" i="11"/>
  <c r="AF11" i="11"/>
  <c r="AF66" i="11"/>
  <c r="AF32" i="11"/>
  <c r="AN52" i="11" l="1"/>
  <c r="AO52" i="11" s="1"/>
  <c r="AH52" i="11"/>
  <c r="AZ57" i="11"/>
  <c r="BA57" i="11" s="1"/>
  <c r="B30" i="8"/>
  <c r="H30" i="8" s="1"/>
  <c r="AH57" i="11"/>
  <c r="AR57" i="11" s="1"/>
  <c r="AX57" i="11" s="1"/>
  <c r="B70" i="8"/>
  <c r="H70" i="8" s="1"/>
  <c r="B56" i="8"/>
  <c r="F56" i="8" s="1"/>
  <c r="B5" i="8"/>
  <c r="H5" i="8" s="1"/>
  <c r="B42" i="8"/>
  <c r="H42" i="8" s="1"/>
  <c r="B46" i="8"/>
  <c r="H46" i="8" s="1"/>
  <c r="B13" i="8"/>
  <c r="F13" i="8" s="1"/>
  <c r="B44" i="8"/>
  <c r="H44" i="8" s="1"/>
  <c r="B10" i="8"/>
  <c r="H10" i="8" s="1"/>
  <c r="B9" i="8"/>
  <c r="H9" i="8" s="1"/>
  <c r="B51" i="8"/>
  <c r="F51" i="8" s="1"/>
  <c r="B25" i="8"/>
  <c r="H25" i="8" s="1"/>
  <c r="B43" i="8"/>
  <c r="H43" i="8" s="1"/>
  <c r="B53" i="8"/>
  <c r="H53" i="8" s="1"/>
  <c r="B72" i="8"/>
  <c r="H72" i="8" s="1"/>
  <c r="B22" i="8"/>
  <c r="H22" i="8" s="1"/>
  <c r="B41" i="8"/>
  <c r="H41" i="8" s="1"/>
  <c r="B48" i="8"/>
  <c r="F48" i="8" s="1"/>
  <c r="B18" i="8"/>
  <c r="F18" i="8" s="1"/>
  <c r="B21" i="8"/>
  <c r="F21" i="8" s="1"/>
  <c r="B4" i="8"/>
  <c r="H4" i="8" s="1"/>
  <c r="B67" i="8"/>
  <c r="F67" i="8" s="1"/>
  <c r="B66" i="8"/>
  <c r="H66" i="8" s="1"/>
  <c r="B31" i="8"/>
  <c r="F31" i="8" s="1"/>
  <c r="B11" i="8"/>
  <c r="H11" i="8" s="1"/>
  <c r="B15" i="8"/>
  <c r="H15" i="8" s="1"/>
  <c r="B45" i="8"/>
  <c r="F45" i="8" s="1"/>
  <c r="B14" i="8"/>
  <c r="F14" i="8" s="1"/>
  <c r="B16" i="8"/>
  <c r="F16" i="8" s="1"/>
  <c r="B64" i="8"/>
  <c r="F64" i="8" s="1"/>
  <c r="B12" i="8"/>
  <c r="H12" i="8" s="1"/>
  <c r="B23" i="8"/>
  <c r="H23" i="8" s="1"/>
  <c r="B19" i="8"/>
  <c r="H19" i="8" s="1"/>
  <c r="B68" i="8"/>
  <c r="H68" i="8" s="1"/>
  <c r="B3" i="8"/>
  <c r="F3" i="8" s="1"/>
  <c r="B35" i="8"/>
  <c r="F35" i="8" s="1"/>
  <c r="B52" i="8"/>
  <c r="H52" i="8" s="1"/>
  <c r="B49" i="8"/>
  <c r="H49" i="8" s="1"/>
  <c r="B40" i="8"/>
  <c r="F40" i="8" s="1"/>
  <c r="B17" i="8"/>
  <c r="H17" i="8" s="1"/>
  <c r="B27" i="8"/>
  <c r="H27" i="8" s="1"/>
  <c r="B60" i="8"/>
  <c r="H60" i="8" s="1"/>
  <c r="B62" i="8"/>
  <c r="F62" i="8" s="1"/>
  <c r="B38" i="8"/>
  <c r="F38" i="8" s="1"/>
  <c r="B33" i="8"/>
  <c r="H33" i="8" s="1"/>
  <c r="B28" i="8"/>
  <c r="F28" i="8" s="1"/>
  <c r="B55" i="8"/>
  <c r="F55" i="8" s="1"/>
  <c r="B39" i="8"/>
  <c r="F39" i="8" s="1"/>
  <c r="B65" i="8"/>
  <c r="H65" i="8" s="1"/>
  <c r="B37" i="8"/>
  <c r="H37" i="8" s="1"/>
  <c r="B71" i="8"/>
  <c r="H71" i="8" s="1"/>
  <c r="B32" i="8"/>
  <c r="H32" i="8" s="1"/>
  <c r="B29" i="8"/>
  <c r="H29" i="8" s="1"/>
  <c r="B6" i="8"/>
  <c r="H6" i="8" s="1"/>
  <c r="B34" i="8"/>
  <c r="H34" i="8" s="1"/>
  <c r="B8" i="8"/>
  <c r="H8" i="8" s="1"/>
  <c r="B47" i="8"/>
  <c r="H47" i="8" s="1"/>
  <c r="B50" i="8"/>
  <c r="F50" i="8" s="1"/>
  <c r="B36" i="8"/>
  <c r="H36" i="8" s="1"/>
  <c r="B59" i="8"/>
  <c r="F59" i="8" s="1"/>
  <c r="B7" i="8"/>
  <c r="F7" i="8" s="1"/>
  <c r="B26" i="8"/>
  <c r="F26" i="8" s="1"/>
  <c r="B61" i="8"/>
  <c r="H61" i="8" s="1"/>
  <c r="B20" i="8"/>
  <c r="H20" i="8" s="1"/>
  <c r="B24" i="8"/>
  <c r="H24" i="8" s="1"/>
  <c r="B54" i="8"/>
  <c r="H54" i="8" s="1"/>
  <c r="B63" i="8"/>
  <c r="H63" i="8" s="1"/>
  <c r="B57" i="8"/>
  <c r="H57" i="8" s="1"/>
  <c r="AH19" i="11"/>
  <c r="AI19" i="11" s="1"/>
  <c r="B58" i="8"/>
  <c r="H58" i="8" s="1"/>
  <c r="AN19" i="11"/>
  <c r="AO19" i="11" s="1"/>
  <c r="AH5" i="11"/>
  <c r="AI5" i="11" s="1"/>
  <c r="B69" i="8"/>
  <c r="F69" i="8" s="1"/>
  <c r="CF54" i="11"/>
  <c r="CG54" i="11" s="1"/>
  <c r="AZ54" i="11"/>
  <c r="BA54" i="11" s="1"/>
  <c r="AN54" i="11"/>
  <c r="AO54" i="11" s="1"/>
  <c r="AH54" i="11"/>
  <c r="AZ19" i="11"/>
  <c r="BA19" i="11" s="1"/>
  <c r="AN5" i="11"/>
  <c r="AO5" i="11" s="1"/>
  <c r="AZ5" i="11"/>
  <c r="BA5" i="11" s="1"/>
  <c r="CF13" i="11"/>
  <c r="CG13" i="11" s="1"/>
  <c r="AN24" i="11"/>
  <c r="AO24" i="11" s="1"/>
  <c r="AH24" i="11"/>
  <c r="CF24" i="11"/>
  <c r="CG24" i="11" s="1"/>
  <c r="AZ24" i="11"/>
  <c r="BA24" i="11" s="1"/>
  <c r="CF46" i="11"/>
  <c r="CG46" i="11" s="1"/>
  <c r="AZ46" i="11"/>
  <c r="BA46" i="11" s="1"/>
  <c r="CF53" i="11"/>
  <c r="CG53" i="11" s="1"/>
  <c r="AZ53" i="11"/>
  <c r="BA53" i="11" s="1"/>
  <c r="CF2" i="11"/>
  <c r="CG2" i="11" s="1"/>
  <c r="AZ2" i="11"/>
  <c r="BA2" i="11" s="1"/>
  <c r="CF71" i="11"/>
  <c r="CG71" i="11" s="1"/>
  <c r="AZ71" i="11"/>
  <c r="BA71" i="11" s="1"/>
  <c r="CF35" i="11"/>
  <c r="CG35" i="11" s="1"/>
  <c r="AZ35" i="11"/>
  <c r="BA35" i="11" s="1"/>
  <c r="CF14" i="11"/>
  <c r="CG14" i="11" s="1"/>
  <c r="AZ14" i="11"/>
  <c r="BA14" i="11" s="1"/>
  <c r="CF28" i="11"/>
  <c r="CG28" i="11" s="1"/>
  <c r="AZ28" i="11"/>
  <c r="BA28" i="11" s="1"/>
  <c r="CF10" i="11"/>
  <c r="CG10" i="11" s="1"/>
  <c r="AZ10" i="11"/>
  <c r="BA10" i="11" s="1"/>
  <c r="CF23" i="11"/>
  <c r="CG23" i="11" s="1"/>
  <c r="AZ23" i="11"/>
  <c r="BA23" i="11" s="1"/>
  <c r="CF58" i="11"/>
  <c r="CG58" i="11" s="1"/>
  <c r="AZ58" i="11"/>
  <c r="BA58" i="11" s="1"/>
  <c r="CF43" i="11"/>
  <c r="CG43" i="11" s="1"/>
  <c r="AZ43" i="11"/>
  <c r="BA43" i="11" s="1"/>
  <c r="CF73" i="11"/>
  <c r="CG73" i="11" s="1"/>
  <c r="AZ73" i="11"/>
  <c r="BA73" i="11" s="1"/>
  <c r="CF44" i="11"/>
  <c r="CG44" i="11" s="1"/>
  <c r="AZ44" i="11"/>
  <c r="BA44" i="11" s="1"/>
  <c r="CF65" i="11"/>
  <c r="CG65" i="11" s="1"/>
  <c r="AZ65" i="11"/>
  <c r="BA65" i="11" s="1"/>
  <c r="CF21" i="11"/>
  <c r="CG21" i="11" s="1"/>
  <c r="AZ21" i="11"/>
  <c r="BA21" i="11" s="1"/>
  <c r="CF59" i="11"/>
  <c r="CG59" i="11" s="1"/>
  <c r="AZ59" i="11"/>
  <c r="BA59" i="11" s="1"/>
  <c r="CF49" i="11"/>
  <c r="CG49" i="11" s="1"/>
  <c r="AZ49" i="11"/>
  <c r="BA49" i="11" s="1"/>
  <c r="CF60" i="11"/>
  <c r="CG60" i="11" s="1"/>
  <c r="AZ60" i="11"/>
  <c r="BA60" i="11" s="1"/>
  <c r="CF63" i="11"/>
  <c r="CG63" i="11" s="1"/>
  <c r="AZ63" i="11"/>
  <c r="BA63" i="11" s="1"/>
  <c r="CF42" i="11"/>
  <c r="CG42" i="11" s="1"/>
  <c r="AZ42" i="11"/>
  <c r="BA42" i="11" s="1"/>
  <c r="CF9" i="11"/>
  <c r="CG9" i="11" s="1"/>
  <c r="AZ9" i="11"/>
  <c r="BA9" i="11" s="1"/>
  <c r="CF7" i="11"/>
  <c r="CG7" i="11" s="1"/>
  <c r="AZ7" i="11"/>
  <c r="BA7" i="11" s="1"/>
  <c r="CF37" i="11"/>
  <c r="CG37" i="11" s="1"/>
  <c r="AZ37" i="11"/>
  <c r="BA37" i="11" s="1"/>
  <c r="CF72" i="11"/>
  <c r="CG72" i="11" s="1"/>
  <c r="AZ72" i="11"/>
  <c r="BA72" i="11" s="1"/>
  <c r="CF47" i="11"/>
  <c r="CG47" i="11" s="1"/>
  <c r="AZ47" i="11"/>
  <c r="BA47" i="11" s="1"/>
  <c r="CF36" i="11"/>
  <c r="CG36" i="11" s="1"/>
  <c r="AZ36" i="11"/>
  <c r="BA36" i="11" s="1"/>
  <c r="CF68" i="11"/>
  <c r="CG68" i="11" s="1"/>
  <c r="AZ68" i="11"/>
  <c r="BA68" i="11" s="1"/>
  <c r="CF56" i="11"/>
  <c r="CG56" i="11" s="1"/>
  <c r="AZ56" i="11"/>
  <c r="BA56" i="11" s="1"/>
  <c r="CF70" i="11"/>
  <c r="CG70" i="11" s="1"/>
  <c r="AZ70" i="11"/>
  <c r="BA70" i="11" s="1"/>
  <c r="CF41" i="11"/>
  <c r="CG41" i="11" s="1"/>
  <c r="AZ41" i="11"/>
  <c r="BA41" i="11" s="1"/>
  <c r="CF66" i="11"/>
  <c r="CG66" i="11" s="1"/>
  <c r="AZ66" i="11"/>
  <c r="BA66" i="11" s="1"/>
  <c r="CF69" i="11"/>
  <c r="CG69" i="11" s="1"/>
  <c r="AZ69" i="11"/>
  <c r="BA69" i="11" s="1"/>
  <c r="CF34" i="11"/>
  <c r="CG34" i="11" s="1"/>
  <c r="AZ34" i="11"/>
  <c r="BA34" i="11" s="1"/>
  <c r="CF17" i="11"/>
  <c r="CG17" i="11" s="1"/>
  <c r="AZ17" i="11"/>
  <c r="BA17" i="11" s="1"/>
  <c r="CF6" i="11"/>
  <c r="CG6" i="11" s="1"/>
  <c r="AZ6" i="11"/>
  <c r="BA6" i="11" s="1"/>
  <c r="CF32" i="11"/>
  <c r="CG32" i="11" s="1"/>
  <c r="AZ32" i="11"/>
  <c r="BA32" i="11" s="1"/>
  <c r="CF51" i="11"/>
  <c r="CG51" i="11" s="1"/>
  <c r="AZ51" i="11"/>
  <c r="BA51" i="11" s="1"/>
  <c r="CF50" i="11"/>
  <c r="CG50" i="11" s="1"/>
  <c r="AZ50" i="11"/>
  <c r="BA50" i="11" s="1"/>
  <c r="CF27" i="11"/>
  <c r="CG27" i="11" s="1"/>
  <c r="AZ27" i="11"/>
  <c r="BA27" i="11" s="1"/>
  <c r="CF25" i="11"/>
  <c r="CG25" i="11" s="1"/>
  <c r="AZ25" i="11"/>
  <c r="BA25" i="11" s="1"/>
  <c r="CF38" i="11"/>
  <c r="CG38" i="11" s="1"/>
  <c r="AZ38" i="11"/>
  <c r="BA38" i="11" s="1"/>
  <c r="CF11" i="11"/>
  <c r="CG11" i="11" s="1"/>
  <c r="AZ11" i="11"/>
  <c r="BA11" i="11" s="1"/>
  <c r="CF33" i="11"/>
  <c r="CG33" i="11" s="1"/>
  <c r="AZ33" i="11"/>
  <c r="BA33" i="11" s="1"/>
  <c r="CF67" i="11"/>
  <c r="CG67" i="11" s="1"/>
  <c r="AZ67" i="11"/>
  <c r="BA67" i="11" s="1"/>
  <c r="CF64" i="11"/>
  <c r="CG64" i="11" s="1"/>
  <c r="AZ64" i="11"/>
  <c r="BA64" i="11" s="1"/>
  <c r="CF12" i="11"/>
  <c r="CG12" i="11" s="1"/>
  <c r="AZ12" i="11"/>
  <c r="BA12" i="11" s="1"/>
  <c r="CF30" i="11"/>
  <c r="CG30" i="11" s="1"/>
  <c r="AZ30" i="11"/>
  <c r="BA30" i="11" s="1"/>
  <c r="CF16" i="11"/>
  <c r="CG16" i="11" s="1"/>
  <c r="AZ16" i="11"/>
  <c r="BA16" i="11" s="1"/>
  <c r="CF31" i="11"/>
  <c r="CG31" i="11" s="1"/>
  <c r="AZ31" i="11"/>
  <c r="BA31" i="11" s="1"/>
  <c r="CF61" i="11"/>
  <c r="CG61" i="11" s="1"/>
  <c r="AZ61" i="11"/>
  <c r="BA61" i="11" s="1"/>
  <c r="CF15" i="11"/>
  <c r="CG15" i="11" s="1"/>
  <c r="AZ15" i="11"/>
  <c r="BA15" i="11" s="1"/>
  <c r="CF45" i="11"/>
  <c r="CG45" i="11" s="1"/>
  <c r="AZ45" i="11"/>
  <c r="BA45" i="11" s="1"/>
  <c r="CF40" i="11"/>
  <c r="CG40" i="11" s="1"/>
  <c r="AZ40" i="11"/>
  <c r="BA40" i="11" s="1"/>
  <c r="CF62" i="11"/>
  <c r="CG62" i="11" s="1"/>
  <c r="AZ62" i="11"/>
  <c r="BA62" i="11" s="1"/>
  <c r="CF20" i="11"/>
  <c r="CG20" i="11" s="1"/>
  <c r="AZ20" i="11"/>
  <c r="BA20" i="11" s="1"/>
  <c r="CF26" i="11"/>
  <c r="CG26" i="11" s="1"/>
  <c r="AZ26" i="11"/>
  <c r="BA26" i="11" s="1"/>
  <c r="CF39" i="11"/>
  <c r="CG39" i="11" s="1"/>
  <c r="AZ39" i="11"/>
  <c r="BA39" i="11" s="1"/>
  <c r="CF8" i="11"/>
  <c r="CG8" i="11" s="1"/>
  <c r="AZ8" i="11"/>
  <c r="BA8" i="11" s="1"/>
  <c r="CF22" i="11"/>
  <c r="CG22" i="11" s="1"/>
  <c r="AZ22" i="11"/>
  <c r="BA22" i="11" s="1"/>
  <c r="CF4" i="11"/>
  <c r="CG4" i="11" s="1"/>
  <c r="AZ4" i="11"/>
  <c r="BA4" i="11" s="1"/>
  <c r="CF18" i="11"/>
  <c r="CG18" i="11" s="1"/>
  <c r="AZ18" i="11"/>
  <c r="BA18" i="11" s="1"/>
  <c r="CF3" i="11"/>
  <c r="CG3" i="11" s="1"/>
  <c r="AZ3" i="11"/>
  <c r="BA3" i="11" s="1"/>
  <c r="CF48" i="11"/>
  <c r="CG48" i="11" s="1"/>
  <c r="AZ48" i="11"/>
  <c r="BA48" i="11" s="1"/>
  <c r="CF29" i="11"/>
  <c r="CG29" i="11" s="1"/>
  <c r="AZ29" i="11"/>
  <c r="BA29" i="11" s="1"/>
  <c r="CF55" i="11"/>
  <c r="CG55" i="11" s="1"/>
  <c r="AZ55" i="11"/>
  <c r="BA55" i="11" s="1"/>
  <c r="AH13" i="11"/>
  <c r="AI13" i="11" s="1"/>
  <c r="AH49" i="11"/>
  <c r="AN13" i="11"/>
  <c r="AO13" i="11" s="1"/>
  <c r="AN2" i="11"/>
  <c r="AN49" i="11"/>
  <c r="AO49" i="11" s="1"/>
  <c r="BT42" i="11"/>
  <c r="BU42" i="11" s="1"/>
  <c r="BT25" i="11"/>
  <c r="BU25" i="11" s="1"/>
  <c r="BT21" i="11"/>
  <c r="BU21" i="11" s="1"/>
  <c r="BT18" i="11"/>
  <c r="BU18" i="11" s="1"/>
  <c r="BQ70" i="11"/>
  <c r="BR70" i="11" s="1"/>
  <c r="BW25" i="11"/>
  <c r="BX25" i="11" s="1"/>
  <c r="BQ18" i="11"/>
  <c r="BR18" i="11" s="1"/>
  <c r="BT59" i="11"/>
  <c r="BU59" i="11" s="1"/>
  <c r="BQ9" i="11"/>
  <c r="BR9" i="11" s="1"/>
  <c r="BQ15" i="11"/>
  <c r="BR15" i="11" s="1"/>
  <c r="BQ42" i="11"/>
  <c r="BR42" i="11" s="1"/>
  <c r="BQ59" i="11"/>
  <c r="BR59" i="11" s="1"/>
  <c r="BT58" i="11"/>
  <c r="BU58" i="11" s="1"/>
  <c r="BW9" i="11"/>
  <c r="BX9" i="11" s="1"/>
  <c r="BQ58" i="11"/>
  <c r="BR58" i="11" s="1"/>
  <c r="BT26" i="11"/>
  <c r="BU26" i="11" s="1"/>
  <c r="BQ25" i="11"/>
  <c r="BR25" i="11" s="1"/>
  <c r="BW18" i="11"/>
  <c r="BX18" i="11" s="1"/>
  <c r="BW21" i="11"/>
  <c r="BX21" i="11" s="1"/>
  <c r="BW15" i="11"/>
  <c r="BX15" i="11" s="1"/>
  <c r="BW16" i="11"/>
  <c r="BX16" i="11" s="1"/>
  <c r="BW26" i="11"/>
  <c r="BX26" i="11" s="1"/>
  <c r="BT16" i="11"/>
  <c r="BU16" i="11" s="1"/>
  <c r="BQ16" i="11"/>
  <c r="BR16" i="11" s="1"/>
  <c r="BT70" i="11"/>
  <c r="BU70" i="11" s="1"/>
  <c r="BQ21" i="11"/>
  <c r="BR21" i="11" s="1"/>
  <c r="BQ22" i="11"/>
  <c r="BR22" i="11" s="1"/>
  <c r="BQ26" i="11"/>
  <c r="BR26" i="11" s="1"/>
  <c r="BT15" i="11"/>
  <c r="BU15" i="11" s="1"/>
  <c r="AH72" i="11"/>
  <c r="AI72" i="11" s="1"/>
  <c r="AN14" i="11"/>
  <c r="AO14" i="11" s="1"/>
  <c r="AN72" i="11"/>
  <c r="AO72" i="11" s="1"/>
  <c r="AN71" i="11"/>
  <c r="AO71" i="11" s="1"/>
  <c r="AH71" i="11"/>
  <c r="AH14" i="11"/>
  <c r="AI14" i="11" s="1"/>
  <c r="AN60" i="11"/>
  <c r="AO60" i="11" s="1"/>
  <c r="AH60" i="11"/>
  <c r="AH40" i="11"/>
  <c r="AN44" i="11"/>
  <c r="AN7" i="11"/>
  <c r="AH32" i="11"/>
  <c r="AH28" i="11"/>
  <c r="AN20" i="11"/>
  <c r="AN11" i="11"/>
  <c r="AN22" i="11"/>
  <c r="AN8" i="11"/>
  <c r="AN73" i="11"/>
  <c r="AH17" i="11"/>
  <c r="AN33" i="11"/>
  <c r="AN4" i="11"/>
  <c r="AN69" i="11"/>
  <c r="AH23" i="11"/>
  <c r="AN64" i="11"/>
  <c r="AN45" i="11"/>
  <c r="AN37" i="11"/>
  <c r="AN16" i="11"/>
  <c r="AH58" i="11"/>
  <c r="AN51" i="11"/>
  <c r="AH61" i="11"/>
  <c r="AN62" i="11"/>
  <c r="AN67" i="11"/>
  <c r="AH36" i="11"/>
  <c r="AH9" i="11"/>
  <c r="AH15" i="11"/>
  <c r="AN25" i="11"/>
  <c r="AH50" i="11"/>
  <c r="AN3" i="11"/>
  <c r="AH53" i="11"/>
  <c r="AH38" i="11"/>
  <c r="AN68" i="11"/>
  <c r="AN66" i="11"/>
  <c r="AN12" i="11"/>
  <c r="AN48" i="11"/>
  <c r="AN39" i="11"/>
  <c r="AN46" i="11"/>
  <c r="AH55" i="11"/>
  <c r="AH47" i="11"/>
  <c r="AN35" i="11"/>
  <c r="AH21" i="11"/>
  <c r="AH27" i="11"/>
  <c r="AH70" i="11"/>
  <c r="AH34" i="11"/>
  <c r="AH26" i="11"/>
  <c r="AI26" i="11" s="1"/>
  <c r="AH29" i="11"/>
  <c r="AH31" i="11"/>
  <c r="AN63" i="11"/>
  <c r="AN43" i="11"/>
  <c r="AN41" i="11"/>
  <c r="AN42" i="11"/>
  <c r="AH65" i="11"/>
  <c r="AH30" i="11"/>
  <c r="AH10" i="11"/>
  <c r="AH56" i="11"/>
  <c r="AH59" i="11"/>
  <c r="AH18" i="11"/>
  <c r="AN18" i="11"/>
  <c r="AO18" i="11" s="1"/>
  <c r="AN6" i="11"/>
  <c r="AH6" i="11"/>
  <c r="AI6" i="11" s="1"/>
  <c r="AH68" i="11"/>
  <c r="AN47" i="11"/>
  <c r="AN9" i="11"/>
  <c r="AN27" i="11"/>
  <c r="AH37" i="11"/>
  <c r="AN59" i="11"/>
  <c r="AH2" i="11"/>
  <c r="AN36" i="11"/>
  <c r="AN55" i="11"/>
  <c r="AH43" i="11"/>
  <c r="AN38" i="11"/>
  <c r="AH7" i="11"/>
  <c r="AH63" i="11"/>
  <c r="AN53" i="11"/>
  <c r="AN50" i="11"/>
  <c r="AH48" i="11"/>
  <c r="AH3" i="11"/>
  <c r="AH67" i="11"/>
  <c r="AN61" i="11"/>
  <c r="AH39" i="11"/>
  <c r="AH12" i="11"/>
  <c r="AN17" i="11"/>
  <c r="AH46" i="11"/>
  <c r="AH11" i="11"/>
  <c r="AH35" i="11"/>
  <c r="AN21" i="11"/>
  <c r="AN40" i="11"/>
  <c r="AH44" i="11"/>
  <c r="AH25" i="11"/>
  <c r="AH45" i="11"/>
  <c r="AN34" i="11"/>
  <c r="AN56" i="11"/>
  <c r="AN70" i="11"/>
  <c r="AN31" i="11"/>
  <c r="AN26" i="11"/>
  <c r="AO26" i="11" s="1"/>
  <c r="AN28" i="11"/>
  <c r="AN10" i="11"/>
  <c r="AH20" i="11"/>
  <c r="AH62" i="11"/>
  <c r="AH73" i="11"/>
  <c r="AH4" i="11"/>
  <c r="AN23" i="11"/>
  <c r="AH64" i="11"/>
  <c r="AH8" i="11"/>
  <c r="AN65" i="11"/>
  <c r="AN30" i="11"/>
  <c r="AH41" i="11"/>
  <c r="AH69" i="11"/>
  <c r="AH42" i="11"/>
  <c r="AN29" i="11"/>
  <c r="AN58" i="11"/>
  <c r="AH51" i="11"/>
  <c r="AH33" i="11"/>
  <c r="AH22" i="11"/>
  <c r="AH66" i="11"/>
  <c r="AN32" i="11"/>
  <c r="AH16" i="11"/>
  <c r="AN15" i="11"/>
  <c r="AF74" i="11"/>
  <c r="B2" i="8"/>
  <c r="AI52" i="11" l="1"/>
  <c r="AP52" i="11" s="1"/>
  <c r="AS52" i="11" s="1"/>
  <c r="AR52" i="11"/>
  <c r="AX52" i="11" s="1"/>
  <c r="AI57" i="11"/>
  <c r="AP57" i="11" s="1"/>
  <c r="AS57" i="11" s="1"/>
  <c r="H56" i="8"/>
  <c r="F5" i="8"/>
  <c r="F53" i="8"/>
  <c r="F19" i="8"/>
  <c r="AR19" i="11"/>
  <c r="AX19" i="11" s="1"/>
  <c r="AP19" i="11"/>
  <c r="AS19" i="11" s="1"/>
  <c r="AI54" i="11"/>
  <c r="AP54" i="11" s="1"/>
  <c r="AS54" i="11" s="1"/>
  <c r="AR54" i="11"/>
  <c r="AX54" i="11" s="1"/>
  <c r="AR5" i="11"/>
  <c r="AX5" i="11" s="1"/>
  <c r="AP5" i="11"/>
  <c r="AS5" i="11" s="1"/>
  <c r="AR50" i="11"/>
  <c r="AR49" i="11"/>
  <c r="F41" i="8"/>
  <c r="H21" i="8"/>
  <c r="H26" i="8"/>
  <c r="H31" i="8"/>
  <c r="F27" i="8"/>
  <c r="F44" i="8"/>
  <c r="F37" i="8"/>
  <c r="F25" i="8"/>
  <c r="H16" i="8"/>
  <c r="H35" i="8"/>
  <c r="F60" i="8"/>
  <c r="F47" i="8"/>
  <c r="F36" i="8"/>
  <c r="H13" i="8"/>
  <c r="F9" i="8"/>
  <c r="F15" i="8"/>
  <c r="F42" i="8"/>
  <c r="F6" i="8"/>
  <c r="H14" i="8"/>
  <c r="H38" i="8"/>
  <c r="F70" i="8"/>
  <c r="H3" i="8"/>
  <c r="F57" i="8"/>
  <c r="H50" i="8"/>
  <c r="F11" i="8"/>
  <c r="H62" i="8"/>
  <c r="F29" i="8"/>
  <c r="H45" i="8"/>
  <c r="F10" i="8"/>
  <c r="F8" i="8"/>
  <c r="H69" i="8"/>
  <c r="F20" i="8"/>
  <c r="H18" i="8"/>
  <c r="F54" i="8"/>
  <c r="F65" i="8"/>
  <c r="F23" i="8"/>
  <c r="H59" i="8"/>
  <c r="F17" i="8"/>
  <c r="F24" i="8"/>
  <c r="H7" i="8"/>
  <c r="F58" i="8"/>
  <c r="F34" i="8"/>
  <c r="H40" i="8"/>
  <c r="F22" i="8"/>
  <c r="H48" i="8"/>
  <c r="F71" i="8"/>
  <c r="H28" i="8"/>
  <c r="F52" i="8"/>
  <c r="F66" i="8"/>
  <c r="H64" i="8"/>
  <c r="H51" i="8"/>
  <c r="F32" i="8"/>
  <c r="F61" i="8"/>
  <c r="F63" i="8"/>
  <c r="F43" i="8"/>
  <c r="F72" i="8"/>
  <c r="F49" i="8"/>
  <c r="F33" i="8"/>
  <c r="F30" i="8"/>
  <c r="F46" i="8"/>
  <c r="F12" i="8"/>
  <c r="F4" i="8"/>
  <c r="H39" i="8"/>
  <c r="H67" i="8"/>
  <c r="H55" i="8"/>
  <c r="B73" i="8"/>
  <c r="F68" i="8"/>
  <c r="AI24" i="11"/>
  <c r="AP24" i="11" s="1"/>
  <c r="AS24" i="11" s="1"/>
  <c r="AR24" i="11"/>
  <c r="AX24" i="11" s="1"/>
  <c r="AZ74" i="11"/>
  <c r="AR13" i="11"/>
  <c r="AX13" i="11" s="1"/>
  <c r="AP13" i="11"/>
  <c r="AS13" i="11" s="1"/>
  <c r="AI49" i="11"/>
  <c r="AP49" i="11" s="1"/>
  <c r="AS49" i="11" s="1"/>
  <c r="AR15" i="11"/>
  <c r="AR42" i="11"/>
  <c r="H2" i="8"/>
  <c r="AR16" i="11"/>
  <c r="AI18" i="11"/>
  <c r="AP18" i="11" s="1"/>
  <c r="AS18" i="11" s="1"/>
  <c r="AR18" i="11"/>
  <c r="AR21" i="11"/>
  <c r="AR58" i="11"/>
  <c r="AP14" i="11"/>
  <c r="AS14" i="11" s="1"/>
  <c r="AR72" i="11"/>
  <c r="AP72" i="11"/>
  <c r="AS72" i="11" s="1"/>
  <c r="AR60" i="11"/>
  <c r="AR71" i="11"/>
  <c r="AI71" i="11"/>
  <c r="AP71" i="11" s="1"/>
  <c r="AS71" i="11" s="1"/>
  <c r="AR14" i="11"/>
  <c r="AI60" i="11"/>
  <c r="AP60" i="11" s="1"/>
  <c r="AS60" i="11" s="1"/>
  <c r="AR6" i="11"/>
  <c r="AO6" i="11"/>
  <c r="AP6" i="11" s="1"/>
  <c r="AS6" i="11" s="1"/>
  <c r="AR26" i="11"/>
  <c r="AP26" i="11"/>
  <c r="AS26" i="11" s="1"/>
  <c r="F2" i="8"/>
  <c r="F73" i="8" l="1"/>
  <c r="AX49" i="11"/>
  <c r="AX60" i="11"/>
  <c r="AX14" i="11"/>
  <c r="AX71" i="11"/>
  <c r="AX6" i="11"/>
  <c r="AX72" i="11"/>
  <c r="AO70" i="11"/>
  <c r="AO42" i="11"/>
  <c r="AO62" i="11"/>
  <c r="AO53" i="11"/>
  <c r="AI70" i="11" l="1"/>
  <c r="AP70" i="11" s="1"/>
  <c r="AS70" i="11" s="1"/>
  <c r="AR70" i="11"/>
  <c r="AI53" i="11"/>
  <c r="AP53" i="11" s="1"/>
  <c r="AS53" i="11" s="1"/>
  <c r="AI42" i="11"/>
  <c r="AP42" i="11" s="1"/>
  <c r="AS42" i="11" s="1"/>
  <c r="AI62" i="11"/>
  <c r="AP62" i="11" s="1"/>
  <c r="AS62" i="11" s="1"/>
  <c r="AO43" i="11"/>
  <c r="AO38" i="11"/>
  <c r="AO29" i="11"/>
  <c r="AO45" i="11"/>
  <c r="AO32" i="11"/>
  <c r="AO46" i="11"/>
  <c r="AO55" i="11"/>
  <c r="AO36" i="11"/>
  <c r="AO58" i="11"/>
  <c r="AO68" i="11"/>
  <c r="AO12" i="11"/>
  <c r="AO20" i="11"/>
  <c r="AO37" i="11"/>
  <c r="AO33" i="11"/>
  <c r="AO31" i="11"/>
  <c r="AO9" i="11"/>
  <c r="AO51" i="11"/>
  <c r="AO15" i="11"/>
  <c r="AO35" i="11"/>
  <c r="AO73" i="11"/>
  <c r="AO21" i="11"/>
  <c r="AO4" i="11"/>
  <c r="AO59" i="11"/>
  <c r="AO50" i="11"/>
  <c r="AO7" i="11"/>
  <c r="AO30" i="11"/>
  <c r="AO65" i="11"/>
  <c r="AO3" i="11"/>
  <c r="AO17" i="11"/>
  <c r="AO56" i="11"/>
  <c r="AO41" i="11"/>
  <c r="AO66" i="11"/>
  <c r="AO25" i="11"/>
  <c r="AO11" i="11"/>
  <c r="AO63" i="11"/>
  <c r="AO34" i="11"/>
  <c r="AO22" i="11"/>
  <c r="AO16" i="11"/>
  <c r="AO44" i="11"/>
  <c r="AO48" i="11"/>
  <c r="AO39" i="11"/>
  <c r="AO28" i="11"/>
  <c r="AO47" i="11"/>
  <c r="AO27" i="11"/>
  <c r="AO8" i="11"/>
  <c r="AO10" i="11"/>
  <c r="AO40" i="11"/>
  <c r="AO67" i="11"/>
  <c r="AO61" i="11"/>
  <c r="AO23" i="11"/>
  <c r="AO64" i="11"/>
  <c r="AO69" i="11"/>
  <c r="AR53" i="11" l="1"/>
  <c r="AR62" i="11"/>
  <c r="AR27" i="11"/>
  <c r="AI27" i="11"/>
  <c r="AP27" i="11" s="1"/>
  <c r="AS27" i="11" s="1"/>
  <c r="AI17" i="11"/>
  <c r="AP17" i="11" s="1"/>
  <c r="AS17" i="11" s="1"/>
  <c r="AR17" i="11"/>
  <c r="AH74" i="11"/>
  <c r="AI2" i="11"/>
  <c r="AR2" i="11"/>
  <c r="AR9" i="11"/>
  <c r="AI9" i="11"/>
  <c r="AP9" i="11" s="1"/>
  <c r="AS9" i="11" s="1"/>
  <c r="AR32" i="11"/>
  <c r="AI32" i="11"/>
  <c r="AP32" i="11" s="1"/>
  <c r="AS32" i="11" s="1"/>
  <c r="AI61" i="11"/>
  <c r="AP61" i="11" s="1"/>
  <c r="AS61" i="11" s="1"/>
  <c r="AR61" i="11"/>
  <c r="AI4" i="11"/>
  <c r="AP4" i="11" s="1"/>
  <c r="AS4" i="11" s="1"/>
  <c r="AR4" i="11"/>
  <c r="AI15" i="11"/>
  <c r="AP15" i="11" s="1"/>
  <c r="AS15" i="11" s="1"/>
  <c r="AI31" i="11"/>
  <c r="AP31" i="11" s="1"/>
  <c r="AS31" i="11" s="1"/>
  <c r="AR31" i="11"/>
  <c r="AR46" i="11"/>
  <c r="AI46" i="11"/>
  <c r="AP46" i="11" s="1"/>
  <c r="AS46" i="11" s="1"/>
  <c r="AR44" i="11"/>
  <c r="AI44" i="11"/>
  <c r="AP44" i="11" s="1"/>
  <c r="AS44" i="11" s="1"/>
  <c r="AR73" i="11"/>
  <c r="AI73" i="11"/>
  <c r="AP73" i="11" s="1"/>
  <c r="AS73" i="11" s="1"/>
  <c r="AI58" i="11"/>
  <c r="AP58" i="11" s="1"/>
  <c r="AS58" i="11" s="1"/>
  <c r="AR25" i="11"/>
  <c r="AI25" i="11"/>
  <c r="AP25" i="11" s="1"/>
  <c r="AS25" i="11" s="1"/>
  <c r="AR7" i="11"/>
  <c r="AI7" i="11"/>
  <c r="AP7" i="11" s="1"/>
  <c r="AS7" i="11" s="1"/>
  <c r="AR35" i="11"/>
  <c r="AI35" i="11"/>
  <c r="AP35" i="11" s="1"/>
  <c r="AS35" i="11" s="1"/>
  <c r="AI12" i="11"/>
  <c r="AP12" i="11" s="1"/>
  <c r="AS12" i="11" s="1"/>
  <c r="AR12" i="11"/>
  <c r="AI36" i="11"/>
  <c r="AP36" i="11" s="1"/>
  <c r="AS36" i="11" s="1"/>
  <c r="AR36" i="11"/>
  <c r="AI16" i="11"/>
  <c r="AP16" i="11" s="1"/>
  <c r="AS16" i="11" s="1"/>
  <c r="AI65" i="11"/>
  <c r="AP65" i="11" s="1"/>
  <c r="AS65" i="11" s="1"/>
  <c r="AR65" i="11"/>
  <c r="AR29" i="11"/>
  <c r="AI29" i="11"/>
  <c r="AP29" i="11" s="1"/>
  <c r="AS29" i="11" s="1"/>
  <c r="AR23" i="11"/>
  <c r="AI23" i="11"/>
  <c r="AP23" i="11" s="1"/>
  <c r="AS23" i="11" s="1"/>
  <c r="AI40" i="11"/>
  <c r="AP40" i="11" s="1"/>
  <c r="AS40" i="11" s="1"/>
  <c r="AR40" i="11"/>
  <c r="AR34" i="11"/>
  <c r="AI34" i="11"/>
  <c r="AP34" i="11" s="1"/>
  <c r="AS34" i="11" s="1"/>
  <c r="AR56" i="11"/>
  <c r="AI56" i="11"/>
  <c r="AP56" i="11" s="1"/>
  <c r="AS56" i="11" s="1"/>
  <c r="AN74" i="11"/>
  <c r="AO2" i="11"/>
  <c r="AI20" i="11"/>
  <c r="AP20" i="11" s="1"/>
  <c r="AS20" i="11" s="1"/>
  <c r="AR20" i="11"/>
  <c r="AI38" i="11"/>
  <c r="AP38" i="11" s="1"/>
  <c r="AS38" i="11" s="1"/>
  <c r="AR38" i="11"/>
  <c r="AI28" i="11"/>
  <c r="AP28" i="11" s="1"/>
  <c r="AS28" i="11" s="1"/>
  <c r="AR28" i="11"/>
  <c r="AR66" i="11"/>
  <c r="AI66" i="11"/>
  <c r="AP66" i="11" s="1"/>
  <c r="AS66" i="11" s="1"/>
  <c r="AI45" i="11"/>
  <c r="AP45" i="11" s="1"/>
  <c r="AS45" i="11" s="1"/>
  <c r="AR45" i="11"/>
  <c r="AI3" i="11"/>
  <c r="AP3" i="11" s="1"/>
  <c r="AS3" i="11" s="1"/>
  <c r="AR3" i="11"/>
  <c r="AR69" i="11"/>
  <c r="AI69" i="11"/>
  <c r="AP69" i="11" s="1"/>
  <c r="AS69" i="11" s="1"/>
  <c r="AR47" i="11"/>
  <c r="AI47" i="11"/>
  <c r="AP47" i="11" s="1"/>
  <c r="AS47" i="11" s="1"/>
  <c r="AR63" i="11"/>
  <c r="AI63" i="11"/>
  <c r="AP63" i="11" s="1"/>
  <c r="AS63" i="11" s="1"/>
  <c r="AR10" i="11"/>
  <c r="AI10" i="11"/>
  <c r="AP10" i="11" s="1"/>
  <c r="AS10" i="11" s="1"/>
  <c r="AI39" i="11"/>
  <c r="AP39" i="11" s="1"/>
  <c r="AS39" i="11" s="1"/>
  <c r="AR39" i="11"/>
  <c r="AI22" i="11"/>
  <c r="AP22" i="11" s="1"/>
  <c r="AS22" i="11" s="1"/>
  <c r="AR22" i="11"/>
  <c r="AR41" i="11"/>
  <c r="AI41" i="11"/>
  <c r="AP41" i="11" s="1"/>
  <c r="AS41" i="11" s="1"/>
  <c r="AI67" i="11"/>
  <c r="AP67" i="11" s="1"/>
  <c r="AS67" i="11" s="1"/>
  <c r="AR67" i="11"/>
  <c r="AR8" i="11"/>
  <c r="AI8" i="11"/>
  <c r="AP8" i="11" s="1"/>
  <c r="AS8" i="11" s="1"/>
  <c r="AI11" i="11"/>
  <c r="AP11" i="11" s="1"/>
  <c r="AS11" i="11" s="1"/>
  <c r="AR11" i="11"/>
  <c r="AI50" i="11"/>
  <c r="AP50" i="11" s="1"/>
  <c r="AS50" i="11" s="1"/>
  <c r="AI21" i="11"/>
  <c r="AP21" i="11" s="1"/>
  <c r="AS21" i="11" s="1"/>
  <c r="AX21" i="11"/>
  <c r="AI51" i="11"/>
  <c r="AP51" i="11" s="1"/>
  <c r="AS51" i="11" s="1"/>
  <c r="AR51" i="11"/>
  <c r="AR33" i="11"/>
  <c r="AI33" i="11"/>
  <c r="AP33" i="11" s="1"/>
  <c r="AS33" i="11" s="1"/>
  <c r="AR68" i="11"/>
  <c r="AI68" i="11"/>
  <c r="AP68" i="11" s="1"/>
  <c r="AS68" i="11" s="1"/>
  <c r="AR55" i="11"/>
  <c r="AI55" i="11"/>
  <c r="AP55" i="11" s="1"/>
  <c r="AS55" i="11" s="1"/>
  <c r="AI43" i="11"/>
  <c r="AP43" i="11" s="1"/>
  <c r="AS43" i="11" s="1"/>
  <c r="AR43" i="11"/>
  <c r="AR64" i="11"/>
  <c r="AI64" i="11"/>
  <c r="AP64" i="11" s="1"/>
  <c r="AS64" i="11" s="1"/>
  <c r="AI48" i="11"/>
  <c r="AP48" i="11" s="1"/>
  <c r="AS48" i="11" s="1"/>
  <c r="AR48" i="11"/>
  <c r="AI30" i="11"/>
  <c r="AP30" i="11" s="1"/>
  <c r="AS30" i="11" s="1"/>
  <c r="AR30" i="11"/>
  <c r="AR59" i="11"/>
  <c r="AI59" i="11"/>
  <c r="AP59" i="11" s="1"/>
  <c r="AS59" i="11" s="1"/>
  <c r="AI37" i="11"/>
  <c r="AP37" i="11" s="1"/>
  <c r="AS37" i="11" s="1"/>
  <c r="AR37" i="11"/>
  <c r="AX48" i="11" l="1"/>
  <c r="AX27" i="11"/>
  <c r="AX22" i="11"/>
  <c r="AX45" i="11"/>
  <c r="AX44" i="11"/>
  <c r="AX51" i="11"/>
  <c r="AX39" i="11"/>
  <c r="AX36" i="11"/>
  <c r="AX61" i="11"/>
  <c r="AX47" i="11"/>
  <c r="AX66" i="11"/>
  <c r="AX23" i="11"/>
  <c r="AX46" i="11"/>
  <c r="AX17" i="11"/>
  <c r="AX62" i="11"/>
  <c r="AX67" i="11"/>
  <c r="AX28" i="11"/>
  <c r="AX12" i="11"/>
  <c r="AX31" i="11"/>
  <c r="AX53" i="11"/>
  <c r="AX55" i="11"/>
  <c r="AX69" i="11"/>
  <c r="AX56" i="11"/>
  <c r="AX29" i="11"/>
  <c r="AX32" i="11"/>
  <c r="AX38" i="11"/>
  <c r="AX35" i="11"/>
  <c r="AX20" i="11"/>
  <c r="AX2" i="11"/>
  <c r="AX64" i="11"/>
  <c r="AX3" i="11"/>
  <c r="AX65" i="11"/>
  <c r="AX41" i="11"/>
  <c r="AX37" i="11"/>
  <c r="AX11" i="11"/>
  <c r="AX40" i="11"/>
  <c r="AX63" i="11"/>
  <c r="AX8" i="11"/>
  <c r="AX50" i="11"/>
  <c r="AX68" i="11"/>
  <c r="AX10" i="11"/>
  <c r="AX34" i="11"/>
  <c r="AX4" i="11"/>
  <c r="AX33" i="11"/>
  <c r="AX7" i="11"/>
  <c r="AX43" i="11"/>
  <c r="AX30" i="11"/>
  <c r="AR74" i="11"/>
  <c r="AI74" i="11"/>
  <c r="AO74" i="11"/>
  <c r="AP2" i="11"/>
  <c r="AS2" i="11" s="1"/>
  <c r="AP74" i="11" l="1"/>
  <c r="AS74" i="11" l="1"/>
  <c r="AT52" i="11" s="1"/>
  <c r="AU52" i="11" s="1"/>
  <c r="AV52" i="11" l="1"/>
  <c r="AW52" i="11" s="1"/>
  <c r="AT54" i="11"/>
  <c r="AU54" i="11" s="1"/>
  <c r="AV54" i="11" s="1"/>
  <c r="AW54" i="11" s="1"/>
  <c r="AT57" i="11"/>
  <c r="AU57" i="11" s="1"/>
  <c r="AT19" i="11"/>
  <c r="AU19" i="11" s="1"/>
  <c r="AV19" i="11" s="1"/>
  <c r="AW19" i="11" s="1"/>
  <c r="AT5" i="11"/>
  <c r="AU5" i="11" s="1"/>
  <c r="AV5" i="11" s="1"/>
  <c r="AW5" i="11" s="1"/>
  <c r="AT10" i="11"/>
  <c r="AU10" i="11" s="1"/>
  <c r="AV10" i="11" s="1"/>
  <c r="AW10" i="11" s="1"/>
  <c r="AT2" i="11"/>
  <c r="AU2" i="11" s="1"/>
  <c r="AV2" i="11" s="1"/>
  <c r="AT13" i="11"/>
  <c r="AU13" i="11" s="1"/>
  <c r="AT72" i="11"/>
  <c r="AU72" i="11" s="1"/>
  <c r="AT30" i="11"/>
  <c r="AU30" i="11" s="1"/>
  <c r="AT69" i="11"/>
  <c r="AU69" i="11" s="1"/>
  <c r="AT37" i="11"/>
  <c r="AU37" i="11" s="1"/>
  <c r="AT47" i="11"/>
  <c r="AU47" i="11" s="1"/>
  <c r="AT51" i="11"/>
  <c r="AU51" i="11" s="1"/>
  <c r="AT46" i="11"/>
  <c r="AU46" i="11" s="1"/>
  <c r="AT63" i="11"/>
  <c r="AU63" i="11" s="1"/>
  <c r="AT48" i="11"/>
  <c r="AU48" i="11" s="1"/>
  <c r="AT25" i="11"/>
  <c r="AU25" i="11" s="1"/>
  <c r="AT18" i="11"/>
  <c r="AU18" i="11" s="1"/>
  <c r="AT27" i="11"/>
  <c r="AU27" i="11" s="1"/>
  <c r="AT11" i="11"/>
  <c r="AU11" i="11" s="1"/>
  <c r="AT22" i="11"/>
  <c r="AU22" i="11" s="1"/>
  <c r="AT60" i="11"/>
  <c r="AU60" i="11" s="1"/>
  <c r="AT33" i="11"/>
  <c r="AU33" i="11" s="1"/>
  <c r="AT44" i="11"/>
  <c r="AU44" i="11" s="1"/>
  <c r="AT9" i="11"/>
  <c r="AU9" i="11" s="1"/>
  <c r="AT41" i="11"/>
  <c r="AU41" i="11" s="1"/>
  <c r="AT12" i="11"/>
  <c r="AU12" i="11" s="1"/>
  <c r="AT55" i="11"/>
  <c r="AU55" i="11" s="1"/>
  <c r="AT56" i="11"/>
  <c r="AU56" i="11" s="1"/>
  <c r="AT8" i="11"/>
  <c r="AU8" i="11" s="1"/>
  <c r="AT59" i="11"/>
  <c r="AU59" i="11" s="1"/>
  <c r="AT4" i="11"/>
  <c r="AU4" i="11" s="1"/>
  <c r="AT16" i="11"/>
  <c r="AU16" i="11" s="1"/>
  <c r="AT39" i="11"/>
  <c r="AU39" i="11" s="1"/>
  <c r="AT29" i="11"/>
  <c r="AU29" i="11" s="1"/>
  <c r="AT58" i="11"/>
  <c r="AU58" i="11" s="1"/>
  <c r="AT17" i="11"/>
  <c r="AU17" i="11" s="1"/>
  <c r="AT73" i="11"/>
  <c r="AU73" i="11" s="1"/>
  <c r="AT28" i="11"/>
  <c r="AU28" i="11" s="1"/>
  <c r="AT21" i="11"/>
  <c r="AU21" i="11" s="1"/>
  <c r="AT70" i="11"/>
  <c r="AU70" i="11" s="1"/>
  <c r="AT24" i="11"/>
  <c r="AU24" i="11" s="1"/>
  <c r="AT32" i="11"/>
  <c r="AU32" i="11" s="1"/>
  <c r="AT53" i="11"/>
  <c r="AU53" i="11" s="1"/>
  <c r="AT71" i="11"/>
  <c r="AU71" i="11" s="1"/>
  <c r="AT6" i="11"/>
  <c r="AU6" i="11" s="1"/>
  <c r="AT62" i="11"/>
  <c r="AU62" i="11" s="1"/>
  <c r="AT38" i="11"/>
  <c r="AU38" i="11" s="1"/>
  <c r="AT66" i="11"/>
  <c r="AU66" i="11" s="1"/>
  <c r="AT49" i="11"/>
  <c r="AU49" i="11" s="1"/>
  <c r="AT42" i="11"/>
  <c r="AU42" i="11" s="1"/>
  <c r="AT14" i="11"/>
  <c r="AU14" i="11" s="1"/>
  <c r="AT45" i="11"/>
  <c r="AU45" i="11" s="1"/>
  <c r="AT26" i="11"/>
  <c r="AU26" i="11" s="1"/>
  <c r="AT35" i="11"/>
  <c r="AU35" i="11" s="1"/>
  <c r="AT65" i="11"/>
  <c r="AU65" i="11" s="1"/>
  <c r="AT34" i="11"/>
  <c r="AU34" i="11" s="1"/>
  <c r="AT7" i="11"/>
  <c r="AU7" i="11" s="1"/>
  <c r="AT67" i="11"/>
  <c r="AU67" i="11" s="1"/>
  <c r="AT31" i="11"/>
  <c r="AU31" i="11" s="1"/>
  <c r="AT3" i="11"/>
  <c r="AU3" i="11" s="1"/>
  <c r="AT64" i="11"/>
  <c r="AU64" i="11" s="1"/>
  <c r="AT40" i="11"/>
  <c r="AU40" i="11" s="1"/>
  <c r="AT68" i="11"/>
  <c r="AU68" i="11" s="1"/>
  <c r="AT61" i="11"/>
  <c r="AU61" i="11" s="1"/>
  <c r="AT20" i="11"/>
  <c r="AU20" i="11" s="1"/>
  <c r="AT50" i="11"/>
  <c r="AU50" i="11" s="1"/>
  <c r="AT36" i="11"/>
  <c r="AU36" i="11" s="1"/>
  <c r="AT43" i="11"/>
  <c r="AU43" i="11" s="1"/>
  <c r="AT23" i="11"/>
  <c r="AU23" i="11" s="1"/>
  <c r="AT15" i="11"/>
  <c r="AU15" i="11" s="1"/>
  <c r="AV72" i="11" l="1"/>
  <c r="AW72" i="11" s="1"/>
  <c r="AV57" i="11"/>
  <c r="AW57" i="11" s="1"/>
  <c r="AV32" i="11"/>
  <c r="AW32" i="11" s="1"/>
  <c r="AV27" i="11"/>
  <c r="AW27" i="11" s="1"/>
  <c r="AV7" i="11"/>
  <c r="AW7" i="11" s="1"/>
  <c r="AV41" i="11"/>
  <c r="AW41" i="11" s="1"/>
  <c r="AV61" i="11"/>
  <c r="AW61" i="11" s="1"/>
  <c r="AV16" i="11"/>
  <c r="AW16" i="11" s="1"/>
  <c r="AV68" i="11"/>
  <c r="AW68" i="11" s="1"/>
  <c r="AV4" i="11"/>
  <c r="AW4" i="11" s="1"/>
  <c r="AV35" i="11"/>
  <c r="AW35" i="11" s="1"/>
  <c r="AV59" i="11"/>
  <c r="AW59" i="11" s="1"/>
  <c r="AV33" i="11"/>
  <c r="AW33" i="11" s="1"/>
  <c r="AV63" i="11"/>
  <c r="AW63" i="11" s="1"/>
  <c r="AV13" i="11"/>
  <c r="AW13" i="11" s="1"/>
  <c r="AV42" i="11"/>
  <c r="AW42" i="11" s="1"/>
  <c r="AV37" i="11"/>
  <c r="AW37" i="11" s="1"/>
  <c r="AV24" i="11"/>
  <c r="AW24" i="11" s="1"/>
  <c r="AV39" i="11"/>
  <c r="AW39" i="11" s="1"/>
  <c r="AV34" i="11"/>
  <c r="AW34" i="11" s="1"/>
  <c r="AV9" i="11"/>
  <c r="AW9" i="11" s="1"/>
  <c r="AV65" i="11"/>
  <c r="AW65" i="11" s="1"/>
  <c r="AV44" i="11"/>
  <c r="AW44" i="11" s="1"/>
  <c r="AV15" i="11"/>
  <c r="AW15" i="11" s="1"/>
  <c r="AV23" i="11"/>
  <c r="AW23" i="11" s="1"/>
  <c r="AV6" i="11"/>
  <c r="AW6" i="11" s="1"/>
  <c r="AV60" i="11"/>
  <c r="AW60" i="11" s="1"/>
  <c r="AV46" i="11"/>
  <c r="AW46" i="11" s="1"/>
  <c r="AW2" i="11"/>
  <c r="AV67" i="11"/>
  <c r="AW67" i="11" s="1"/>
  <c r="AV12" i="11"/>
  <c r="AW12" i="11" s="1"/>
  <c r="AV49" i="11"/>
  <c r="AW49" i="11" s="1"/>
  <c r="AV69" i="11"/>
  <c r="AW69" i="11" s="1"/>
  <c r="AV66" i="11"/>
  <c r="AW66" i="11" s="1"/>
  <c r="AV25" i="11"/>
  <c r="AW25" i="11" s="1"/>
  <c r="AV38" i="11"/>
  <c r="AW38" i="11" s="1"/>
  <c r="AV48" i="11"/>
  <c r="AW48" i="11" s="1"/>
  <c r="AV40" i="11"/>
  <c r="AW40" i="11" s="1"/>
  <c r="AV28" i="11"/>
  <c r="AW28" i="11" s="1"/>
  <c r="AV26" i="11"/>
  <c r="AW26" i="11" s="1"/>
  <c r="AV8" i="11"/>
  <c r="AW8" i="11" s="1"/>
  <c r="AV45" i="11"/>
  <c r="AW45" i="11" s="1"/>
  <c r="AV22" i="11"/>
  <c r="AW22" i="11" s="1"/>
  <c r="AV50" i="11"/>
  <c r="AW50" i="11" s="1"/>
  <c r="AV29" i="11"/>
  <c r="AW29" i="11" s="1"/>
  <c r="AV20" i="11"/>
  <c r="AW20" i="11" s="1"/>
  <c r="AV18" i="11"/>
  <c r="AW18" i="11" s="1"/>
  <c r="AV70" i="11"/>
  <c r="AW70" i="11" s="1"/>
  <c r="AV30" i="11"/>
  <c r="AW30" i="11" s="1"/>
  <c r="AV21" i="11"/>
  <c r="AW21" i="11" s="1"/>
  <c r="AV62" i="11"/>
  <c r="AW62" i="11" s="1"/>
  <c r="AV64" i="11"/>
  <c r="AW64" i="11" s="1"/>
  <c r="AV73" i="11"/>
  <c r="AV43" i="11"/>
  <c r="AW43" i="11" s="1"/>
  <c r="AV3" i="11"/>
  <c r="AW3" i="11" s="1"/>
  <c r="AV71" i="11"/>
  <c r="AW71" i="11" s="1"/>
  <c r="AV17" i="11"/>
  <c r="AW17" i="11" s="1"/>
  <c r="AV56" i="11"/>
  <c r="AW56" i="11" s="1"/>
  <c r="AV51" i="11"/>
  <c r="AW51" i="11" s="1"/>
  <c r="AV36" i="11"/>
  <c r="AW36" i="11" s="1"/>
  <c r="AV31" i="11"/>
  <c r="AW31" i="11" s="1"/>
  <c r="AV14" i="11"/>
  <c r="AW14" i="11" s="1"/>
  <c r="AV53" i="11"/>
  <c r="AW53" i="11" s="1"/>
  <c r="AV58" i="11"/>
  <c r="AW58" i="11" s="1"/>
  <c r="AV55" i="11"/>
  <c r="AW55" i="11" s="1"/>
  <c r="AV11" i="11"/>
  <c r="AW11" i="11" s="1"/>
  <c r="AV47" i="11"/>
  <c r="AW47" i="11" s="1"/>
  <c r="AU74" i="11"/>
  <c r="AT74" i="11"/>
</calcChain>
</file>

<file path=xl/sharedStrings.xml><?xml version="1.0" encoding="utf-8"?>
<sst xmlns="http://schemas.openxmlformats.org/spreadsheetml/2006/main" count="230" uniqueCount="221">
  <si>
    <t>stock</t>
  </si>
  <si>
    <t>Fid</t>
  </si>
  <si>
    <t>mtch</t>
  </si>
  <si>
    <t>okta</t>
  </si>
  <si>
    <t>RSI</t>
  </si>
  <si>
    <t>ttd</t>
  </si>
  <si>
    <t>gh</t>
  </si>
  <si>
    <t>ttwo</t>
  </si>
  <si>
    <t>trex</t>
  </si>
  <si>
    <t>anet</t>
  </si>
  <si>
    <t>fid (ALL)</t>
  </si>
  <si>
    <t>team</t>
  </si>
  <si>
    <t>mdb</t>
  </si>
  <si>
    <t>roku</t>
  </si>
  <si>
    <t>nvcr</t>
  </si>
  <si>
    <t>ddog</t>
  </si>
  <si>
    <t>etsy</t>
  </si>
  <si>
    <t>pins</t>
  </si>
  <si>
    <t>fidRoll</t>
  </si>
  <si>
    <t>fidRoth</t>
  </si>
  <si>
    <t>fidSI</t>
  </si>
  <si>
    <t>meli</t>
  </si>
  <si>
    <t>Acct</t>
  </si>
  <si>
    <t>Etrade</t>
  </si>
  <si>
    <t>Total</t>
  </si>
  <si>
    <t>FidDiff</t>
  </si>
  <si>
    <t>PercentIn(3p)</t>
  </si>
  <si>
    <t>SUM</t>
  </si>
  <si>
    <t>Diff</t>
  </si>
  <si>
    <t>docu</t>
  </si>
  <si>
    <t>pton</t>
  </si>
  <si>
    <t>TotalDiff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</si>
  <si>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</si>
  <si>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</si>
  <si>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</si>
  <si>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</si>
  <si>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</si>
  <si>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</si>
  <si>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</si>
  <si>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</si>
  <si>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jd</t>
  </si>
  <si>
    <t>se</t>
  </si>
  <si>
    <t>bynd</t>
  </si>
  <si>
    <t>Roth</t>
  </si>
  <si>
    <t>PctInvested</t>
  </si>
  <si>
    <t>Rollover</t>
  </si>
  <si>
    <t>TotalIn</t>
  </si>
  <si>
    <t>qdel</t>
  </si>
  <si>
    <t>tdoc</t>
  </si>
  <si>
    <t>gmed</t>
  </si>
  <si>
    <t>mnst</t>
  </si>
  <si>
    <t>rdfn</t>
  </si>
  <si>
    <t>znga</t>
  </si>
  <si>
    <t>LoHiAdj</t>
  </si>
  <si>
    <t>axon</t>
  </si>
  <si>
    <t>abmd</t>
  </si>
  <si>
    <t>rgen</t>
  </si>
  <si>
    <t>DIRECTION</t>
  </si>
  <si>
    <t>zen</t>
  </si>
  <si>
    <t>veev</t>
  </si>
  <si>
    <t>shop</t>
  </si>
  <si>
    <t>edit</t>
  </si>
  <si>
    <t>isrg</t>
  </si>
  <si>
    <t>panw</t>
  </si>
  <si>
    <t>lulu</t>
  </si>
  <si>
    <t>twlo</t>
  </si>
  <si>
    <t>twtr</t>
  </si>
  <si>
    <t>cour</t>
  </si>
  <si>
    <t>down</t>
  </si>
  <si>
    <t>fuv</t>
  </si>
  <si>
    <t>abnb</t>
  </si>
  <si>
    <t>intg</t>
  </si>
  <si>
    <t>upst</t>
  </si>
  <si>
    <t>duol</t>
  </si>
  <si>
    <t>amzn</t>
  </si>
  <si>
    <t>apph</t>
  </si>
  <si>
    <t>direction</t>
  </si>
  <si>
    <t>dev_quantile</t>
  </si>
  <si>
    <t>fair_value_mult</t>
  </si>
  <si>
    <t>drop</t>
  </si>
  <si>
    <t>climb</t>
  </si>
  <si>
    <t>geomean</t>
  </si>
  <si>
    <t>score</t>
  </si>
  <si>
    <t>splk</t>
  </si>
  <si>
    <t>aapl</t>
  </si>
  <si>
    <t>bros</t>
  </si>
  <si>
    <t>goog</t>
  </si>
  <si>
    <t>msft</t>
  </si>
  <si>
    <t>statusAdj</t>
  </si>
  <si>
    <t>nvda</t>
  </si>
  <si>
    <t>sharpe</t>
  </si>
  <si>
    <t>portion</t>
  </si>
  <si>
    <t>portionNorm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</si>
  <si>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</si>
  <si>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</si>
  <si>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</si>
  <si>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</si>
  <si>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</si>
  <si>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</si>
  <si>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</si>
  <si>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</si>
  <si>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</si>
  <si>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</si>
  <si>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</si>
  <si>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</si>
  <si>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lspd</t>
  </si>
  <si>
    <t>sq</t>
  </si>
  <si>
    <t>open</t>
  </si>
  <si>
    <t>crwd</t>
  </si>
  <si>
    <t>nyt</t>
  </si>
  <si>
    <t>wk</t>
  </si>
  <si>
    <t>adjSharpe</t>
  </si>
  <si>
    <t>sharpeMin</t>
  </si>
  <si>
    <t>sharpeMax</t>
  </si>
  <si>
    <t>sharpeFinal</t>
  </si>
  <si>
    <t>status</t>
  </si>
  <si>
    <t>fvrr</t>
  </si>
  <si>
    <t>Personal</t>
  </si>
  <si>
    <t>CurrentTotal</t>
  </si>
  <si>
    <t>RothTotal</t>
  </si>
  <si>
    <t>PersonalTotal</t>
  </si>
  <si>
    <t>dkng</t>
  </si>
  <si>
    <t>type</t>
  </si>
  <si>
    <t>TargetAmt</t>
  </si>
  <si>
    <t>Buy Greens first, then as needed (No buying Red)</t>
  </si>
  <si>
    <t>Sell Reds first, then as needed (No selling Green)</t>
  </si>
  <si>
    <t>amd</t>
  </si>
  <si>
    <t>PctTarget</t>
  </si>
  <si>
    <t>buy_pt_up</t>
  </si>
  <si>
    <t>sell_pt_up</t>
  </si>
  <si>
    <t>buy_pt_down</t>
  </si>
  <si>
    <t>sell_pt_down</t>
  </si>
  <si>
    <t>coin</t>
  </si>
  <si>
    <t>task</t>
  </si>
  <si>
    <t>pctTarget</t>
  </si>
  <si>
    <t>xpev</t>
  </si>
  <si>
    <t>sharpExp</t>
  </si>
  <si>
    <t>statusBase</t>
  </si>
  <si>
    <t>downFrac</t>
  </si>
  <si>
    <t>s1p</t>
  </si>
  <si>
    <t>s2p</t>
  </si>
  <si>
    <t>s3p</t>
  </si>
  <si>
    <t>s4p</t>
  </si>
  <si>
    <t>s5p</t>
  </si>
  <si>
    <t>s6p</t>
  </si>
  <si>
    <t>s7p</t>
  </si>
  <si>
    <t>s1n</t>
  </si>
  <si>
    <t>s2n</t>
  </si>
  <si>
    <t>s3n</t>
  </si>
  <si>
    <t>s4n</t>
  </si>
  <si>
    <t>s5n</t>
  </si>
  <si>
    <t>s6n</t>
  </si>
  <si>
    <t>s7n</t>
  </si>
  <si>
    <t>in1</t>
  </si>
  <si>
    <t>ideal1</t>
  </si>
  <si>
    <t>d1</t>
  </si>
  <si>
    <t>in2</t>
  </si>
  <si>
    <t>ideal2</t>
  </si>
  <si>
    <t>d2</t>
  </si>
  <si>
    <t>in3</t>
  </si>
  <si>
    <t>ideal3</t>
  </si>
  <si>
    <t>d3</t>
  </si>
  <si>
    <t>in4</t>
  </si>
  <si>
    <t>ideal4</t>
  </si>
  <si>
    <t>d4</t>
  </si>
  <si>
    <t>in5</t>
  </si>
  <si>
    <t>ideal5</t>
  </si>
  <si>
    <t>d5</t>
  </si>
  <si>
    <t>in6</t>
  </si>
  <si>
    <t>ideal6</t>
  </si>
  <si>
    <t>d6</t>
  </si>
  <si>
    <t>in7</t>
  </si>
  <si>
    <t>ideal7</t>
  </si>
  <si>
    <t>d7</t>
  </si>
  <si>
    <t>GrandTotal</t>
  </si>
  <si>
    <t>yestDir</t>
  </si>
  <si>
    <t>chwy</t>
  </si>
  <si>
    <t>rblx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</si>
  <si>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</si>
  <si>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</si>
  <si>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</si>
  <si>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</si>
  <si>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</si>
  <si>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</si>
  <si>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</si>
  <si>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</si>
  <si>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</si>
  <si>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</si>
  <si>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</si>
  <si>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https://drive.google.com/drive/folders/11wGnpuH3ZcG_6yy3OCOXjwJdiobPGCqX</t>
  </si>
  <si>
    <t>TargetInvested</t>
  </si>
  <si>
    <t>ActualInvested</t>
  </si>
  <si>
    <t>Put In</t>
  </si>
  <si>
    <t>flgt</t>
  </si>
  <si>
    <t>dolAmt</t>
  </si>
  <si>
    <t>fracBuySell</t>
  </si>
  <si>
    <t>price</t>
  </si>
  <si>
    <t>sellPt</t>
  </si>
  <si>
    <t>buyBase</t>
  </si>
  <si>
    <t>sellBase</t>
  </si>
  <si>
    <t>buyPt</t>
  </si>
  <si>
    <t>buySellPt</t>
  </si>
  <si>
    <t>nShares</t>
  </si>
  <si>
    <t>Weights</t>
  </si>
  <si>
    <t>shares</t>
  </si>
  <si>
    <t>market</t>
  </si>
  <si>
    <t>appx $ amt</t>
  </si>
  <si>
    <t>Amt In</t>
  </si>
  <si>
    <t>adyey</t>
  </si>
  <si>
    <t>docs</t>
  </si>
  <si>
    <t>rvlv</t>
  </si>
  <si>
    <t>snow</t>
  </si>
  <si>
    <t>Buy Daily</t>
  </si>
  <si>
    <t>Sell Daily</t>
  </si>
  <si>
    <t>Sell Full</t>
  </si>
  <si>
    <t xml:space="preserve">Buy Full </t>
  </si>
  <si>
    <t>Buy Half+</t>
  </si>
  <si>
    <t>Sell Half+</t>
  </si>
  <si>
    <t>amtInOut</t>
  </si>
  <si>
    <t>Simple</t>
  </si>
  <si>
    <t>rivn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</si>
</sst>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00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7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1" fontId="3" fillId="4" borderId="1" xfId="0" applyNumberFormat="1" applyFont="1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0" fillId="0" borderId="0" xfId="0" applyNumberFormat="1" applyFill="1"/>
    <xf numFmtId="1" fontId="4" fillId="12" borderId="0" xfId="0" applyNumberFormat="1" applyFont="1" applyFill="1" applyBorder="1"/>
    <xf numFmtId="0" fontId="5" fillId="0" borderId="0" xfId="0" applyFont="1" applyFill="1"/>
    <xf numFmtId="0" fontId="5" fillId="0" borderId="0" xfId="0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" fontId="0" fillId="13" borderId="0" xfId="0" applyNumberFormat="1" applyFill="1" applyBorder="1"/>
    <xf numFmtId="1" fontId="0" fillId="13" borderId="0" xfId="0" applyNumberFormat="1" applyFill="1"/>
    <xf numFmtId="166" fontId="0" fillId="0" borderId="0" xfId="0" applyNumberFormat="1"/>
    <xf numFmtId="1" fontId="0" fillId="0" borderId="3" xfId="0" applyNumberFormat="1" applyBorder="1"/>
    <xf numFmtId="1" fontId="0" fillId="0" borderId="4" xfId="0" applyNumberFormat="1" applyBorder="1"/>
    <xf numFmtId="2" fontId="0" fillId="0" borderId="0" xfId="0" applyNumberFormat="1"/>
    <xf numFmtId="1" fontId="5" fillId="0" borderId="0" xfId="0" applyNumberFormat="1" applyFont="1" applyFill="1"/>
    <xf numFmtId="1" fontId="5" fillId="11" borderId="0" xfId="0" applyNumberFormat="1" applyFont="1" applyFill="1" applyBorder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1" fillId="0" borderId="0" xfId="4575"/>
    <xf numFmtId="0" fontId="5" fillId="8" borderId="0" xfId="0" applyFont="1" applyFill="1" applyBorder="1"/>
    <xf numFmtId="0" fontId="5" fillId="5" borderId="0" xfId="0" applyFont="1" applyFill="1" applyBorder="1"/>
    <xf numFmtId="1" fontId="5" fillId="0" borderId="0" xfId="0" applyNumberFormat="1" applyFont="1" applyBorder="1"/>
    <xf numFmtId="165" fontId="5" fillId="0" borderId="0" xfId="0" applyNumberFormat="1" applyFont="1" applyFill="1" applyBorder="1"/>
    <xf numFmtId="165" fontId="0" fillId="0" borderId="0" xfId="0" applyNumberFormat="1"/>
    <xf numFmtId="166" fontId="0" fillId="0" borderId="0" xfId="0" applyNumberFormat="1" applyFill="1"/>
    <xf numFmtId="1" fontId="3" fillId="0" borderId="0" xfId="0" applyNumberFormat="1" applyFont="1" applyFill="1"/>
    <xf numFmtId="165" fontId="0" fillId="0" borderId="0" xfId="0" applyNumberFormat="1" applyFill="1"/>
    <xf numFmtId="0" fontId="6" fillId="0" borderId="0" xfId="0" applyFont="1"/>
    <xf numFmtId="0" fontId="7" fillId="6" borderId="0" xfId="0" applyFont="1" applyFill="1" applyBorder="1"/>
    <xf numFmtId="0" fontId="7" fillId="2" borderId="0" xfId="0" applyFont="1" applyFill="1" applyBorder="1"/>
    <xf numFmtId="0" fontId="7" fillId="7" borderId="0" xfId="0" applyFont="1" applyFill="1" applyBorder="1"/>
    <xf numFmtId="0" fontId="7" fillId="8" borderId="0" xfId="0" applyFont="1" applyFill="1" applyBorder="1"/>
    <xf numFmtId="0" fontId="7" fillId="9" borderId="0" xfId="0" applyFont="1" applyFill="1" applyBorder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8" fillId="5" borderId="0" xfId="0" applyFont="1" applyFill="1" applyBorder="1"/>
    <xf numFmtId="0" fontId="0" fillId="0" borderId="5" xfId="0" applyFill="1" applyBorder="1"/>
    <xf numFmtId="1" fontId="0" fillId="0" borderId="5" xfId="0" applyNumberFormat="1" applyBorder="1"/>
    <xf numFmtId="0" fontId="0" fillId="0" borderId="5" xfId="0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0" fontId="6" fillId="0" borderId="0" xfId="0" applyFont="1" applyFill="1"/>
    <xf numFmtId="1" fontId="5" fillId="0" borderId="0" xfId="0" applyNumberFormat="1" applyFont="1" applyFill="1" applyBorder="1"/>
    <xf numFmtId="167" fontId="0" fillId="0" borderId="1" xfId="0" applyNumberFormat="1" applyFill="1" applyBorder="1"/>
    <xf numFmtId="166" fontId="0" fillId="0" borderId="1" xfId="0" applyNumberFormat="1" applyFill="1" applyBorder="1"/>
    <xf numFmtId="1" fontId="0" fillId="8" borderId="0" xfId="0" applyNumberFormat="1" applyFill="1"/>
    <xf numFmtId="0" fontId="6" fillId="5" borderId="0" xfId="0" applyFont="1" applyFill="1"/>
    <xf numFmtId="0" fontId="6" fillId="3" borderId="0" xfId="0" applyFont="1" applyFill="1"/>
    <xf numFmtId="2" fontId="0" fillId="14" borderId="0" xfId="0" applyNumberForma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0" fontId="3" fillId="12" borderId="3" xfId="0" applyFont="1" applyFill="1" applyBorder="1"/>
    <xf numFmtId="0" fontId="0" fillId="2" borderId="0" xfId="0" applyFill="1" applyBorder="1"/>
    <xf numFmtId="165" fontId="0" fillId="0" borderId="0" xfId="0" applyNumberFormat="1" applyFont="1" applyFill="1" applyBorder="1"/>
    <xf numFmtId="1" fontId="0" fillId="2" borderId="0" xfId="0" applyNumberFormat="1" applyFill="1"/>
    <xf numFmtId="166" fontId="0" fillId="2" borderId="0" xfId="0" applyNumberFormat="1" applyFill="1" applyBorder="1"/>
    <xf numFmtId="1" fontId="9" fillId="2" borderId="6" xfId="0" applyNumberFormat="1" applyFont="1" applyFill="1" applyBorder="1"/>
  </cellXfs>
  <cellStyles count="45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/>
    <cellStyle name="Normal" xfId="0" builtinId="0"/>
  </cellStyles>
  <dxfs count="4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1wGnpuH3ZcG_6yy3OCOXjwJdiobPGCq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CT94"/>
  <sheetViews>
    <sheetView tabSelected="1" zoomScale="93" zoomScaleNormal="93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K26" sqref="K26"/>
    </sheetView>
  </sheetViews>
  <sheetFormatPr baseColWidth="10" defaultRowHeight="16" x14ac:dyDescent="0.2"/>
  <cols>
    <col min="2" max="2" width="8.6640625" customWidth="1"/>
    <col min="3" max="3" width="8.5" customWidth="1"/>
    <col min="4" max="4" width="8.1640625" customWidth="1"/>
    <col min="5" max="5" width="8.83203125" hidden="1" customWidth="1"/>
    <col min="6" max="6" width="8.83203125" customWidth="1"/>
    <col min="7" max="8" width="9.5" customWidth="1"/>
    <col min="9" max="9" width="9.5" style="28" customWidth="1"/>
    <col min="10" max="16" width="9.5" customWidth="1"/>
    <col min="17" max="17" width="10.5" customWidth="1"/>
    <col min="18" max="18" width="10" customWidth="1"/>
    <col min="19" max="24" width="0.1640625" hidden="1" customWidth="1"/>
    <col min="25" max="25" width="9.33203125" style="3" hidden="1" customWidth="1"/>
    <col min="26" max="30" width="0.1640625" style="3" hidden="1" customWidth="1"/>
    <col min="31" max="31" width="9.33203125" customWidth="1"/>
    <col min="32" max="33" width="9.83203125" customWidth="1"/>
    <col min="40" max="50" width="11.33203125" customWidth="1"/>
    <col min="51" max="51" width="11.1640625" customWidth="1"/>
    <col min="52" max="52" width="10.83203125" customWidth="1"/>
    <col min="53" max="53" width="6.33203125" bestFit="1" customWidth="1"/>
    <col min="54" max="55" width="11.6640625" customWidth="1"/>
    <col min="56" max="56" width="11.1640625" customWidth="1"/>
    <col min="57" max="57" width="0.1640625" hidden="1" customWidth="1"/>
    <col min="58" max="58" width="7.1640625" hidden="1" customWidth="1"/>
    <col min="59" max="67" width="0.1640625" hidden="1" customWidth="1"/>
    <col min="68" max="68" width="10.33203125" customWidth="1"/>
    <col min="69" max="69" width="2.5" hidden="1" customWidth="1"/>
    <col min="71" max="71" width="10" customWidth="1"/>
    <col min="72" max="72" width="10.83203125" hidden="1" customWidth="1"/>
    <col min="74" max="74" width="9.83203125" customWidth="1"/>
    <col min="75" max="75" width="10.83203125" hidden="1" customWidth="1"/>
    <col min="77" max="77" width="9.6640625" customWidth="1"/>
    <col min="78" max="78" width="10.83203125" hidden="1" customWidth="1"/>
    <col min="80" max="80" width="10.1640625" customWidth="1"/>
    <col min="81" max="81" width="10.83203125" hidden="1" customWidth="1"/>
    <col min="83" max="83" width="9.33203125" customWidth="1"/>
    <col min="84" max="84" width="10.1640625" hidden="1" customWidth="1"/>
    <col min="85" max="85" width="10.1640625" customWidth="1"/>
    <col min="86" max="86" width="9.83203125" customWidth="1"/>
    <col min="87" max="87" width="10.83203125" hidden="1" customWidth="1"/>
  </cols>
  <sheetData>
    <row r="1" spans="1:98" x14ac:dyDescent="0.2">
      <c r="A1" s="70" t="s">
        <v>0</v>
      </c>
      <c r="B1" s="71" t="s">
        <v>175</v>
      </c>
      <c r="C1" s="71" t="s">
        <v>76</v>
      </c>
      <c r="D1" s="70" t="s">
        <v>4</v>
      </c>
      <c r="E1" s="72" t="s">
        <v>39</v>
      </c>
      <c r="F1" s="70" t="s">
        <v>78</v>
      </c>
      <c r="G1" s="72" t="s">
        <v>77</v>
      </c>
      <c r="H1" s="72" t="s">
        <v>79</v>
      </c>
      <c r="I1" s="73" t="s">
        <v>80</v>
      </c>
      <c r="J1" s="72" t="s">
        <v>81</v>
      </c>
      <c r="K1" s="72" t="s">
        <v>82</v>
      </c>
      <c r="L1" s="72" t="s">
        <v>90</v>
      </c>
      <c r="M1" s="71" t="s">
        <v>104</v>
      </c>
      <c r="N1" s="70" t="s">
        <v>128</v>
      </c>
      <c r="O1" s="70" t="s">
        <v>129</v>
      </c>
      <c r="P1" s="70" t="s">
        <v>130</v>
      </c>
      <c r="Q1" s="70" t="s">
        <v>131</v>
      </c>
      <c r="R1" s="70" t="s">
        <v>196</v>
      </c>
      <c r="S1" s="70" t="s">
        <v>198</v>
      </c>
      <c r="T1" s="70" t="s">
        <v>199</v>
      </c>
      <c r="U1" s="70" t="s">
        <v>200</v>
      </c>
      <c r="V1" s="70" t="s">
        <v>197</v>
      </c>
      <c r="W1" s="71" t="s">
        <v>53</v>
      </c>
      <c r="X1" s="71" t="s">
        <v>178</v>
      </c>
      <c r="Y1" s="71" t="s">
        <v>88</v>
      </c>
      <c r="Z1" s="71" t="s">
        <v>93</v>
      </c>
      <c r="AA1" s="71" t="s">
        <v>112</v>
      </c>
      <c r="AB1" s="71" t="s">
        <v>113</v>
      </c>
      <c r="AC1" s="71" t="s">
        <v>111</v>
      </c>
      <c r="AD1" s="71" t="s">
        <v>114</v>
      </c>
      <c r="AE1" s="70" t="s">
        <v>91</v>
      </c>
      <c r="AF1" s="70" t="s">
        <v>92</v>
      </c>
      <c r="AG1" s="70" t="s">
        <v>33</v>
      </c>
      <c r="AH1" s="72" t="s">
        <v>34</v>
      </c>
      <c r="AI1" s="74" t="s">
        <v>35</v>
      </c>
      <c r="AJ1" s="71" t="s">
        <v>18</v>
      </c>
      <c r="AK1" s="70" t="s">
        <v>19</v>
      </c>
      <c r="AL1" s="70" t="s">
        <v>20</v>
      </c>
      <c r="AM1" s="70" t="s">
        <v>10</v>
      </c>
      <c r="AN1" s="72" t="s">
        <v>36</v>
      </c>
      <c r="AO1" s="70" t="s">
        <v>25</v>
      </c>
      <c r="AP1" s="70" t="s">
        <v>31</v>
      </c>
      <c r="AQ1" s="70" t="s">
        <v>46</v>
      </c>
      <c r="AR1" s="70" t="s">
        <v>94</v>
      </c>
      <c r="AS1" s="70" t="s">
        <v>218</v>
      </c>
      <c r="AT1" s="70" t="s">
        <v>195</v>
      </c>
      <c r="AU1" s="70" t="s">
        <v>194</v>
      </c>
      <c r="AV1" s="70" t="s">
        <v>201</v>
      </c>
      <c r="AW1" s="70" t="s">
        <v>202</v>
      </c>
      <c r="AX1" s="70" t="s">
        <v>127</v>
      </c>
      <c r="AY1" s="70" t="s">
        <v>186</v>
      </c>
      <c r="AZ1" s="72" t="s">
        <v>187</v>
      </c>
      <c r="BA1" s="71" t="s">
        <v>188</v>
      </c>
      <c r="BB1" s="70" t="s">
        <v>139</v>
      </c>
      <c r="BC1" s="70" t="s">
        <v>140</v>
      </c>
      <c r="BD1" s="70" t="s">
        <v>141</v>
      </c>
      <c r="BE1" s="70" t="s">
        <v>142</v>
      </c>
      <c r="BF1" s="70" t="s">
        <v>143</v>
      </c>
      <c r="BG1" s="70" t="s">
        <v>144</v>
      </c>
      <c r="BH1" s="70" t="s">
        <v>145</v>
      </c>
      <c r="BI1" s="70" t="s">
        <v>146</v>
      </c>
      <c r="BJ1" s="70" t="s">
        <v>147</v>
      </c>
      <c r="BK1" s="70" t="s">
        <v>148</v>
      </c>
      <c r="BL1" s="70" t="s">
        <v>149</v>
      </c>
      <c r="BM1" s="70" t="s">
        <v>150</v>
      </c>
      <c r="BN1" s="70" t="s">
        <v>151</v>
      </c>
      <c r="BO1" s="70" t="s">
        <v>152</v>
      </c>
      <c r="BP1" s="70" t="s">
        <v>153</v>
      </c>
      <c r="BQ1" s="70" t="s">
        <v>154</v>
      </c>
      <c r="BR1" s="70" t="s">
        <v>155</v>
      </c>
      <c r="BS1" s="70" t="s">
        <v>156</v>
      </c>
      <c r="BT1" s="70" t="s">
        <v>157</v>
      </c>
      <c r="BU1" s="70" t="s">
        <v>158</v>
      </c>
      <c r="BV1" s="70" t="s">
        <v>159</v>
      </c>
      <c r="BW1" s="70" t="s">
        <v>160</v>
      </c>
      <c r="BX1" s="70" t="s">
        <v>161</v>
      </c>
      <c r="BY1" s="70" t="s">
        <v>162</v>
      </c>
      <c r="BZ1" s="70" t="s">
        <v>163</v>
      </c>
      <c r="CA1" s="70" t="s">
        <v>164</v>
      </c>
      <c r="CB1" s="70" t="s">
        <v>165</v>
      </c>
      <c r="CC1" s="70" t="s">
        <v>166</v>
      </c>
      <c r="CD1" s="70" t="s">
        <v>167</v>
      </c>
      <c r="CE1" s="70" t="s">
        <v>168</v>
      </c>
      <c r="CF1" s="70" t="s">
        <v>169</v>
      </c>
      <c r="CG1" s="70" t="s">
        <v>170</v>
      </c>
      <c r="CH1" s="70" t="s">
        <v>171</v>
      </c>
      <c r="CI1" s="70" t="s">
        <v>172</v>
      </c>
      <c r="CJ1" s="70" t="s">
        <v>173</v>
      </c>
      <c r="CK1" s="8"/>
      <c r="CO1" s="43"/>
      <c r="CP1" s="43"/>
      <c r="CQ1" s="62"/>
      <c r="CR1" s="43"/>
      <c r="CS1" s="43"/>
      <c r="CT1" s="43"/>
    </row>
    <row r="2" spans="1:98" x14ac:dyDescent="0.2">
      <c r="A2" s="58" t="s">
        <v>84</v>
      </c>
      <c r="B2">
        <v>0</v>
      </c>
      <c r="C2">
        <v>0</v>
      </c>
      <c r="D2">
        <v>7.7849117174959806E-2</v>
      </c>
      <c r="E2">
        <v>0.92215088282503999</v>
      </c>
      <c r="F2">
        <v>0.101587301587301</v>
      </c>
      <c r="G2">
        <v>0.101587301587301</v>
      </c>
      <c r="H2">
        <v>6.0739436619718298E-2</v>
      </c>
      <c r="I2">
        <v>7.4823943661971801E-3</v>
      </c>
      <c r="J2">
        <v>2.131845253224E-2</v>
      </c>
      <c r="K2">
        <v>4.6536910799571098E-2</v>
      </c>
      <c r="L2">
        <v>1.0240196705058999</v>
      </c>
      <c r="M2" s="31">
        <v>0</v>
      </c>
      <c r="N2">
        <v>1.0061440409634299</v>
      </c>
      <c r="O2">
        <v>0.99563488505084297</v>
      </c>
      <c r="P2">
        <v>1.0095932084449399</v>
      </c>
      <c r="Q2">
        <v>0.99270119934026602</v>
      </c>
      <c r="R2">
        <v>137.13000488281199</v>
      </c>
      <c r="S2" s="43">
        <f>IF(C2,O2,Q2)</f>
        <v>0.99270119934026602</v>
      </c>
      <c r="T2" s="43">
        <f>IF(D2 = 0,N2,P2)</f>
        <v>1.0095932084449399</v>
      </c>
      <c r="U2" s="68">
        <f>R2*S2^(1-M2)</f>
        <v>136.129120312704</v>
      </c>
      <c r="V2" s="67">
        <f>R2*T2^(M2+1)</f>
        <v>138.44552160370844</v>
      </c>
      <c r="W2" s="76">
        <f>0.5 * (D2-MAX($D$3:$D$73))/(MIN($D$3:$D$73)-MAX($D$3:$D$73)) + 0.75</f>
        <v>1.2053328063672046</v>
      </c>
      <c r="X2" s="76">
        <f>AVERAGE(D2, F2, G2, H2, I2, J2, K2)</f>
        <v>5.9585844952469776E-2</v>
      </c>
      <c r="Y2" s="32">
        <f>1.2^M2</f>
        <v>1</v>
      </c>
      <c r="Z2" s="32">
        <f>IF(C2&gt;0, 1, 0.3)</f>
        <v>0.3</v>
      </c>
      <c r="AA2" s="32">
        <f>PERCENTILE($L$2:$L$73, 0.05)</f>
        <v>-0.31580945352484868</v>
      </c>
      <c r="AB2" s="32">
        <f>PERCENTILE($L$2:$L$73, 0.95)</f>
        <v>1.0216922300354019</v>
      </c>
      <c r="AC2" s="32">
        <f>MIN(MAX(L2,AA2), AB2)</f>
        <v>1.0216922300354019</v>
      </c>
      <c r="AD2" s="32">
        <f>AC2-$AC$74+1</f>
        <v>2.3375016835602507</v>
      </c>
      <c r="AE2" s="21">
        <f>(AD2^4) *Y2*Z2</f>
        <v>8.9563072553417236</v>
      </c>
      <c r="AF2" s="15">
        <f>AE2/$AE$74</f>
        <v>1.401746583077699E-2</v>
      </c>
      <c r="AG2" s="2">
        <v>0</v>
      </c>
      <c r="AH2" s="16">
        <f>$D$80*AF2</f>
        <v>823.58919615438663</v>
      </c>
      <c r="AI2" s="26">
        <f>AH2-AG2</f>
        <v>823.58919615438663</v>
      </c>
      <c r="AJ2" s="2">
        <v>2194</v>
      </c>
      <c r="AK2" s="2">
        <v>137</v>
      </c>
      <c r="AL2" s="2">
        <v>0</v>
      </c>
      <c r="AM2" s="14">
        <f>SUM(AJ2:AL2)</f>
        <v>2331</v>
      </c>
      <c r="AN2" s="16">
        <f>AF2*$D$79</f>
        <v>1356.5823081709357</v>
      </c>
      <c r="AO2" s="6">
        <f>AN2-AM2</f>
        <v>-974.41769182906432</v>
      </c>
      <c r="AP2" s="6">
        <f>AO2+AI2</f>
        <v>-150.8284956746777</v>
      </c>
      <c r="AQ2" s="18">
        <f>AG2+AM2</f>
        <v>2331</v>
      </c>
      <c r="AR2" s="30">
        <f>AH2+AN2</f>
        <v>2180.1715043253225</v>
      </c>
      <c r="AS2" s="77">
        <f>AP2*(AP2&gt;0)</f>
        <v>0</v>
      </c>
      <c r="AT2">
        <f>AS2/$AS$74</f>
        <v>0</v>
      </c>
      <c r="AU2" s="66">
        <f>AT2*$AP$74</f>
        <v>0</v>
      </c>
      <c r="AV2" s="69">
        <f>IF(AU2&gt;0,U2,V2)</f>
        <v>138.44552160370844</v>
      </c>
      <c r="AW2" s="17">
        <f>AU2/AV2</f>
        <v>0</v>
      </c>
      <c r="AX2" s="38">
        <f>AQ2/AR2</f>
        <v>1.0691819406755125</v>
      </c>
      <c r="AY2" s="23">
        <v>0</v>
      </c>
      <c r="AZ2" s="16">
        <f>BN2*$D$81</f>
        <v>28.252148766007153</v>
      </c>
      <c r="BA2" s="63">
        <f>AZ2-AY2</f>
        <v>28.252148766007153</v>
      </c>
      <c r="BB2" s="42">
        <f>($AD2^$BB$76)*($BC$76^$M2)*(IF($C2&gt;0,1,$BD$76))</f>
        <v>1.1767117724820988</v>
      </c>
      <c r="BC2" s="42">
        <f>($AD2^$BB$77)*($BC$77^$M2)*(IF($C2&gt;0,1,$BD$77))</f>
        <v>2.4121974023353929</v>
      </c>
      <c r="BD2" s="42">
        <f>($AD2^$BB$78)*($BC$78^$M2)*(IF($C2&gt;0,1,$BD$78))</f>
        <v>0.12424263187692168</v>
      </c>
      <c r="BE2" s="42">
        <f>($AD2^$BB$79)*($BC$79^$M2)*(IF($C2&gt;0,1,$BD$79))</f>
        <v>4.465148362919984</v>
      </c>
      <c r="BF2" s="42">
        <f>($AD2^$BB$80)*($BC$80^$M2)*(IF($C2&gt;0,1,$BD$80))</f>
        <v>0.70533700648085429</v>
      </c>
      <c r="BG2" s="42">
        <f>($AD2^$BB$81)*($BC$81^$M2)*(IF($C2&gt;0,1,$BD$81))</f>
        <v>4.7263616253133414</v>
      </c>
      <c r="BH2" s="42">
        <f>($AD2^$BB$82)*($BC$82^$M2)*(IF($C2&gt;0,1,$BD$82))</f>
        <v>0.18985332558657239</v>
      </c>
      <c r="BI2" s="40">
        <f>BB2/BB$74</f>
        <v>1.1297137349887562E-2</v>
      </c>
      <c r="BJ2" s="40">
        <f>BC2/BC$74</f>
        <v>1.2188197918602541E-2</v>
      </c>
      <c r="BK2" s="40">
        <f>BD2/BD$74</f>
        <v>1.1875010011549638E-4</v>
      </c>
      <c r="BL2" s="40">
        <f>BE2/BE$74</f>
        <v>2.0201798988861569E-2</v>
      </c>
      <c r="BM2" s="40">
        <f>BF2/BF$74</f>
        <v>9.5921623399515422E-3</v>
      </c>
      <c r="BN2" s="40">
        <f>BG2/BG$74</f>
        <v>8.2620701172706982E-3</v>
      </c>
      <c r="BO2" s="40">
        <f>BH2/BH$74</f>
        <v>1.4231371896185651E-3</v>
      </c>
      <c r="BP2" s="2">
        <v>744</v>
      </c>
      <c r="BQ2" s="17">
        <f>BP$74*BI2</f>
        <v>713.36903509599995</v>
      </c>
      <c r="BR2" s="1">
        <f>BQ2-BP2</f>
        <v>-30.630964904000052</v>
      </c>
      <c r="BS2" s="2">
        <v>744</v>
      </c>
      <c r="BT2" s="17">
        <f>BS$74*BJ2</f>
        <v>735.56993258558191</v>
      </c>
      <c r="BU2" s="1">
        <f>BT2-BS2</f>
        <v>-8.4300674144180903</v>
      </c>
      <c r="BV2" s="2">
        <v>0</v>
      </c>
      <c r="BW2" s="17">
        <f>BV$74*BK2</f>
        <v>7.9602942111421839</v>
      </c>
      <c r="BX2" s="1">
        <f>BW2-BV2</f>
        <v>7.9602942111421839</v>
      </c>
      <c r="BY2" s="2">
        <v>1815</v>
      </c>
      <c r="BZ2" s="17">
        <f>BY$74*BL2</f>
        <v>1309.904848236773</v>
      </c>
      <c r="CA2" s="1">
        <f>BZ2-BY2</f>
        <v>-505.09515176322702</v>
      </c>
      <c r="CB2" s="2">
        <v>727</v>
      </c>
      <c r="CC2" s="17">
        <f>CB$74*BM2</f>
        <v>634.06111499547683</v>
      </c>
      <c r="CD2" s="1">
        <f>CC2-CB2</f>
        <v>-92.938885004523172</v>
      </c>
      <c r="CE2" s="2">
        <v>436</v>
      </c>
      <c r="CF2" s="17">
        <f>CE$74*BN2</f>
        <v>595.43913128158192</v>
      </c>
      <c r="CG2" s="1">
        <f>CF2-CE2</f>
        <v>159.43913128158192</v>
      </c>
      <c r="CH2" s="2">
        <v>1599</v>
      </c>
      <c r="CI2" s="17">
        <f>CH$74*BO2</f>
        <v>94.792321926113388</v>
      </c>
      <c r="CJ2" s="1">
        <f>CI2-CH2</f>
        <v>-1504.2076780738867</v>
      </c>
      <c r="CK2" s="9"/>
      <c r="CO2" s="40"/>
      <c r="CQ2" s="17"/>
      <c r="CR2" s="1"/>
    </row>
    <row r="3" spans="1:98" x14ac:dyDescent="0.2">
      <c r="A3" s="36" t="s">
        <v>55</v>
      </c>
      <c r="B3">
        <v>1</v>
      </c>
      <c r="C3">
        <v>1</v>
      </c>
      <c r="D3">
        <v>0.26163723916532899</v>
      </c>
      <c r="E3">
        <v>0.73836276083467101</v>
      </c>
      <c r="F3">
        <v>0.24444444444444399</v>
      </c>
      <c r="G3">
        <v>0.24444444444444399</v>
      </c>
      <c r="H3">
        <v>0.16021126760563301</v>
      </c>
      <c r="I3">
        <v>0.22271126760563301</v>
      </c>
      <c r="J3">
        <v>0.188893765098682</v>
      </c>
      <c r="K3">
        <v>0.214881435839782</v>
      </c>
      <c r="L3">
        <v>0.48844970227446699</v>
      </c>
      <c r="M3" s="31">
        <v>0</v>
      </c>
      <c r="N3">
        <v>1.00393477218178</v>
      </c>
      <c r="O3">
        <v>0.99720303553661904</v>
      </c>
      <c r="P3">
        <v>1.00476099105137</v>
      </c>
      <c r="Q3">
        <v>0.99674980299840499</v>
      </c>
      <c r="R3">
        <v>250.42999267578099</v>
      </c>
      <c r="S3" s="43">
        <f>IF(C3,O3,Q3)</f>
        <v>0.99720303553661904</v>
      </c>
      <c r="T3" s="43">
        <f>IF(D3 = 0,N3,P3)</f>
        <v>1.00476099105137</v>
      </c>
      <c r="U3" s="68">
        <f>R3*S3^(1-M3)</f>
        <v>249.72954888570209</v>
      </c>
      <c r="V3" s="67">
        <f>R3*T3^(M3+1)</f>
        <v>251.62228762990503</v>
      </c>
      <c r="W3" s="76">
        <f>0.5 * (D3-MAX($D$3:$D$73))/(MIN($D$3:$D$73)-MAX($D$3:$D$73)) + 0.75</f>
        <v>1.0976613606628871</v>
      </c>
      <c r="X3" s="76">
        <f>AVERAGE(D3, F3, G3, H3, I3, J3, K3)</f>
        <v>0.21960340917199242</v>
      </c>
      <c r="Y3" s="32">
        <f>1.2^M3</f>
        <v>1</v>
      </c>
      <c r="Z3" s="32">
        <f>IF(C3&gt;0, 1, 0.3)</f>
        <v>1</v>
      </c>
      <c r="AA3" s="32">
        <f>PERCENTILE($L$2:$L$73, 0.05)</f>
        <v>-0.31580945352484868</v>
      </c>
      <c r="AB3" s="32">
        <f>PERCENTILE($L$2:$L$73, 0.95)</f>
        <v>1.0216922300354019</v>
      </c>
      <c r="AC3" s="32">
        <f>MIN(MAX(L3,AA3), AB3)</f>
        <v>0.48844970227446699</v>
      </c>
      <c r="AD3" s="32">
        <f>AC3-$AC$74+1</f>
        <v>1.8042591557993157</v>
      </c>
      <c r="AE3" s="21">
        <f>(AD3^4) *Y3*Z3</f>
        <v>10.597310792641757</v>
      </c>
      <c r="AF3" s="15">
        <f>AE3/$AE$74</f>
        <v>1.6585791185913516E-2</v>
      </c>
      <c r="AG3" s="2">
        <v>501</v>
      </c>
      <c r="AH3" s="16">
        <f>$D$80*AF3</f>
        <v>974.48986823275573</v>
      </c>
      <c r="AI3" s="26">
        <f>AH3-AG3</f>
        <v>473.48986823275573</v>
      </c>
      <c r="AJ3" s="2">
        <v>751</v>
      </c>
      <c r="AK3" s="2">
        <v>250</v>
      </c>
      <c r="AL3" s="2">
        <v>0</v>
      </c>
      <c r="AM3" s="14">
        <f>SUM(AJ3:AL3)</f>
        <v>1001</v>
      </c>
      <c r="AN3" s="16">
        <f>AF3*$D$79</f>
        <v>1605.1396993903384</v>
      </c>
      <c r="AO3" s="9">
        <f>AN3-AM3</f>
        <v>604.13969939033836</v>
      </c>
      <c r="AP3" s="9">
        <f>AO3+AI3</f>
        <v>1077.6295676230941</v>
      </c>
      <c r="AQ3" s="18">
        <f>AG3+AM3</f>
        <v>1502</v>
      </c>
      <c r="AR3" s="30">
        <f>AH3+AN3</f>
        <v>2579.6295676230939</v>
      </c>
      <c r="AS3" s="77">
        <f>AP3*(AP3&gt;0)</f>
        <v>1077.6295676230941</v>
      </c>
      <c r="AT3">
        <f>AS3/$AS$74</f>
        <v>3.2008387822565577E-2</v>
      </c>
      <c r="AU3" s="66">
        <f>AT3*$AP$74</f>
        <v>157.14518001488599</v>
      </c>
      <c r="AV3" s="69">
        <f>IF(AU3&gt;0,U3,V3)</f>
        <v>249.72954888570209</v>
      </c>
      <c r="AW3" s="17">
        <f>AU3/AV3</f>
        <v>0.62926145790944932</v>
      </c>
      <c r="AX3" s="38">
        <f>AQ3/AR3</f>
        <v>0.58225414177740387</v>
      </c>
      <c r="AY3" s="23">
        <v>0</v>
      </c>
      <c r="AZ3" s="16">
        <f>BN3*$D$81</f>
        <v>49.614938373850599</v>
      </c>
      <c r="BA3" s="63">
        <f>AZ3-AY3</f>
        <v>49.614938373850599</v>
      </c>
      <c r="BB3" s="42">
        <f>($AD3^$BB$76)*($BC$76^$M3)*(IF($C3&gt;0,1,$BD$76))</f>
        <v>1.9094294382717545</v>
      </c>
      <c r="BC3" s="42">
        <f>($AD3^$BB$77)*($BC$77^$M3)*(IF($C3&gt;0,1,$BD$77))</f>
        <v>3.5232372635499707</v>
      </c>
      <c r="BD3" s="42">
        <f>($AD3^$BB$78)*($BC$78^$M3)*(IF($C3&gt;0,1,$BD$78))</f>
        <v>17.635250678277451</v>
      </c>
      <c r="BE3" s="42">
        <f>($AD3^$BB$79)*($BC$79^$M3)*(IF($C3&gt;0,1,$BD$79))</f>
        <v>3.5378220389933328</v>
      </c>
      <c r="BF3" s="42">
        <f>($AD3^$BB$80)*($BC$80^$M3)*(IF($C3&gt;0,1,$BD$80))</f>
        <v>1.0539271773250369</v>
      </c>
      <c r="BG3" s="42">
        <f>($AD3^$BB$81)*($BC$81^$M3)*(IF($C3&gt;0,1,$BD$81))</f>
        <v>8.3001878092402226</v>
      </c>
      <c r="BH3" s="42">
        <f>($AD3^$BB$82)*($BC$82^$M3)*(IF($C3&gt;0,1,$BD$82))</f>
        <v>3.0042853694487954</v>
      </c>
      <c r="BI3" s="40">
        <f>BB3/BB$74</f>
        <v>1.8331665517863954E-2</v>
      </c>
      <c r="BJ3" s="40">
        <f>BC3/BC$74</f>
        <v>1.7801989605315063E-2</v>
      </c>
      <c r="BK3" s="40">
        <f>BD3/BD$74</f>
        <v>1.6855629601294067E-2</v>
      </c>
      <c r="BL3" s="40">
        <f>BE3/BE$74</f>
        <v>1.6006269866331975E-2</v>
      </c>
      <c r="BM3" s="40">
        <f>BF3/BF$74</f>
        <v>1.4332780623304869E-2</v>
      </c>
      <c r="BN3" s="40">
        <f>BG3/BG$74</f>
        <v>1.4509413181415586E-2</v>
      </c>
      <c r="BO3" s="40">
        <f>BH3/BH$74</f>
        <v>2.2520070292579176E-2</v>
      </c>
      <c r="BP3" s="2">
        <v>527</v>
      </c>
      <c r="BQ3" s="17">
        <f>BP$74*BI3</f>
        <v>1157.5713507910373</v>
      </c>
      <c r="BR3" s="1">
        <f>BQ3-BP3</f>
        <v>630.57135079103728</v>
      </c>
      <c r="BS3" s="2">
        <v>1021</v>
      </c>
      <c r="BT3" s="17">
        <f>BS$74*BJ3</f>
        <v>1074.3678746703692</v>
      </c>
      <c r="BU3" s="1">
        <f>BT3-BS3</f>
        <v>53.367874670369247</v>
      </c>
      <c r="BV3" s="2">
        <v>0</v>
      </c>
      <c r="BW3" s="17">
        <f>BV$74*BK3</f>
        <v>1129.9002746931465</v>
      </c>
      <c r="BX3" s="1">
        <f>BW3-BV3</f>
        <v>1129.9002746931465</v>
      </c>
      <c r="BY3" s="2">
        <v>809</v>
      </c>
      <c r="BZ3" s="17">
        <f>BY$74*BL3</f>
        <v>1037.8625444028316</v>
      </c>
      <c r="CA3" s="1">
        <f>BZ3-BY3</f>
        <v>228.86254440283165</v>
      </c>
      <c r="CB3" s="2">
        <v>1049</v>
      </c>
      <c r="CC3" s="17">
        <f>CB$74*BM3</f>
        <v>947.42546476169844</v>
      </c>
      <c r="CD3" s="1">
        <f>CC3-CB3</f>
        <v>-101.57453523830156</v>
      </c>
      <c r="CE3" s="2">
        <v>787</v>
      </c>
      <c r="CF3" s="17">
        <f>CE$74*BN3</f>
        <v>1045.67889857144</v>
      </c>
      <c r="CG3" s="1">
        <f>CF3-CE3</f>
        <v>258.67889857143996</v>
      </c>
      <c r="CH3" s="2">
        <v>0</v>
      </c>
      <c r="CI3" s="17">
        <f>CH$74*BO3</f>
        <v>1500.0168420481136</v>
      </c>
      <c r="CJ3" s="1">
        <f>CI3-CH3</f>
        <v>1500.0168420481136</v>
      </c>
      <c r="CK3" s="9"/>
      <c r="CO3" s="40"/>
      <c r="CQ3" s="17"/>
      <c r="CR3" s="1"/>
    </row>
    <row r="4" spans="1:98" x14ac:dyDescent="0.2">
      <c r="A4" s="36" t="s">
        <v>70</v>
      </c>
      <c r="B4">
        <v>1</v>
      </c>
      <c r="C4">
        <v>0</v>
      </c>
      <c r="D4">
        <v>0.12087912087912001</v>
      </c>
      <c r="E4">
        <v>0.879120879120879</v>
      </c>
      <c r="F4">
        <v>7.6719576719576701E-2</v>
      </c>
      <c r="G4">
        <v>7.6719576719576701E-2</v>
      </c>
      <c r="H4">
        <v>3.9370078740157403E-2</v>
      </c>
      <c r="I4">
        <v>5.5118110236220402E-2</v>
      </c>
      <c r="J4">
        <v>4.6583305378737103E-2</v>
      </c>
      <c r="K4">
        <v>5.9781698460778902E-2</v>
      </c>
      <c r="L4">
        <v>5.1870982765695401E-3</v>
      </c>
      <c r="M4" s="31">
        <v>0</v>
      </c>
      <c r="N4">
        <v>1.0055745369928299</v>
      </c>
      <c r="O4">
        <v>0.99406965429118099</v>
      </c>
      <c r="P4">
        <v>1.0122408232353099</v>
      </c>
      <c r="Q4">
        <v>0.98369011725646904</v>
      </c>
      <c r="R4">
        <v>108.91000366210901</v>
      </c>
      <c r="S4" s="43">
        <f>IF(C4,O4,Q4)</f>
        <v>0.98369011725646904</v>
      </c>
      <c r="T4" s="43">
        <f>IF(D4 = 0,N4,P4)</f>
        <v>1.0122408232353099</v>
      </c>
      <c r="U4" s="68">
        <f>R4*S4^(1-M4)</f>
        <v>107.13369427278248</v>
      </c>
      <c r="V4" s="67">
        <f>R4*T4^(M4+1)</f>
        <v>110.24315176549383</v>
      </c>
      <c r="W4" s="76">
        <f>0.5 * (D4-MAX($D$3:$D$73))/(MIN($D$3:$D$73)-MAX($D$3:$D$73)) + 0.75</f>
        <v>1.1801238719849714</v>
      </c>
      <c r="X4" s="76">
        <f>AVERAGE(D4, F4, G4, H4, I4, J4, K4)</f>
        <v>6.7881638162023888E-2</v>
      </c>
      <c r="Y4" s="32">
        <f>1.2^M4</f>
        <v>1</v>
      </c>
      <c r="Z4" s="32">
        <f>IF(C4&gt;0, 1, 0.3)</f>
        <v>0.3</v>
      </c>
      <c r="AA4" s="32">
        <f>PERCENTILE($L$2:$L$73, 0.05)</f>
        <v>-0.31580945352484868</v>
      </c>
      <c r="AB4" s="32">
        <f>PERCENTILE($L$2:$L$73, 0.95)</f>
        <v>1.0216922300354019</v>
      </c>
      <c r="AC4" s="32">
        <f>MIN(MAX(L4,AA4), AB4)</f>
        <v>5.1870982765695401E-3</v>
      </c>
      <c r="AD4" s="32">
        <f>AC4-$AC$74+1</f>
        <v>1.3209965518014182</v>
      </c>
      <c r="AE4" s="21">
        <f>(AD4^4) *Y4*Z4</f>
        <v>0.91354088900027408</v>
      </c>
      <c r="AF4" s="15">
        <f>AE4/$AE$74</f>
        <v>1.4297776786232406E-3</v>
      </c>
      <c r="AG4" s="2">
        <v>109</v>
      </c>
      <c r="AH4" s="16">
        <f>$D$80*AF4</f>
        <v>84.005872618669187</v>
      </c>
      <c r="AI4" s="26">
        <f>AH4-AG4</f>
        <v>-24.994127381330813</v>
      </c>
      <c r="AJ4" s="2">
        <v>327</v>
      </c>
      <c r="AK4" s="2">
        <v>0</v>
      </c>
      <c r="AL4" s="2">
        <v>0</v>
      </c>
      <c r="AM4" s="14">
        <f>SUM(AJ4:AL4)</f>
        <v>327</v>
      </c>
      <c r="AN4" s="16">
        <f>AF4*$D$79</f>
        <v>138.37102418179998</v>
      </c>
      <c r="AO4" s="9">
        <f>AN4-AM4</f>
        <v>-188.62897581820002</v>
      </c>
      <c r="AP4" s="9">
        <f>AO4+AI4</f>
        <v>-213.62310319953082</v>
      </c>
      <c r="AQ4" s="18">
        <f>AG4+AM4</f>
        <v>436</v>
      </c>
      <c r="AR4" s="30">
        <f>AH4+AN4</f>
        <v>222.37689680046918</v>
      </c>
      <c r="AS4" s="77">
        <f>AP4*(AP4&gt;0)</f>
        <v>0</v>
      </c>
      <c r="AT4">
        <f>AS4/$AS$74</f>
        <v>0</v>
      </c>
      <c r="AU4" s="66">
        <f>AT4*$AP$74</f>
        <v>0</v>
      </c>
      <c r="AV4" s="69">
        <f>IF(AU4&gt;0,U4,V4)</f>
        <v>110.24315176549383</v>
      </c>
      <c r="AW4" s="17">
        <f>AU4/AV4</f>
        <v>0</v>
      </c>
      <c r="AX4" s="38">
        <f>AQ4/AR4</f>
        <v>1.9606353280089486</v>
      </c>
      <c r="AY4" s="23">
        <v>0</v>
      </c>
      <c r="AZ4" s="16">
        <f>BN4*$D$81</f>
        <v>3.6497279530104523</v>
      </c>
      <c r="BA4" s="63">
        <f>AZ4-AY4</f>
        <v>3.6497279530104523</v>
      </c>
      <c r="BB4" s="42">
        <f>($AD4^$BB$76)*($BC$76^$M4)*(IF($C4&gt;0,1,$BD$76))</f>
        <v>0.62954419865074307</v>
      </c>
      <c r="BC4" s="42">
        <f>($AD4^$BB$77)*($BC$77^$M4)*(IF($C4&gt;0,1,$BD$77))</f>
        <v>0.71367488780012578</v>
      </c>
      <c r="BD4" s="42">
        <f>($AD4^$BB$78)*($BC$78^$M4)*(IF($C4&gt;0,1,$BD$78))</f>
        <v>7.7441701213679026E-3</v>
      </c>
      <c r="BE4" s="42">
        <f>($AD4^$BB$79)*($BC$79^$M4)*(IF($C4&gt;0,1,$BD$79))</f>
        <v>1.3157958489697024</v>
      </c>
      <c r="BF4" s="42">
        <f>($AD4^$BB$80)*($BC$80^$M4)*(IF($C4&gt;0,1,$BD$80))</f>
        <v>0.67040616318039381</v>
      </c>
      <c r="BG4" s="42">
        <f>($AD4^$BB$81)*($BC$81^$M4)*(IF($C4&gt;0,1,$BD$81))</f>
        <v>0.61057069615522663</v>
      </c>
      <c r="BH4" s="42">
        <f>($AD4^$BB$82)*($BC$82^$M4)*(IF($C4&gt;0,1,$BD$82))</f>
        <v>6.5527763570723624E-2</v>
      </c>
      <c r="BI4" s="40">
        <f>BB4/BB$74</f>
        <v>6.0440011278042509E-3</v>
      </c>
      <c r="BJ4" s="40">
        <f>BC4/BC$74</f>
        <v>3.606011172063672E-3</v>
      </c>
      <c r="BK4" s="40">
        <f>BD4/BD$74</f>
        <v>7.4018150077090859E-6</v>
      </c>
      <c r="BL4" s="40">
        <f>BE4/BE$74</f>
        <v>5.9530929525220622E-3</v>
      </c>
      <c r="BM4" s="40">
        <f>BF4/BF$74</f>
        <v>9.1171237179442314E-3</v>
      </c>
      <c r="BN4" s="40">
        <f>BG4/BG$74</f>
        <v>1.0673279581840773E-3</v>
      </c>
      <c r="BO4" s="40">
        <f>BH4/BH$74</f>
        <v>4.9119496327972132E-4</v>
      </c>
      <c r="BP4" s="2">
        <v>483</v>
      </c>
      <c r="BQ4" s="17">
        <f>BP$74*BI4</f>
        <v>381.65449521632723</v>
      </c>
      <c r="BR4" s="1">
        <f>BQ4-BP4</f>
        <v>-101.34550478367277</v>
      </c>
      <c r="BS4" s="2">
        <v>233</v>
      </c>
      <c r="BT4" s="17">
        <f>BS$74*BJ4</f>
        <v>217.62638024521468</v>
      </c>
      <c r="BU4" s="1">
        <f>BT4-BS4</f>
        <v>-15.373619754785324</v>
      </c>
      <c r="BV4" s="2">
        <v>0</v>
      </c>
      <c r="BW4" s="17">
        <f>BV$74*BK4</f>
        <v>0.49617326722677085</v>
      </c>
      <c r="BX4" s="1">
        <f>BW4-BV4</f>
        <v>0.49617326722677085</v>
      </c>
      <c r="BY4" s="2">
        <v>485</v>
      </c>
      <c r="BZ4" s="17">
        <f>BY$74*BL4</f>
        <v>386.00450013448301</v>
      </c>
      <c r="CA4" s="1">
        <f>BZ4-BY4</f>
        <v>-98.99549986551699</v>
      </c>
      <c r="CB4" s="2">
        <v>719</v>
      </c>
      <c r="CC4" s="17">
        <f>CB$74*BM4</f>
        <v>602.66011200354956</v>
      </c>
      <c r="CD4" s="1">
        <f>CC4-CB4</f>
        <v>-116.33988799645044</v>
      </c>
      <c r="CE4" s="2">
        <v>599</v>
      </c>
      <c r="CF4" s="17">
        <f>CE$74*BN4</f>
        <v>76.92125861836827</v>
      </c>
      <c r="CG4" s="1">
        <f>CF4-CE4</f>
        <v>-522.07874138163174</v>
      </c>
      <c r="CH4" s="2">
        <v>1198</v>
      </c>
      <c r="CI4" s="17">
        <f>CH$74*BO4</f>
        <v>32.717514114135675</v>
      </c>
      <c r="CJ4" s="1">
        <f>CI4-CH4</f>
        <v>-1165.2824858858644</v>
      </c>
      <c r="CK4" s="9"/>
      <c r="CO4" s="40"/>
      <c r="CQ4" s="17"/>
      <c r="CR4" s="1"/>
    </row>
    <row r="5" spans="1:98" x14ac:dyDescent="0.2">
      <c r="A5" s="36" t="s">
        <v>208</v>
      </c>
      <c r="B5">
        <v>1</v>
      </c>
      <c r="C5">
        <v>0</v>
      </c>
      <c r="D5">
        <v>0.109939759036144</v>
      </c>
      <c r="E5">
        <v>0.89006024096385505</v>
      </c>
      <c r="F5">
        <v>5.0147492625368703E-2</v>
      </c>
      <c r="G5">
        <v>5.0147492625368703E-2</v>
      </c>
      <c r="H5">
        <v>1.80505415162454E-2</v>
      </c>
      <c r="I5">
        <v>3.42960288808664E-2</v>
      </c>
      <c r="J5">
        <v>2.4880954426155601E-2</v>
      </c>
      <c r="K5">
        <v>3.5323044582790002E-2</v>
      </c>
      <c r="L5">
        <v>0.85073200772548296</v>
      </c>
      <c r="M5" s="31">
        <v>0</v>
      </c>
      <c r="N5">
        <v>1.0227933702340199</v>
      </c>
      <c r="O5">
        <v>0.98140116226476604</v>
      </c>
      <c r="P5">
        <v>1.02914583950765</v>
      </c>
      <c r="Q5">
        <v>0.96800231903516099</v>
      </c>
      <c r="R5">
        <v>14.048000335693301</v>
      </c>
      <c r="S5" s="43">
        <f>IF(C5,O5,Q5)</f>
        <v>0.96800231903516099</v>
      </c>
      <c r="T5" s="43">
        <f>IF(D5 = 0,N5,P5)</f>
        <v>1.02914583950765</v>
      </c>
      <c r="U5" s="68">
        <f>R5*S5^(1-M5)</f>
        <v>13.598496902757836</v>
      </c>
      <c r="V5" s="67">
        <f>R5*T5^(M5+1)</f>
        <v>14.457441098880832</v>
      </c>
      <c r="W5" s="76">
        <f>0.5 * (D5-MAX($D$3:$D$73))/(MIN($D$3:$D$73)-MAX($D$3:$D$73)) + 0.75</f>
        <v>1.1865326479818099</v>
      </c>
      <c r="X5" s="76">
        <f>AVERAGE(D5, F5, G5, H5, I5, J5, K5)</f>
        <v>4.6112187670419844E-2</v>
      </c>
      <c r="Y5" s="32">
        <f>1.2^M5</f>
        <v>1</v>
      </c>
      <c r="Z5" s="32">
        <f>IF(C5&gt;0, 1, 0.3)</f>
        <v>0.3</v>
      </c>
      <c r="AA5" s="32">
        <f>PERCENTILE($L$2:$L$73, 0.05)</f>
        <v>-0.31580945352484868</v>
      </c>
      <c r="AB5" s="32">
        <f>PERCENTILE($L$2:$L$73, 0.95)</f>
        <v>1.0216922300354019</v>
      </c>
      <c r="AC5" s="32">
        <f>MIN(MAX(L5,AA5), AB5)</f>
        <v>0.85073200772548296</v>
      </c>
      <c r="AD5" s="32">
        <f>AC5-$AC$74+1</f>
        <v>2.1665414612503318</v>
      </c>
      <c r="AE5" s="21">
        <f>(AD5^4) *Y5*Z5</f>
        <v>6.6098145233881063</v>
      </c>
      <c r="AF5" s="15">
        <f>AE5/$AE$74</f>
        <v>1.0344983327152632E-2</v>
      </c>
      <c r="AG5" s="2">
        <v>2834</v>
      </c>
      <c r="AH5" s="16">
        <f>$D$80*AF5</f>
        <v>607.81432289518932</v>
      </c>
      <c r="AI5" s="26">
        <f>AH5-AG5</f>
        <v>-2226.1856771048106</v>
      </c>
      <c r="AJ5" s="2">
        <v>14</v>
      </c>
      <c r="AK5" s="2">
        <v>1740</v>
      </c>
      <c r="AL5" s="2">
        <v>0</v>
      </c>
      <c r="AM5" s="14">
        <f>SUM(AJ5:AL5)</f>
        <v>1754</v>
      </c>
      <c r="AN5" s="16">
        <f>AF5*$D$79</f>
        <v>1001.1667964351774</v>
      </c>
      <c r="AO5" s="9">
        <f>AN5-AM5</f>
        <v>-752.83320356482261</v>
      </c>
      <c r="AP5" s="9">
        <f>AO5+AI5</f>
        <v>-2979.0188806696333</v>
      </c>
      <c r="AQ5" s="18">
        <f>AG5+AM5</f>
        <v>4588</v>
      </c>
      <c r="AR5" s="30">
        <f>AH5+AN5</f>
        <v>1608.9811193303667</v>
      </c>
      <c r="AS5" s="77">
        <f>AP5*(AP5&gt;0)</f>
        <v>0</v>
      </c>
      <c r="AT5">
        <f>AS5/$AS$74</f>
        <v>0</v>
      </c>
      <c r="AU5" s="66">
        <f>AT5*$AP$74</f>
        <v>0</v>
      </c>
      <c r="AV5" s="69">
        <f>IF(AU5&gt;0,U5,V5)</f>
        <v>14.457441098880832</v>
      </c>
      <c r="AW5" s="17">
        <f>AU5/AV5</f>
        <v>0</v>
      </c>
      <c r="AX5" s="38">
        <f>AQ5/AR5</f>
        <v>2.8514939951001135</v>
      </c>
      <c r="AY5" s="23">
        <v>0</v>
      </c>
      <c r="AZ5" s="16">
        <f>BN5*$D$81</f>
        <v>21.516297149763187</v>
      </c>
      <c r="BA5" s="63">
        <f>AZ5-AY5</f>
        <v>21.516297149763187</v>
      </c>
      <c r="BB5" s="42">
        <f>($AD5^$BB$76)*($BC$76^$M5)*(IF($C5&gt;0,1,$BD$76))</f>
        <v>1.0827261290114947</v>
      </c>
      <c r="BC5" s="42">
        <f>($AD5^$BB$77)*($BC$77^$M5)*(IF($C5&gt;0,1,$BD$77))</f>
        <v>2.0512708554042627</v>
      </c>
      <c r="BD5" s="42">
        <f>($AD5^$BB$78)*($BC$78^$M5)*(IF($C5&gt;0,1,$BD$78))</f>
        <v>8.5874641870698709E-2</v>
      </c>
      <c r="BE5" s="42">
        <f>($AD5^$BB$79)*($BC$79^$M5)*(IF($C5&gt;0,1,$BD$79))</f>
        <v>3.7950295629534065</v>
      </c>
      <c r="BF5" s="42">
        <f>($AD5^$BB$80)*($BC$80^$M5)*(IF($C5&gt;0,1,$BD$80))</f>
        <v>0.70058528583435509</v>
      </c>
      <c r="BG5" s="42">
        <f>($AD5^$BB$81)*($BC$81^$M5)*(IF($C5&gt;0,1,$BD$81))</f>
        <v>3.5995067847666524</v>
      </c>
      <c r="BH5" s="42">
        <f>($AD5^$BB$82)*($BC$82^$M5)*(IF($C5&gt;0,1,$BD$82))</f>
        <v>0.16479130901110864</v>
      </c>
      <c r="BI5" s="40">
        <f>BB5/BB$74</f>
        <v>1.0394818916406324E-2</v>
      </c>
      <c r="BJ5" s="40">
        <f>BC5/BC$74</f>
        <v>1.0364531172334004E-2</v>
      </c>
      <c r="BK5" s="40">
        <f>BD5/BD$74</f>
        <v>8.2078286377818577E-5</v>
      </c>
      <c r="BL5" s="40">
        <f>BE5/BE$74</f>
        <v>1.7169961254643703E-2</v>
      </c>
      <c r="BM5" s="40">
        <f>BF5/BF$74</f>
        <v>9.527541775006667E-3</v>
      </c>
      <c r="BN5" s="40">
        <f>BG5/BG$74</f>
        <v>6.2922348734502668E-3</v>
      </c>
      <c r="BO5" s="40">
        <f>BH5/BH$74</f>
        <v>1.2352727541382631E-3</v>
      </c>
      <c r="BP5" s="2">
        <v>1966</v>
      </c>
      <c r="BQ5" s="17">
        <f>BP$74*BI5</f>
        <v>656.3912352953937</v>
      </c>
      <c r="BR5" s="1">
        <f>BQ5-BP5</f>
        <v>-1309.6087647046063</v>
      </c>
      <c r="BS5" s="2">
        <v>2037</v>
      </c>
      <c r="BT5" s="17">
        <f>BS$74*BJ5</f>
        <v>625.50982078152947</v>
      </c>
      <c r="BU5" s="1">
        <f>BT5-BS5</f>
        <v>-1411.4901792184705</v>
      </c>
      <c r="BV5" s="2">
        <v>0</v>
      </c>
      <c r="BW5" s="17">
        <f>BV$74*BK5</f>
        <v>5.5020358490506904</v>
      </c>
      <c r="BX5" s="1">
        <f>BW5-BV5</f>
        <v>5.5020358490506904</v>
      </c>
      <c r="BY5" s="2">
        <v>2113</v>
      </c>
      <c r="BZ5" s="17">
        <f>BY$74*BL5</f>
        <v>1113.3174577123523</v>
      </c>
      <c r="CA5" s="1">
        <f>BZ5-BY5</f>
        <v>-999.68254228764772</v>
      </c>
      <c r="CB5" s="2">
        <v>1117</v>
      </c>
      <c r="CC5" s="17">
        <f>CB$74*BM5</f>
        <v>629.78956641149068</v>
      </c>
      <c r="CD5" s="1">
        <f>CC5-CB5</f>
        <v>-487.21043358850932</v>
      </c>
      <c r="CE5" s="2">
        <v>3011</v>
      </c>
      <c r="CF5" s="17">
        <f>CE$74*BN5</f>
        <v>453.47507509468727</v>
      </c>
      <c r="CG5" s="1">
        <f>CF5-CE5</f>
        <v>-2557.5249249053127</v>
      </c>
      <c r="CH5" s="2">
        <v>1381</v>
      </c>
      <c r="CI5" s="17">
        <f>CH$74*BO5</f>
        <v>82.279047607641431</v>
      </c>
      <c r="CJ5" s="1">
        <f>CI5-CH5</f>
        <v>-1298.7209523923586</v>
      </c>
      <c r="CK5" s="9"/>
      <c r="CO5" s="40"/>
      <c r="CQ5" s="17"/>
      <c r="CR5" s="1"/>
    </row>
    <row r="6" spans="1:98" x14ac:dyDescent="0.2">
      <c r="A6" s="36" t="s">
        <v>126</v>
      </c>
      <c r="B6">
        <v>1</v>
      </c>
      <c r="C6">
        <v>1</v>
      </c>
      <c r="D6">
        <v>0.24799357945425299</v>
      </c>
      <c r="E6">
        <v>0.75200642054574596</v>
      </c>
      <c r="F6">
        <v>0.18809523809523801</v>
      </c>
      <c r="G6">
        <v>0.18809523809523801</v>
      </c>
      <c r="H6">
        <v>6.0739436619718298E-2</v>
      </c>
      <c r="I6">
        <v>0.14612676056338</v>
      </c>
      <c r="J6">
        <v>9.4210705929231794E-2</v>
      </c>
      <c r="K6">
        <v>0.13311868825555301</v>
      </c>
      <c r="L6">
        <v>1.0197879605595399</v>
      </c>
      <c r="M6" s="31">
        <v>0</v>
      </c>
      <c r="N6">
        <v>1.01168023619519</v>
      </c>
      <c r="O6">
        <v>0.99237426017087405</v>
      </c>
      <c r="P6">
        <v>1.01104732339156</v>
      </c>
      <c r="Q6">
        <v>0.991497026878146</v>
      </c>
      <c r="R6">
        <v>94.819999694824205</v>
      </c>
      <c r="S6" s="43">
        <f>IF(C6,O6,Q6)</f>
        <v>0.99237426017087405</v>
      </c>
      <c r="T6" s="43">
        <f>IF(D6 = 0,N6,P6)</f>
        <v>1.01104732339156</v>
      </c>
      <c r="U6" s="68">
        <f>R6*S6^(1-M6)</f>
        <v>94.096927046553674</v>
      </c>
      <c r="V6" s="67">
        <f>R6*T6^(M6+1)</f>
        <v>95.867506895440542</v>
      </c>
      <c r="W6" s="76">
        <f>0.5 * (D6-MAX($D$3:$D$73))/(MIN($D$3:$D$73)-MAX($D$3:$D$73)) + 0.75</f>
        <v>1.1056544374182298</v>
      </c>
      <c r="X6" s="76">
        <f>AVERAGE(D6, F6, G6, H6, I6, J6, K6)</f>
        <v>0.15119709243037316</v>
      </c>
      <c r="Y6" s="32">
        <f>1.2^M6</f>
        <v>1</v>
      </c>
      <c r="Z6" s="32">
        <f>IF(C6&gt;0, 1, 0.3)</f>
        <v>1</v>
      </c>
      <c r="AA6" s="32">
        <f>PERCENTILE($L$2:$L$73, 0.05)</f>
        <v>-0.31580945352484868</v>
      </c>
      <c r="AB6" s="32">
        <f>PERCENTILE($L$2:$L$73, 0.95)</f>
        <v>1.0216922300354019</v>
      </c>
      <c r="AC6" s="32">
        <f>MIN(MAX(L6,AA6), AB6)</f>
        <v>1.0197879605595399</v>
      </c>
      <c r="AD6" s="32">
        <f>AC6-$AC$74+1</f>
        <v>2.3355974140843885</v>
      </c>
      <c r="AE6" s="21">
        <f>(AD6^4) *Y6*Z6</f>
        <v>29.757191712427012</v>
      </c>
      <c r="AF6" s="15">
        <f>AE6/$AE$74</f>
        <v>4.6572812450136385E-2</v>
      </c>
      <c r="AG6" s="2">
        <v>1612</v>
      </c>
      <c r="AH6" s="16">
        <f>$D$80*AF6</f>
        <v>2736.3623091015384</v>
      </c>
      <c r="AI6" s="26">
        <f>AH6-AG6</f>
        <v>1124.3623091015384</v>
      </c>
      <c r="AJ6" s="2">
        <v>1233</v>
      </c>
      <c r="AK6" s="2">
        <v>1422</v>
      </c>
      <c r="AL6" s="2">
        <v>284</v>
      </c>
      <c r="AM6" s="10">
        <f>SUM(AJ6:AL6)</f>
        <v>2939</v>
      </c>
      <c r="AN6" s="16">
        <f>AF6*$D$79</f>
        <v>4507.2236432992986</v>
      </c>
      <c r="AO6" s="9">
        <f>AN6-AM6</f>
        <v>1568.2236432992986</v>
      </c>
      <c r="AP6" s="9">
        <f>AO6+AI6</f>
        <v>2692.585952400837</v>
      </c>
      <c r="AQ6" s="18">
        <f>AG6+AM6</f>
        <v>4551</v>
      </c>
      <c r="AR6" s="30">
        <f>AH6+AN6</f>
        <v>7243.5859524008374</v>
      </c>
      <c r="AS6" s="77">
        <f>AP6*(AP6&gt;0)</f>
        <v>2692.585952400837</v>
      </c>
      <c r="AT6">
        <f>AS6/$AS$74</f>
        <v>7.9976773094798559E-2</v>
      </c>
      <c r="AU6" s="66">
        <f>AT6*$AP$74</f>
        <v>392.64596750891423</v>
      </c>
      <c r="AV6" s="69">
        <f>IF(AU6&gt;0,U6,V6)</f>
        <v>94.096927046553674</v>
      </c>
      <c r="AW6" s="17">
        <f>AU6/AV6</f>
        <v>4.1727820432930383</v>
      </c>
      <c r="AX6" s="38">
        <f>AQ6/AR6</f>
        <v>0.62827997485024689</v>
      </c>
      <c r="AY6" s="23">
        <v>0</v>
      </c>
      <c r="AZ6" s="16">
        <f>BN6*$D$81</f>
        <v>125.19866955830595</v>
      </c>
      <c r="BA6" s="63">
        <f>AZ6-AY6</f>
        <v>125.19866955830595</v>
      </c>
      <c r="BB6" s="42">
        <f>($AD6^$BB$76)*($BC$76^$M6)*(IF($C6&gt;0,1,$BD$76))</f>
        <v>2.5337525126015397</v>
      </c>
      <c r="BC6" s="42">
        <f>($AD6^$BB$77)*($BC$77^$M6)*(IF($C6&gt;0,1,$BD$77))</f>
        <v>6.1116897738458889</v>
      </c>
      <c r="BD6" s="42">
        <f>($AD6^$BB$78)*($BC$78^$M6)*(IF($C6&gt;0,1,$BD$78))</f>
        <v>61.875597348443783</v>
      </c>
      <c r="BE6" s="42">
        <f>($AD6^$BB$79)*($BC$79^$M6)*(IF($C6&gt;0,1,$BD$79))</f>
        <v>6.1480881750916581</v>
      </c>
      <c r="BF6" s="42">
        <f>($AD6^$BB$80)*($BC$80^$M6)*(IF($C6&gt;0,1,$BD$80))</f>
        <v>1.0784187266180396</v>
      </c>
      <c r="BG6" s="42">
        <f>($AD6^$BB$81)*($BC$81^$M6)*(IF($C6&gt;0,1,$BD$81))</f>
        <v>20.944749804398402</v>
      </c>
      <c r="BH6" s="42">
        <f>($AD6^$BB$82)*($BC$82^$M6)*(IF($C6&gt;0,1,$BD$82))</f>
        <v>4.8606443523439067</v>
      </c>
      <c r="BI6" s="40">
        <f>BB6/BB$74</f>
        <v>2.4325540727024354E-2</v>
      </c>
      <c r="BJ6" s="40">
        <f>BC6/BC$74</f>
        <v>3.0880758145504259E-2</v>
      </c>
      <c r="BK6" s="40">
        <f>BD6/BD$74</f>
        <v>5.9140194221840997E-2</v>
      </c>
      <c r="BL6" s="40">
        <f>BE6/BE$74</f>
        <v>2.7815971919413721E-2</v>
      </c>
      <c r="BM6" s="40">
        <f>BF6/BF$74</f>
        <v>1.4665851077026745E-2</v>
      </c>
      <c r="BN6" s="40">
        <f>BG6/BG$74</f>
        <v>3.6613150916305293E-2</v>
      </c>
      <c r="BO6" s="40">
        <f>BH6/BH$74</f>
        <v>3.6435304580302259E-2</v>
      </c>
      <c r="BP6" s="2">
        <v>2241</v>
      </c>
      <c r="BQ6" s="17">
        <f>BP$74*BI6</f>
        <v>1536.0605947486799</v>
      </c>
      <c r="BR6" s="1">
        <f>BQ6-BP6</f>
        <v>-704.93940525132007</v>
      </c>
      <c r="BS6" s="2">
        <v>2935</v>
      </c>
      <c r="BT6" s="17">
        <f>BS$74*BJ6</f>
        <v>1863.6846348393276</v>
      </c>
      <c r="BU6" s="1">
        <f>BT6-BS6</f>
        <v>-1071.3153651606724</v>
      </c>
      <c r="BV6" s="2">
        <v>7968</v>
      </c>
      <c r="BW6" s="17">
        <f>BV$74*BK6</f>
        <v>3964.4037794668893</v>
      </c>
      <c r="BX6" s="1">
        <f>BW6-BV6</f>
        <v>-4003.5962205331107</v>
      </c>
      <c r="BY6" s="2">
        <v>1737</v>
      </c>
      <c r="BZ6" s="17">
        <f>BY$74*BL6</f>
        <v>1803.6154352267051</v>
      </c>
      <c r="CA6" s="1">
        <f>BZ6-BY6</f>
        <v>66.615435226705131</v>
      </c>
      <c r="CB6" s="2">
        <v>1276</v>
      </c>
      <c r="CC6" s="17">
        <f>CB$74*BM6</f>
        <v>969.44208789362187</v>
      </c>
      <c r="CD6" s="1">
        <f>CC6-CB6</f>
        <v>-306.55791210637813</v>
      </c>
      <c r="CE6" s="2">
        <v>2339</v>
      </c>
      <c r="CF6" s="17">
        <f>CE$74*BN6</f>
        <v>2638.6731733872061</v>
      </c>
      <c r="CG6" s="1">
        <f>CF6-CE6</f>
        <v>299.67317338720613</v>
      </c>
      <c r="CH6" s="2">
        <v>1594</v>
      </c>
      <c r="CI6" s="17">
        <f>CH$74*BO6</f>
        <v>2426.882767484773</v>
      </c>
      <c r="CJ6" s="1">
        <f>CI6-CH6</f>
        <v>832.88276748477301</v>
      </c>
      <c r="CK6" s="9"/>
      <c r="CO6" s="40"/>
      <c r="CQ6" s="17"/>
      <c r="CR6" s="1"/>
    </row>
    <row r="7" spans="1:98" x14ac:dyDescent="0.2">
      <c r="A7" s="36" t="s">
        <v>74</v>
      </c>
      <c r="B7">
        <v>1</v>
      </c>
      <c r="C7">
        <v>0</v>
      </c>
      <c r="D7">
        <v>0.108346709470304</v>
      </c>
      <c r="E7">
        <v>0.891653290529695</v>
      </c>
      <c r="F7">
        <v>3.7301587301587301E-2</v>
      </c>
      <c r="G7">
        <v>3.7301587301587301E-2</v>
      </c>
      <c r="H7">
        <v>1.4964788732394299E-2</v>
      </c>
      <c r="I7">
        <v>0.136443661971831</v>
      </c>
      <c r="J7">
        <v>4.51868407313753E-2</v>
      </c>
      <c r="K7">
        <v>4.1055339292524598E-2</v>
      </c>
      <c r="L7">
        <v>0.65244685922688195</v>
      </c>
      <c r="M7" s="31">
        <v>0</v>
      </c>
      <c r="N7">
        <v>1.00536294269684</v>
      </c>
      <c r="O7">
        <v>0.996240174230414</v>
      </c>
      <c r="P7">
        <v>1.0086087078383701</v>
      </c>
      <c r="Q7">
        <v>0.993715758963017</v>
      </c>
      <c r="R7">
        <v>109.650001525878</v>
      </c>
      <c r="S7" s="43">
        <f>IF(C7,O7,Q7)</f>
        <v>0.993715758963017</v>
      </c>
      <c r="T7" s="43">
        <f>IF(D7 = 0,N7,P7)</f>
        <v>1.0086087078383701</v>
      </c>
      <c r="U7" s="68">
        <f>R7*S7^(1-M7)</f>
        <v>108.96093448658382</v>
      </c>
      <c r="V7" s="67">
        <f>R7*T7^(M7+1)</f>
        <v>110.59394635349112</v>
      </c>
      <c r="W7" s="76">
        <f>0.5 * (D7-MAX($D$3:$D$73))/(MIN($D$3:$D$73)-MAX($D$3:$D$73)) + 0.75</f>
        <v>1.187465928914087</v>
      </c>
      <c r="X7" s="76">
        <f>AVERAGE(D7, F7, G7, H7, I7, J7, K7)</f>
        <v>6.0085787828800544E-2</v>
      </c>
      <c r="Y7" s="32">
        <f>1.2^M7</f>
        <v>1</v>
      </c>
      <c r="Z7" s="32">
        <f>IF(C7&gt;0, 1, 0.3)</f>
        <v>0.3</v>
      </c>
      <c r="AA7" s="32">
        <f>PERCENTILE($L$2:$L$73, 0.05)</f>
        <v>-0.31580945352484868</v>
      </c>
      <c r="AB7" s="32">
        <f>PERCENTILE($L$2:$L$73, 0.95)</f>
        <v>1.0216922300354019</v>
      </c>
      <c r="AC7" s="32">
        <f>MIN(MAX(L7,AA7), AB7)</f>
        <v>0.65244685922688195</v>
      </c>
      <c r="AD7" s="32">
        <f>AC7-$AC$74+1</f>
        <v>1.9682563127517305</v>
      </c>
      <c r="AE7" s="21">
        <f>(AD7^4) *Y7*Z7</f>
        <v>4.5024393025747242</v>
      </c>
      <c r="AF7" s="15">
        <f>AE7/$AE$74</f>
        <v>7.0467422878270312E-3</v>
      </c>
      <c r="AG7" s="2">
        <v>2193</v>
      </c>
      <c r="AH7" s="16">
        <f>$D$80*AF7</f>
        <v>414.02781975013329</v>
      </c>
      <c r="AI7" s="26">
        <f>AH7-AG7</f>
        <v>-1778.9721802498666</v>
      </c>
      <c r="AJ7" s="2">
        <v>0</v>
      </c>
      <c r="AK7" s="2">
        <v>2193</v>
      </c>
      <c r="AL7" s="2">
        <v>0</v>
      </c>
      <c r="AM7" s="14">
        <f>SUM(AJ7:AL7)</f>
        <v>2193</v>
      </c>
      <c r="AN7" s="16">
        <f>AF7*$D$79</f>
        <v>681.96962513132439</v>
      </c>
      <c r="AO7" s="9">
        <f>AN7-AM7</f>
        <v>-1511.0303748686756</v>
      </c>
      <c r="AP7" s="9">
        <f>AO7+AI7</f>
        <v>-3290.0025551185422</v>
      </c>
      <c r="AQ7" s="18">
        <f>AG7+AM7</f>
        <v>4386</v>
      </c>
      <c r="AR7" s="30">
        <f>AH7+AN7</f>
        <v>1095.9974448814578</v>
      </c>
      <c r="AS7" s="77">
        <f>AP7*(AP7&gt;0)</f>
        <v>0</v>
      </c>
      <c r="AT7">
        <f>AS7/$AS$74</f>
        <v>0</v>
      </c>
      <c r="AU7" s="66">
        <f>AT7*$AP$74</f>
        <v>0</v>
      </c>
      <c r="AV7" s="69">
        <f>IF(AU7&gt;0,U7,V7)</f>
        <v>110.59394635349112</v>
      </c>
      <c r="AW7" s="17">
        <f>AU7/AV7</f>
        <v>0</v>
      </c>
      <c r="AX7" s="38">
        <f>AQ7/AR7</f>
        <v>4.0018341470443719</v>
      </c>
      <c r="AY7" s="23">
        <v>0</v>
      </c>
      <c r="AZ7" s="16">
        <f>BN7*$D$81</f>
        <v>15.250492280756207</v>
      </c>
      <c r="BA7" s="63">
        <f>AZ7-AY7</f>
        <v>15.250492280756207</v>
      </c>
      <c r="BB7" s="42">
        <f>($AD7^$BB$76)*($BC$76^$M7)*(IF($C7&gt;0,1,$BD$76))</f>
        <v>0.97461136692469796</v>
      </c>
      <c r="BC7" s="42">
        <f>($AD7^$BB$77)*($BC$77^$M7)*(IF($C7&gt;0,1,$BD$77))</f>
        <v>1.6713463966177609</v>
      </c>
      <c r="BD7" s="42">
        <f>($AD7^$BB$78)*($BC$78^$M7)*(IF($C7&gt;0,1,$BD$78))</f>
        <v>5.3845457870919475E-2</v>
      </c>
      <c r="BE7" s="42">
        <f>($AD7^$BB$79)*($BC$79^$M7)*(IF($C7&gt;0,1,$BD$79))</f>
        <v>3.0900593841372634</v>
      </c>
      <c r="BF7" s="42">
        <f>($AD7^$BB$80)*($BC$80^$M7)*(IF($C7&gt;0,1,$BD$80))</f>
        <v>0.69462596869687854</v>
      </c>
      <c r="BG7" s="42">
        <f>($AD7^$BB$81)*($BC$81^$M7)*(IF($C7&gt;0,1,$BD$81))</f>
        <v>2.5512870571327655</v>
      </c>
      <c r="BH7" s="42">
        <f>($AD7^$BB$82)*($BC$82^$M7)*(IF($C7&gt;0,1,$BD$82))</f>
        <v>0.13779479348489931</v>
      </c>
      <c r="BI7" s="40">
        <f>BB7/BB$74</f>
        <v>9.3568524870668579E-3</v>
      </c>
      <c r="BJ7" s="40">
        <f>BC7/BC$74</f>
        <v>8.4448729829483919E-3</v>
      </c>
      <c r="BK7" s="40">
        <f>BD7/BD$74</f>
        <v>5.1465052022325659E-5</v>
      </c>
      <c r="BL7" s="40">
        <f>BE7/BE$74</f>
        <v>1.3980444426075843E-2</v>
      </c>
      <c r="BM7" s="40">
        <f>BF7/BF$74</f>
        <v>9.4464986184833281E-3</v>
      </c>
      <c r="BN7" s="40">
        <f>BG7/BG$74</f>
        <v>4.4598602955859649E-3</v>
      </c>
      <c r="BO7" s="40">
        <f>BH7/BH$74</f>
        <v>1.0329073485454902E-3</v>
      </c>
      <c r="BP7" s="2">
        <v>0</v>
      </c>
      <c r="BQ7" s="17">
        <f>BP$74*BI7</f>
        <v>590.8478071483238</v>
      </c>
      <c r="BR7" s="1">
        <f>BQ7-BP7</f>
        <v>590.8478071483238</v>
      </c>
      <c r="BS7" s="2">
        <v>0</v>
      </c>
      <c r="BT7" s="17">
        <f>BS$74*BJ7</f>
        <v>509.65652939391839</v>
      </c>
      <c r="BU7" s="1">
        <f>BT7-BS7</f>
        <v>509.65652939391839</v>
      </c>
      <c r="BV7" s="2">
        <v>0</v>
      </c>
      <c r="BW7" s="17">
        <f>BV$74*BK7</f>
        <v>3.449908297264578</v>
      </c>
      <c r="BX7" s="1">
        <f>BW7-BV7</f>
        <v>3.449908297264578</v>
      </c>
      <c r="BY7" s="2">
        <v>0</v>
      </c>
      <c r="BZ7" s="17">
        <f>BY$74*BL7</f>
        <v>906.50599703118371</v>
      </c>
      <c r="CA7" s="1">
        <f>BZ7-BY7</f>
        <v>906.50599703118371</v>
      </c>
      <c r="CB7" s="2">
        <v>0</v>
      </c>
      <c r="CC7" s="17">
        <f>CB$74*BM7</f>
        <v>624.43245167898499</v>
      </c>
      <c r="CD7" s="1">
        <f>CC7-CB7</f>
        <v>624.43245167898499</v>
      </c>
      <c r="CE7" s="2">
        <v>0</v>
      </c>
      <c r="CF7" s="17">
        <f>CE$74*BN7</f>
        <v>321.41767164258493</v>
      </c>
      <c r="CG7" s="1">
        <f>CF7-CE7</f>
        <v>321.41767164258493</v>
      </c>
      <c r="CH7" s="2">
        <v>0</v>
      </c>
      <c r="CI7" s="17">
        <f>CH$74*BO7</f>
        <v>68.799892671918016</v>
      </c>
      <c r="CJ7" s="1">
        <f>CI7-CH7</f>
        <v>68.799892671918016</v>
      </c>
      <c r="CK7" s="9"/>
      <c r="CO7" s="40"/>
      <c r="CQ7" s="17"/>
      <c r="CR7" s="1"/>
    </row>
    <row r="8" spans="1:98" x14ac:dyDescent="0.2">
      <c r="A8" s="36" t="s">
        <v>9</v>
      </c>
      <c r="B8">
        <v>0</v>
      </c>
      <c r="C8">
        <v>0</v>
      </c>
      <c r="D8">
        <v>7.3836276083467101E-2</v>
      </c>
      <c r="E8">
        <v>0.92616372391653201</v>
      </c>
      <c r="F8">
        <v>4.0476190476190402E-2</v>
      </c>
      <c r="G8">
        <v>4.0476190476190402E-2</v>
      </c>
      <c r="H8">
        <v>5.2816901408450703E-3</v>
      </c>
      <c r="I8">
        <v>1.14436619718309E-2</v>
      </c>
      <c r="J8">
        <v>7.7744373823308496E-3</v>
      </c>
      <c r="K8">
        <v>1.77392110403038E-2</v>
      </c>
      <c r="L8">
        <v>0.63985967489578299</v>
      </c>
      <c r="M8" s="31">
        <v>2</v>
      </c>
      <c r="N8">
        <v>1.00641229118169</v>
      </c>
      <c r="O8">
        <v>0.994710985473932</v>
      </c>
      <c r="P8">
        <v>1.0081248748699201</v>
      </c>
      <c r="Q8">
        <v>0.99323009194470802</v>
      </c>
      <c r="R8">
        <v>94.889999389648395</v>
      </c>
      <c r="S8" s="43">
        <f>IF(C8,O8,Q8)</f>
        <v>0.99323009194470802</v>
      </c>
      <c r="T8" s="43">
        <f>IF(D8 = 0,N8,P8)</f>
        <v>1.0081248748699201</v>
      </c>
      <c r="U8" s="68">
        <f>R8*S8^(1-M8)</f>
        <v>95.536774569382274</v>
      </c>
      <c r="V8" s="67">
        <f>R8*T8^(M8+1)</f>
        <v>97.221750487463382</v>
      </c>
      <c r="W8" s="76">
        <f>0.5 * (D8-MAX($D$3:$D$73))/(MIN($D$3:$D$73)-MAX($D$3:$D$73)) + 0.75</f>
        <v>1.2076837112952463</v>
      </c>
      <c r="X8" s="76">
        <f>AVERAGE(D8, F8, G8, H8, I8, J8, K8)</f>
        <v>2.8146808224451213E-2</v>
      </c>
      <c r="Y8" s="32">
        <f>1.2^M8</f>
        <v>1.44</v>
      </c>
      <c r="Z8" s="32">
        <f>IF(C8&gt;0, 1, 0.3)</f>
        <v>0.3</v>
      </c>
      <c r="AA8" s="32">
        <f>PERCENTILE($L$2:$L$73, 0.05)</f>
        <v>-0.31580945352484868</v>
      </c>
      <c r="AB8" s="32">
        <f>PERCENTILE($L$2:$L$73, 0.95)</f>
        <v>1.0216922300354019</v>
      </c>
      <c r="AC8" s="32">
        <f>MIN(MAX(L8,AA8), AB8)</f>
        <v>0.63985967489578299</v>
      </c>
      <c r="AD8" s="32">
        <f>AC8-$AC$74+1</f>
        <v>1.9556691284206318</v>
      </c>
      <c r="AE8" s="21">
        <f>(AD8^4) *Y8*Z8</f>
        <v>6.3192460773284536</v>
      </c>
      <c r="AF8" s="15">
        <f>AE8/$AE$74</f>
        <v>9.8902162956046782E-3</v>
      </c>
      <c r="AG8" s="2">
        <v>95</v>
      </c>
      <c r="AH8" s="16">
        <f>$D$80*AF8</f>
        <v>581.09471334010505</v>
      </c>
      <c r="AI8" s="26">
        <f>AH8-AG8</f>
        <v>486.09471334010505</v>
      </c>
      <c r="AJ8" s="2">
        <v>0</v>
      </c>
      <c r="AK8" s="2">
        <v>950</v>
      </c>
      <c r="AL8" s="2">
        <v>0</v>
      </c>
      <c r="AM8" s="10">
        <f>SUM(AJ8:AL8)</f>
        <v>950</v>
      </c>
      <c r="AN8" s="16">
        <f>AF8*$D$79</f>
        <v>957.15535265602955</v>
      </c>
      <c r="AO8" s="9">
        <f>AN8-AM8</f>
        <v>7.1553526560295495</v>
      </c>
      <c r="AP8" s="37">
        <f>AO8+AI8</f>
        <v>493.25006599613459</v>
      </c>
      <c r="AQ8" s="18">
        <f>AG8+AM8</f>
        <v>1045</v>
      </c>
      <c r="AR8" s="30">
        <f>AH8+AN8</f>
        <v>1538.2500659961347</v>
      </c>
      <c r="AS8" s="77">
        <f>AP8*(AP8&gt;0)</f>
        <v>493.25006599613459</v>
      </c>
      <c r="AT8">
        <f>AS8/$AS$74</f>
        <v>1.4650803838589844E-2</v>
      </c>
      <c r="AU8" s="66">
        <f>AT8*$AP$74</f>
        <v>71.928121445556968</v>
      </c>
      <c r="AV8" s="69">
        <f>IF(AU8&gt;0,U8,V8)</f>
        <v>95.536774569382274</v>
      </c>
      <c r="AW8" s="17">
        <f>AU8/AV8</f>
        <v>0.75288413042791347</v>
      </c>
      <c r="AX8" s="38">
        <f>AQ8/AR8</f>
        <v>0.67934338057270449</v>
      </c>
      <c r="AY8" s="23">
        <v>0</v>
      </c>
      <c r="AZ8" s="16">
        <f>BN8*$D$81</f>
        <v>35.944727855268233</v>
      </c>
      <c r="BA8" s="63">
        <f>AZ8-AY8</f>
        <v>35.944727855268233</v>
      </c>
      <c r="BB8" s="42">
        <f>($AD8^$BB$76)*($BC$76^$M8)*(IF($C8&gt;0,1,$BD$76))</f>
        <v>0.51714516797866616</v>
      </c>
      <c r="BC8" s="42">
        <f>($AD8^$BB$77)*($BC$77^$M8)*(IF($C8&gt;0,1,$BD$77))</f>
        <v>1.0263005686633351</v>
      </c>
      <c r="BD8" s="42">
        <f>($AD8^$BB$78)*($BC$78^$M8)*(IF($C8&gt;0,1,$BD$78))</f>
        <v>1.2075067918864315E-2</v>
      </c>
      <c r="BE8" s="42">
        <f>($AD8^$BB$79)*($BC$79^$M8)*(IF($C8&gt;0,1,$BD$79))</f>
        <v>0.37764761169018068</v>
      </c>
      <c r="BF8" s="42">
        <f>($AD8^$BB$80)*($BC$80^$M8)*(IF($C8&gt;0,1,$BD$80))</f>
        <v>1.27274197057623</v>
      </c>
      <c r="BG8" s="42">
        <f>($AD8^$BB$81)*($BC$81^$M8)*(IF($C8&gt;0,1,$BD$81))</f>
        <v>6.0132694250810204</v>
      </c>
      <c r="BH8" s="42">
        <f>($AD8^$BB$82)*($BC$82^$M8)*(IF($C8&gt;0,1,$BD$82))</f>
        <v>2.5410118436885454E-2</v>
      </c>
      <c r="BI8" s="40">
        <f>BB8/BB$74</f>
        <v>4.9649031556489708E-3</v>
      </c>
      <c r="BJ8" s="40">
        <f>BC8/BC$74</f>
        <v>5.1856263681954841E-3</v>
      </c>
      <c r="BK8" s="40">
        <f>BD8/BD$74</f>
        <v>1.1541252005084969E-5</v>
      </c>
      <c r="BL8" s="40">
        <f>BE8/BE$74</f>
        <v>1.7086019365769938E-3</v>
      </c>
      <c r="BM8" s="40">
        <f>BF8/BF$74</f>
        <v>1.7308531221902377E-2</v>
      </c>
      <c r="BN8" s="40">
        <f>BG8/BG$74</f>
        <v>1.0511691140596061E-2</v>
      </c>
      <c r="BO8" s="40">
        <f>BH8/BH$74</f>
        <v>1.904738009114003E-4</v>
      </c>
      <c r="BP8" s="2">
        <v>612</v>
      </c>
      <c r="BQ8" s="17">
        <f>BP$74*BI8</f>
        <v>313.51377466660989</v>
      </c>
      <c r="BR8" s="1">
        <f>BQ8-BP8</f>
        <v>-298.48622533339011</v>
      </c>
      <c r="BS8" s="2">
        <v>407</v>
      </c>
      <c r="BT8" s="17">
        <f>BS$74*BJ8</f>
        <v>312.95773694696567</v>
      </c>
      <c r="BU8" s="1">
        <f>BT8-BS8</f>
        <v>-94.042263053034333</v>
      </c>
      <c r="BV8" s="2">
        <v>0</v>
      </c>
      <c r="BW8" s="17">
        <f>BV$74*BK8</f>
        <v>0.77365628690886579</v>
      </c>
      <c r="BX8" s="1">
        <f>BW8-BV8</f>
        <v>0.77365628690886579</v>
      </c>
      <c r="BY8" s="2">
        <v>849</v>
      </c>
      <c r="BZ8" s="17">
        <f>BY$74*BL8</f>
        <v>110.78745816958886</v>
      </c>
      <c r="CA8" s="1">
        <f>BZ8-BY8</f>
        <v>-738.21254183041117</v>
      </c>
      <c r="CB8" s="2">
        <v>619</v>
      </c>
      <c r="CC8" s="17">
        <f>CB$74*BM8</f>
        <v>1144.1285308301908</v>
      </c>
      <c r="CD8" s="1">
        <f>CC8-CB8</f>
        <v>525.12853083019081</v>
      </c>
      <c r="CE8" s="2">
        <v>206</v>
      </c>
      <c r="CF8" s="17">
        <f>CE$74*BN8</f>
        <v>757.56706881161756</v>
      </c>
      <c r="CG8" s="1">
        <f>CF8-CE8</f>
        <v>551.56706881161756</v>
      </c>
      <c r="CH8" s="2">
        <v>1237</v>
      </c>
      <c r="CI8" s="17">
        <f>CH$74*BO8</f>
        <v>12.687078931106551</v>
      </c>
      <c r="CJ8" s="1">
        <f>CI8-CH8</f>
        <v>-1224.3129210688935</v>
      </c>
      <c r="CK8" s="9"/>
      <c r="CO8" s="40"/>
      <c r="CQ8" s="17"/>
      <c r="CR8" s="1"/>
    </row>
    <row r="9" spans="1:98" x14ac:dyDescent="0.2">
      <c r="A9" s="54" t="s">
        <v>75</v>
      </c>
      <c r="B9">
        <v>0</v>
      </c>
      <c r="C9">
        <v>0</v>
      </c>
      <c r="D9">
        <v>0.21632653061224399</v>
      </c>
      <c r="E9">
        <v>0.78367346938775495</v>
      </c>
      <c r="F9">
        <v>0.17460317460317401</v>
      </c>
      <c r="G9">
        <v>0.17460317460317401</v>
      </c>
      <c r="H9">
        <v>0.51578947368421002</v>
      </c>
      <c r="I9">
        <v>0.23421052631578901</v>
      </c>
      <c r="J9">
        <v>0.34756772591787399</v>
      </c>
      <c r="K9">
        <v>0.24634615551062899</v>
      </c>
      <c r="L9">
        <v>-0.26252738484743698</v>
      </c>
      <c r="M9" s="31">
        <v>0</v>
      </c>
      <c r="N9">
        <v>1.00508134084154</v>
      </c>
      <c r="O9">
        <v>0.99485340588895499</v>
      </c>
      <c r="P9">
        <v>1.0131489905927</v>
      </c>
      <c r="Q9">
        <v>0.99501377743238195</v>
      </c>
      <c r="R9">
        <v>2.66000008583068</v>
      </c>
      <c r="S9" s="43">
        <f>IF(C9,O9,Q9)</f>
        <v>0.99501377743238195</v>
      </c>
      <c r="T9" s="43">
        <f>IF(D9 = 0,N9,P9)</f>
        <v>1.0131489905927</v>
      </c>
      <c r="U9" s="68">
        <f>R9*S9^(1-M9)</f>
        <v>2.6467367333728453</v>
      </c>
      <c r="V9" s="67">
        <f>R9*T9^(M9+1)</f>
        <v>2.6949764019358491</v>
      </c>
      <c r="W9" s="76">
        <f>0.5 * (D9-MAX($D$3:$D$73))/(MIN($D$3:$D$73)-MAX($D$3:$D$73)) + 0.75</f>
        <v>1.1242064357360917</v>
      </c>
      <c r="X9" s="76">
        <f>AVERAGE(D9, F9, G9, H9, I9, J9, K9)</f>
        <v>0.27277810874958486</v>
      </c>
      <c r="Y9" s="32">
        <f>1.2^M9</f>
        <v>1</v>
      </c>
      <c r="Z9" s="32">
        <f>IF(C9&gt;0, 1, 0.3)</f>
        <v>0.3</v>
      </c>
      <c r="AA9" s="32">
        <f>PERCENTILE($L$2:$L$73, 0.05)</f>
        <v>-0.31580945352484868</v>
      </c>
      <c r="AB9" s="32">
        <f>PERCENTILE($L$2:$L$73, 0.95)</f>
        <v>1.0216922300354019</v>
      </c>
      <c r="AC9" s="32">
        <f>MIN(MAX(L9,AA9), AB9)</f>
        <v>-0.26252738484743698</v>
      </c>
      <c r="AD9" s="32">
        <f>AC9-$AC$74+1</f>
        <v>1.0532820686774116</v>
      </c>
      <c r="AE9" s="21">
        <v>0</v>
      </c>
      <c r="AF9" s="15">
        <f>AE9/$AE$74</f>
        <v>0</v>
      </c>
      <c r="AG9" s="2">
        <v>0</v>
      </c>
      <c r="AH9" s="16">
        <f>$D$80*AF9</f>
        <v>0</v>
      </c>
      <c r="AI9" s="26">
        <f>AH9-AG9</f>
        <v>0</v>
      </c>
      <c r="AJ9" s="2">
        <v>0</v>
      </c>
      <c r="AK9" s="2">
        <v>0</v>
      </c>
      <c r="AL9" s="2">
        <v>0</v>
      </c>
      <c r="AM9" s="14">
        <f>SUM(AJ9:AL9)</f>
        <v>0</v>
      </c>
      <c r="AN9" s="16">
        <f>AF9*$D$79</f>
        <v>0</v>
      </c>
      <c r="AO9" s="9">
        <f>AN9-AM9</f>
        <v>0</v>
      </c>
      <c r="AP9" s="9">
        <f>AO9+AI9</f>
        <v>0</v>
      </c>
      <c r="AQ9" s="18">
        <f>AG9+AM9</f>
        <v>0</v>
      </c>
      <c r="AR9" s="30">
        <f>AH9+AN9</f>
        <v>0</v>
      </c>
      <c r="AS9" s="77">
        <f>AP9*(AP9&gt;0)</f>
        <v>0</v>
      </c>
      <c r="AT9">
        <f>AS9/$AS$74</f>
        <v>0</v>
      </c>
      <c r="AU9" s="66">
        <f>AT9*$AP$74</f>
        <v>0</v>
      </c>
      <c r="AV9" s="69">
        <f>IF(AU9&gt;0,U9,V9)</f>
        <v>2.6949764019358491</v>
      </c>
      <c r="AW9" s="17">
        <f>AU9/AV9</f>
        <v>0</v>
      </c>
      <c r="AX9" s="38">
        <v>1</v>
      </c>
      <c r="AY9" s="23">
        <v>0</v>
      </c>
      <c r="AZ9" s="16">
        <f>BN9*$D$81</f>
        <v>1.6201391472844713</v>
      </c>
      <c r="BA9" s="63">
        <f>AZ9-AY9</f>
        <v>1.6201391472844713</v>
      </c>
      <c r="BB9" s="42">
        <f>($AD9^$BB$76)*($BC$76^$M9)*(IF($C9&gt;0,1,$BD$76))</f>
        <v>0.49116449084620617</v>
      </c>
      <c r="BC9" s="42">
        <f>($AD9^$BB$77)*($BC$77^$M9)*(IF($C9&gt;0,1,$BD$77))</f>
        <v>0.44015596501681448</v>
      </c>
      <c r="BD9" s="42">
        <f>($AD9^$BB$78)*($BC$78^$M9)*(IF($C9&gt;0,1,$BD$78))</f>
        <v>2.5743336089557199E-3</v>
      </c>
      <c r="BE9" s="42">
        <f>($AD9^$BB$79)*($BC$79^$M9)*(IF($C9&gt;0,1,$BD$79))</f>
        <v>0.8102260259224261</v>
      </c>
      <c r="BF9" s="42">
        <f>($AD9^$BB$80)*($BC$80^$M9)*(IF($C9&gt;0,1,$BD$80))</f>
        <v>0.65702852630640618</v>
      </c>
      <c r="BG9" s="42">
        <f>($AD9^$BB$81)*($BC$81^$M9)*(IF($C9&gt;0,1,$BD$81))</f>
        <v>0.2710364990930002</v>
      </c>
      <c r="BH9" s="42">
        <f>($AD9^$BB$82)*($BC$82^$M9)*(IF($C9&gt;0,1,$BD$82))</f>
        <v>4.2962338295446621E-2</v>
      </c>
      <c r="BI9" s="40">
        <f>BB9/BB$74</f>
        <v>4.7154731041509964E-3</v>
      </c>
      <c r="BJ9" s="40">
        <f>BC9/BC$74</f>
        <v>2.2239921208291394E-3</v>
      </c>
      <c r="BK9" s="40">
        <f>BD9/BD$74</f>
        <v>2.4605271892261297E-6</v>
      </c>
      <c r="BL9" s="40">
        <f>BE9/BE$74</f>
        <v>3.6657288808484572E-3</v>
      </c>
      <c r="BM9" s="40">
        <f>BF9/BF$74</f>
        <v>8.9351958402897735E-3</v>
      </c>
      <c r="BN9" s="40">
        <f>BG9/BG$74</f>
        <v>4.7379416501958511E-4</v>
      </c>
      <c r="BO9" s="40">
        <f>BH9/BH$74</f>
        <v>3.2204493227770063E-4</v>
      </c>
      <c r="BP9" s="2">
        <v>408</v>
      </c>
      <c r="BQ9" s="17">
        <f>BP$74*BI9</f>
        <v>297.76326463471884</v>
      </c>
      <c r="BR9" s="1">
        <f>BQ9-BP9</f>
        <v>-110.23673536528116</v>
      </c>
      <c r="BS9" s="2">
        <v>153</v>
      </c>
      <c r="BT9" s="17">
        <f>BS$74*BJ9</f>
        <v>134.22014848415938</v>
      </c>
      <c r="BU9" s="1">
        <f>BT9-BS9</f>
        <v>-18.779851515840619</v>
      </c>
      <c r="BV9" s="2">
        <v>0</v>
      </c>
      <c r="BW9" s="17">
        <f>BV$74*BK9</f>
        <v>0.16493897960258438</v>
      </c>
      <c r="BX9" s="1">
        <f>BW9-BV9</f>
        <v>0.16493897960258438</v>
      </c>
      <c r="BY9" s="2">
        <v>232</v>
      </c>
      <c r="BZ9" s="17">
        <f>BY$74*BL9</f>
        <v>237.68952636309481</v>
      </c>
      <c r="CA9" s="1">
        <f>BZ9-BY9</f>
        <v>5.6895263630948136</v>
      </c>
      <c r="CB9" s="2">
        <v>522</v>
      </c>
      <c r="CC9" s="17">
        <f>CB$74*BM9</f>
        <v>590.63431543483466</v>
      </c>
      <c r="CD9" s="1">
        <f>CC9-CB9</f>
        <v>68.634315434834662</v>
      </c>
      <c r="CE9" s="2">
        <v>0</v>
      </c>
      <c r="CF9" s="17">
        <f>CE$74*BN9</f>
        <v>34.145871678796482</v>
      </c>
      <c r="CG9" s="1">
        <f>CF9-CE9</f>
        <v>34.145871678796482</v>
      </c>
      <c r="CH9" s="2">
        <v>0</v>
      </c>
      <c r="CI9" s="17">
        <f>CH$74*BO9</f>
        <v>21.450768849153082</v>
      </c>
      <c r="CJ9" s="1">
        <f>CI9-CH9</f>
        <v>21.450768849153082</v>
      </c>
      <c r="CK9" s="9"/>
      <c r="CO9" s="40"/>
      <c r="CQ9" s="17"/>
      <c r="CR9" s="1"/>
    </row>
    <row r="10" spans="1:98" x14ac:dyDescent="0.2">
      <c r="A10" s="36" t="s">
        <v>54</v>
      </c>
      <c r="B10">
        <v>1</v>
      </c>
      <c r="C10">
        <v>1</v>
      </c>
      <c r="D10">
        <v>0.227929373996789</v>
      </c>
      <c r="E10">
        <v>0.77207062600320997</v>
      </c>
      <c r="F10">
        <v>0.226190476190476</v>
      </c>
      <c r="G10">
        <v>0.226190476190476</v>
      </c>
      <c r="H10">
        <v>3.2570422535211203E-2</v>
      </c>
      <c r="I10">
        <v>0.17077464788732299</v>
      </c>
      <c r="J10">
        <v>7.4580174577377201E-2</v>
      </c>
      <c r="K10">
        <v>0.129881966423463</v>
      </c>
      <c r="L10">
        <v>0.78344924632117596</v>
      </c>
      <c r="M10" s="31">
        <v>0</v>
      </c>
      <c r="N10">
        <v>1.0070704348207999</v>
      </c>
      <c r="O10">
        <v>0.99558760363191401</v>
      </c>
      <c r="P10">
        <v>1.00736962748519</v>
      </c>
      <c r="Q10">
        <v>0.99616591712491298</v>
      </c>
      <c r="R10">
        <v>96.510002136230398</v>
      </c>
      <c r="S10" s="43">
        <f>IF(C10,O10,Q10)</f>
        <v>0.99558760363191401</v>
      </c>
      <c r="T10" s="43">
        <f>IF(D10 = 0,N10,P10)</f>
        <v>1.00736962748519</v>
      </c>
      <c r="U10" s="68">
        <f>R10*S10^(1-M10)</f>
        <v>96.084161753320529</v>
      </c>
      <c r="V10" s="67">
        <f>R10*T10^(M10+1)</f>
        <v>97.221244900569303</v>
      </c>
      <c r="W10" s="76">
        <f>0.5 * (D10-MAX($D$3:$D$73))/(MIN($D$3:$D$73)-MAX($D$3:$D$73)) + 0.75</f>
        <v>1.1174089620584391</v>
      </c>
      <c r="X10" s="76">
        <f>AVERAGE(D10, F10, G10, H10, I10, J10, K10)</f>
        <v>0.1554453625430165</v>
      </c>
      <c r="Y10" s="32">
        <f>1.2^M10</f>
        <v>1</v>
      </c>
      <c r="Z10" s="32">
        <f>IF(C10&gt;0, 1, 0.3)</f>
        <v>1</v>
      </c>
      <c r="AA10" s="32">
        <f>PERCENTILE($L$2:$L$73, 0.05)</f>
        <v>-0.31580945352484868</v>
      </c>
      <c r="AB10" s="32">
        <f>PERCENTILE($L$2:$L$73, 0.95)</f>
        <v>1.0216922300354019</v>
      </c>
      <c r="AC10" s="32">
        <f>MIN(MAX(L10,AA10), AB10)</f>
        <v>0.78344924632117596</v>
      </c>
      <c r="AD10" s="32">
        <f>AC10-$AC$74+1</f>
        <v>2.0992586998460245</v>
      </c>
      <c r="AE10" s="21">
        <f>(AD10^4) *Y10*Z10</f>
        <v>19.420653814130379</v>
      </c>
      <c r="AF10" s="15">
        <f>AE10/$AE$74</f>
        <v>3.0395155446298349E-2</v>
      </c>
      <c r="AG10" s="2">
        <v>2123</v>
      </c>
      <c r="AH10" s="16">
        <f>$D$80*AF10</f>
        <v>1785.8521606695363</v>
      </c>
      <c r="AI10" s="26">
        <f>AH10-AG10</f>
        <v>-337.14783933046374</v>
      </c>
      <c r="AJ10" s="2">
        <v>772</v>
      </c>
      <c r="AK10" s="2">
        <v>1641</v>
      </c>
      <c r="AL10" s="2">
        <v>97</v>
      </c>
      <c r="AM10" s="10">
        <f>SUM(AJ10:AL10)</f>
        <v>2510</v>
      </c>
      <c r="AN10" s="16">
        <f>AF10*$D$79</f>
        <v>2941.5823537818615</v>
      </c>
      <c r="AO10" s="9">
        <f>AN10-AM10</f>
        <v>431.58235378186146</v>
      </c>
      <c r="AP10" s="9">
        <f>AO10+AI10</f>
        <v>94.434514451397717</v>
      </c>
      <c r="AQ10" s="18">
        <f>AG10+AM10</f>
        <v>4633</v>
      </c>
      <c r="AR10" s="30">
        <f>AH10+AN10</f>
        <v>4727.4345144513973</v>
      </c>
      <c r="AS10" s="77">
        <f>AP10*(AP10&gt;0)</f>
        <v>94.434514451397717</v>
      </c>
      <c r="AT10">
        <f>AS10/$AS$74</f>
        <v>2.8049495422282377E-3</v>
      </c>
      <c r="AU10" s="66">
        <f>AT10*$AP$74</f>
        <v>13.770899777569559</v>
      </c>
      <c r="AV10" s="69">
        <f>IF(AU10&gt;0,U10,V10)</f>
        <v>96.084161753320529</v>
      </c>
      <c r="AW10" s="17">
        <f>AU10/AV10</f>
        <v>0.14332122512473974</v>
      </c>
      <c r="AX10" s="38">
        <f>AQ10/AR10</f>
        <v>0.98002415175446256</v>
      </c>
      <c r="AY10" s="23">
        <v>0</v>
      </c>
      <c r="AZ10" s="16">
        <f>BN10*$D$81</f>
        <v>85.399057084845666</v>
      </c>
      <c r="BA10" s="63">
        <f>AZ10-AY10</f>
        <v>85.399057084845666</v>
      </c>
      <c r="BB10" s="42">
        <f>($AD10^$BB$76)*($BC$76^$M10)*(IF($C10&gt;0,1,$BD$76))</f>
        <v>2.254157690450211</v>
      </c>
      <c r="BC10" s="42">
        <f>($AD10^$BB$77)*($BC$77^$M10)*(IF($C10&gt;0,1,$BD$77))</f>
        <v>4.8673072519975067</v>
      </c>
      <c r="BD10" s="42">
        <f>($AD10^$BB$78)*($BC$78^$M10)*(IF($C10&gt;0,1,$BD$78))</f>
        <v>36.830428502865871</v>
      </c>
      <c r="BE10" s="42">
        <f>($AD10^$BB$79)*($BC$79^$M10)*(IF($C10&gt;0,1,$BD$79))</f>
        <v>4.8926395761855952</v>
      </c>
      <c r="BF10" s="42">
        <f>($AD10^$BB$80)*($BC$80^$M10)*(IF($C10&gt;0,1,$BD$80))</f>
        <v>1.0682277865981851</v>
      </c>
      <c r="BG10" s="42">
        <f>($AD10^$BB$81)*($BC$81^$M10)*(IF($C10&gt;0,1,$BD$81))</f>
        <v>14.286588591427771</v>
      </c>
      <c r="BH10" s="42">
        <f>($AD10^$BB$82)*($BC$82^$M10)*(IF($C10&gt;0,1,$BD$82))</f>
        <v>3.9841066234401428</v>
      </c>
      <c r="BI10" s="40">
        <f>BB10/BB$74</f>
        <v>2.1641263079747737E-2</v>
      </c>
      <c r="BJ10" s="40">
        <f>BC10/BC$74</f>
        <v>2.459322112715992E-2</v>
      </c>
      <c r="BK10" s="40">
        <f>BD10/BD$74</f>
        <v>3.5202224920223714E-2</v>
      </c>
      <c r="BL10" s="40">
        <f>BE10/BE$74</f>
        <v>2.2135909763682241E-2</v>
      </c>
      <c r="BM10" s="40">
        <f>BF10/BF$74</f>
        <v>1.4527260374753976E-2</v>
      </c>
      <c r="BN10" s="40">
        <f>BG10/BG$74</f>
        <v>2.4974135717164985E-2</v>
      </c>
      <c r="BO10" s="40">
        <f>BH10/BH$74</f>
        <v>2.9864793180237704E-2</v>
      </c>
      <c r="BP10" s="2">
        <v>811</v>
      </c>
      <c r="BQ10" s="17">
        <f>BP$74*BI10</f>
        <v>1366.5591984337507</v>
      </c>
      <c r="BR10" s="1">
        <f>BQ10-BP10</f>
        <v>555.55919843375068</v>
      </c>
      <c r="BS10" s="2">
        <v>298</v>
      </c>
      <c r="BT10" s="17">
        <f>BS$74*BJ10</f>
        <v>1484.2254882452282</v>
      </c>
      <c r="BU10" s="1">
        <f>BT10-BS10</f>
        <v>1186.2254882452282</v>
      </c>
      <c r="BV10" s="2">
        <v>860</v>
      </c>
      <c r="BW10" s="17">
        <f>BV$74*BK10</f>
        <v>2359.7459453022766</v>
      </c>
      <c r="BX10" s="1">
        <f>BW10-BV10</f>
        <v>1499.7459453022766</v>
      </c>
      <c r="BY10" s="2">
        <v>1156</v>
      </c>
      <c r="BZ10" s="17">
        <f>BY$74*BL10</f>
        <v>1435.3145249869201</v>
      </c>
      <c r="CA10" s="1">
        <f>BZ10-BY10</f>
        <v>279.31452498692011</v>
      </c>
      <c r="CB10" s="2">
        <v>928</v>
      </c>
      <c r="CC10" s="17">
        <f>CB$74*BM10</f>
        <v>960.28096529198729</v>
      </c>
      <c r="CD10" s="1">
        <f>CC10-CB10</f>
        <v>32.280965291987286</v>
      </c>
      <c r="CE10" s="2">
        <v>2268</v>
      </c>
      <c r="CF10" s="17">
        <f>CE$74*BN10</f>
        <v>1799.8609870003634</v>
      </c>
      <c r="CG10" s="1">
        <f>CF10-CE10</f>
        <v>-468.13901299963663</v>
      </c>
      <c r="CH10" s="2">
        <v>1340</v>
      </c>
      <c r="CI10" s="17">
        <f>CH$74*BO10</f>
        <v>1989.2341441492729</v>
      </c>
      <c r="CJ10" s="1">
        <f>CI10-CH10</f>
        <v>649.23414414927288</v>
      </c>
      <c r="CK10" s="9"/>
      <c r="CO10" s="40"/>
      <c r="CQ10" s="17"/>
      <c r="CR10" s="1"/>
    </row>
    <row r="11" spans="1:98" x14ac:dyDescent="0.2">
      <c r="A11" s="36" t="s">
        <v>85</v>
      </c>
      <c r="B11">
        <v>1</v>
      </c>
      <c r="C11">
        <v>1</v>
      </c>
      <c r="D11">
        <v>0.27167630057803399</v>
      </c>
      <c r="E11">
        <v>0.72832369942196495</v>
      </c>
      <c r="F11">
        <v>0.55080213903743303</v>
      </c>
      <c r="G11">
        <v>0.55080213903743303</v>
      </c>
      <c r="H11">
        <v>0.12631578947368399</v>
      </c>
      <c r="I11">
        <v>0.74736842105263102</v>
      </c>
      <c r="J11">
        <v>0.30725304251213498</v>
      </c>
      <c r="K11">
        <v>0.41138258718794002</v>
      </c>
      <c r="L11">
        <v>-3.599454417168E-3</v>
      </c>
      <c r="M11" s="31">
        <v>0</v>
      </c>
      <c r="N11">
        <v>1.0039155816348699</v>
      </c>
      <c r="O11">
        <v>0.99758565968132096</v>
      </c>
      <c r="P11">
        <v>1.0113683803095599</v>
      </c>
      <c r="Q11">
        <v>0.98878034158462003</v>
      </c>
      <c r="R11">
        <v>34.400001525878899</v>
      </c>
      <c r="S11" s="43">
        <f>IF(C11,O11,Q11)</f>
        <v>0.99758565968132096</v>
      </c>
      <c r="T11" s="43">
        <f>IF(D11 = 0,N11,P11)</f>
        <v>1.0113683803095599</v>
      </c>
      <c r="U11" s="68">
        <f>R11*S11^(1-M11)</f>
        <v>34.316948215232351</v>
      </c>
      <c r="V11" s="67">
        <f>R11*T11^(M11+1)</f>
        <v>34.791073825874534</v>
      </c>
      <c r="W11" s="76">
        <f>0.5 * (D11-MAX($D$3:$D$73))/(MIN($D$3:$D$73)-MAX($D$3:$D$73)) + 0.75</f>
        <v>1.0917800216290348</v>
      </c>
      <c r="X11" s="76">
        <f>AVERAGE(D11, F11, G11, H11, I11, J11, K11)</f>
        <v>0.42365720269704144</v>
      </c>
      <c r="Y11" s="32">
        <f>1.2^M11</f>
        <v>1</v>
      </c>
      <c r="Z11" s="32">
        <f>IF(C11&gt;0, 1, 0.3)</f>
        <v>1</v>
      </c>
      <c r="AA11" s="32">
        <f>PERCENTILE($L$2:$L$73, 0.05)</f>
        <v>-0.31580945352484868</v>
      </c>
      <c r="AB11" s="32">
        <f>PERCENTILE($L$2:$L$73, 0.95)</f>
        <v>1.0216922300354019</v>
      </c>
      <c r="AC11" s="32">
        <f>MIN(MAX(L11,AA11), AB11)</f>
        <v>-3.599454417168E-3</v>
      </c>
      <c r="AD11" s="32">
        <f>AC11-$AC$74+1</f>
        <v>1.3122099991076808</v>
      </c>
      <c r="AE11" s="21">
        <f>(AD11^4) *Y11*Z11</f>
        <v>2.9649226725830076</v>
      </c>
      <c r="AF11" s="15">
        <f>AE11/$AE$74</f>
        <v>4.640383706023557E-3</v>
      </c>
      <c r="AG11" s="2">
        <v>69</v>
      </c>
      <c r="AH11" s="16">
        <f>$D$80*AF11</f>
        <v>272.6434244555611</v>
      </c>
      <c r="AI11" s="26">
        <f>AH11-AG11</f>
        <v>203.6434244555611</v>
      </c>
      <c r="AJ11" s="2">
        <v>344</v>
      </c>
      <c r="AK11" s="2">
        <v>0</v>
      </c>
      <c r="AL11" s="2">
        <v>0</v>
      </c>
      <c r="AM11" s="10">
        <f>SUM(AJ11:AL11)</f>
        <v>344</v>
      </c>
      <c r="AN11" s="16">
        <f>AF11*$D$79</f>
        <v>449.08705430154782</v>
      </c>
      <c r="AO11" s="9">
        <f>AN11-AM11</f>
        <v>105.08705430154782</v>
      </c>
      <c r="AP11" s="9">
        <f>AO11+AI11</f>
        <v>308.73047875710893</v>
      </c>
      <c r="AQ11" s="18">
        <f>AG11+AM11</f>
        <v>413</v>
      </c>
      <c r="AR11" s="30">
        <f>AH11+AN11</f>
        <v>721.73047875710893</v>
      </c>
      <c r="AS11" s="77">
        <f>AP11*(AP11&gt;0)</f>
        <v>308.73047875710893</v>
      </c>
      <c r="AT11">
        <f>AS11/$AS$74</f>
        <v>9.1700944309651197E-3</v>
      </c>
      <c r="AU11" s="66">
        <f>AT11*$AP$74</f>
        <v>45.020578608823335</v>
      </c>
      <c r="AV11" s="69">
        <f>IF(AU11&gt;0,U11,V11)</f>
        <v>34.316948215232351</v>
      </c>
      <c r="AW11" s="17">
        <f>AU11/AV11</f>
        <v>1.311905077527842</v>
      </c>
      <c r="AX11" s="38">
        <f>AQ11/AR11</f>
        <v>0.57223577520409941</v>
      </c>
      <c r="AY11" s="23">
        <v>0</v>
      </c>
      <c r="AZ11" s="16">
        <f>BN11*$D$81</f>
        <v>15.837423282795855</v>
      </c>
      <c r="BA11" s="63">
        <f>AZ11-AY11</f>
        <v>15.837423282795855</v>
      </c>
      <c r="BB11" s="42">
        <f>($AD11^$BB$76)*($BC$76^$M11)*(IF($C11&gt;0,1,$BD$76))</f>
        <v>1.3468885584500829</v>
      </c>
      <c r="BC11" s="42">
        <f>($AD11^$BB$77)*($BC$77^$M11)*(IF($C11&gt;0,1,$BD$77))</f>
        <v>1.7857437282042974</v>
      </c>
      <c r="BD11" s="42">
        <f>($AD11^$BB$78)*($BC$78^$M11)*(IF($C11&gt;0,1,$BD$78))</f>
        <v>3.7484373442610179</v>
      </c>
      <c r="BE11" s="42">
        <f>($AD11^$BB$79)*($BC$79^$M11)*(IF($C11&gt;0,1,$BD$79))</f>
        <v>1.7891434254975329</v>
      </c>
      <c r="BF11" s="42">
        <f>($AD11^$BB$80)*($BC$80^$M11)*(IF($C11&gt;0,1,$BD$80))</f>
        <v>1.0244771999918578</v>
      </c>
      <c r="BG11" s="42">
        <f>($AD11^$BB$81)*($BC$81^$M11)*(IF($C11&gt;0,1,$BD$81))</f>
        <v>2.649475983848478</v>
      </c>
      <c r="BH11" s="42">
        <f>($AD11^$BB$82)*($BC$82^$M11)*(IF($C11&gt;0,1,$BD$82))</f>
        <v>1.6594273013386733</v>
      </c>
      <c r="BI11" s="40">
        <f>BB11/BB$74</f>
        <v>1.2930936356408492E-2</v>
      </c>
      <c r="BJ11" s="40">
        <f>BC11/BC$74</f>
        <v>9.0228925585381856E-3</v>
      </c>
      <c r="BK11" s="40">
        <f>BD11/BD$74</f>
        <v>3.5827260191060436E-3</v>
      </c>
      <c r="BL11" s="40">
        <f>BE11/BE$74</f>
        <v>8.0946729887622516E-3</v>
      </c>
      <c r="BM11" s="40">
        <f>BF11/BF$74</f>
        <v>1.3932278507447979E-2</v>
      </c>
      <c r="BN11" s="40">
        <f>BG11/BG$74</f>
        <v>4.6315026415545708E-3</v>
      </c>
      <c r="BO11" s="40">
        <f>BH11/BH$74</f>
        <v>1.2439037866242496E-2</v>
      </c>
      <c r="BP11" s="2">
        <v>826</v>
      </c>
      <c r="BQ11" s="17">
        <f>BP$74*BI11</f>
        <v>816.53690716177061</v>
      </c>
      <c r="BR11" s="1">
        <f>BQ11-BP11</f>
        <v>-9.463092838229386</v>
      </c>
      <c r="BS11" s="2">
        <v>956</v>
      </c>
      <c r="BT11" s="17">
        <f>BS$74*BJ11</f>
        <v>544.54058880033801</v>
      </c>
      <c r="BU11" s="1">
        <f>BT11-BS11</f>
        <v>-411.45941119966199</v>
      </c>
      <c r="BV11" s="2">
        <v>0</v>
      </c>
      <c r="BW11" s="17">
        <f>BV$74*BK11</f>
        <v>240.16445596475452</v>
      </c>
      <c r="BX11" s="1">
        <f>BW11-BV11</f>
        <v>240.16445596475452</v>
      </c>
      <c r="BY11" s="2">
        <v>640</v>
      </c>
      <c r="BZ11" s="17">
        <f>BY$74*BL11</f>
        <v>524.8666912643331</v>
      </c>
      <c r="CA11" s="1">
        <f>BZ11-BY11</f>
        <v>-115.1333087356669</v>
      </c>
      <c r="CB11" s="2">
        <v>792</v>
      </c>
      <c r="CC11" s="17">
        <f>CB$74*BM11</f>
        <v>920.95147389932629</v>
      </c>
      <c r="CD11" s="1">
        <f>CC11-CB11</f>
        <v>128.95147389932629</v>
      </c>
      <c r="CE11" s="2">
        <v>959</v>
      </c>
      <c r="CF11" s="17">
        <f>CE$74*BN11</f>
        <v>333.78776387419634</v>
      </c>
      <c r="CG11" s="1">
        <f>CF11-CE11</f>
        <v>-625.21223612580366</v>
      </c>
      <c r="CH11" s="2">
        <v>42</v>
      </c>
      <c r="CI11" s="17">
        <f>CH$74*BO11</f>
        <v>828.53943419468021</v>
      </c>
      <c r="CJ11" s="1">
        <f>CI11-CH11</f>
        <v>786.53943419468021</v>
      </c>
      <c r="CK11" s="9"/>
      <c r="CO11" s="40"/>
      <c r="CQ11" s="17"/>
      <c r="CR11" s="1"/>
    </row>
    <row r="12" spans="1:98" x14ac:dyDescent="0.2">
      <c r="A12" s="53" t="s">
        <v>42</v>
      </c>
      <c r="B12">
        <v>0</v>
      </c>
      <c r="C12">
        <v>1</v>
      </c>
      <c r="D12">
        <v>0.24059662775616</v>
      </c>
      <c r="E12">
        <v>0.75940337224383903</v>
      </c>
      <c r="F12">
        <v>7.3885350318471293E-2</v>
      </c>
      <c r="G12">
        <v>7.3885350318471293E-2</v>
      </c>
      <c r="H12">
        <v>3.4039334341906202E-2</v>
      </c>
      <c r="I12">
        <v>4.16036308623298E-2</v>
      </c>
      <c r="J12">
        <v>3.7631900041854002E-2</v>
      </c>
      <c r="K12">
        <v>5.2729935688772399E-2</v>
      </c>
      <c r="L12">
        <v>-1.20346388403616E-2</v>
      </c>
      <c r="M12" s="31">
        <v>0</v>
      </c>
      <c r="N12">
        <v>1.0173161328614599</v>
      </c>
      <c r="O12">
        <v>0.98653367683714199</v>
      </c>
      <c r="P12">
        <v>1.01283464870416</v>
      </c>
      <c r="Q12">
        <v>0.98622190190707504</v>
      </c>
      <c r="R12">
        <v>22.860000610351499</v>
      </c>
      <c r="S12" s="43">
        <f>IF(C12,O12,Q12)</f>
        <v>0.98653367683714199</v>
      </c>
      <c r="T12" s="43">
        <f>IF(D12 = 0,N12,P12)</f>
        <v>1.01283464870416</v>
      </c>
      <c r="U12" s="68">
        <f>R12*S12^(1-M12)</f>
        <v>22.552160454629373</v>
      </c>
      <c r="V12" s="67">
        <f>R12*T12^(M12+1)</f>
        <v>23.153400687562243</v>
      </c>
      <c r="W12" s="76">
        <f>0.5 * (D12-MAX($D$3:$D$73))/(MIN($D$3:$D$73)-MAX($D$3:$D$73)) + 0.75</f>
        <v>1.1099879083439537</v>
      </c>
      <c r="X12" s="76">
        <f>AVERAGE(D12, F12, G12, H12, I12, J12, K12)</f>
        <v>7.9196018475423569E-2</v>
      </c>
      <c r="Y12" s="32">
        <f>1.2^M12</f>
        <v>1</v>
      </c>
      <c r="Z12" s="32">
        <f>IF(C12&gt;0, 1, 0.3)</f>
        <v>1</v>
      </c>
      <c r="AA12" s="32">
        <f>PERCENTILE($L$2:$L$73, 0.05)</f>
        <v>-0.31580945352484868</v>
      </c>
      <c r="AB12" s="32">
        <f>PERCENTILE($L$2:$L$73, 0.95)</f>
        <v>1.0216922300354019</v>
      </c>
      <c r="AC12" s="32">
        <f>MIN(MAX(L12,AA12), AB12)</f>
        <v>-1.20346388403616E-2</v>
      </c>
      <c r="AD12" s="32">
        <f>AC12-$AC$74+1</f>
        <v>1.3037748146844872</v>
      </c>
      <c r="AE12" s="21">
        <f>(AD12^4) *Y12*Z12</f>
        <v>2.8894178384995359</v>
      </c>
      <c r="AF12" s="15">
        <f>AE12/$AE$74</f>
        <v>4.522211517235337E-3</v>
      </c>
      <c r="AG12" s="2">
        <v>160</v>
      </c>
      <c r="AH12" s="16">
        <f>$D$80*AF12</f>
        <v>265.70027658940359</v>
      </c>
      <c r="AI12" s="26">
        <f>AH12-AG12</f>
        <v>105.70027658940359</v>
      </c>
      <c r="AJ12" s="2">
        <v>0</v>
      </c>
      <c r="AK12" s="2">
        <v>0</v>
      </c>
      <c r="AL12" s="2">
        <v>0</v>
      </c>
      <c r="AM12" s="10">
        <f>SUM(AJ12:AL12)</f>
        <v>0</v>
      </c>
      <c r="AN12" s="16">
        <f>AF12*$D$79</f>
        <v>437.65058621500145</v>
      </c>
      <c r="AO12" s="9">
        <f>AN12-AM12</f>
        <v>437.65058621500145</v>
      </c>
      <c r="AP12" s="9">
        <f>AO12+AI12</f>
        <v>543.3508628044051</v>
      </c>
      <c r="AQ12" s="18">
        <f>AG12+AM12</f>
        <v>160</v>
      </c>
      <c r="AR12" s="30">
        <f>AH12+AN12</f>
        <v>703.3508628044051</v>
      </c>
      <c r="AS12" s="77">
        <f>AP12*(AP12&gt;0)</f>
        <v>543.3508628044051</v>
      </c>
      <c r="AT12">
        <f>AS12/$AS$74</f>
        <v>1.6138927199937293E-2</v>
      </c>
      <c r="AU12" s="66">
        <f>AT12*$AP$74</f>
        <v>79.234063088092284</v>
      </c>
      <c r="AV12" s="69">
        <f>IF(AU12&gt;0,U12,V12)</f>
        <v>22.552160454629373</v>
      </c>
      <c r="AW12" s="17">
        <f>AU12/AV12</f>
        <v>3.513369073774375</v>
      </c>
      <c r="AX12" s="38">
        <f>AQ12/AR12</f>
        <v>0.22748248201764759</v>
      </c>
      <c r="AY12" s="23">
        <v>0</v>
      </c>
      <c r="AZ12" s="16">
        <f>BN12*$D$81</f>
        <v>15.47536907658432</v>
      </c>
      <c r="BA12" s="63">
        <f>AZ12-AY12</f>
        <v>15.47536907658432</v>
      </c>
      <c r="BB12" s="42">
        <f>($AD12^$BB$76)*($BC$76^$M12)*(IF($C12&gt;0,1,$BD$76))</f>
        <v>1.3374022078269792</v>
      </c>
      <c r="BC12" s="42">
        <f>($AD12^$BB$77)*($BC$77^$M12)*(IF($C12&gt;0,1,$BD$77))</f>
        <v>1.7613364453374727</v>
      </c>
      <c r="BD12" s="42">
        <f>($AD12^$BB$78)*($BC$78^$M12)*(IF($C12&gt;0,1,$BD$78))</f>
        <v>3.6327054261809213</v>
      </c>
      <c r="BE12" s="42">
        <f>($AD12^$BB$79)*($BC$79^$M12)*(IF($C12&gt;0,1,$BD$79))</f>
        <v>1.7646100147571324</v>
      </c>
      <c r="BF12" s="42">
        <f>($AD12^$BB$80)*($BC$80^$M12)*(IF($C12&gt;0,1,$BD$80))</f>
        <v>1.0238893607952644</v>
      </c>
      <c r="BG12" s="42">
        <f>($AD12^$BB$81)*($BC$81^$M12)*(IF($C12&gt;0,1,$BD$81))</f>
        <v>2.5889071711647369</v>
      </c>
      <c r="BH12" s="42">
        <f>($AD12^$BB$82)*($BC$82^$M12)*(IF($C12&gt;0,1,$BD$82))</f>
        <v>1.639598917638075</v>
      </c>
      <c r="BI12" s="40">
        <f>BB12/BB$74</f>
        <v>1.2839861712264889E-2</v>
      </c>
      <c r="BJ12" s="40">
        <f>BC12/BC$74</f>
        <v>8.8995689889380496E-3</v>
      </c>
      <c r="BK12" s="40">
        <f>BD12/BD$74</f>
        <v>3.4721103902276705E-3</v>
      </c>
      <c r="BL12" s="40">
        <f>BE12/BE$74</f>
        <v>7.9836757738870352E-3</v>
      </c>
      <c r="BM12" s="40">
        <f>BF12/BF$74</f>
        <v>1.3924284245199293E-2</v>
      </c>
      <c r="BN12" s="40">
        <f>BG12/BG$74</f>
        <v>4.5256233591414886E-3</v>
      </c>
      <c r="BO12" s="40">
        <f>BH12/BH$74</f>
        <v>1.2290404650747513E-2</v>
      </c>
      <c r="BP12" s="2">
        <v>555</v>
      </c>
      <c r="BQ12" s="17">
        <f>BP$74*BI12</f>
        <v>810.78590768267861</v>
      </c>
      <c r="BR12" s="1">
        <f>BQ12-BP12</f>
        <v>255.78590768267861</v>
      </c>
      <c r="BS12" s="2">
        <v>379</v>
      </c>
      <c r="BT12" s="17">
        <f>BS$74*BJ12</f>
        <v>537.09788805140022</v>
      </c>
      <c r="BU12" s="1">
        <f>BT12-BS12</f>
        <v>158.09788805140022</v>
      </c>
      <c r="BV12" s="2">
        <v>130</v>
      </c>
      <c r="BW12" s="17">
        <f>BV$74*BK12</f>
        <v>232.74944789852168</v>
      </c>
      <c r="BX12" s="1">
        <f>BW12-BV12</f>
        <v>102.74944789852168</v>
      </c>
      <c r="BY12" s="2">
        <v>274</v>
      </c>
      <c r="BZ12" s="17">
        <f>BY$74*BL12</f>
        <v>517.66952085460923</v>
      </c>
      <c r="CA12" s="1">
        <f>BZ12-BY12</f>
        <v>243.66952085460923</v>
      </c>
      <c r="CB12" s="2">
        <v>552</v>
      </c>
      <c r="CC12" s="17">
        <f>CB$74*BM12</f>
        <v>920.42303717616369</v>
      </c>
      <c r="CD12" s="1">
        <f>CC12-CB12</f>
        <v>368.42303717616369</v>
      </c>
      <c r="CE12" s="2">
        <v>0</v>
      </c>
      <c r="CF12" s="17">
        <f>CE$74*BN12</f>
        <v>326.15714986996795</v>
      </c>
      <c r="CG12" s="1">
        <f>CF12-CE12</f>
        <v>326.15714986996795</v>
      </c>
      <c r="CH12" s="2">
        <v>401</v>
      </c>
      <c r="CI12" s="17">
        <f>CH$74*BO12</f>
        <v>818.63927297699036</v>
      </c>
      <c r="CJ12" s="1">
        <f>CI12-CH12</f>
        <v>417.63927297699036</v>
      </c>
      <c r="CK12" s="9"/>
      <c r="CO12" s="40"/>
      <c r="CQ12" s="17"/>
      <c r="CR12" s="1"/>
    </row>
    <row r="13" spans="1:98" x14ac:dyDescent="0.2">
      <c r="A13" s="53" t="s">
        <v>176</v>
      </c>
      <c r="B13">
        <v>1</v>
      </c>
      <c r="C13">
        <v>1</v>
      </c>
      <c r="D13">
        <v>0.51686909581646401</v>
      </c>
      <c r="E13">
        <v>0.48313090418353499</v>
      </c>
      <c r="F13">
        <v>0.63443708609271499</v>
      </c>
      <c r="G13">
        <v>0.63443708609271499</v>
      </c>
      <c r="H13">
        <v>8.0824088748018996E-2</v>
      </c>
      <c r="I13">
        <v>0.33914421553090301</v>
      </c>
      <c r="J13">
        <v>0.165562743920385</v>
      </c>
      <c r="K13">
        <v>0.32409743105795102</v>
      </c>
      <c r="L13">
        <v>0.25388618975796501</v>
      </c>
      <c r="M13" s="31">
        <v>0</v>
      </c>
      <c r="N13">
        <v>1.0083154195611399</v>
      </c>
      <c r="O13">
        <v>0.99505593785819202</v>
      </c>
      <c r="P13">
        <v>1.0109835372193301</v>
      </c>
      <c r="Q13">
        <v>0.991847484172238</v>
      </c>
      <c r="R13">
        <v>28.600000381469702</v>
      </c>
      <c r="S13" s="43">
        <f>IF(C13,O13,Q13)</f>
        <v>0.99505593785819202</v>
      </c>
      <c r="T13" s="43">
        <f>IF(D13 = 0,N13,P13)</f>
        <v>1.0109835372193301</v>
      </c>
      <c r="U13" s="68">
        <f>R13*S13^(1-M13)</f>
        <v>28.458600202327982</v>
      </c>
      <c r="V13" s="67">
        <f>R13*T13^(M13+1)</f>
        <v>28.914129550132429</v>
      </c>
      <c r="W13" s="76">
        <f>0.5 * (D13-MAX($D$3:$D$73))/(MIN($D$3:$D$73)-MAX($D$3:$D$73)) + 0.75</f>
        <v>0.94813492392795551</v>
      </c>
      <c r="X13" s="76">
        <f>AVERAGE(D13, F13, G13, H13, I13, J13, K13)</f>
        <v>0.38505310675130744</v>
      </c>
      <c r="Y13" s="32">
        <f>1.2^M13</f>
        <v>1</v>
      </c>
      <c r="Z13" s="32">
        <f>IF(C13&gt;0, 1, 0.3)</f>
        <v>1</v>
      </c>
      <c r="AA13" s="32">
        <f>PERCENTILE($L$2:$L$73, 0.05)</f>
        <v>-0.31580945352484868</v>
      </c>
      <c r="AB13" s="32">
        <f>PERCENTILE($L$2:$L$73, 0.95)</f>
        <v>1.0216922300354019</v>
      </c>
      <c r="AC13" s="32">
        <f>MIN(MAX(L13,AA13), AB13)</f>
        <v>0.25388618975796501</v>
      </c>
      <c r="AD13" s="32">
        <f>AC13-$AC$74+1</f>
        <v>1.5696956432828137</v>
      </c>
      <c r="AE13" s="21">
        <f>(AD13^4) *Y13*Z13</f>
        <v>6.0710220680922422</v>
      </c>
      <c r="AF13" s="15">
        <f>AE13/$AE$74</f>
        <v>9.5017223026399068E-3</v>
      </c>
      <c r="AG13" s="2">
        <v>89</v>
      </c>
      <c r="AH13" s="16">
        <f>$D$80*AF13</f>
        <v>558.2689430304564</v>
      </c>
      <c r="AI13" s="26">
        <f>AH13-AG13</f>
        <v>469.2689430304564</v>
      </c>
      <c r="AJ13" s="2">
        <v>287</v>
      </c>
      <c r="AK13" s="2">
        <v>574</v>
      </c>
      <c r="AL13" s="2">
        <v>86</v>
      </c>
      <c r="AM13" s="10">
        <f>SUM(AJ13:AL13)</f>
        <v>947</v>
      </c>
      <c r="AN13" s="16">
        <f>AF13*$D$79</f>
        <v>919.5576810048849</v>
      </c>
      <c r="AO13" s="9">
        <f>AN13-AM13</f>
        <v>-27.442318995115102</v>
      </c>
      <c r="AP13" s="9">
        <f>AO13+AI13</f>
        <v>441.8266240353413</v>
      </c>
      <c r="AQ13" s="18">
        <f>AG13+AM13</f>
        <v>1036</v>
      </c>
      <c r="AR13" s="30">
        <f>AH13+AN13</f>
        <v>1477.8266240353414</v>
      </c>
      <c r="AS13" s="77">
        <f>AP13*(AP13&gt;0)</f>
        <v>441.8266240353413</v>
      </c>
      <c r="AT13">
        <f>AS13/$AS$74</f>
        <v>1.3123394492275441E-2</v>
      </c>
      <c r="AU13" s="66">
        <f>AT13*$AP$74</f>
        <v>64.429305259826393</v>
      </c>
      <c r="AV13" s="69">
        <f>IF(AU13&gt;0,U13,V13)</f>
        <v>28.458600202327982</v>
      </c>
      <c r="AW13" s="17">
        <f>AU13/AV13</f>
        <v>2.2639660700724105</v>
      </c>
      <c r="AX13" s="38">
        <f>AQ13/AR13</f>
        <v>0.7010294598503759</v>
      </c>
      <c r="AY13" s="23">
        <v>0</v>
      </c>
      <c r="AZ13" s="16">
        <f>BN13*$D$81</f>
        <v>30.110554337684224</v>
      </c>
      <c r="BA13" s="63">
        <f>AZ13-AY13</f>
        <v>30.110554337684224</v>
      </c>
      <c r="BB13" s="42">
        <f>($AD13^$BB$76)*($BC$76^$M13)*(IF($C13&gt;0,1,$BD$76))</f>
        <v>1.63913127331005</v>
      </c>
      <c r="BC13" s="42">
        <f>($AD13^$BB$77)*($BC$77^$M13)*(IF($C13&gt;0,1,$BD$77))</f>
        <v>2.6174004723504032</v>
      </c>
      <c r="BD13" s="42">
        <f>($AD13^$BB$78)*($BC$78^$M13)*(IF($C13&gt;0,1,$BD$78))</f>
        <v>8.9588145645191837</v>
      </c>
      <c r="BE13" s="42">
        <f>($AD13^$BB$79)*($BC$79^$M13)*(IF($C13&gt;0,1,$BD$79))</f>
        <v>2.6256744891987576</v>
      </c>
      <c r="BF13" s="42">
        <f>($AD13^$BB$80)*($BC$80^$M13)*(IF($C13&gt;0,1,$BD$80))</f>
        <v>1.0409445010590392</v>
      </c>
      <c r="BG13" s="42">
        <f>($AD13^$BB$81)*($BC$81^$M13)*(IF($C13&gt;0,1,$BD$81))</f>
        <v>5.0372582176748848</v>
      </c>
      <c r="BH13" s="42">
        <f>($AD13^$BB$82)*($BC$82^$M13)*(IF($C13&gt;0,1,$BD$82))</f>
        <v>2.3173946722380783</v>
      </c>
      <c r="BI13" s="40">
        <f>BB13/BB$74</f>
        <v>1.57366413442264E-2</v>
      </c>
      <c r="BJ13" s="40">
        <f>BC13/BC$74</f>
        <v>1.3225034965365952E-2</v>
      </c>
      <c r="BK13" s="40">
        <f>BD13/BD$74</f>
        <v>8.5627623174202444E-3</v>
      </c>
      <c r="BL13" s="40">
        <f>BE13/BE$74</f>
        <v>1.1879414507581417E-2</v>
      </c>
      <c r="BM13" s="40">
        <f>BF13/BF$74</f>
        <v>1.4156223974204867E-2</v>
      </c>
      <c r="BN13" s="40">
        <f>BG13/BG$74</f>
        <v>8.8055430143834552E-3</v>
      </c>
      <c r="BO13" s="40">
        <f>BH13/BH$74</f>
        <v>1.7371149706735436E-2</v>
      </c>
      <c r="BP13" s="2">
        <v>397</v>
      </c>
      <c r="BQ13" s="17">
        <f>BP$74*BI13</f>
        <v>993.70595432252026</v>
      </c>
      <c r="BR13" s="1">
        <f>BQ13-BP13</f>
        <v>596.70595432252026</v>
      </c>
      <c r="BS13" s="2">
        <v>425</v>
      </c>
      <c r="BT13" s="17">
        <f>BS$74*BJ13</f>
        <v>798.1440851948006</v>
      </c>
      <c r="BU13" s="1">
        <f>BT13-BS13</f>
        <v>373.1440851948006</v>
      </c>
      <c r="BV13" s="2">
        <v>0</v>
      </c>
      <c r="BW13" s="17">
        <f>BV$74*BK13</f>
        <v>573.99620918594871</v>
      </c>
      <c r="BX13" s="1">
        <f>BW13-BV13</f>
        <v>573.99620918594871</v>
      </c>
      <c r="BY13" s="2">
        <v>759</v>
      </c>
      <c r="BZ13" s="17">
        <f>BY$74*BL13</f>
        <v>770.2731160860867</v>
      </c>
      <c r="CA13" s="1">
        <f>BZ13-BY13</f>
        <v>11.273116086086702</v>
      </c>
      <c r="CB13" s="2">
        <v>691</v>
      </c>
      <c r="CC13" s="17">
        <f>CB$74*BM13</f>
        <v>935.75471714289006</v>
      </c>
      <c r="CD13" s="1">
        <f>CC13-CB13</f>
        <v>244.75471714289006</v>
      </c>
      <c r="CE13" s="2">
        <v>489</v>
      </c>
      <c r="CF13" s="17">
        <f>CE$74*BN13</f>
        <v>634.60667950360119</v>
      </c>
      <c r="CG13" s="1">
        <f>CF13-CE13</f>
        <v>145.60667950360119</v>
      </c>
      <c r="CH13" s="2">
        <v>1439</v>
      </c>
      <c r="CI13" s="17">
        <f>CH$74*BO13</f>
        <v>1157.0575396662339</v>
      </c>
      <c r="CJ13" s="1">
        <f>CI13-CH13</f>
        <v>-281.94246033376612</v>
      </c>
      <c r="CK13" s="9"/>
      <c r="CO13" s="40"/>
      <c r="CQ13" s="17"/>
      <c r="CR13" s="1"/>
    </row>
    <row r="14" spans="1:98" x14ac:dyDescent="0.2">
      <c r="A14" s="53" t="s">
        <v>132</v>
      </c>
      <c r="B14">
        <v>1</v>
      </c>
      <c r="C14">
        <v>1</v>
      </c>
      <c r="D14">
        <v>0.19642857142857101</v>
      </c>
      <c r="E14">
        <v>0.80357142857142805</v>
      </c>
      <c r="F14">
        <v>5.7823129251700599E-2</v>
      </c>
      <c r="G14">
        <v>5.7823129251700599E-2</v>
      </c>
      <c r="H14">
        <v>6.4705882352941099E-2</v>
      </c>
      <c r="I14">
        <v>0.32941176470588202</v>
      </c>
      <c r="J14">
        <v>0.14599616054106801</v>
      </c>
      <c r="K14">
        <v>9.1880111347441604E-2</v>
      </c>
      <c r="L14">
        <v>-1.4425787438541</v>
      </c>
      <c r="M14" s="31">
        <v>0</v>
      </c>
      <c r="N14">
        <v>1.01873088292102</v>
      </c>
      <c r="O14">
        <v>0.981282829382505</v>
      </c>
      <c r="P14">
        <v>1.0150797741724999</v>
      </c>
      <c r="Q14">
        <v>0.97313553418846699</v>
      </c>
      <c r="R14">
        <v>58.709999084472599</v>
      </c>
      <c r="S14" s="43">
        <f>IF(C14,O14,Q14)</f>
        <v>0.981282829382505</v>
      </c>
      <c r="T14" s="43">
        <f>IF(D14 = 0,N14,P14)</f>
        <v>1.0150797741724999</v>
      </c>
      <c r="U14" s="68">
        <f>R14*S14^(1-M14)</f>
        <v>57.611114014655548</v>
      </c>
      <c r="V14" s="67">
        <f>R14*T14^(M14+1)</f>
        <v>59.595332612334126</v>
      </c>
      <c r="W14" s="76">
        <f>0.5 * (D14-MAX($D$3:$D$73))/(MIN($D$3:$D$73)-MAX($D$3:$D$73)) + 0.75</f>
        <v>1.1358635657435676</v>
      </c>
      <c r="X14" s="76">
        <f>AVERAGE(D14, F14, G14, H14, I14, J14, K14)</f>
        <v>0.13486696412561497</v>
      </c>
      <c r="Y14" s="32">
        <f>1.2^M14</f>
        <v>1</v>
      </c>
      <c r="Z14" s="32">
        <f>IF(C14&gt;0, 1, 0.3)</f>
        <v>1</v>
      </c>
      <c r="AA14" s="32">
        <f>PERCENTILE($L$2:$L$73, 0.05)</f>
        <v>-0.31580945352484868</v>
      </c>
      <c r="AB14" s="32">
        <f>PERCENTILE($L$2:$L$73, 0.95)</f>
        <v>1.0216922300354019</v>
      </c>
      <c r="AC14" s="32">
        <f>MIN(MAX(L14,AA14), AB14)</f>
        <v>-0.31580945352484868</v>
      </c>
      <c r="AD14" s="32">
        <f>AC14-$AC$74+1</f>
        <v>1</v>
      </c>
      <c r="AE14" s="21">
        <f>(AD14^4) *Y14*Z14</f>
        <v>1</v>
      </c>
      <c r="AF14" s="15">
        <f>AE14/$AE$74</f>
        <v>1.5650943442585322E-3</v>
      </c>
      <c r="AG14" s="2">
        <v>59</v>
      </c>
      <c r="AH14" s="16">
        <f>$D$80*AF14</f>
        <v>91.956335649737937</v>
      </c>
      <c r="AI14" s="26">
        <f>AH14-AG14</f>
        <v>32.956335649737937</v>
      </c>
      <c r="AJ14" s="2">
        <v>59</v>
      </c>
      <c r="AK14" s="2">
        <v>59</v>
      </c>
      <c r="AL14" s="2">
        <v>0</v>
      </c>
      <c r="AM14" s="14">
        <f>SUM(AJ14:AL14)</f>
        <v>118</v>
      </c>
      <c r="AN14" s="16">
        <f>AF14*$D$79</f>
        <v>151.46670044865223</v>
      </c>
      <c r="AO14" s="9">
        <f>AN14-AM14</f>
        <v>33.466700448652233</v>
      </c>
      <c r="AP14" s="9">
        <f>AO14+AI14</f>
        <v>66.42303609839017</v>
      </c>
      <c r="AQ14" s="18">
        <f>AG14+AM14</f>
        <v>177</v>
      </c>
      <c r="AR14" s="30">
        <f>AH14+AN14</f>
        <v>243.42303609839018</v>
      </c>
      <c r="AS14" s="77">
        <f>AP14*(AP14&gt;0)</f>
        <v>66.42303609839017</v>
      </c>
      <c r="AT14">
        <f>AS14/$AS$74</f>
        <v>1.9729361217129824E-3</v>
      </c>
      <c r="AU14" s="66">
        <f>AT14*$AP$74</f>
        <v>9.6861298895499051</v>
      </c>
      <c r="AV14" s="69">
        <f>IF(AU14&gt;0,U14,V14)</f>
        <v>57.611114014655548</v>
      </c>
      <c r="AW14" s="17">
        <f>AU14/AV14</f>
        <v>0.16812953637879446</v>
      </c>
      <c r="AX14" s="38">
        <f>AQ14/AR14</f>
        <v>0.72712921027103461</v>
      </c>
      <c r="AY14" s="23">
        <v>0</v>
      </c>
      <c r="AZ14" s="16">
        <f>BN14*$D$81</f>
        <v>5.9775681603995192</v>
      </c>
      <c r="BA14" s="63">
        <f>AZ14-AY14</f>
        <v>5.9775681603995192</v>
      </c>
      <c r="BB14" s="42">
        <f>($AD14^$BB$76)*($BC$76^$M14)*(IF($C14&gt;0,1,$BD$76))</f>
        <v>1</v>
      </c>
      <c r="BC14" s="42">
        <f>($AD14^$BB$77)*($BC$77^$M14)*(IF($C14&gt;0,1,$BD$77))</f>
        <v>1</v>
      </c>
      <c r="BD14" s="42">
        <f>($AD14^$BB$78)*($BC$78^$M14)*(IF($C14&gt;0,1,$BD$78))</f>
        <v>1</v>
      </c>
      <c r="BE14" s="42">
        <f>($AD14^$BB$79)*($BC$79^$M14)*(IF($C14&gt;0,1,$BD$79))</f>
        <v>1</v>
      </c>
      <c r="BF14" s="42">
        <f>($AD14^$BB$80)*($BC$80^$M14)*(IF($C14&gt;0,1,$BD$80))</f>
        <v>1</v>
      </c>
      <c r="BG14" s="42">
        <f>($AD14^$BB$81)*($BC$81^$M14)*(IF($C14&gt;0,1,$BD$81))</f>
        <v>1</v>
      </c>
      <c r="BH14" s="42">
        <f>($AD14^$BB$82)*($BC$82^$M14)*(IF($C14&gt;0,1,$BD$82))</f>
        <v>1</v>
      </c>
      <c r="BI14" s="40">
        <f>BB14/BB$74</f>
        <v>9.6005985612414909E-3</v>
      </c>
      <c r="BJ14" s="40">
        <f>BC14/BC$74</f>
        <v>5.0527365243003813E-3</v>
      </c>
      <c r="BK14" s="40">
        <f>BD14/BD$74</f>
        <v>9.5579189141078112E-4</v>
      </c>
      <c r="BL14" s="40">
        <f>BE14/BE$74</f>
        <v>4.5243287225624458E-3</v>
      </c>
      <c r="BM14" s="40">
        <f>BF14/BF$74</f>
        <v>1.3599403195657949E-2</v>
      </c>
      <c r="BN14" s="40">
        <f>BG14/BG$74</f>
        <v>1.7480825151044068E-3</v>
      </c>
      <c r="BO14" s="40">
        <f>BH14/BH$74</f>
        <v>7.4959824128528101E-3</v>
      </c>
      <c r="BP14" s="2">
        <v>78</v>
      </c>
      <c r="BQ14" s="17">
        <f>BP$74*BI14</f>
        <v>606.23939674815517</v>
      </c>
      <c r="BR14" s="1">
        <f>BQ14-BP14</f>
        <v>528.23939674815517</v>
      </c>
      <c r="BS14" s="2">
        <v>0</v>
      </c>
      <c r="BT14" s="17">
        <f>BS$74*BJ14</f>
        <v>304.9377019780523</v>
      </c>
      <c r="BU14" s="1">
        <f>BT14-BS14</f>
        <v>304.9377019780523</v>
      </c>
      <c r="BV14" s="2">
        <v>0</v>
      </c>
      <c r="BW14" s="17">
        <f>BV$74*BK14</f>
        <v>64.070553648830298</v>
      </c>
      <c r="BX14" s="1">
        <f>BW14-BV14</f>
        <v>64.070553648830298</v>
      </c>
      <c r="BY14" s="2">
        <v>74</v>
      </c>
      <c r="BZ14" s="17">
        <f>BY$74*BL14</f>
        <v>293.36199869967157</v>
      </c>
      <c r="CA14" s="1">
        <f>BZ14-BY14</f>
        <v>219.36199869967157</v>
      </c>
      <c r="CB14" s="2">
        <v>867</v>
      </c>
      <c r="CC14" s="17">
        <f>CB$74*BM14</f>
        <v>898.94775003938173</v>
      </c>
      <c r="CD14" s="1">
        <f>CC14-CB14</f>
        <v>31.947750039381731</v>
      </c>
      <c r="CE14" s="2">
        <v>0</v>
      </c>
      <c r="CF14" s="17">
        <f>CE$74*BN14</f>
        <v>125.9825587810595</v>
      </c>
      <c r="CG14" s="1">
        <f>CF14-CE14</f>
        <v>125.9825587810595</v>
      </c>
      <c r="CH14" s="2">
        <v>0</v>
      </c>
      <c r="CI14" s="17">
        <f>CH$74*BO14</f>
        <v>499.2923965553</v>
      </c>
      <c r="CJ14" s="1">
        <f>CI14-CH14</f>
        <v>499.2923965553</v>
      </c>
      <c r="CK14" s="9"/>
      <c r="CO14" s="40"/>
      <c r="CQ14" s="17"/>
      <c r="CR14" s="1"/>
    </row>
    <row r="15" spans="1:98" x14ac:dyDescent="0.2">
      <c r="A15" s="44" t="s">
        <v>67</v>
      </c>
      <c r="B15">
        <v>1</v>
      </c>
      <c r="C15">
        <v>0</v>
      </c>
      <c r="D15">
        <v>0.38408304498269802</v>
      </c>
      <c r="E15">
        <v>0.61591695501730104</v>
      </c>
      <c r="F15">
        <v>0.37293729372937201</v>
      </c>
      <c r="G15">
        <v>0.37293729372937201</v>
      </c>
      <c r="H15">
        <v>0.72067039106145203</v>
      </c>
      <c r="I15">
        <v>0.58659217877094905</v>
      </c>
      <c r="J15">
        <v>0.65018429300349101</v>
      </c>
      <c r="K15">
        <v>0.49242052217395199</v>
      </c>
      <c r="L15">
        <v>-1.0892386684783599</v>
      </c>
      <c r="M15" s="31">
        <v>0</v>
      </c>
      <c r="N15">
        <v>1.0035241813420599</v>
      </c>
      <c r="O15">
        <v>0.99541028401342502</v>
      </c>
      <c r="P15">
        <v>1.00683183813729</v>
      </c>
      <c r="Q15">
        <v>0.99064106871386004</v>
      </c>
      <c r="R15">
        <v>15.649999618530201</v>
      </c>
      <c r="S15" s="43">
        <f>IF(C15,O15,Q15)</f>
        <v>0.99064106871386004</v>
      </c>
      <c r="T15" s="43">
        <f>IF(D15 = 0,N15,P15)</f>
        <v>1.00683183813729</v>
      </c>
      <c r="U15" s="68">
        <f>R15*S15^(1-M15)</f>
        <v>15.503532347472261</v>
      </c>
      <c r="V15" s="67">
        <f>R15*T15^(M15+1)</f>
        <v>15.756917882772649</v>
      </c>
      <c r="W15" s="76">
        <f>0.5 * (D15-MAX($D$3:$D$73))/(MIN($D$3:$D$73)-MAX($D$3:$D$73)) + 0.75</f>
        <v>1.0259270353430108</v>
      </c>
      <c r="X15" s="76">
        <f>AVERAGE(D15, F15, G15, H15, I15, J15, K15)</f>
        <v>0.51140357392161229</v>
      </c>
      <c r="Y15" s="32">
        <f>1.2^M15</f>
        <v>1</v>
      </c>
      <c r="Z15" s="32">
        <f>IF(C15&gt;0, 1, 0.3)</f>
        <v>0.3</v>
      </c>
      <c r="AA15" s="32">
        <f>PERCENTILE($L$2:$L$73, 0.05)</f>
        <v>-0.31580945352484868</v>
      </c>
      <c r="AB15" s="32">
        <f>PERCENTILE($L$2:$L$73, 0.95)</f>
        <v>1.0216922300354019</v>
      </c>
      <c r="AC15" s="32">
        <f>MIN(MAX(L15,AA15), AB15)</f>
        <v>-0.31580945352484868</v>
      </c>
      <c r="AD15" s="32">
        <f>AC15-$AC$74+1</f>
        <v>1</v>
      </c>
      <c r="AE15" s="21">
        <v>0</v>
      </c>
      <c r="AF15" s="15">
        <f>AE15/$AE$74</f>
        <v>0</v>
      </c>
      <c r="AG15" s="2">
        <v>0</v>
      </c>
      <c r="AH15" s="16">
        <f>$D$80*AF15</f>
        <v>0</v>
      </c>
      <c r="AI15" s="26">
        <f>AH15-AG15</f>
        <v>0</v>
      </c>
      <c r="AJ15" s="2">
        <v>0</v>
      </c>
      <c r="AK15" s="2">
        <v>0</v>
      </c>
      <c r="AL15" s="2">
        <v>0</v>
      </c>
      <c r="AM15" s="10">
        <f>SUM(AJ15:AL15)</f>
        <v>0</v>
      </c>
      <c r="AN15" s="16">
        <f>AF15*$D$79</f>
        <v>0</v>
      </c>
      <c r="AO15" s="9">
        <f>AN15-AM15</f>
        <v>0</v>
      </c>
      <c r="AP15" s="9">
        <f>AO15+AI15</f>
        <v>0</v>
      </c>
      <c r="AQ15" s="18">
        <f>AG15+AM15</f>
        <v>0</v>
      </c>
      <c r="AR15" s="30">
        <f>AH15+AN15</f>
        <v>0</v>
      </c>
      <c r="AS15" s="77">
        <f>AP15*(AP15&gt;0)</f>
        <v>0</v>
      </c>
      <c r="AT15">
        <f>AS15/$AS$74</f>
        <v>0</v>
      </c>
      <c r="AU15" s="66">
        <f>AT15*$AP$74</f>
        <v>0</v>
      </c>
      <c r="AV15" s="69">
        <f>IF(AU15&gt;0,U15,V15)</f>
        <v>15.756917882772649</v>
      </c>
      <c r="AW15" s="17">
        <f>AU15/AV15</f>
        <v>0</v>
      </c>
      <c r="AX15" s="38">
        <v>1</v>
      </c>
      <c r="AY15" s="23">
        <v>0</v>
      </c>
      <c r="AZ15" s="16">
        <f>BN15*$D$81</f>
        <v>1.3449528360898919</v>
      </c>
      <c r="BA15" s="63">
        <f>AZ15-AY15</f>
        <v>1.3449528360898919</v>
      </c>
      <c r="BB15" s="42">
        <f>($AD15^$BB$76)*($BC$76^$M15)*(IF($C15&gt;0,1,$BD$76))</f>
        <v>0.46400000000000002</v>
      </c>
      <c r="BC15" s="42">
        <f>($AD15^$BB$77)*($BC$77^$M15)*(IF($C15&gt;0,1,$BD$77))</f>
        <v>0.39400000000000002</v>
      </c>
      <c r="BD15" s="42">
        <f>($AD15^$BB$78)*($BC$78^$M15)*(IF($C15&gt;0,1,$BD$78))</f>
        <v>2E-3</v>
      </c>
      <c r="BE15" s="42">
        <f>($AD15^$BB$79)*($BC$79^$M15)*(IF($C15&gt;0,1,$BD$79))</f>
        <v>0.72499999999999998</v>
      </c>
      <c r="BF15" s="42">
        <f>($AD15^$BB$80)*($BC$80^$M15)*(IF($C15&gt;0,1,$BD$80))</f>
        <v>0.65400000000000003</v>
      </c>
      <c r="BG15" s="42">
        <f>($AD15^$BB$81)*($BC$81^$M15)*(IF($C15&gt;0,1,$BD$81))</f>
        <v>0.22500000000000001</v>
      </c>
      <c r="BH15" s="42">
        <f>($AD15^$BB$82)*($BC$82^$M15)*(IF($C15&gt;0,1,$BD$82))</f>
        <v>3.9E-2</v>
      </c>
      <c r="BI15" s="40">
        <f>BB15/BB$74</f>
        <v>4.4546777324160521E-3</v>
      </c>
      <c r="BJ15" s="40">
        <f>BC15/BC$74</f>
        <v>1.99077819057435E-3</v>
      </c>
      <c r="BK15" s="40">
        <f>BD15/BD$74</f>
        <v>1.9115837828215621E-6</v>
      </c>
      <c r="BL15" s="40">
        <f>BE15/BE$74</f>
        <v>3.2801383238577732E-3</v>
      </c>
      <c r="BM15" s="40">
        <f>BF15/BF$74</f>
        <v>8.8940096899602986E-3</v>
      </c>
      <c r="BN15" s="40">
        <f>BG15/BG$74</f>
        <v>3.9331856589849156E-4</v>
      </c>
      <c r="BO15" s="40">
        <f>BH15/BH$74</f>
        <v>2.9234331410125957E-4</v>
      </c>
      <c r="BP15" s="2">
        <v>744</v>
      </c>
      <c r="BQ15" s="17">
        <f>BP$74*BI15</f>
        <v>281.29508009114403</v>
      </c>
      <c r="BR15" s="1">
        <f>BQ15-BP15</f>
        <v>-462.70491990885597</v>
      </c>
      <c r="BS15" s="2">
        <v>130</v>
      </c>
      <c r="BT15" s="17">
        <f>BS$74*BJ15</f>
        <v>120.1454545793526</v>
      </c>
      <c r="BU15" s="1">
        <f>BT15-BS15</f>
        <v>-9.8545454206473977</v>
      </c>
      <c r="BV15" s="2">
        <v>0</v>
      </c>
      <c r="BW15" s="17">
        <f>BV$74*BK15</f>
        <v>0.12814110729766059</v>
      </c>
      <c r="BX15" s="1">
        <f>BW15-BV15</f>
        <v>0.12814110729766059</v>
      </c>
      <c r="BY15" s="2">
        <v>278</v>
      </c>
      <c r="BZ15" s="17">
        <f>BY$74*BL15</f>
        <v>212.68744905726189</v>
      </c>
      <c r="CA15" s="1">
        <f>BZ15-BY15</f>
        <v>-65.312550942738113</v>
      </c>
      <c r="CB15" s="2">
        <v>643</v>
      </c>
      <c r="CC15" s="17">
        <f>CB$74*BM15</f>
        <v>587.91182852575571</v>
      </c>
      <c r="CD15" s="1">
        <f>CC15-CB15</f>
        <v>-55.088171474244291</v>
      </c>
      <c r="CE15" s="2">
        <v>0</v>
      </c>
      <c r="CF15" s="17">
        <f>CE$74*BN15</f>
        <v>28.346075725738388</v>
      </c>
      <c r="CG15" s="1">
        <f>CF15-CE15</f>
        <v>28.346075725738388</v>
      </c>
      <c r="CH15" s="2">
        <v>51</v>
      </c>
      <c r="CI15" s="17">
        <f>CH$74*BO15</f>
        <v>19.472403465656697</v>
      </c>
      <c r="CJ15" s="1">
        <f>CI15-CH15</f>
        <v>-31.527596534343303</v>
      </c>
      <c r="CK15" s="9"/>
      <c r="CO15" s="40"/>
      <c r="CQ15" s="17"/>
      <c r="CR15" s="1"/>
    </row>
    <row r="16" spans="1:98" x14ac:dyDescent="0.2">
      <c r="A16" s="44" t="s">
        <v>108</v>
      </c>
      <c r="B16">
        <v>1</v>
      </c>
      <c r="C16">
        <v>1</v>
      </c>
      <c r="D16">
        <v>0.40646029609690398</v>
      </c>
      <c r="E16">
        <v>0.59353970390309496</v>
      </c>
      <c r="F16">
        <v>0.53764861294583799</v>
      </c>
      <c r="G16">
        <v>0.53764861294583799</v>
      </c>
      <c r="H16">
        <v>0.25908372827804099</v>
      </c>
      <c r="I16">
        <v>0.208530805687203</v>
      </c>
      <c r="J16">
        <v>0.232436956180088</v>
      </c>
      <c r="K16">
        <v>0.35351012303408902</v>
      </c>
      <c r="L16">
        <v>0.79683249552060798</v>
      </c>
      <c r="M16" s="31">
        <v>0</v>
      </c>
      <c r="N16">
        <v>1.01198315710835</v>
      </c>
      <c r="O16">
        <v>0.99258353666829202</v>
      </c>
      <c r="P16">
        <v>1.0088927132521299</v>
      </c>
      <c r="Q16">
        <v>0.98817354357310905</v>
      </c>
      <c r="R16">
        <v>169.32000732421801</v>
      </c>
      <c r="S16" s="43">
        <f>IF(C16,O16,Q16)</f>
        <v>0.99258353666829202</v>
      </c>
      <c r="T16" s="43">
        <f>IF(D16 = 0,N16,P16)</f>
        <v>1.0088927132521299</v>
      </c>
      <c r="U16" s="68">
        <f>R16*S16^(1-M16)</f>
        <v>168.06425169857343</v>
      </c>
      <c r="V16" s="67">
        <f>R16*T16^(M16+1)</f>
        <v>170.82572159720081</v>
      </c>
      <c r="W16" s="76">
        <f>0.5 * (D16-MAX($D$3:$D$73))/(MIN($D$3:$D$73)-MAX($D$3:$D$73)) + 0.75</f>
        <v>1.0128174232948428</v>
      </c>
      <c r="X16" s="76">
        <f>AVERAGE(D16, F16, G16, H16, I16, J16, K16)</f>
        <v>0.36218844788114302</v>
      </c>
      <c r="Y16" s="32">
        <f>1.2^M16</f>
        <v>1</v>
      </c>
      <c r="Z16" s="32">
        <f>IF(C16&gt;0, 1, 0.3)</f>
        <v>1</v>
      </c>
      <c r="AA16" s="32">
        <f>PERCENTILE($L$2:$L$73, 0.05)</f>
        <v>-0.31580945352484868</v>
      </c>
      <c r="AB16" s="32">
        <f>PERCENTILE($L$2:$L$73, 0.95)</f>
        <v>1.0216922300354019</v>
      </c>
      <c r="AC16" s="32">
        <f>MIN(MAX(L16,AA16), AB16)</f>
        <v>0.79683249552060798</v>
      </c>
      <c r="AD16" s="32">
        <f>AC16-$AC$74+1</f>
        <v>2.1126419490454564</v>
      </c>
      <c r="AE16" s="21">
        <v>0</v>
      </c>
      <c r="AF16" s="15">
        <f>AE16/$AE$74</f>
        <v>0</v>
      </c>
      <c r="AG16" s="2">
        <v>0</v>
      </c>
      <c r="AH16" s="16">
        <f>$D$80*AF16</f>
        <v>0</v>
      </c>
      <c r="AI16" s="26">
        <f>AH16-AG16</f>
        <v>0</v>
      </c>
      <c r="AJ16" s="2">
        <v>0</v>
      </c>
      <c r="AK16" s="2">
        <v>0</v>
      </c>
      <c r="AL16" s="2">
        <v>0</v>
      </c>
      <c r="AM16" s="10">
        <f>SUM(AJ16:AL16)</f>
        <v>0</v>
      </c>
      <c r="AN16" s="16">
        <f>AF16*$D$79</f>
        <v>0</v>
      </c>
      <c r="AO16" s="9">
        <f>AN16-AM16</f>
        <v>0</v>
      </c>
      <c r="AP16" s="9">
        <f>AO16+AI16</f>
        <v>0</v>
      </c>
      <c r="AQ16" s="18">
        <f>AG16+AM16</f>
        <v>0</v>
      </c>
      <c r="AR16" s="30">
        <f>AH16+AN16</f>
        <v>0</v>
      </c>
      <c r="AS16" s="77">
        <f>AP16*(AP16&gt;0)</f>
        <v>0</v>
      </c>
      <c r="AT16">
        <f>AS16/$AS$74</f>
        <v>0</v>
      </c>
      <c r="AU16" s="66">
        <f>AT16*$AP$74</f>
        <v>0</v>
      </c>
      <c r="AV16" s="69">
        <f>IF(AU16&gt;0,U16,V16)</f>
        <v>170.82572159720081</v>
      </c>
      <c r="AW16" s="17">
        <f>AU16/AV16</f>
        <v>0</v>
      </c>
      <c r="AX16" s="38">
        <v>1</v>
      </c>
      <c r="AY16" s="23">
        <v>0</v>
      </c>
      <c r="AZ16" s="16">
        <f>BN16*$D$81</f>
        <v>87.367560758475889</v>
      </c>
      <c r="BA16" s="63">
        <f>AZ16-AY16</f>
        <v>87.367560758475889</v>
      </c>
      <c r="BB16" s="42">
        <f>($AD16^$BB$76)*($BC$76^$M16)*(IF($C16&gt;0,1,$BD$76))</f>
        <v>2.2699128597826337</v>
      </c>
      <c r="BC16" s="42">
        <f>($AD16^$BB$77)*($BC$77^$M16)*(IF($C16&gt;0,1,$BD$77))</f>
        <v>4.9337650981535157</v>
      </c>
      <c r="BD16" s="42">
        <f>($AD16^$BB$78)*($BC$78^$M16)*(IF($C16&gt;0,1,$BD$78))</f>
        <v>37.986418337039332</v>
      </c>
      <c r="BE16" s="42">
        <f>($AD16^$BB$79)*($BC$79^$M16)*(IF($C16&gt;0,1,$BD$79))</f>
        <v>4.9596639333975618</v>
      </c>
      <c r="BF16" s="42">
        <f>($AD16^$BB$80)*($BC$80^$M16)*(IF($C16&gt;0,1,$BD$80))</f>
        <v>1.0688321408805515</v>
      </c>
      <c r="BG16" s="42">
        <f>($AD16^$BB$81)*($BC$81^$M16)*(IF($C16&gt;0,1,$BD$81))</f>
        <v>14.615903727752148</v>
      </c>
      <c r="BH16" s="42">
        <f>($AD16^$BB$82)*($BC$82^$M16)*(IF($C16&gt;0,1,$BD$82))</f>
        <v>4.0315817974157007</v>
      </c>
      <c r="BI16" s="40">
        <f>BB16/BB$74</f>
        <v>2.1792522135772711E-2</v>
      </c>
      <c r="BJ16" s="40">
        <f>BC16/BC$74</f>
        <v>2.4929015113758723E-2</v>
      </c>
      <c r="BK16" s="40">
        <f>BD16/BD$74</f>
        <v>3.6307110630280005E-2</v>
      </c>
      <c r="BL16" s="40">
        <f>BE16/BE$74</f>
        <v>2.2439149988127627E-2</v>
      </c>
      <c r="BM16" s="40">
        <f>BF16/BF$74</f>
        <v>1.4535479232312899E-2</v>
      </c>
      <c r="BN16" s="40">
        <f>BG16/BG$74</f>
        <v>2.5549805748932852E-2</v>
      </c>
      <c r="BO16" s="40">
        <f>BH16/BH$74</f>
        <v>3.0220666249405611E-2</v>
      </c>
      <c r="BP16" s="2">
        <v>640</v>
      </c>
      <c r="BQ16" s="17">
        <f>BP$74*BI16</f>
        <v>1376.1106027855035</v>
      </c>
      <c r="BR16" s="1">
        <f>BQ16-BP16</f>
        <v>736.11060278550349</v>
      </c>
      <c r="BS16" s="2">
        <v>969</v>
      </c>
      <c r="BT16" s="17">
        <f>BS$74*BJ16</f>
        <v>1504.4909911304528</v>
      </c>
      <c r="BU16" s="1">
        <f>BT16-BS16</f>
        <v>535.49099113045281</v>
      </c>
      <c r="BV16" s="2">
        <v>0</v>
      </c>
      <c r="BW16" s="17">
        <f>BV$74*BK16</f>
        <v>2433.81085399019</v>
      </c>
      <c r="BX16" s="1">
        <f>BW16-BV16</f>
        <v>2433.81085399019</v>
      </c>
      <c r="BY16" s="2">
        <v>1566</v>
      </c>
      <c r="BZ16" s="17">
        <f>BY$74*BL16</f>
        <v>1454.9769243801834</v>
      </c>
      <c r="CA16" s="1">
        <f>BZ16-BY16</f>
        <v>-111.02307561981661</v>
      </c>
      <c r="CB16" s="2">
        <v>973</v>
      </c>
      <c r="CC16" s="17">
        <f>CB$74*BM16</f>
        <v>960.82424821434722</v>
      </c>
      <c r="CD16" s="1">
        <f>CC16-CB16</f>
        <v>-12.175751785652778</v>
      </c>
      <c r="CE16" s="2">
        <v>1459</v>
      </c>
      <c r="CF16" s="17">
        <f>CE$74*BN16</f>
        <v>1841.3489505198418</v>
      </c>
      <c r="CG16" s="1">
        <f>CF16-CE16</f>
        <v>382.34895051984176</v>
      </c>
      <c r="CH16" s="2">
        <v>973</v>
      </c>
      <c r="CI16" s="17">
        <f>CH$74*BO16</f>
        <v>2012.9381375404089</v>
      </c>
      <c r="CJ16" s="1">
        <f>CI16-CH16</f>
        <v>1039.9381375404089</v>
      </c>
      <c r="CK16" s="9"/>
      <c r="CO16" s="40"/>
      <c r="CQ16" s="17"/>
      <c r="CR16" s="1"/>
    </row>
    <row r="17" spans="1:96" x14ac:dyDescent="0.2">
      <c r="A17" s="53" t="s">
        <v>15</v>
      </c>
      <c r="B17">
        <v>1</v>
      </c>
      <c r="C17">
        <v>1</v>
      </c>
      <c r="D17">
        <v>0.213649851632047</v>
      </c>
      <c r="E17">
        <v>0.78635014836795203</v>
      </c>
      <c r="F17">
        <v>0.19912790697674401</v>
      </c>
      <c r="G17">
        <v>0.19912790697674401</v>
      </c>
      <c r="H17">
        <v>2.6595744680851002E-2</v>
      </c>
      <c r="I17">
        <v>0.125886524822695</v>
      </c>
      <c r="J17">
        <v>5.7862300964825197E-2</v>
      </c>
      <c r="K17">
        <v>0.107340574267068</v>
      </c>
      <c r="L17">
        <v>0.87555270955780296</v>
      </c>
      <c r="M17" s="31">
        <v>0</v>
      </c>
      <c r="N17">
        <v>1.0073655497446801</v>
      </c>
      <c r="O17">
        <v>0.99467149309329395</v>
      </c>
      <c r="P17">
        <v>1.0099974847744799</v>
      </c>
      <c r="Q17">
        <v>0.98618499081853295</v>
      </c>
      <c r="R17">
        <v>96.199996948242102</v>
      </c>
      <c r="S17" s="43">
        <f>IF(C17,O17,Q17)</f>
        <v>0.99467149309329395</v>
      </c>
      <c r="T17" s="43">
        <f>IF(D17 = 0,N17,P17)</f>
        <v>1.0099974847744799</v>
      </c>
      <c r="U17" s="68">
        <f>R17*S17^(1-M17)</f>
        <v>95.687394600078292</v>
      </c>
      <c r="V17" s="67">
        <f>R17*T17^(M17+1)</f>
        <v>97.161754953037175</v>
      </c>
      <c r="W17" s="76">
        <f>0.5 * (D17-MAX($D$3:$D$73))/(MIN($D$3:$D$73)-MAX($D$3:$D$73)) + 0.75</f>
        <v>1.1257745560931802</v>
      </c>
      <c r="X17" s="76">
        <f>AVERAGE(D17, F17, G17, H17, I17, J17, K17)</f>
        <v>0.13279868718871063</v>
      </c>
      <c r="Y17" s="32">
        <f>1.2^M17</f>
        <v>1</v>
      </c>
      <c r="Z17" s="32">
        <f>IF(C17&gt;0, 1, 0.3)</f>
        <v>1</v>
      </c>
      <c r="AA17" s="32">
        <f>PERCENTILE($L$2:$L$73, 0.05)</f>
        <v>-0.31580945352484868</v>
      </c>
      <c r="AB17" s="32">
        <f>PERCENTILE($L$2:$L$73, 0.95)</f>
        <v>1.0216922300354019</v>
      </c>
      <c r="AC17" s="32">
        <f>MIN(MAX(L17,AA17), AB17)</f>
        <v>0.87555270955780296</v>
      </c>
      <c r="AD17" s="32">
        <f>AC17-$AC$74+1</f>
        <v>2.1913621630826516</v>
      </c>
      <c r="AE17" s="21">
        <f>(AD17^4) *Y17*Z17</f>
        <v>23.059858323147502</v>
      </c>
      <c r="AF17" s="15">
        <f>AE17/$AE$74</f>
        <v>3.6090853840961196E-2</v>
      </c>
      <c r="AG17" s="2">
        <v>770</v>
      </c>
      <c r="AH17" s="16">
        <f>$D$80*AF17</f>
        <v>2120.5000719987547</v>
      </c>
      <c r="AI17" s="26">
        <f>AH17-AG17</f>
        <v>1350.5000719987547</v>
      </c>
      <c r="AJ17" s="2">
        <v>192</v>
      </c>
      <c r="AK17" s="2">
        <v>2501</v>
      </c>
      <c r="AL17" s="2">
        <v>0</v>
      </c>
      <c r="AM17" s="10">
        <f>SUM(AJ17:AL17)</f>
        <v>2693</v>
      </c>
      <c r="AN17" s="16">
        <f>AF17*$D$79</f>
        <v>3492.8006530205425</v>
      </c>
      <c r="AO17" s="9">
        <f>AN17-AM17</f>
        <v>799.80065302054254</v>
      </c>
      <c r="AP17" s="9">
        <f>AO17+AI17</f>
        <v>2150.3007250192973</v>
      </c>
      <c r="AQ17" s="18">
        <f>AG17+AM17</f>
        <v>3463</v>
      </c>
      <c r="AR17" s="30">
        <f>AH17+AN17</f>
        <v>5613.3007250192968</v>
      </c>
      <c r="AS17" s="77">
        <f>AP17*(AP17&gt;0)</f>
        <v>2150.3007250192973</v>
      </c>
      <c r="AT17">
        <f>AS17/$AS$74</f>
        <v>6.3869498025535237E-2</v>
      </c>
      <c r="AU17" s="66">
        <f>AT17*$AP$74</f>
        <v>313.56730055636581</v>
      </c>
      <c r="AV17" s="69">
        <f>IF(AU17&gt;0,U17,V17)</f>
        <v>95.687394600078292</v>
      </c>
      <c r="AW17" s="17">
        <f>AU17/AV17</f>
        <v>3.2769969531191441</v>
      </c>
      <c r="AX17" s="38">
        <f>AQ17/AR17</f>
        <v>0.61692757428172451</v>
      </c>
      <c r="AY17" s="23">
        <v>0</v>
      </c>
      <c r="AZ17" s="16">
        <f>BN17*$D$81</f>
        <v>99.615176771052305</v>
      </c>
      <c r="BA17" s="63">
        <f>AZ17-AY17</f>
        <v>99.615176771052305</v>
      </c>
      <c r="BB17" s="42">
        <f>($AD17^$BB$76)*($BC$76^$M17)*(IF($C17&gt;0,1,$BD$76))</f>
        <v>2.362776908939336</v>
      </c>
      <c r="BC17" s="42">
        <f>($AD17^$BB$77)*($BC$77^$M17)*(IF($C17&gt;0,1,$BD$77))</f>
        <v>5.3343807953775801</v>
      </c>
      <c r="BD17" s="42">
        <f>($AD17^$BB$78)*($BC$78^$M17)*(IF($C17&gt;0,1,$BD$78))</f>
        <v>45.382974140417275</v>
      </c>
      <c r="BE17" s="42">
        <f>($AD17^$BB$79)*($BC$79^$M17)*(IF($C17&gt;0,1,$BD$79))</f>
        <v>5.363756004704384</v>
      </c>
      <c r="BF17" s="42">
        <f>($AD17^$BB$80)*($BC$80^$M17)*(IF($C17&gt;0,1,$BD$80))</f>
        <v>1.0723179110558008</v>
      </c>
      <c r="BG17" s="42">
        <f>($AD17^$BB$81)*($BC$81^$M17)*(IF($C17&gt;0,1,$BD$81))</f>
        <v>16.664833273000166</v>
      </c>
      <c r="BH17" s="42">
        <f>($AD17^$BB$82)*($BC$82^$M17)*(IF($C17&gt;0,1,$BD$82))</f>
        <v>4.3160969534846902</v>
      </c>
      <c r="BI17" s="40">
        <f>BB17/BB$74</f>
        <v>2.2684072592497606E-2</v>
      </c>
      <c r="BJ17" s="40">
        <f>BC17/BC$74</f>
        <v>2.6953220679330817E-2</v>
      </c>
      <c r="BK17" s="40">
        <f>BD17/BD$74</f>
        <v>4.3376678691515999E-2</v>
      </c>
      <c r="BL17" s="40">
        <f>BE17/BE$74</f>
        <v>2.4267395352900834E-2</v>
      </c>
      <c r="BM17" s="40">
        <f>BF17/BF$74</f>
        <v>1.4582883626373513E-2</v>
      </c>
      <c r="BN17" s="40">
        <f>BG17/BG$74</f>
        <v>2.9131503661661735E-2</v>
      </c>
      <c r="BO17" s="40">
        <f>BH17/BH$74</f>
        <v>3.235338685548883E-2</v>
      </c>
      <c r="BP17" s="2">
        <v>382</v>
      </c>
      <c r="BQ17" s="17">
        <f>BP$74*BI17</f>
        <v>1432.4084479258538</v>
      </c>
      <c r="BR17" s="1">
        <f>BQ17-BP17</f>
        <v>1050.4084479258538</v>
      </c>
      <c r="BS17" s="2">
        <v>682</v>
      </c>
      <c r="BT17" s="17">
        <f>BS$74*BJ17</f>
        <v>1626.6538212182941</v>
      </c>
      <c r="BU17" s="1">
        <f>BT17-BS17</f>
        <v>944.65382121829407</v>
      </c>
      <c r="BV17" s="2">
        <v>0</v>
      </c>
      <c r="BW17" s="17">
        <f>BV$74*BK17</f>
        <v>2907.7122794070833</v>
      </c>
      <c r="BX17" s="1">
        <f>BW17-BV17</f>
        <v>2907.7122794070833</v>
      </c>
      <c r="BY17" s="2">
        <v>220</v>
      </c>
      <c r="BZ17" s="17">
        <f>BY$74*BL17</f>
        <v>1573.5221820774429</v>
      </c>
      <c r="CA17" s="1">
        <f>BZ17-BY17</f>
        <v>1353.5221820774429</v>
      </c>
      <c r="CB17" s="2">
        <v>633</v>
      </c>
      <c r="CC17" s="17">
        <f>CB$74*BM17</f>
        <v>963.95777347054195</v>
      </c>
      <c r="CD17" s="1">
        <f>CC17-CB17</f>
        <v>330.95777347054195</v>
      </c>
      <c r="CE17" s="2">
        <v>1687</v>
      </c>
      <c r="CF17" s="17">
        <f>CE$74*BN17</f>
        <v>2099.4783373922996</v>
      </c>
      <c r="CG17" s="1">
        <f>CF17-CE17</f>
        <v>412.47833739229964</v>
      </c>
      <c r="CH17" s="2">
        <v>105</v>
      </c>
      <c r="CI17" s="17">
        <f>CH$74*BO17</f>
        <v>2154.9943916704001</v>
      </c>
      <c r="CJ17" s="1">
        <f>CI17-CH17</f>
        <v>2049.9943916704001</v>
      </c>
      <c r="CK17" s="9"/>
      <c r="CO17" s="40"/>
      <c r="CQ17" s="17"/>
      <c r="CR17" s="1"/>
    </row>
    <row r="18" spans="1:96" x14ac:dyDescent="0.2">
      <c r="A18" s="44" t="s">
        <v>121</v>
      </c>
      <c r="B18">
        <v>1</v>
      </c>
      <c r="C18">
        <v>1</v>
      </c>
      <c r="D18">
        <v>0.35343618513323899</v>
      </c>
      <c r="E18">
        <v>0.64656381486675996</v>
      </c>
      <c r="F18">
        <v>0.305364511691884</v>
      </c>
      <c r="G18">
        <v>0.305364511691884</v>
      </c>
      <c r="H18">
        <v>0.185737976782752</v>
      </c>
      <c r="I18">
        <v>0.38971807628524002</v>
      </c>
      <c r="J18">
        <v>0.26904543669218201</v>
      </c>
      <c r="K18">
        <v>0.28663029916329102</v>
      </c>
      <c r="L18">
        <v>0.49507461334259201</v>
      </c>
      <c r="M18" s="31">
        <v>0</v>
      </c>
      <c r="N18">
        <v>1.0077745519046</v>
      </c>
      <c r="O18">
        <v>0.99506395970125205</v>
      </c>
      <c r="P18">
        <v>1.0150791181604599</v>
      </c>
      <c r="Q18">
        <v>0.99289185151350201</v>
      </c>
      <c r="R18">
        <v>13.1000003814697</v>
      </c>
      <c r="S18" s="43">
        <f>IF(C18,O18,Q18)</f>
        <v>0.99506395970125205</v>
      </c>
      <c r="T18" s="43">
        <f>IF(D18 = 0,N18,P18)</f>
        <v>1.0150791181604599</v>
      </c>
      <c r="U18" s="68">
        <f>R18*S18^(1-M18)</f>
        <v>13.035338251673153</v>
      </c>
      <c r="V18" s="67">
        <f>R18*T18^(M18+1)</f>
        <v>13.297536835123951</v>
      </c>
      <c r="W18" s="76">
        <f>0.5 * (D18-MAX($D$3:$D$73))/(MIN($D$3:$D$73)-MAX($D$3:$D$73)) + 0.75</f>
        <v>1.043881360522207</v>
      </c>
      <c r="X18" s="76">
        <f>AVERAGE(D18, F18, G18, H18, I18, J18, K18)</f>
        <v>0.29932814249149597</v>
      </c>
      <c r="Y18" s="32">
        <f>1.2^M18</f>
        <v>1</v>
      </c>
      <c r="Z18" s="32">
        <f>IF(C18&gt;0, 1, 0.3)</f>
        <v>1</v>
      </c>
      <c r="AA18" s="32">
        <f>PERCENTILE($L$2:$L$73, 0.05)</f>
        <v>-0.31580945352484868</v>
      </c>
      <c r="AB18" s="32">
        <f>PERCENTILE($L$2:$L$73, 0.95)</f>
        <v>1.0216922300354019</v>
      </c>
      <c r="AC18" s="32">
        <f>MIN(MAX(L18,AA18), AB18)</f>
        <v>0.49507461334259201</v>
      </c>
      <c r="AD18" s="32">
        <f>AC18-$AC$74+1</f>
        <v>1.8108840668674406</v>
      </c>
      <c r="AE18" s="21">
        <v>0</v>
      </c>
      <c r="AF18" s="15">
        <f>AE18/$AE$74</f>
        <v>0</v>
      </c>
      <c r="AG18" s="2">
        <v>0</v>
      </c>
      <c r="AH18" s="16">
        <f>$D$80*AF18</f>
        <v>0</v>
      </c>
      <c r="AI18" s="26">
        <f>AH18-AG18</f>
        <v>0</v>
      </c>
      <c r="AJ18" s="2">
        <v>0</v>
      </c>
      <c r="AK18" s="2">
        <v>0</v>
      </c>
      <c r="AL18" s="2">
        <v>0</v>
      </c>
      <c r="AM18" s="10">
        <f>SUM(AJ18:AL18)</f>
        <v>0</v>
      </c>
      <c r="AN18" s="16">
        <f>AF18*$D$79</f>
        <v>0</v>
      </c>
      <c r="AO18" s="9">
        <f>AN18-AM18</f>
        <v>0</v>
      </c>
      <c r="AP18" s="9">
        <f>AO18+AI18</f>
        <v>0</v>
      </c>
      <c r="AQ18" s="18">
        <f>AG18+AM18</f>
        <v>0</v>
      </c>
      <c r="AR18" s="30">
        <f>AH18+AN18</f>
        <v>0</v>
      </c>
      <c r="AS18" s="77">
        <f>AP18*(AP18&gt;0)</f>
        <v>0</v>
      </c>
      <c r="AT18">
        <f>AS18/$AS$74</f>
        <v>0</v>
      </c>
      <c r="AU18" s="66">
        <f>AT18*$AP$74</f>
        <v>0</v>
      </c>
      <c r="AV18" s="69">
        <f>IF(AU18&gt;0,U18,V18)</f>
        <v>13.297536835123951</v>
      </c>
      <c r="AW18" s="17">
        <f>AU18/AV18</f>
        <v>0</v>
      </c>
      <c r="AX18" s="38">
        <v>1</v>
      </c>
      <c r="AY18" s="23">
        <v>0</v>
      </c>
      <c r="AZ18" s="16">
        <f>BN18*$D$81</f>
        <v>50.271332771577413</v>
      </c>
      <c r="BA18" s="63">
        <f>AZ18-AY18</f>
        <v>50.271332771577413</v>
      </c>
      <c r="BB18" s="42">
        <f>($AD18^$BB$76)*($BC$76^$M18)*(IF($C18&gt;0,1,$BD$76))</f>
        <v>1.9171149316893235</v>
      </c>
      <c r="BC18" s="42">
        <f>($AD18^$BB$77)*($BC$77^$M18)*(IF($C18&gt;0,1,$BD$77))</f>
        <v>3.5509016355129255</v>
      </c>
      <c r="BD18" s="42">
        <f>($AD18^$BB$78)*($BC$78^$M18)*(IF($C18&gt;0,1,$BD$78))</f>
        <v>17.952387721849174</v>
      </c>
      <c r="BE18" s="42">
        <f>($AD18^$BB$79)*($BC$79^$M18)*(IF($C18&gt;0,1,$BD$79))</f>
        <v>3.565692409245202</v>
      </c>
      <c r="BF18" s="42">
        <f>($AD18^$BB$80)*($BC$80^$M18)*(IF($C18&gt;0,1,$BD$80))</f>
        <v>1.0542710173828642</v>
      </c>
      <c r="BG18" s="42">
        <f>($AD18^$BB$81)*($BC$81^$M18)*(IF($C18&gt;0,1,$BD$81))</f>
        <v>8.4099974141018343</v>
      </c>
      <c r="BH18" s="42">
        <f>($AD18^$BB$82)*($BC$82^$M18)*(IF($C18&gt;0,1,$BD$82))</f>
        <v>3.0248801161336716</v>
      </c>
      <c r="BI18" s="40">
        <f>BB18/BB$74</f>
        <v>1.8405450854911097E-2</v>
      </c>
      <c r="BJ18" s="40">
        <f>BC18/BC$74</f>
        <v>1.7941770387954116E-2</v>
      </c>
      <c r="BK18" s="40">
        <f>BD18/BD$74</f>
        <v>1.7158746616005905E-2</v>
      </c>
      <c r="BL18" s="40">
        <f>BE18/BE$74</f>
        <v>1.6132364582970956E-2</v>
      </c>
      <c r="BM18" s="40">
        <f>BF18/BF$74</f>
        <v>1.4337456642886081E-2</v>
      </c>
      <c r="BN18" s="40">
        <f>BG18/BG$74</f>
        <v>1.4701369431664692E-2</v>
      </c>
      <c r="BO18" s="40">
        <f>BH18/BH$74</f>
        <v>2.2674448151526166E-2</v>
      </c>
      <c r="BP18" s="2">
        <v>1220</v>
      </c>
      <c r="BQ18" s="17">
        <f>BP$74*BI18</f>
        <v>1162.230599684216</v>
      </c>
      <c r="BR18" s="1">
        <f>BQ18-BP18</f>
        <v>-57.769400315783969</v>
      </c>
      <c r="BS18" s="2">
        <v>1135</v>
      </c>
      <c r="BT18" s="17">
        <f>BS$74*BJ18</f>
        <v>1082.8037846834188</v>
      </c>
      <c r="BU18" s="1">
        <f>BT18-BS18</f>
        <v>-52.196215316581174</v>
      </c>
      <c r="BV18" s="2">
        <v>1031</v>
      </c>
      <c r="BW18" s="17">
        <f>BV$74*BK18</f>
        <v>1150.2194206573399</v>
      </c>
      <c r="BX18" s="1">
        <f>BW18-BV18</f>
        <v>119.21942065733992</v>
      </c>
      <c r="BY18" s="2">
        <v>1155</v>
      </c>
      <c r="BZ18" s="17">
        <f>BY$74*BL18</f>
        <v>1046.0386519244198</v>
      </c>
      <c r="CA18" s="1">
        <f>BZ18-BY18</f>
        <v>-108.96134807558019</v>
      </c>
      <c r="CB18" s="2">
        <v>649</v>
      </c>
      <c r="CC18" s="17">
        <f>CB$74*BM18</f>
        <v>947.73455900805573</v>
      </c>
      <c r="CD18" s="1">
        <f>CC18-CB18</f>
        <v>298.73455900805573</v>
      </c>
      <c r="CE18" s="2">
        <v>827</v>
      </c>
      <c r="CF18" s="17">
        <f>CE$74*BN18</f>
        <v>1059.5129935706427</v>
      </c>
      <c r="CG18" s="1">
        <f>CF18-CE18</f>
        <v>232.51299357064272</v>
      </c>
      <c r="CH18" s="2">
        <v>840</v>
      </c>
      <c r="CI18" s="17">
        <f>CH$74*BO18</f>
        <v>1510.2996424768548</v>
      </c>
      <c r="CJ18" s="1">
        <f>CI18-CH18</f>
        <v>670.29964247685484</v>
      </c>
      <c r="CK18" s="9"/>
      <c r="CO18" s="40"/>
      <c r="CQ18" s="17"/>
      <c r="CR18" s="1"/>
    </row>
    <row r="19" spans="1:96" x14ac:dyDescent="0.2">
      <c r="A19" s="53" t="s">
        <v>209</v>
      </c>
      <c r="B19">
        <v>1</v>
      </c>
      <c r="C19">
        <v>1</v>
      </c>
      <c r="D19">
        <v>0.360869565217391</v>
      </c>
      <c r="E19">
        <v>0.639130434782608</v>
      </c>
      <c r="F19">
        <v>0.56147540983606503</v>
      </c>
      <c r="G19">
        <v>0.56147540983606503</v>
      </c>
      <c r="H19">
        <v>0.56910569105691</v>
      </c>
      <c r="I19">
        <v>0.56097560975609695</v>
      </c>
      <c r="J19">
        <v>0.56502602776891198</v>
      </c>
      <c r="K19">
        <v>0.56324792099890897</v>
      </c>
      <c r="L19">
        <v>-0.11531613656237399</v>
      </c>
      <c r="M19" s="31">
        <v>0</v>
      </c>
      <c r="N19">
        <v>1.0117079412255501</v>
      </c>
      <c r="O19">
        <v>0.98711175335950996</v>
      </c>
      <c r="P19">
        <v>1.01249011900554</v>
      </c>
      <c r="Q19">
        <v>0.98815181702064103</v>
      </c>
      <c r="R19">
        <v>34.049999237060497</v>
      </c>
      <c r="S19" s="43">
        <f>IF(C19,O19,Q19)</f>
        <v>0.98711175335950996</v>
      </c>
      <c r="T19" s="43">
        <f>IF(D19 = 0,N19,P19)</f>
        <v>1.01249011900554</v>
      </c>
      <c r="U19" s="68">
        <f>R19*S19^(1-M19)</f>
        <v>33.611154448784767</v>
      </c>
      <c r="V19" s="67">
        <f>R19*T19^(M19+1)</f>
        <v>34.475287779669927</v>
      </c>
      <c r="W19" s="76">
        <f>0.5 * (D19-MAX($D$3:$D$73))/(MIN($D$3:$D$73)-MAX($D$3:$D$73)) + 0.75</f>
        <v>1.0395265481901441</v>
      </c>
      <c r="X19" s="76">
        <f>AVERAGE(D19, F19, G19, H19, I19, J19, K19)</f>
        <v>0.5345965192100498</v>
      </c>
      <c r="Y19" s="32">
        <f>1.2^M19</f>
        <v>1</v>
      </c>
      <c r="Z19" s="32">
        <f>IF(C19&gt;0, 1, 0.3)</f>
        <v>1</v>
      </c>
      <c r="AA19" s="32">
        <f>PERCENTILE($L$2:$L$73, 0.05)</f>
        <v>-0.31580945352484868</v>
      </c>
      <c r="AB19" s="32">
        <f>PERCENTILE($L$2:$L$73, 0.95)</f>
        <v>1.0216922300354019</v>
      </c>
      <c r="AC19" s="32">
        <f>MIN(MAX(L19,AA19), AB19)</f>
        <v>-0.11531613656237399</v>
      </c>
      <c r="AD19" s="32">
        <f>AC19-$AC$74+1</f>
        <v>1.2004933169624747</v>
      </c>
      <c r="AE19" s="21">
        <f>(AD19^4) *Y19*Z19</f>
        <v>2.0770119100653899</v>
      </c>
      <c r="AF19" s="15">
        <f>AE19/$AE$74</f>
        <v>3.2507195934009529E-3</v>
      </c>
      <c r="AG19" s="2">
        <v>68</v>
      </c>
      <c r="AH19" s="16">
        <f>$D$80*AF19</f>
        <v>190.99440435047629</v>
      </c>
      <c r="AI19" s="26">
        <f>AH19-AG19</f>
        <v>122.99440435047629</v>
      </c>
      <c r="AJ19" s="2">
        <v>68</v>
      </c>
      <c r="AK19" s="2">
        <v>102</v>
      </c>
      <c r="AL19" s="2">
        <v>0</v>
      </c>
      <c r="AM19" s="10">
        <f>SUM(AJ19:AL19)</f>
        <v>170</v>
      </c>
      <c r="AN19" s="16">
        <f>AF19*$D$79</f>
        <v>314.59814081015742</v>
      </c>
      <c r="AO19" s="9">
        <f>AN19-AM19</f>
        <v>144.59814081015742</v>
      </c>
      <c r="AP19" s="9">
        <f>AO19+AI19</f>
        <v>267.59254516063368</v>
      </c>
      <c r="AQ19" s="18">
        <f>AG19+AM19</f>
        <v>238</v>
      </c>
      <c r="AR19" s="30">
        <f>AH19+AN19</f>
        <v>505.59254516063368</v>
      </c>
      <c r="AS19" s="77">
        <f>AP19*(AP19&gt;0)</f>
        <v>267.59254516063368</v>
      </c>
      <c r="AT19">
        <f>AS19/$AS$74</f>
        <v>7.9481913092093962E-3</v>
      </c>
      <c r="AU19" s="66">
        <f>AT19*$AP$74</f>
        <v>39.0216452325636</v>
      </c>
      <c r="AV19" s="69">
        <f>IF(AU19&gt;0,U19,V19)</f>
        <v>33.611154448784767</v>
      </c>
      <c r="AW19" s="17">
        <f>AU19/AV19</f>
        <v>1.1609730719610689</v>
      </c>
      <c r="AX19" s="38">
        <f>AQ19/AR19</f>
        <v>0.470734788869136</v>
      </c>
      <c r="AY19" s="23">
        <v>0</v>
      </c>
      <c r="AZ19" s="16">
        <f>BN19*$D$81</f>
        <v>11.510881649451255</v>
      </c>
      <c r="BA19" s="63">
        <f>AZ19-AY19</f>
        <v>11.510881649451255</v>
      </c>
      <c r="BB19" s="42">
        <f>($AD19^$BB$76)*($BC$76^$M19)*(IF($C19&gt;0,1,$BD$76))</f>
        <v>1.2217385636384961</v>
      </c>
      <c r="BC19" s="42">
        <f>($AD19^$BB$77)*($BC$77^$M19)*(IF($C19&gt;0,1,$BD$77))</f>
        <v>1.4769088724615158</v>
      </c>
      <c r="BD19" s="42">
        <f>($AD19^$BB$78)*($BC$78^$M19)*(IF($C19&gt;0,1,$BD$78))</f>
        <v>2.4317921282410997</v>
      </c>
      <c r="BE19" s="42">
        <f>($AD19^$BB$79)*($BC$79^$M19)*(IF($C19&gt;0,1,$BD$79))</f>
        <v>1.4787992366878897</v>
      </c>
      <c r="BF19" s="42">
        <f>($AD19^$BB$80)*($BC$80^$M19)*(IF($C19&gt;0,1,$BD$80))</f>
        <v>1.0163961643647055</v>
      </c>
      <c r="BG19" s="42">
        <f>($AD19^$BB$81)*($BC$81^$M19)*(IF($C19&gt;0,1,$BD$81))</f>
        <v>1.925679697926173</v>
      </c>
      <c r="BH19" s="42">
        <f>($AD19^$BB$82)*($BC$82^$M19)*(IF($C19&gt;0,1,$BD$82))</f>
        <v>1.4058098045333538</v>
      </c>
      <c r="BI19" s="40">
        <f>BB19/BB$74</f>
        <v>1.1729421496280991E-2</v>
      </c>
      <c r="BJ19" s="40">
        <f>BC19/BC$74</f>
        <v>7.4624314029495941E-3</v>
      </c>
      <c r="BK19" s="40">
        <f>BD19/BD$74</f>
        <v>2.3242871977694093E-3</v>
      </c>
      <c r="BL19" s="40">
        <f>BE19/BE$74</f>
        <v>6.6905738614504405E-3</v>
      </c>
      <c r="BM19" s="40">
        <f>BF19/BF$74</f>
        <v>1.3822381245715857E-2</v>
      </c>
      <c r="BN19" s="40">
        <f>BG19/BG$74</f>
        <v>3.3662470096362789E-3</v>
      </c>
      <c r="BO19" s="40">
        <f>BH19/BH$74</f>
        <v>1.0537925570598067E-2</v>
      </c>
      <c r="BP19" s="2">
        <v>0</v>
      </c>
      <c r="BQ19" s="17">
        <f>BP$74*BI19</f>
        <v>740.66604980415946</v>
      </c>
      <c r="BR19" s="1">
        <f>BQ19-BP19</f>
        <v>740.66604980415946</v>
      </c>
      <c r="BS19" s="2">
        <v>0</v>
      </c>
      <c r="BT19" s="17">
        <f>BS$74*BJ19</f>
        <v>450.36519759941098</v>
      </c>
      <c r="BU19" s="1">
        <f>BT19-BS19</f>
        <v>450.36519759941098</v>
      </c>
      <c r="BV19" s="2">
        <v>0</v>
      </c>
      <c r="BW19" s="17">
        <f>BV$74*BK19</f>
        <v>155.80626801527458</v>
      </c>
      <c r="BX19" s="1">
        <f>BW19-BV19</f>
        <v>155.80626801527458</v>
      </c>
      <c r="BY19" s="2">
        <v>0</v>
      </c>
      <c r="BZ19" s="17">
        <f>BY$74*BL19</f>
        <v>433.82349975030803</v>
      </c>
      <c r="CA19" s="1">
        <f>BZ19-BY19</f>
        <v>433.82349975030803</v>
      </c>
      <c r="CB19" s="2">
        <v>836</v>
      </c>
      <c r="CC19" s="17">
        <f>CB$74*BM19</f>
        <v>913.68704510430962</v>
      </c>
      <c r="CD19" s="1">
        <f>CC19-CB19</f>
        <v>77.687045104309618</v>
      </c>
      <c r="CE19" s="2">
        <v>0</v>
      </c>
      <c r="CF19" s="17">
        <f>CE$74*BN19</f>
        <v>242.60205573747697</v>
      </c>
      <c r="CG19" s="1">
        <f>CF19-CE19</f>
        <v>242.60205573747697</v>
      </c>
      <c r="CH19" s="2">
        <v>0</v>
      </c>
      <c r="CI19" s="17">
        <f>CH$74*BO19</f>
        <v>701.91014640639605</v>
      </c>
      <c r="CJ19" s="1">
        <f>CI19-CH19</f>
        <v>701.91014640639605</v>
      </c>
      <c r="CK19" s="9"/>
      <c r="CO19" s="40"/>
      <c r="CQ19" s="17"/>
      <c r="CR19" s="1"/>
    </row>
    <row r="20" spans="1:96" x14ac:dyDescent="0.2">
      <c r="A20" s="53" t="s">
        <v>29</v>
      </c>
      <c r="B20">
        <v>1</v>
      </c>
      <c r="C20">
        <v>0</v>
      </c>
      <c r="D20">
        <v>0.112195121951219</v>
      </c>
      <c r="E20">
        <v>0.88780487804878006</v>
      </c>
      <c r="F20">
        <v>2.5024061597689998E-2</v>
      </c>
      <c r="G20">
        <v>2.5024061597689998E-2</v>
      </c>
      <c r="H20">
        <v>0.103825136612021</v>
      </c>
      <c r="I20">
        <v>1.6939890710382498E-2</v>
      </c>
      <c r="J20">
        <v>4.19378882062292E-2</v>
      </c>
      <c r="K20">
        <v>3.2395312897851698E-2</v>
      </c>
      <c r="L20">
        <v>0.53344869493220604</v>
      </c>
      <c r="M20" s="31">
        <v>0</v>
      </c>
      <c r="N20">
        <v>1.0069178618610499</v>
      </c>
      <c r="O20">
        <v>0.99148932923661903</v>
      </c>
      <c r="P20">
        <v>1.01112502591327</v>
      </c>
      <c r="Q20">
        <v>0.99198559094350902</v>
      </c>
      <c r="R20">
        <v>65.930000305175696</v>
      </c>
      <c r="S20" s="43">
        <f>IF(C20,O20,Q20)</f>
        <v>0.99198559094350902</v>
      </c>
      <c r="T20" s="43">
        <f>IF(D20 = 0,N20,P20)</f>
        <v>1.01112502591327</v>
      </c>
      <c r="U20" s="68">
        <f>R20*S20^(1-M20)</f>
        <v>65.401610313635445</v>
      </c>
      <c r="V20" s="67">
        <f>R20*T20^(M20+1)</f>
        <v>66.663473267032671</v>
      </c>
      <c r="W20" s="76">
        <f>0.5 * (D20-MAX($D$3:$D$73))/(MIN($D$3:$D$73)-MAX($D$3:$D$73)) + 0.75</f>
        <v>1.1852113537489499</v>
      </c>
      <c r="X20" s="76">
        <f>AVERAGE(D20, F20, G20, H20, I20, J20, K20)</f>
        <v>5.1048781939011911E-2</v>
      </c>
      <c r="Y20" s="32">
        <f>1.2^M20</f>
        <v>1</v>
      </c>
      <c r="Z20" s="32">
        <f>IF(C20&gt;0, 1, 0.3)</f>
        <v>0.3</v>
      </c>
      <c r="AA20" s="32">
        <f>PERCENTILE($L$2:$L$73, 0.05)</f>
        <v>-0.31580945352484868</v>
      </c>
      <c r="AB20" s="32">
        <f>PERCENTILE($L$2:$L$73, 0.95)</f>
        <v>1.0216922300354019</v>
      </c>
      <c r="AC20" s="32">
        <f>MIN(MAX(L20,AA20), AB20)</f>
        <v>0.53344869493220604</v>
      </c>
      <c r="AD20" s="32">
        <f>AC20-$AC$74+1</f>
        <v>1.8492581484570547</v>
      </c>
      <c r="AE20" s="21">
        <f>(AD20^4) *Y20*Z20</f>
        <v>3.5084187135554394</v>
      </c>
      <c r="AF20" s="15">
        <f>AE20/$AE$74</f>
        <v>5.4910062858764142E-3</v>
      </c>
      <c r="AG20" s="2">
        <v>262</v>
      </c>
      <c r="AH20" s="16">
        <f>$D$80*AF20</f>
        <v>322.6213288235258</v>
      </c>
      <c r="AI20" s="26">
        <f>AH20-AG20</f>
        <v>60.621328823525801</v>
      </c>
      <c r="AJ20" s="2">
        <v>396</v>
      </c>
      <c r="AK20" s="2">
        <v>1912</v>
      </c>
      <c r="AL20" s="2">
        <v>0</v>
      </c>
      <c r="AM20" s="10">
        <f>SUM(AJ20:AL20)</f>
        <v>2308</v>
      </c>
      <c r="AN20" s="16">
        <f>AF20*$D$79</f>
        <v>531.40860633454758</v>
      </c>
      <c r="AO20" s="9">
        <f>AN20-AM20</f>
        <v>-1776.5913936654524</v>
      </c>
      <c r="AP20" s="9">
        <f>AO20+AI20</f>
        <v>-1715.9700648419266</v>
      </c>
      <c r="AQ20" s="18">
        <f>AG20+AM20</f>
        <v>2570</v>
      </c>
      <c r="AR20" s="30">
        <f>AH20+AN20</f>
        <v>854.02993515807339</v>
      </c>
      <c r="AS20" s="77">
        <f>AP20*(AP20&gt;0)</f>
        <v>0</v>
      </c>
      <c r="AT20">
        <f>AS20/$AS$74</f>
        <v>0</v>
      </c>
      <c r="AU20" s="66">
        <f>AT20*$AP$74</f>
        <v>0</v>
      </c>
      <c r="AV20" s="69">
        <f>IF(AU20&gt;0,U20,V20)</f>
        <v>66.663473267032671</v>
      </c>
      <c r="AW20" s="17">
        <f>AU20/AV20</f>
        <v>0</v>
      </c>
      <c r="AX20" s="38">
        <f>AQ20/AR20</f>
        <v>3.0092621981972045</v>
      </c>
      <c r="AY20" s="23">
        <v>0</v>
      </c>
      <c r="AZ20" s="16">
        <f>BN20*$D$81</f>
        <v>12.194394399864306</v>
      </c>
      <c r="BA20" s="63">
        <f>AZ20-AY20</f>
        <v>12.194394399864306</v>
      </c>
      <c r="BB20" s="42">
        <f>($AD20^$BB$76)*($BC$76^$M20)*(IF($C20&gt;0,1,$BD$76))</f>
        <v>0.91022191062509394</v>
      </c>
      <c r="BC20" s="42">
        <f>($AD20^$BB$77)*($BC$77^$M20)*(IF($C20&gt;0,1,$BD$77))</f>
        <v>1.4630830344754955</v>
      </c>
      <c r="BD20" s="42">
        <f>($AD20^$BB$78)*($BC$78^$M20)*(IF($C20&gt;0,1,$BD$78))</f>
        <v>3.9759328201539393E-2</v>
      </c>
      <c r="BE20" s="42">
        <f>($AD20^$BB$79)*($BC$79^$M20)*(IF($C20&gt;0,1,$BD$79))</f>
        <v>2.7038322382666045</v>
      </c>
      <c r="BF20" s="42">
        <f>($AD20^$BB$80)*($BC$80^$M20)*(IF($C20&gt;0,1,$BD$80))</f>
        <v>0.69078123179362905</v>
      </c>
      <c r="BG20" s="42">
        <f>($AD20^$BB$81)*($BC$81^$M20)*(IF($C20&gt;0,1,$BD$81))</f>
        <v>2.0400259892727473</v>
      </c>
      <c r="BH20" s="42">
        <f>($AD20^$BB$82)*($BC$82^$M20)*(IF($C20&gt;0,1,$BD$82))</f>
        <v>0.12267272807464299</v>
      </c>
      <c r="BI20" s="40">
        <f>BB20/BB$74</f>
        <v>8.738675165557758E-3</v>
      </c>
      <c r="BJ20" s="40">
        <f>BC20/BC$74</f>
        <v>7.3925730863785696E-3</v>
      </c>
      <c r="BK20" s="40">
        <f>BD20/BD$74</f>
        <v>3.8001643502971345E-5</v>
      </c>
      <c r="BL20" s="40">
        <f>BE20/BE$74</f>
        <v>1.2233025856579906E-2</v>
      </c>
      <c r="BM20" s="40">
        <f>BF20/BF$74</f>
        <v>9.3942124911548137E-3</v>
      </c>
      <c r="BN20" s="40">
        <f>BG20/BG$74</f>
        <v>3.5661337622062599E-3</v>
      </c>
      <c r="BO20" s="40">
        <f>BH20/BH$74</f>
        <v>9.1955261218419908E-4</v>
      </c>
      <c r="BP20" s="2">
        <v>1846</v>
      </c>
      <c r="BQ20" s="17">
        <f>BP$74*BI20</f>
        <v>551.81238200431017</v>
      </c>
      <c r="BR20" s="1">
        <f>BQ20-BP20</f>
        <v>-1294.1876179956898</v>
      </c>
      <c r="BS20" s="2">
        <v>1068</v>
      </c>
      <c r="BT20" s="17">
        <f>BS$74*BJ20</f>
        <v>446.14917833603306</v>
      </c>
      <c r="BU20" s="1">
        <f>BT20-BS20</f>
        <v>-621.85082166396694</v>
      </c>
      <c r="BV20" s="2">
        <v>466</v>
      </c>
      <c r="BW20" s="17">
        <f>BV$74*BK20</f>
        <v>2.5474021705781813</v>
      </c>
      <c r="BX20" s="1">
        <f>BW20-BV20</f>
        <v>-463.45259782942179</v>
      </c>
      <c r="BY20" s="2">
        <v>1490</v>
      </c>
      <c r="BZ20" s="17">
        <f>BY$74*BL20</f>
        <v>793.20162956649767</v>
      </c>
      <c r="CA20" s="1">
        <f>BZ20-BY20</f>
        <v>-696.79837043350233</v>
      </c>
      <c r="CB20" s="2">
        <v>838</v>
      </c>
      <c r="CC20" s="17">
        <f>CB$74*BM20</f>
        <v>620.97623409031553</v>
      </c>
      <c r="CD20" s="1">
        <f>CC20-CB20</f>
        <v>-217.02376590968447</v>
      </c>
      <c r="CE20" s="2">
        <v>1592</v>
      </c>
      <c r="CF20" s="17">
        <f>CE$74*BN20</f>
        <v>257.00769410844293</v>
      </c>
      <c r="CG20" s="1">
        <f>CF20-CE20</f>
        <v>-1334.992305891557</v>
      </c>
      <c r="CH20" s="2">
        <v>1173</v>
      </c>
      <c r="CI20" s="17">
        <f>CH$74*BO20</f>
        <v>61.249560392365133</v>
      </c>
      <c r="CJ20" s="1">
        <f>CI20-CH20</f>
        <v>-1111.7504396076349</v>
      </c>
      <c r="CK20" s="9"/>
      <c r="CO20" s="40"/>
      <c r="CQ20" s="17"/>
      <c r="CR20" s="1"/>
    </row>
    <row r="21" spans="1:96" x14ac:dyDescent="0.2">
      <c r="A21" s="53" t="s">
        <v>73</v>
      </c>
      <c r="B21">
        <v>1</v>
      </c>
      <c r="C21">
        <v>1</v>
      </c>
      <c r="D21">
        <v>0.85507246376811596</v>
      </c>
      <c r="E21">
        <v>0.14492753623188401</v>
      </c>
      <c r="F21">
        <v>0.83257918552036203</v>
      </c>
      <c r="G21">
        <v>0.83257918552036203</v>
      </c>
      <c r="H21">
        <v>0.98214285714285698</v>
      </c>
      <c r="I21">
        <v>0.94642857142857095</v>
      </c>
      <c r="J21">
        <v>0.96412035619236303</v>
      </c>
      <c r="K21">
        <v>0.89593891583201002</v>
      </c>
      <c r="L21">
        <v>-6.97109830645469E-2</v>
      </c>
      <c r="M21" s="31">
        <v>0</v>
      </c>
      <c r="N21">
        <v>1.0018915590813899</v>
      </c>
      <c r="O21">
        <v>0.98934054708484398</v>
      </c>
      <c r="P21">
        <v>1.00919841406963</v>
      </c>
      <c r="Q21">
        <v>0.99467990733719602</v>
      </c>
      <c r="R21">
        <v>93.370002746582003</v>
      </c>
      <c r="S21" s="43">
        <f>IF(C21,O21,Q21)</f>
        <v>0.98934054708484398</v>
      </c>
      <c r="T21" s="43">
        <f>IF(D21 = 0,N21,P21)</f>
        <v>1.00919841406963</v>
      </c>
      <c r="U21" s="68">
        <f>R21*S21^(1-M21)</f>
        <v>92.374729598616824</v>
      </c>
      <c r="V21" s="67">
        <f>R21*T21^(M21+1)</f>
        <v>94.228858693527556</v>
      </c>
      <c r="W21" s="76">
        <f>0.5 * (D21-MAX($D$3:$D$73))/(MIN($D$3:$D$73)-MAX($D$3:$D$73)) + 0.75</f>
        <v>0.75</v>
      </c>
      <c r="X21" s="76">
        <f>AVERAGE(D21, F21, G21, H21, I21, J21, K21)</f>
        <v>0.90126593362923457</v>
      </c>
      <c r="Y21" s="32">
        <f>1.2^M21</f>
        <v>1</v>
      </c>
      <c r="Z21" s="32">
        <f>IF(C21&gt;0, 1, 0.3)</f>
        <v>1</v>
      </c>
      <c r="AA21" s="32">
        <f>PERCENTILE($L$2:$L$73, 0.05)</f>
        <v>-0.31580945352484868</v>
      </c>
      <c r="AB21" s="32">
        <f>PERCENTILE($L$2:$L$73, 0.95)</f>
        <v>1.0216922300354019</v>
      </c>
      <c r="AC21" s="32">
        <f>MIN(MAX(L21,AA21), AB21)</f>
        <v>-6.97109830645469E-2</v>
      </c>
      <c r="AD21" s="32">
        <f>AC21-$AC$74+1</f>
        <v>1.2460984704603018</v>
      </c>
      <c r="AE21" s="21">
        <f>(AD21^4) *Y21*Z21</f>
        <v>2.4110679593782365</v>
      </c>
      <c r="AF21" s="15">
        <f>AE21/$AE$74</f>
        <v>3.7735488268458386E-3</v>
      </c>
      <c r="AG21" s="2">
        <v>0</v>
      </c>
      <c r="AH21" s="16">
        <f>$D$80*AF21</f>
        <v>221.71297454691381</v>
      </c>
      <c r="AI21" s="26">
        <f>AH21-AG21</f>
        <v>221.71297454691381</v>
      </c>
      <c r="AJ21" s="2">
        <v>93</v>
      </c>
      <c r="AK21" s="2">
        <v>93</v>
      </c>
      <c r="AL21" s="2">
        <v>0</v>
      </c>
      <c r="AM21" s="10">
        <f>SUM(AJ21:AL21)</f>
        <v>186</v>
      </c>
      <c r="AN21" s="16">
        <f>AF21*$D$79</f>
        <v>365.19650836448659</v>
      </c>
      <c r="AO21" s="9">
        <f>AN21-AM21</f>
        <v>179.19650836448659</v>
      </c>
      <c r="AP21" s="9">
        <f>AO21+AI21</f>
        <v>400.9094829114004</v>
      </c>
      <c r="AQ21" s="18">
        <f>AG21+AM21</f>
        <v>186</v>
      </c>
      <c r="AR21" s="30">
        <f>AH21+AN21</f>
        <v>586.90948291140035</v>
      </c>
      <c r="AS21" s="77">
        <f>AP21*(AP21&gt;0)</f>
        <v>400.9094829114004</v>
      </c>
      <c r="AT21">
        <f>AS21/$AS$74</f>
        <v>1.1908049478520382E-2</v>
      </c>
      <c r="AU21" s="66">
        <f>AT21*$AP$74</f>
        <v>58.462568914795924</v>
      </c>
      <c r="AV21" s="69">
        <f>IF(AU21&gt;0,U21,V21)</f>
        <v>92.374729598616824</v>
      </c>
      <c r="AW21" s="17">
        <f>AU21/AV21</f>
        <v>0.63288487196471654</v>
      </c>
      <c r="AX21" s="38">
        <f>AQ21/AR21</f>
        <v>0.31691428647111924</v>
      </c>
      <c r="AY21" s="23">
        <v>0</v>
      </c>
      <c r="AZ21" s="16">
        <f>BN21*$D$81</f>
        <v>13.157558525109033</v>
      </c>
      <c r="BA21" s="63">
        <f>AZ21-AY21</f>
        <v>13.157558525109033</v>
      </c>
      <c r="BB21" s="42">
        <f>($AD21^$BB$76)*($BC$76^$M21)*(IF($C21&gt;0,1,$BD$76))</f>
        <v>1.2726980824918843</v>
      </c>
      <c r="BC21" s="42">
        <f>($AD21^$BB$77)*($BC$77^$M21)*(IF($C21&gt;0,1,$BD$77))</f>
        <v>1.599221951787809</v>
      </c>
      <c r="BD21" s="42">
        <f>($AD21^$BB$78)*($BC$78^$M21)*(IF($C21&gt;0,1,$BD$78))</f>
        <v>2.915218698933602</v>
      </c>
      <c r="BE21" s="42">
        <f>($AD21^$BB$79)*($BC$79^$M21)*(IF($C21&gt;0,1,$BD$79))</f>
        <v>1.6016868465316365</v>
      </c>
      <c r="BF21" s="42">
        <f>($AD21^$BB$80)*($BC$80^$M21)*(IF($C21&gt;0,1,$BD$80))</f>
        <v>1.0197745288754574</v>
      </c>
      <c r="BG21" s="42">
        <f>($AD21^$BB$81)*($BC$81^$M21)*(IF($C21&gt;0,1,$BD$81))</f>
        <v>2.2011557496367602</v>
      </c>
      <c r="BH21" s="42">
        <f>($AD21^$BB$82)*($BC$82^$M21)*(IF($C21&gt;0,1,$BD$82))</f>
        <v>1.5069873422176643</v>
      </c>
      <c r="BI21" s="40">
        <f>BB21/BB$74</f>
        <v>1.2218663379666388E-2</v>
      </c>
      <c r="BJ21" s="40">
        <f>BC21/BC$74</f>
        <v>8.0804471662612055E-3</v>
      </c>
      <c r="BK21" s="40">
        <f>BD21/BD$74</f>
        <v>2.7863423941298241E-3</v>
      </c>
      <c r="BL21" s="40">
        <f>BE21/BE$74</f>
        <v>7.2465578043135514E-3</v>
      </c>
      <c r="BM21" s="40">
        <f>BF21/BF$74</f>
        <v>1.3868324986839474E-2</v>
      </c>
      <c r="BN21" s="40">
        <f>BG21/BG$74</f>
        <v>3.8478018789615538E-3</v>
      </c>
      <c r="BO21" s="40">
        <f>BH21/BH$74</f>
        <v>1.129635061365541E-2</v>
      </c>
      <c r="BP21" s="2">
        <v>752</v>
      </c>
      <c r="BQ21" s="17">
        <f>BP$74*BI21</f>
        <v>771.55971777241371</v>
      </c>
      <c r="BR21" s="1">
        <f>BQ21-BP21</f>
        <v>19.559717772413705</v>
      </c>
      <c r="BS21" s="2">
        <v>334</v>
      </c>
      <c r="BT21" s="17">
        <f>BS$74*BJ21</f>
        <v>487.66306693103002</v>
      </c>
      <c r="BU21" s="1">
        <f>BT21-BS21</f>
        <v>153.66306693103002</v>
      </c>
      <c r="BV21" s="2">
        <v>79</v>
      </c>
      <c r="BW21" s="17">
        <f>BV$74*BK21</f>
        <v>186.77967604809862</v>
      </c>
      <c r="BX21" s="1">
        <f>BW21-BV21</f>
        <v>107.77967604809862</v>
      </c>
      <c r="BY21" s="2">
        <v>352</v>
      </c>
      <c r="BZ21" s="17">
        <f>BY$74*BL21</f>
        <v>469.87405458949496</v>
      </c>
      <c r="CA21" s="1">
        <f>BZ21-BY21</f>
        <v>117.87405458949496</v>
      </c>
      <c r="CB21" s="2">
        <v>804</v>
      </c>
      <c r="CC21" s="17">
        <f>CB$74*BM21</f>
        <v>916.72401828006298</v>
      </c>
      <c r="CD21" s="1">
        <f>CC21-CB21</f>
        <v>112.72401828006298</v>
      </c>
      <c r="CE21" s="2">
        <v>0</v>
      </c>
      <c r="CF21" s="17">
        <f>CE$74*BN21</f>
        <v>277.3072336148802</v>
      </c>
      <c r="CG21" s="1">
        <f>CF21-CE21</f>
        <v>277.3072336148802</v>
      </c>
      <c r="CH21" s="2">
        <v>0</v>
      </c>
      <c r="CI21" s="17">
        <f>CH$74*BO21</f>
        <v>752.42732167435952</v>
      </c>
      <c r="CJ21" s="1">
        <f>CI21-CH21</f>
        <v>752.42732167435952</v>
      </c>
      <c r="CK21" s="9"/>
      <c r="CO21" s="40"/>
      <c r="CQ21" s="17"/>
      <c r="CR21" s="1"/>
    </row>
    <row r="22" spans="1:96" x14ac:dyDescent="0.2">
      <c r="A22" s="53" t="s">
        <v>61</v>
      </c>
      <c r="B22">
        <v>1</v>
      </c>
      <c r="C22">
        <v>1</v>
      </c>
      <c r="D22">
        <v>0.32905296950240698</v>
      </c>
      <c r="E22">
        <v>0.67094703049759197</v>
      </c>
      <c r="F22">
        <v>0.24761904761904699</v>
      </c>
      <c r="G22">
        <v>0.24761904761904699</v>
      </c>
      <c r="H22">
        <v>8.7147887323943601E-2</v>
      </c>
      <c r="I22">
        <v>0.18397887323943601</v>
      </c>
      <c r="J22">
        <v>0.12662294466271301</v>
      </c>
      <c r="K22">
        <v>0.177071321687337</v>
      </c>
      <c r="L22">
        <v>0.27374781558074901</v>
      </c>
      <c r="M22" s="31">
        <v>0</v>
      </c>
      <c r="N22">
        <v>1.00849771271514</v>
      </c>
      <c r="O22">
        <v>0.99621658604688301</v>
      </c>
      <c r="P22">
        <v>1.00710984647047</v>
      </c>
      <c r="Q22">
        <v>0.99351387304042504</v>
      </c>
      <c r="R22">
        <v>11.1300001144409</v>
      </c>
      <c r="S22" s="43">
        <f>IF(C22,O22,Q22)</f>
        <v>0.99621658604688301</v>
      </c>
      <c r="T22" s="43">
        <f>IF(D22 = 0,N22,P22)</f>
        <v>1.00710984647047</v>
      </c>
      <c r="U22" s="68">
        <f>R22*S22^(1-M22)</f>
        <v>11.087890716709731</v>
      </c>
      <c r="V22" s="67">
        <f>R22*T22^(M22+1)</f>
        <v>11.209132706470887</v>
      </c>
      <c r="W22" s="76">
        <f>0.5 * (D22-MAX($D$3:$D$73))/(MIN($D$3:$D$73)-MAX($D$3:$D$73)) + 0.75</f>
        <v>1.058166157871784</v>
      </c>
      <c r="X22" s="76">
        <f>AVERAGE(D22, F22, G22, H22, I22, J22, K22)</f>
        <v>0.19987315595056152</v>
      </c>
      <c r="Y22" s="32">
        <f>1.2^M22</f>
        <v>1</v>
      </c>
      <c r="Z22" s="32">
        <f>IF(C22&gt;0, 1, 0.3)</f>
        <v>1</v>
      </c>
      <c r="AA22" s="32">
        <f>PERCENTILE($L$2:$L$73, 0.05)</f>
        <v>-0.31580945352484868</v>
      </c>
      <c r="AB22" s="32">
        <f>PERCENTILE($L$2:$L$73, 0.95)</f>
        <v>1.0216922300354019</v>
      </c>
      <c r="AC22" s="32">
        <f>MIN(MAX(L22,AA22), AB22)</f>
        <v>0.27374781558074901</v>
      </c>
      <c r="AD22" s="32">
        <f>AC22-$AC$74+1</f>
        <v>1.5895572691055977</v>
      </c>
      <c r="AE22" s="21">
        <f>(AD22^4) *Y22*Z22</f>
        <v>6.3841740383396655</v>
      </c>
      <c r="AF22" s="15">
        <f>AE22/$AE$74</f>
        <v>9.9918346801675644E-3</v>
      </c>
      <c r="AG22" s="2">
        <v>100</v>
      </c>
      <c r="AH22" s="16">
        <f>$D$80*AF22</f>
        <v>587.06525071590511</v>
      </c>
      <c r="AI22" s="26">
        <f>AH22-AG22</f>
        <v>487.06525071590511</v>
      </c>
      <c r="AJ22" s="2">
        <v>156</v>
      </c>
      <c r="AK22" s="2">
        <v>534</v>
      </c>
      <c r="AL22" s="2">
        <v>0</v>
      </c>
      <c r="AM22" s="10">
        <f>SUM(AJ22:AL22)</f>
        <v>690</v>
      </c>
      <c r="AN22" s="16">
        <f>AF22*$D$79</f>
        <v>966.9897766772566</v>
      </c>
      <c r="AO22" s="9">
        <f>AN22-AM22</f>
        <v>276.9897766772566</v>
      </c>
      <c r="AP22" s="9">
        <f>AO22+AI22</f>
        <v>764.05502739316171</v>
      </c>
      <c r="AQ22" s="18">
        <f>AG22+AM22</f>
        <v>790</v>
      </c>
      <c r="AR22" s="30">
        <f>AH22+AN22</f>
        <v>1554.0550273931617</v>
      </c>
      <c r="AS22" s="77">
        <f>AP22*(AP22&gt;0)</f>
        <v>764.05502739316171</v>
      </c>
      <c r="AT22">
        <f>AS22/$AS$74</f>
        <v>2.2694412226015443E-2</v>
      </c>
      <c r="AU22" s="66">
        <f>AT22*$AP$74</f>
        <v>111.41821682362303</v>
      </c>
      <c r="AV22" s="69">
        <f>IF(AU22&gt;0,U22,V22)</f>
        <v>11.087890716709731</v>
      </c>
      <c r="AW22" s="17">
        <f>AU22/AV22</f>
        <v>10.048639517677872</v>
      </c>
      <c r="AX22" s="38">
        <f>AQ22/AR22</f>
        <v>0.50834750769744608</v>
      </c>
      <c r="AY22" s="23">
        <v>0</v>
      </c>
      <c r="AZ22" s="16">
        <f>BN22*$D$81</f>
        <v>31.49930099549254</v>
      </c>
      <c r="BA22" s="63">
        <f>AZ22-AY22</f>
        <v>31.49930099549254</v>
      </c>
      <c r="BB22" s="42">
        <f>($AD22^$BB$76)*($BC$76^$M22)*(IF($C22&gt;0,1,$BD$76))</f>
        <v>1.6618762933615312</v>
      </c>
      <c r="BC22" s="42">
        <f>($AD22^$BB$77)*($BC$77^$M22)*(IF($C22&gt;0,1,$BD$77))</f>
        <v>2.6885824965716032</v>
      </c>
      <c r="BD22" s="42">
        <f>($AD22^$BB$78)*($BC$78^$M22)*(IF($C22&gt;0,1,$BD$78))</f>
        <v>9.5237077652339295</v>
      </c>
      <c r="BE22" s="42">
        <f>($AD22^$BB$79)*($BC$79^$M22)*(IF($C22&gt;0,1,$BD$79))</f>
        <v>2.6973189292152497</v>
      </c>
      <c r="BF22" s="42">
        <f>($AD22^$BB$80)*($BC$80^$M22)*(IF($C22&gt;0,1,$BD$80))</f>
        <v>1.0421100398329302</v>
      </c>
      <c r="BG22" s="42">
        <f>($AD22^$BB$81)*($BC$81^$M22)*(IF($C22&gt;0,1,$BD$81))</f>
        <v>5.2695845785867608</v>
      </c>
      <c r="BH22" s="42">
        <f>($AD22^$BB$82)*($BC$82^$M22)*(IF($C22&gt;0,1,$BD$82))</f>
        <v>2.3723501981519406</v>
      </c>
      <c r="BI22" s="40">
        <f>BB22/BB$74</f>
        <v>1.5955007151008057E-2</v>
      </c>
      <c r="BJ22" s="40">
        <f>BC22/BC$74</f>
        <v>1.3584698979022043E-2</v>
      </c>
      <c r="BK22" s="40">
        <f>BD22/BD$74</f>
        <v>9.1026826581764812E-3</v>
      </c>
      <c r="BL22" s="40">
        <f>BE22/BE$74</f>
        <v>1.2203557505359935E-2</v>
      </c>
      <c r="BM22" s="40">
        <f>BF22/BF$74</f>
        <v>1.4172074605931183E-2</v>
      </c>
      <c r="BN22" s="40">
        <f>BG22/BG$74</f>
        <v>9.2116686636913407E-3</v>
      </c>
      <c r="BO22" s="40">
        <f>BH22/BH$74</f>
        <v>1.7783095362474827E-2</v>
      </c>
      <c r="BP22" s="2">
        <v>980</v>
      </c>
      <c r="BQ22" s="17">
        <f>BP$74*BI22</f>
        <v>1007.4948815575548</v>
      </c>
      <c r="BR22" s="1">
        <f>BQ22-BP22</f>
        <v>27.494881557554777</v>
      </c>
      <c r="BS22" s="2">
        <v>241</v>
      </c>
      <c r="BT22" s="17">
        <f>BS$74*BJ22</f>
        <v>819.85016808295939</v>
      </c>
      <c r="BU22" s="1">
        <f>BT22-BS22</f>
        <v>578.85016808295939</v>
      </c>
      <c r="BV22" s="2">
        <v>51</v>
      </c>
      <c r="BW22" s="17">
        <f>BV$74*BK22</f>
        <v>610.18922930820224</v>
      </c>
      <c r="BX22" s="1">
        <f>BW22-BV22</f>
        <v>559.18922930820224</v>
      </c>
      <c r="BY22" s="2">
        <v>669</v>
      </c>
      <c r="BZ22" s="17">
        <f>BY$74*BL22</f>
        <v>791.29087220504357</v>
      </c>
      <c r="CA22" s="1">
        <f>BZ22-BY22</f>
        <v>122.29087220504357</v>
      </c>
      <c r="CB22" s="2">
        <v>679</v>
      </c>
      <c r="CC22" s="17">
        <f>CB$74*BM22</f>
        <v>936.80247560126304</v>
      </c>
      <c r="CD22" s="1">
        <f>CC22-CB22</f>
        <v>257.80247560126304</v>
      </c>
      <c r="CE22" s="2">
        <v>0</v>
      </c>
      <c r="CF22" s="17">
        <f>CE$74*BN22</f>
        <v>663.87574892357122</v>
      </c>
      <c r="CG22" s="1">
        <f>CF22-CE22</f>
        <v>663.87574892357122</v>
      </c>
      <c r="CH22" s="2">
        <v>0</v>
      </c>
      <c r="CI22" s="17">
        <f>CH$74*BO22</f>
        <v>1184.4964159037233</v>
      </c>
      <c r="CJ22" s="1">
        <f>CI22-CH22</f>
        <v>1184.4964159037233</v>
      </c>
      <c r="CK22" s="9"/>
      <c r="CO22" s="40"/>
      <c r="CQ22" s="17"/>
      <c r="CR22" s="1"/>
    </row>
    <row r="23" spans="1:96" x14ac:dyDescent="0.2">
      <c r="A23" s="53" t="s">
        <v>16</v>
      </c>
      <c r="B23">
        <v>1</v>
      </c>
      <c r="C23">
        <v>1</v>
      </c>
      <c r="D23">
        <v>0.16131621187800901</v>
      </c>
      <c r="E23">
        <v>0.83868378812198996</v>
      </c>
      <c r="F23">
        <v>9.5238095238095205E-2</v>
      </c>
      <c r="G23">
        <v>9.5238095238095205E-2</v>
      </c>
      <c r="H23">
        <v>2.1126760563380202E-2</v>
      </c>
      <c r="I23">
        <v>0.117957746478873</v>
      </c>
      <c r="J23">
        <v>4.9920587601259898E-2</v>
      </c>
      <c r="K23">
        <v>6.8951734396681202E-2</v>
      </c>
      <c r="L23">
        <v>0.86635887360933395</v>
      </c>
      <c r="M23" s="31">
        <v>0</v>
      </c>
      <c r="N23">
        <v>1.00581310413973</v>
      </c>
      <c r="O23">
        <v>0.99537717857319397</v>
      </c>
      <c r="P23">
        <v>1.0101723237464599</v>
      </c>
      <c r="Q23">
        <v>0.99412601358618902</v>
      </c>
      <c r="R23">
        <v>75.839996337890597</v>
      </c>
      <c r="S23" s="43">
        <f>IF(C23,O23,Q23)</f>
        <v>0.99537717857319397</v>
      </c>
      <c r="T23" s="43">
        <f>IF(D23 = 0,N23,P23)</f>
        <v>1.0101723237464599</v>
      </c>
      <c r="U23" s="68">
        <f>R23*S23^(1-M23)</f>
        <v>75.489401577810909</v>
      </c>
      <c r="V23" s="67">
        <f>R23*T23^(M23+1)</f>
        <v>76.611465333569953</v>
      </c>
      <c r="W23" s="76">
        <f>0.5 * (D23-MAX($D$3:$D$73))/(MIN($D$3:$D$73)-MAX($D$3:$D$73)) + 0.75</f>
        <v>1.1564339838639341</v>
      </c>
      <c r="X23" s="76">
        <f>AVERAGE(D23, F23, G23, H23, I23, J23, K23)</f>
        <v>8.7107033056341959E-2</v>
      </c>
      <c r="Y23" s="32">
        <f>1.2^M23</f>
        <v>1</v>
      </c>
      <c r="Z23" s="32">
        <f>IF(C23&gt;0, 1, 0.3)</f>
        <v>1</v>
      </c>
      <c r="AA23" s="32">
        <f>PERCENTILE($L$2:$L$73, 0.05)</f>
        <v>-0.31580945352484868</v>
      </c>
      <c r="AB23" s="32">
        <f>PERCENTILE($L$2:$L$73, 0.95)</f>
        <v>1.0216922300354019</v>
      </c>
      <c r="AC23" s="32">
        <f>MIN(MAX(L23,AA23), AB23)</f>
        <v>0.86635887360933395</v>
      </c>
      <c r="AD23" s="32">
        <f>AC23-$AC$74+1</f>
        <v>2.1821683271341827</v>
      </c>
      <c r="AE23" s="21">
        <f>(AD23^4) *Y23*Z23</f>
        <v>22.675297402084627</v>
      </c>
      <c r="AF23" s="15">
        <f>AE23/$AE$74</f>
        <v>3.5488979718382843E-2</v>
      </c>
      <c r="AG23" s="2">
        <v>83</v>
      </c>
      <c r="AH23" s="16">
        <f>$D$80*AF23</f>
        <v>2085.1372588637246</v>
      </c>
      <c r="AI23" s="26">
        <f>AH23-AG23</f>
        <v>2002.1372588637246</v>
      </c>
      <c r="AJ23" s="2">
        <v>910</v>
      </c>
      <c r="AK23" s="2">
        <v>3640</v>
      </c>
      <c r="AL23" s="2">
        <v>0</v>
      </c>
      <c r="AM23" s="10">
        <f>SUM(AJ23:AL23)</f>
        <v>4550</v>
      </c>
      <c r="AN23" s="16">
        <f>AF23*$D$79</f>
        <v>3434.5524791856546</v>
      </c>
      <c r="AO23" s="9">
        <f>AN23-AM23</f>
        <v>-1115.4475208143454</v>
      </c>
      <c r="AP23" s="9">
        <f>AO23+AI23</f>
        <v>886.68973804937923</v>
      </c>
      <c r="AQ23" s="18">
        <f>AG23+AM23</f>
        <v>4633</v>
      </c>
      <c r="AR23" s="30">
        <f>AH23+AN23</f>
        <v>5519.6897380493792</v>
      </c>
      <c r="AS23" s="77">
        <f>AP23*(AP23&gt;0)</f>
        <v>886.68973804937923</v>
      </c>
      <c r="AT23">
        <f>AS23/$AS$74</f>
        <v>2.6336980597492451E-2</v>
      </c>
      <c r="AU23" s="66">
        <f>AT23*$AP$74</f>
        <v>129.30140624338944</v>
      </c>
      <c r="AV23" s="69">
        <f>IF(AU23&gt;0,U23,V23)</f>
        <v>75.489401577810909</v>
      </c>
      <c r="AW23" s="17">
        <f>AU23/AV23</f>
        <v>1.7128418498603628</v>
      </c>
      <c r="AX23" s="38">
        <f>AQ23/AR23</f>
        <v>0.83935877193656738</v>
      </c>
      <c r="AY23" s="23">
        <v>0</v>
      </c>
      <c r="AZ23" s="16">
        <f>BN23*$D$81</f>
        <v>98.124576220116154</v>
      </c>
      <c r="BA23" s="63">
        <f>AZ23-AY23</f>
        <v>98.124576220116154</v>
      </c>
      <c r="BB23" s="42">
        <f>($AD23^$BB$76)*($BC$76^$M23)*(IF($C23&gt;0,1,$BD$76))</f>
        <v>2.3519144465905981</v>
      </c>
      <c r="BC23" s="42">
        <f>($AD23^$BB$77)*($BC$77^$M23)*(IF($C23&gt;0,1,$BD$77))</f>
        <v>5.2867347492874517</v>
      </c>
      <c r="BD23" s="42">
        <f>($AD23^$BB$78)*($BC$78^$M23)*(IF($C23&gt;0,1,$BD$78))</f>
        <v>44.464514001846325</v>
      </c>
      <c r="BE23" s="42">
        <f>($AD23^$BB$79)*($BC$79^$M23)*(IF($C23&gt;0,1,$BD$79))</f>
        <v>5.3156911386116761</v>
      </c>
      <c r="BF23" s="42">
        <f>($AD23^$BB$80)*($BC$80^$M23)*(IF($C23&gt;0,1,$BD$80))</f>
        <v>1.0719167418920441</v>
      </c>
      <c r="BG23" s="42">
        <f>($AD23^$BB$81)*($BC$81^$M23)*(IF($C23&gt;0,1,$BD$81))</f>
        <v>16.41546755922861</v>
      </c>
      <c r="BH23" s="42">
        <f>($AD23^$BB$82)*($BC$82^$M23)*(IF($C23&gt;0,1,$BD$82))</f>
        <v>4.2824045735600933</v>
      </c>
      <c r="BI23" s="40">
        <f>BB23/BB$74</f>
        <v>2.2579786452100771E-2</v>
      </c>
      <c r="BJ23" s="40">
        <f>BC23/BC$74</f>
        <v>2.6712477762012726E-2</v>
      </c>
      <c r="BK23" s="40">
        <f>BD23/BD$74</f>
        <v>4.2498821938485858E-2</v>
      </c>
      <c r="BL23" s="40">
        <f>BE23/BE$74</f>
        <v>2.4049934098691477E-2</v>
      </c>
      <c r="BM23" s="40">
        <f>BF23/BF$74</f>
        <v>1.4577427965165922E-2</v>
      </c>
      <c r="BN23" s="40">
        <f>BG23/BG$74</f>
        <v>2.8695591817551148E-2</v>
      </c>
      <c r="BO23" s="40">
        <f>BH23/BH$74</f>
        <v>3.2100829368126894E-2</v>
      </c>
      <c r="BP23" s="2">
        <v>811</v>
      </c>
      <c r="BQ23" s="17">
        <f>BP$74*BI23</f>
        <v>1425.8231953043553</v>
      </c>
      <c r="BR23" s="1">
        <f>BQ23-BP23</f>
        <v>614.82319530435529</v>
      </c>
      <c r="BS23" s="2">
        <v>243</v>
      </c>
      <c r="BT23" s="17">
        <f>BS$74*BJ23</f>
        <v>1612.1247454152301</v>
      </c>
      <c r="BU23" s="1">
        <f>BT23-BS23</f>
        <v>1369.1247454152301</v>
      </c>
      <c r="BV23" s="2">
        <v>931</v>
      </c>
      <c r="BW23" s="17">
        <f>BV$74*BK23</f>
        <v>2848.8660298244608</v>
      </c>
      <c r="BX23" s="1">
        <f>BW23-BV23</f>
        <v>1917.8660298244608</v>
      </c>
      <c r="BY23" s="2">
        <v>87</v>
      </c>
      <c r="BZ23" s="17">
        <f>BY$74*BL23</f>
        <v>1559.421776893254</v>
      </c>
      <c r="CA23" s="1">
        <f>BZ23-BY23</f>
        <v>1472.421776893254</v>
      </c>
      <c r="CB23" s="2">
        <v>972</v>
      </c>
      <c r="CC23" s="17">
        <f>CB$74*BM23</f>
        <v>963.59714335339777</v>
      </c>
      <c r="CD23" s="1">
        <f>CC23-CB23</f>
        <v>-8.4028566466022312</v>
      </c>
      <c r="CE23" s="2">
        <v>1701</v>
      </c>
      <c r="CF23" s="17">
        <f>CE$74*BN23</f>
        <v>2068.0626066990935</v>
      </c>
      <c r="CG23" s="1">
        <f>CF23-CE23</f>
        <v>367.06260669909352</v>
      </c>
      <c r="CH23" s="2">
        <v>0</v>
      </c>
      <c r="CI23" s="17">
        <f>CH$74*BO23</f>
        <v>2138.1720425521962</v>
      </c>
      <c r="CJ23" s="1">
        <f>CI23-CH23</f>
        <v>2138.1720425521962</v>
      </c>
      <c r="CK23" s="9"/>
      <c r="CO23" s="40"/>
      <c r="CQ23" s="17"/>
      <c r="CR23" s="1"/>
    </row>
    <row r="24" spans="1:96" x14ac:dyDescent="0.2">
      <c r="A24" s="49" t="s">
        <v>193</v>
      </c>
      <c r="B24">
        <v>0</v>
      </c>
      <c r="C24">
        <v>0</v>
      </c>
      <c r="D24">
        <v>0.13162118780096299</v>
      </c>
      <c r="E24">
        <v>0.86837881219903601</v>
      </c>
      <c r="F24">
        <v>0.188888888888888</v>
      </c>
      <c r="G24">
        <v>0.188888888888888</v>
      </c>
      <c r="H24">
        <v>6.7781690140844994E-2</v>
      </c>
      <c r="I24">
        <v>3.2570422535211203E-2</v>
      </c>
      <c r="J24">
        <v>4.6985937130572197E-2</v>
      </c>
      <c r="K24">
        <v>9.4207863036993703E-2</v>
      </c>
      <c r="L24">
        <v>0.95279330319737998</v>
      </c>
      <c r="M24" s="31">
        <v>0</v>
      </c>
      <c r="N24">
        <v>1.01137648294444</v>
      </c>
      <c r="O24">
        <v>0.98676084295421496</v>
      </c>
      <c r="P24">
        <v>1.0151333766797399</v>
      </c>
      <c r="Q24">
        <v>0.990293458268384</v>
      </c>
      <c r="R24">
        <v>49.919998168945298</v>
      </c>
      <c r="S24" s="43">
        <f>IF(C24,O24,Q24)</f>
        <v>0.990293458268384</v>
      </c>
      <c r="T24" s="43">
        <f>IF(D24 = 0,N24,P24)</f>
        <v>1.0151333766797399</v>
      </c>
      <c r="U24" s="68">
        <f>R24*S24^(1-M24)</f>
        <v>49.435447623476236</v>
      </c>
      <c r="V24" s="67">
        <f>R24*T24^(M24+1)</f>
        <v>50.675456305087877</v>
      </c>
      <c r="W24" s="76">
        <f>0.5 * (D24-MAX($D$3:$D$73))/(MIN($D$3:$D$73)-MAX($D$3:$D$73)) + 0.75</f>
        <v>1.1738306803314436</v>
      </c>
      <c r="X24" s="76">
        <f>AVERAGE(D24, F24, G24, H24, I24, J24, K24)</f>
        <v>0.10727783977462302</v>
      </c>
      <c r="Y24" s="32">
        <f>1.2^M24</f>
        <v>1</v>
      </c>
      <c r="Z24" s="32">
        <f>IF(C24&gt;0, 1, 0.3)</f>
        <v>0.3</v>
      </c>
      <c r="AA24" s="32">
        <f>PERCENTILE($L$2:$L$73, 0.05)</f>
        <v>-0.31580945352484868</v>
      </c>
      <c r="AB24" s="32">
        <f>PERCENTILE($L$2:$L$73, 0.95)</f>
        <v>1.0216922300354019</v>
      </c>
      <c r="AC24" s="32">
        <f>MIN(MAX(L24,AA24), AB24)</f>
        <v>0.95279330319737998</v>
      </c>
      <c r="AD24" s="32">
        <f>AC24-$AC$74+1</f>
        <v>2.2686027567222284</v>
      </c>
      <c r="AE24" s="21">
        <f>(AD24^4) *Y24*Z24</f>
        <v>7.9461192187689251</v>
      </c>
      <c r="AF24" s="15">
        <f>AE24/$AE$74</f>
        <v>1.2436426248099271E-2</v>
      </c>
      <c r="AG24" s="2">
        <v>1048</v>
      </c>
      <c r="AH24" s="16">
        <f>$D$80*AF24</f>
        <v>730.69600599394857</v>
      </c>
      <c r="AI24" s="26">
        <f>AH24-AG24</f>
        <v>-317.30399400605143</v>
      </c>
      <c r="AJ24" s="2">
        <v>1597</v>
      </c>
      <c r="AK24" s="2">
        <v>699</v>
      </c>
      <c r="AL24" s="2">
        <v>100</v>
      </c>
      <c r="AM24" s="10">
        <f>SUM(AJ24:AL24)</f>
        <v>2396</v>
      </c>
      <c r="AN24" s="16">
        <f>AF24*$D$79</f>
        <v>1203.5724594385513</v>
      </c>
      <c r="AO24" s="9">
        <f>AN24-AM24</f>
        <v>-1192.4275405614487</v>
      </c>
      <c r="AP24" s="9">
        <f>AO24+AI24</f>
        <v>-1509.7315345675001</v>
      </c>
      <c r="AQ24" s="18">
        <f>AG24+AM24</f>
        <v>3444</v>
      </c>
      <c r="AR24" s="30">
        <f>AH24+AN24</f>
        <v>1934.2684654324999</v>
      </c>
      <c r="AS24" s="77">
        <f>AP24*(AP24&gt;0)</f>
        <v>0</v>
      </c>
      <c r="AT24">
        <f>AS24/$AS$74</f>
        <v>0</v>
      </c>
      <c r="AU24" s="66">
        <f>AT24*$AP$74</f>
        <v>0</v>
      </c>
      <c r="AV24" s="69">
        <f>IF(AU24&gt;0,U24,V24)</f>
        <v>50.675456305087877</v>
      </c>
      <c r="AW24" s="17">
        <f>AU24/AV24</f>
        <v>0</v>
      </c>
      <c r="AX24" s="38">
        <f>AQ24/AR24</f>
        <v>1.7805180932988669</v>
      </c>
      <c r="AY24" s="23">
        <v>0</v>
      </c>
      <c r="AZ24" s="16">
        <f>BN24*$D$81</f>
        <v>25.377969811250018</v>
      </c>
      <c r="BA24" s="63">
        <f>AZ24-AY24</f>
        <v>25.377969811250018</v>
      </c>
      <c r="BB24" s="42">
        <f>($AD24^$BB$76)*($BC$76^$M24)*(IF($C24&gt;0,1,$BD$76))</f>
        <v>1.1387522491747966</v>
      </c>
      <c r="BC24" s="42">
        <f>($AD24^$BB$77)*($BC$77^$M24)*(IF($C24&gt;0,1,$BD$77))</f>
        <v>2.263001104033449</v>
      </c>
      <c r="BD24" s="42">
        <f>($AD24^$BB$78)*($BC$78^$M24)*(IF($C24&gt;0,1,$BD$78))</f>
        <v>0.1074195589001789</v>
      </c>
      <c r="BE24" s="42">
        <f>($AD24^$BB$79)*($BC$79^$M24)*(IF($C24&gt;0,1,$BD$79))</f>
        <v>4.1880982343634852</v>
      </c>
      <c r="BF24" s="42">
        <f>($AD24^$BB$80)*($BC$80^$M24)*(IF($C24&gt;0,1,$BD$80))</f>
        <v>0.70346136572310058</v>
      </c>
      <c r="BG24" s="42">
        <f>($AD24^$BB$81)*($BC$81^$M24)*(IF($C24&gt;0,1,$BD$81))</f>
        <v>4.2455341587529212</v>
      </c>
      <c r="BH24" s="42">
        <f>($AD24^$BB$82)*($BC$82^$M24)*(IF($C24&gt;0,1,$BD$82))</f>
        <v>0.17955535753826118</v>
      </c>
      <c r="BI24" s="40">
        <f>BB24/BB$74</f>
        <v>1.0932703205038063E-2</v>
      </c>
      <c r="BJ24" s="40">
        <f>BC24/BC$74</f>
        <v>1.1434348332881894E-2</v>
      </c>
      <c r="BK24" s="40">
        <f>BD24/BD$74</f>
        <v>1.026707433757138E-4</v>
      </c>
      <c r="BL24" s="40">
        <f>BE24/BE$74</f>
        <v>1.8948333134643783E-2</v>
      </c>
      <c r="BM24" s="40">
        <f>BF24/BF$74</f>
        <v>9.5666547450366391E-3</v>
      </c>
      <c r="BN24" s="40">
        <f>BG24/BG$74</f>
        <v>7.4215440301944784E-3</v>
      </c>
      <c r="BO24" s="40">
        <f>BH24/BH$74</f>
        <v>1.345943802240304E-3</v>
      </c>
      <c r="BP24" s="2">
        <v>2017</v>
      </c>
      <c r="BQ24" s="17">
        <f>BP$74*BI24</f>
        <v>690.35647658533355</v>
      </c>
      <c r="BR24" s="1">
        <f>BQ24-BP24</f>
        <v>-1326.6435234146666</v>
      </c>
      <c r="BS24" s="2">
        <v>1827</v>
      </c>
      <c r="BT24" s="17">
        <f>BS$74*BJ24</f>
        <v>690.07435623775518</v>
      </c>
      <c r="BU24" s="1">
        <f>BT24-BS24</f>
        <v>-1136.9256437622448</v>
      </c>
      <c r="BV24" s="2">
        <v>6690</v>
      </c>
      <c r="BW24" s="17">
        <f>BV$74*BK24</f>
        <v>6.8824306114475986</v>
      </c>
      <c r="BX24" s="1">
        <f>BW24-BV24</f>
        <v>-6683.1175693885525</v>
      </c>
      <c r="BY24" s="2">
        <v>1438</v>
      </c>
      <c r="BZ24" s="17">
        <f>BY$74*BL24</f>
        <v>1228.6288687834376</v>
      </c>
      <c r="CA24" s="1">
        <f>BZ24-BY24</f>
        <v>-209.37113121656239</v>
      </c>
      <c r="CB24" s="2">
        <v>627</v>
      </c>
      <c r="CC24" s="17">
        <f>CB$74*BM24</f>
        <v>632.37501195641187</v>
      </c>
      <c r="CD24" s="1">
        <f>CC24-CB24</f>
        <v>5.3750119564118677</v>
      </c>
      <c r="CE24" s="2">
        <v>2665</v>
      </c>
      <c r="CF24" s="17">
        <f>CE$74*BN24</f>
        <v>534.8632567120859</v>
      </c>
      <c r="CG24" s="1">
        <f>CF24-CE24</f>
        <v>-2130.1367432879142</v>
      </c>
      <c r="CH24" s="2">
        <v>1254</v>
      </c>
      <c r="CI24" s="17">
        <f>CH$74*BO24</f>
        <v>89.650624779622163</v>
      </c>
      <c r="CJ24" s="1">
        <f>CI24-CH24</f>
        <v>-1164.3493752203779</v>
      </c>
      <c r="CK24" s="9"/>
      <c r="CO24" s="40"/>
      <c r="CQ24" s="17"/>
      <c r="CR24" s="1"/>
    </row>
    <row r="25" spans="1:96" x14ac:dyDescent="0.2">
      <c r="A25" s="45" t="s">
        <v>69</v>
      </c>
      <c r="B25">
        <v>1</v>
      </c>
      <c r="C25">
        <v>1</v>
      </c>
      <c r="D25">
        <v>0.45957446808510599</v>
      </c>
      <c r="E25">
        <v>0.54042553191489295</v>
      </c>
      <c r="F25">
        <v>0.53490328006728305</v>
      </c>
      <c r="G25">
        <v>0.53490328006728305</v>
      </c>
      <c r="H25">
        <v>0.136150234741784</v>
      </c>
      <c r="I25">
        <v>0.27511737089201799</v>
      </c>
      <c r="J25">
        <v>0.19353887110472301</v>
      </c>
      <c r="K25">
        <v>0.32175235348701903</v>
      </c>
      <c r="L25">
        <v>0.42490932173703799</v>
      </c>
      <c r="M25" s="31">
        <v>0</v>
      </c>
      <c r="N25">
        <v>1.0140689028121901</v>
      </c>
      <c r="O25">
        <v>0.99308756759595396</v>
      </c>
      <c r="P25">
        <v>1.0128201286584799</v>
      </c>
      <c r="Q25">
        <v>0.99354579921119601</v>
      </c>
      <c r="R25">
        <v>3.6199998855590798</v>
      </c>
      <c r="S25" s="43">
        <f>IF(C25,O25,Q25)</f>
        <v>0.99308756759595396</v>
      </c>
      <c r="T25" s="43">
        <f>IF(D25 = 0,N25,P25)</f>
        <v>1.0128201286584799</v>
      </c>
      <c r="U25" s="68">
        <f>R25*S25^(1-M25)</f>
        <v>3.5949768810474985</v>
      </c>
      <c r="V25" s="67">
        <f>R25*T25^(M25+1)</f>
        <v>3.6664087498356297</v>
      </c>
      <c r="W25" s="76">
        <f>0.5 * (D25-MAX($D$3:$D$73))/(MIN($D$3:$D$73)-MAX($D$3:$D$73)) + 0.75</f>
        <v>0.98170072422080179</v>
      </c>
      <c r="X25" s="76">
        <f>AVERAGE(D25, F25, G25, H25, I25, J25, K25)</f>
        <v>0.35084855120645947</v>
      </c>
      <c r="Y25" s="32">
        <f>1.2^M25</f>
        <v>1</v>
      </c>
      <c r="Z25" s="32">
        <f>IF(C25&gt;0, 1, 0.3)</f>
        <v>1</v>
      </c>
      <c r="AA25" s="32">
        <f>PERCENTILE($L$2:$L$73, 0.05)</f>
        <v>-0.31580945352484868</v>
      </c>
      <c r="AB25" s="32">
        <f>PERCENTILE($L$2:$L$73, 0.95)</f>
        <v>1.0216922300354019</v>
      </c>
      <c r="AC25" s="32">
        <f>MIN(MAX(L25,AA25), AB25)</f>
        <v>0.42490932173703799</v>
      </c>
      <c r="AD25" s="32">
        <f>AC25-$AC$74+1</f>
        <v>1.7407187752618867</v>
      </c>
      <c r="AE25" s="21">
        <v>0</v>
      </c>
      <c r="AF25" s="15">
        <f>AE25/$AE$74</f>
        <v>0</v>
      </c>
      <c r="AG25" s="2">
        <v>0</v>
      </c>
      <c r="AH25" s="16">
        <f>$D$80*AF25</f>
        <v>0</v>
      </c>
      <c r="AI25" s="26">
        <f>AH25-AG25</f>
        <v>0</v>
      </c>
      <c r="AJ25" s="2">
        <v>0</v>
      </c>
      <c r="AK25" s="2">
        <v>0</v>
      </c>
      <c r="AL25" s="2">
        <v>0</v>
      </c>
      <c r="AM25" s="10">
        <f>SUM(AJ25:AL25)</f>
        <v>0</v>
      </c>
      <c r="AN25" s="16">
        <f>AF25*$D$79</f>
        <v>0</v>
      </c>
      <c r="AO25" s="9">
        <f>AN25-AM25</f>
        <v>0</v>
      </c>
      <c r="AP25" s="9">
        <f>AO25+AI25</f>
        <v>0</v>
      </c>
      <c r="AQ25" s="18">
        <f>AG25+AM25</f>
        <v>0</v>
      </c>
      <c r="AR25" s="30">
        <f>AH25+AN25</f>
        <v>0</v>
      </c>
      <c r="AS25" s="77">
        <f>AP25*(AP25&gt;0)</f>
        <v>0</v>
      </c>
      <c r="AT25">
        <f>AS25/$AS$74</f>
        <v>0</v>
      </c>
      <c r="AU25" s="66">
        <f>AT25*$AP$74</f>
        <v>0</v>
      </c>
      <c r="AV25" s="69">
        <f>IF(AU25&gt;0,U25,V25)</f>
        <v>3.6664087498356297</v>
      </c>
      <c r="AW25" s="17">
        <f>AU25/AV25</f>
        <v>0</v>
      </c>
      <c r="AX25" s="38">
        <v>1</v>
      </c>
      <c r="AY25" s="23">
        <v>0</v>
      </c>
      <c r="AZ25" s="16">
        <f>BN25*$D$81</f>
        <v>43.629209610927163</v>
      </c>
      <c r="BA25" s="63">
        <f>AZ25-AY25</f>
        <v>43.629209610927163</v>
      </c>
      <c r="BB25" s="42">
        <f>($AD25^$BB$76)*($BC$76^$M25)*(IF($C25&gt;0,1,$BD$76))</f>
        <v>1.8358557772317525</v>
      </c>
      <c r="BC25" s="42">
        <f>($AD25^$BB$77)*($BC$77^$M25)*(IF($C25&gt;0,1,$BD$77))</f>
        <v>3.2637347941825832</v>
      </c>
      <c r="BD25" s="42">
        <f>($AD25^$BB$78)*($BC$78^$M25)*(IF($C25&gt;0,1,$BD$78))</f>
        <v>14.813689859649774</v>
      </c>
      <c r="BE25" s="42">
        <f>($AD25^$BB$79)*($BC$79^$M25)*(IF($C25&gt;0,1,$BD$79))</f>
        <v>3.2764229682318518</v>
      </c>
      <c r="BF25" s="42">
        <f>($AD25^$BB$80)*($BC$80^$M25)*(IF($C25&gt;0,1,$BD$80))</f>
        <v>1.0505696411343262</v>
      </c>
      <c r="BG25" s="42">
        <f>($AD25^$BB$81)*($BC$81^$M25)*(IF($C25&gt;0,1,$BD$81))</f>
        <v>7.298822604811777</v>
      </c>
      <c r="BH25" s="42">
        <f>($AD25^$BB$82)*($BC$82^$M25)*(IF($C25&gt;0,1,$BD$82))</f>
        <v>2.8100764528216606</v>
      </c>
      <c r="BI25" s="40">
        <f>BB25/BB$74</f>
        <v>1.7625314333538041E-2</v>
      </c>
      <c r="BJ25" s="40">
        <f>BC25/BC$74</f>
        <v>1.6490792000196326E-2</v>
      </c>
      <c r="BK25" s="40">
        <f>BD25/BD$74</f>
        <v>1.4158804649727366E-2</v>
      </c>
      <c r="BL25" s="40">
        <f>BE25/BE$74</f>
        <v>1.4823614542434671E-2</v>
      </c>
      <c r="BM25" s="40">
        <f>BF25/BF$74</f>
        <v>1.4287120134903381E-2</v>
      </c>
      <c r="BN25" s="40">
        <f>BG25/BG$74</f>
        <v>1.275894417632027E-2</v>
      </c>
      <c r="BO25" s="40">
        <f>BH25/BH$74</f>
        <v>2.1064283669122975E-2</v>
      </c>
      <c r="BP25" s="2">
        <v>1512</v>
      </c>
      <c r="BQ25" s="17">
        <f>BP$74*BI25</f>
        <v>1112.968098905593</v>
      </c>
      <c r="BR25" s="1">
        <f>BQ25-BP25</f>
        <v>-399.03190109440698</v>
      </c>
      <c r="BS25" s="2">
        <v>996</v>
      </c>
      <c r="BT25" s="17">
        <f>BS$74*BJ25</f>
        <v>995.23578800384848</v>
      </c>
      <c r="BU25" s="1">
        <f>BT25-BS25</f>
        <v>-0.76421199615151636</v>
      </c>
      <c r="BV25" s="2">
        <v>0</v>
      </c>
      <c r="BW25" s="17">
        <f>BV$74*BK25</f>
        <v>949.12131088982426</v>
      </c>
      <c r="BX25" s="1">
        <f>BW25-BV25</f>
        <v>949.12131088982426</v>
      </c>
      <c r="BY25" s="2">
        <v>890</v>
      </c>
      <c r="BZ25" s="17">
        <f>BY$74*BL25</f>
        <v>961.17799054600653</v>
      </c>
      <c r="CA25" s="1">
        <f>BZ25-BY25</f>
        <v>71.177990546006527</v>
      </c>
      <c r="CB25" s="2">
        <v>873</v>
      </c>
      <c r="CC25" s="17">
        <f>CB$74*BM25</f>
        <v>944.40721515738323</v>
      </c>
      <c r="CD25" s="1">
        <f>CC25-CB25</f>
        <v>71.407215157383234</v>
      </c>
      <c r="CE25" s="2">
        <v>973</v>
      </c>
      <c r="CF25" s="17">
        <f>CE$74*BN25</f>
        <v>919.52434784322554</v>
      </c>
      <c r="CG25" s="1">
        <f>CF25-CE25</f>
        <v>-53.475652156774458</v>
      </c>
      <c r="CH25" s="2">
        <v>1982</v>
      </c>
      <c r="CI25" s="17">
        <f>CH$74*BO25</f>
        <v>1403.049806632943</v>
      </c>
      <c r="CJ25" s="1">
        <f>CI25-CH25</f>
        <v>-578.95019336705695</v>
      </c>
      <c r="CK25" s="9"/>
      <c r="CO25" s="40"/>
      <c r="CQ25" s="17"/>
      <c r="CR25" s="1"/>
    </row>
    <row r="26" spans="1:96" x14ac:dyDescent="0.2">
      <c r="A26" s="45" t="s">
        <v>116</v>
      </c>
      <c r="B26">
        <v>1</v>
      </c>
      <c r="C26">
        <v>1</v>
      </c>
      <c r="D26">
        <v>0.26280323450134702</v>
      </c>
      <c r="E26">
        <v>0.73719676549865198</v>
      </c>
      <c r="F26">
        <v>0.28968253968253899</v>
      </c>
      <c r="G26">
        <v>0.28968253968253899</v>
      </c>
      <c r="H26">
        <v>6.3291139240506306E-2</v>
      </c>
      <c r="I26">
        <v>0.321202531645569</v>
      </c>
      <c r="J26">
        <v>0.14258076362112401</v>
      </c>
      <c r="K26">
        <v>0.20323178323196101</v>
      </c>
      <c r="L26">
        <v>0.46929626571572802</v>
      </c>
      <c r="M26" s="31">
        <v>0</v>
      </c>
      <c r="N26">
        <v>1.0091546914538501</v>
      </c>
      <c r="O26">
        <v>0.985952991734106</v>
      </c>
      <c r="P26">
        <v>1.0142891664945199</v>
      </c>
      <c r="Q26">
        <v>0.99253336724990104</v>
      </c>
      <c r="R26">
        <v>37.970001220703097</v>
      </c>
      <c r="S26" s="43">
        <f>IF(C26,O26,Q26)</f>
        <v>0.985952991734106</v>
      </c>
      <c r="T26" s="43">
        <f>IF(D26 = 0,N26,P26)</f>
        <v>1.0142891664945199</v>
      </c>
      <c r="U26" s="68">
        <f>R26*S26^(1-M26)</f>
        <v>37.436636299699877</v>
      </c>
      <c r="V26" s="67">
        <f>R26*T26^(M26+1)</f>
        <v>38.512560889942847</v>
      </c>
      <c r="W26" s="76">
        <f>0.5 * (D26-MAX($D$3:$D$73))/(MIN($D$3:$D$73)-MAX($D$3:$D$73)) + 0.75</f>
        <v>1.0969782675328528</v>
      </c>
      <c r="X26" s="76">
        <f>AVERAGE(D26, F26, G26, H26, I26, J26, K26)</f>
        <v>0.22463921880079793</v>
      </c>
      <c r="Y26" s="32">
        <f>1.2^M26</f>
        <v>1</v>
      </c>
      <c r="Z26" s="32">
        <f>IF(C26&gt;0, 1, 0.3)</f>
        <v>1</v>
      </c>
      <c r="AA26" s="32">
        <f>PERCENTILE($L$2:$L$73, 0.05)</f>
        <v>-0.31580945352484868</v>
      </c>
      <c r="AB26" s="32">
        <f>PERCENTILE($L$2:$L$73, 0.95)</f>
        <v>1.0216922300354019</v>
      </c>
      <c r="AC26" s="32">
        <f>MIN(MAX(L26,AA26), AB26)</f>
        <v>0.46929626571572802</v>
      </c>
      <c r="AD26" s="32">
        <f>AC26-$AC$74+1</f>
        <v>1.7851057192405766</v>
      </c>
      <c r="AE26" s="21">
        <v>0</v>
      </c>
      <c r="AF26" s="15">
        <f>AE26/$AE$74</f>
        <v>0</v>
      </c>
      <c r="AG26" s="2">
        <v>0</v>
      </c>
      <c r="AH26" s="16">
        <f>$D$80*AF26</f>
        <v>0</v>
      </c>
      <c r="AI26" s="26">
        <f>AH26-AG26</f>
        <v>0</v>
      </c>
      <c r="AJ26" s="2">
        <v>0</v>
      </c>
      <c r="AK26" s="2">
        <v>0</v>
      </c>
      <c r="AL26" s="2">
        <v>0</v>
      </c>
      <c r="AM26" s="10">
        <f>SUM(AJ26:AL26)</f>
        <v>0</v>
      </c>
      <c r="AN26" s="16">
        <f>AF26*$D$79</f>
        <v>0</v>
      </c>
      <c r="AO26" s="9">
        <f>AN26-AM26</f>
        <v>0</v>
      </c>
      <c r="AP26" s="9">
        <f>AO26+AI26</f>
        <v>0</v>
      </c>
      <c r="AQ26" s="18">
        <f>AG26+AM26</f>
        <v>0</v>
      </c>
      <c r="AR26" s="30">
        <f>AH26+AN26</f>
        <v>0</v>
      </c>
      <c r="AS26" s="77">
        <f>AP26*(AP26&gt;0)</f>
        <v>0</v>
      </c>
      <c r="AT26">
        <f>AS26/$AS$74</f>
        <v>0</v>
      </c>
      <c r="AU26" s="66">
        <f>AT26*$AP$74</f>
        <v>0</v>
      </c>
      <c r="AV26" s="69">
        <f>IF(AU26&gt;0,U26,V26)</f>
        <v>38.512560889942847</v>
      </c>
      <c r="AW26" s="17">
        <f>AU26/AV26</f>
        <v>0</v>
      </c>
      <c r="AX26" s="38">
        <v>1</v>
      </c>
      <c r="AY26" s="23">
        <v>0</v>
      </c>
      <c r="AZ26" s="16">
        <f>BN26*$D$81</f>
        <v>47.751985153050946</v>
      </c>
      <c r="BA26" s="63">
        <f>AZ26-AY26</f>
        <v>47.751985153050946</v>
      </c>
      <c r="BB26" s="42">
        <f>($AD26^$BB$76)*($BC$76^$M26)*(IF($C26&gt;0,1,$BD$76))</f>
        <v>1.887224994744884</v>
      </c>
      <c r="BC26" s="42">
        <f>($AD26^$BB$77)*($BC$77^$M26)*(IF($C26&gt;0,1,$BD$77))</f>
        <v>3.4439025260990825</v>
      </c>
      <c r="BD26" s="42">
        <f>($AD26^$BB$78)*($BC$78^$M26)*(IF($C26&gt;0,1,$BD$78))</f>
        <v>16.743326534694511</v>
      </c>
      <c r="BE26" s="42">
        <f>($AD26^$BB$79)*($BC$79^$M26)*(IF($C26&gt;0,1,$BD$79))</f>
        <v>3.4579005488558501</v>
      </c>
      <c r="BF26" s="42">
        <f>($AD26^$BB$80)*($BC$80^$M26)*(IF($C26&gt;0,1,$BD$80))</f>
        <v>1.0529265840330888</v>
      </c>
      <c r="BG26" s="42">
        <f>($AD26^$BB$81)*($BC$81^$M26)*(IF($C26&gt;0,1,$BD$81))</f>
        <v>7.9885304310539844</v>
      </c>
      <c r="BH26" s="42">
        <f>($AD26^$BB$82)*($BC$82^$M26)*(IF($C26&gt;0,1,$BD$82))</f>
        <v>2.9451104506160015</v>
      </c>
      <c r="BI26" s="40">
        <f>BB26/BB$74</f>
        <v>1.8118489569286713E-2</v>
      </c>
      <c r="BJ26" s="40">
        <f>BC26/BC$74</f>
        <v>1.7401132079751181E-2</v>
      </c>
      <c r="BK26" s="40">
        <f>BD26/BD$74</f>
        <v>1.6003135737103987E-2</v>
      </c>
      <c r="BL26" s="40">
        <f>BE26/BE$74</f>
        <v>1.5644678772952968E-2</v>
      </c>
      <c r="BM26" s="40">
        <f>BF26/BF$74</f>
        <v>1.4319173151692796E-2</v>
      </c>
      <c r="BN26" s="40">
        <f>BG26/BG$74</f>
        <v>1.3964610367904941E-2</v>
      </c>
      <c r="BO26" s="40">
        <f>BH26/BH$74</f>
        <v>2.2076496141726562E-2</v>
      </c>
      <c r="BP26" s="2">
        <v>635</v>
      </c>
      <c r="BQ26" s="17">
        <f>BP$74*BI26</f>
        <v>1144.1101423421787</v>
      </c>
      <c r="BR26" s="1">
        <f>BQ26-BP26</f>
        <v>509.11014234217873</v>
      </c>
      <c r="BS26" s="2">
        <v>650</v>
      </c>
      <c r="BT26" s="17">
        <f>BS$74*BJ26</f>
        <v>1050.1757221450634</v>
      </c>
      <c r="BU26" s="1">
        <f>BT26-BS26</f>
        <v>400.17572214506345</v>
      </c>
      <c r="BV26" s="2">
        <v>558</v>
      </c>
      <c r="BW26" s="17">
        <f>BV$74*BK26</f>
        <v>1072.7542010010286</v>
      </c>
      <c r="BX26" s="1">
        <f>BW26-BV26</f>
        <v>514.7542010010286</v>
      </c>
      <c r="BY26" s="2">
        <v>910</v>
      </c>
      <c r="BZ26" s="17">
        <f>BY$74*BL26</f>
        <v>1014.4166163170433</v>
      </c>
      <c r="CA26" s="1">
        <f>BZ26-BY26</f>
        <v>104.41661631704335</v>
      </c>
      <c r="CB26" s="2">
        <v>623</v>
      </c>
      <c r="CC26" s="17">
        <f>CB$74*BM26</f>
        <v>946.52598367319729</v>
      </c>
      <c r="CD26" s="1">
        <f>CC26-CB26</f>
        <v>323.52598367319729</v>
      </c>
      <c r="CE26" s="2">
        <v>706</v>
      </c>
      <c r="CF26" s="17">
        <f>CE$74*BN26</f>
        <v>1006.4155046045412</v>
      </c>
      <c r="CG26" s="1">
        <f>CF26-CE26</f>
        <v>300.41550460454118</v>
      </c>
      <c r="CH26" s="2">
        <v>872</v>
      </c>
      <c r="CI26" s="17">
        <f>CH$74*BO26</f>
        <v>1470.4712550081229</v>
      </c>
      <c r="CJ26" s="1">
        <f>CI26-CH26</f>
        <v>598.47125500812285</v>
      </c>
      <c r="CK26" s="9"/>
      <c r="CO26" s="40"/>
      <c r="CQ26" s="17"/>
      <c r="CR26" s="1"/>
    </row>
    <row r="27" spans="1:96" x14ac:dyDescent="0.2">
      <c r="A27" s="49" t="s">
        <v>6</v>
      </c>
      <c r="B27">
        <v>1</v>
      </c>
      <c r="C27">
        <v>1</v>
      </c>
      <c r="D27">
        <v>0.22757111597374099</v>
      </c>
      <c r="E27">
        <v>0.77242888402625798</v>
      </c>
      <c r="F27">
        <v>0.25</v>
      </c>
      <c r="G27">
        <v>0.25</v>
      </c>
      <c r="H27">
        <v>1.8656716417910401E-2</v>
      </c>
      <c r="I27">
        <v>0.41915422885572101</v>
      </c>
      <c r="J27">
        <v>8.8430998994295698E-2</v>
      </c>
      <c r="K27">
        <v>0.148686750413659</v>
      </c>
      <c r="L27">
        <v>0.445220367377124</v>
      </c>
      <c r="M27" s="31">
        <v>0</v>
      </c>
      <c r="N27">
        <v>1.00574935747535</v>
      </c>
      <c r="O27">
        <v>0.99212415304627399</v>
      </c>
      <c r="P27">
        <v>1.0097089701120201</v>
      </c>
      <c r="Q27">
        <v>0.99393296927436903</v>
      </c>
      <c r="R27">
        <v>37.5</v>
      </c>
      <c r="S27" s="43">
        <f>IF(C27,O27,Q27)</f>
        <v>0.99212415304627399</v>
      </c>
      <c r="T27" s="43">
        <f>IF(D27 = 0,N27,P27)</f>
        <v>1.0097089701120201</v>
      </c>
      <c r="U27" s="68">
        <f>R27*S27^(1-M27)</f>
        <v>37.204655739235278</v>
      </c>
      <c r="V27" s="67">
        <f>R27*T27^(M27+1)</f>
        <v>37.864086379200756</v>
      </c>
      <c r="W27" s="76">
        <f>0.5 * (D27-MAX($D$3:$D$73))/(MIN($D$3:$D$73)-MAX($D$3:$D$73)) + 0.75</f>
        <v>1.1176188459119711</v>
      </c>
      <c r="X27" s="76">
        <f>AVERAGE(D27, F27, G27, H27, I27, J27, K27)</f>
        <v>0.20035711580790388</v>
      </c>
      <c r="Y27" s="32">
        <f>1.2^M27</f>
        <v>1</v>
      </c>
      <c r="Z27" s="32">
        <f>IF(C27&gt;0, 1, 0.3)</f>
        <v>1</v>
      </c>
      <c r="AA27" s="32">
        <f>PERCENTILE($L$2:$L$73, 0.05)</f>
        <v>-0.31580945352484868</v>
      </c>
      <c r="AB27" s="32">
        <f>PERCENTILE($L$2:$L$73, 0.95)</f>
        <v>1.0216922300354019</v>
      </c>
      <c r="AC27" s="32">
        <f>MIN(MAX(L27,AA27), AB27)</f>
        <v>0.445220367377124</v>
      </c>
      <c r="AD27" s="32">
        <f>AC27-$AC$74+1</f>
        <v>1.7610298209019728</v>
      </c>
      <c r="AE27" s="21">
        <f>(AD27^4) *Y27*Z27</f>
        <v>9.6176028898072357</v>
      </c>
      <c r="AF27" s="15">
        <f>AE27/$AE$74</f>
        <v>1.5052455888161821E-2</v>
      </c>
      <c r="AG27" s="2">
        <v>862</v>
      </c>
      <c r="AH27" s="16">
        <f>$D$80*AF27</f>
        <v>884.39951948100372</v>
      </c>
      <c r="AI27" s="26">
        <f>AH27-AG27</f>
        <v>22.399519481003722</v>
      </c>
      <c r="AJ27" s="2">
        <v>525</v>
      </c>
      <c r="AK27" s="2">
        <v>450</v>
      </c>
      <c r="AL27" s="2">
        <v>0</v>
      </c>
      <c r="AM27" s="10">
        <f>SUM(AJ27:AL27)</f>
        <v>975</v>
      </c>
      <c r="AN27" s="16">
        <f>AF27*$D$79</f>
        <v>1456.7465759445247</v>
      </c>
      <c r="AO27" s="9">
        <f>AN27-AM27</f>
        <v>481.74657594452469</v>
      </c>
      <c r="AP27" s="9">
        <f>AO27+AI27</f>
        <v>504.14609542552842</v>
      </c>
      <c r="AQ27" s="18">
        <f>AG27+AM27</f>
        <v>1837</v>
      </c>
      <c r="AR27" s="30">
        <f>AH27+AN27</f>
        <v>2341.1460954255285</v>
      </c>
      <c r="AS27" s="77">
        <f>AP27*(AP27&gt;0)</f>
        <v>504.14609542552842</v>
      </c>
      <c r="AT27">
        <f>AS27/$AS$74</f>
        <v>1.4974444119239703E-2</v>
      </c>
      <c r="AU27" s="66">
        <f>AT27*$AP$74</f>
        <v>73.517033403407453</v>
      </c>
      <c r="AV27" s="69">
        <f>IF(AU27&gt;0,U27,V27)</f>
        <v>37.204655739235278</v>
      </c>
      <c r="AW27" s="17">
        <f>AU27/AV27</f>
        <v>1.9760170318113675</v>
      </c>
      <c r="AX27" s="38">
        <f>AQ27/AR27</f>
        <v>0.78465842161213162</v>
      </c>
      <c r="AY27" s="23">
        <v>0</v>
      </c>
      <c r="AZ27" s="16">
        <f>BN27*$D$81</f>
        <v>45.482461441389468</v>
      </c>
      <c r="BA27" s="63">
        <f>AZ27-AY27</f>
        <v>45.482461441389468</v>
      </c>
      <c r="BB27" s="42">
        <f>($AD27^$BB$76)*($BC$76^$M27)*(IF($C27&gt;0,1,$BD$76))</f>
        <v>1.85934643088926</v>
      </c>
      <c r="BC27" s="42">
        <f>($AD27^$BB$77)*($BC$77^$M27)*(IF($C27&gt;0,1,$BD$77))</f>
        <v>3.345539483648003</v>
      </c>
      <c r="BD27" s="42">
        <f>($AD27^$BB$78)*($BC$78^$M27)*(IF($C27&gt;0,1,$BD$78))</f>
        <v>15.673410637244693</v>
      </c>
      <c r="BE27" s="42">
        <f>($AD27^$BB$79)*($BC$79^$M27)*(IF($C27&gt;0,1,$BD$79))</f>
        <v>3.3588184237569569</v>
      </c>
      <c r="BF27" s="42">
        <f>($AD27^$BB$80)*($BC$80^$M27)*(IF($C27&gt;0,1,$BD$80))</f>
        <v>1.0516548697896626</v>
      </c>
      <c r="BG27" s="42">
        <f>($AD27^$BB$81)*($BC$81^$M27)*(IF($C27&gt;0,1,$BD$81))</f>
        <v>7.6088570169226779</v>
      </c>
      <c r="BH27" s="42">
        <f>($AD27^$BB$82)*($BC$82^$M27)*(IF($C27&gt;0,1,$BD$82))</f>
        <v>2.8715021643543386</v>
      </c>
      <c r="BI27" s="40">
        <f>BB27/BB$74</f>
        <v>1.7850838669244931E-2</v>
      </c>
      <c r="BJ27" s="40">
        <f>BC27/BC$74</f>
        <v>1.6904129542517302E-2</v>
      </c>
      <c r="BK27" s="40">
        <f>BD27/BD$74</f>
        <v>1.4980518797829962E-2</v>
      </c>
      <c r="BL27" s="40">
        <f>BE27/BE$74</f>
        <v>1.5196398668475521E-2</v>
      </c>
      <c r="BM27" s="40">
        <f>BF27/BF$74</f>
        <v>1.4301878596946782E-2</v>
      </c>
      <c r="BN27" s="40">
        <f>BG27/BG$74</f>
        <v>1.330090991121201E-2</v>
      </c>
      <c r="BO27" s="40">
        <f>BH27/BH$74</f>
        <v>2.15247297224689E-2</v>
      </c>
      <c r="BP27" s="2">
        <v>451</v>
      </c>
      <c r="BQ27" s="17">
        <f>BP$74*BI27</f>
        <v>1127.2090586081404</v>
      </c>
      <c r="BR27" s="1">
        <f>BQ27-BP27</f>
        <v>676.20905860814037</v>
      </c>
      <c r="BS27" s="2">
        <v>425</v>
      </c>
      <c r="BT27" s="17">
        <f>BS$74*BJ27</f>
        <v>1020.1811220204617</v>
      </c>
      <c r="BU27" s="1">
        <f>BT27-BS27</f>
        <v>595.18112202046166</v>
      </c>
      <c r="BV27" s="2">
        <v>584</v>
      </c>
      <c r="BW27" s="17">
        <f>BV$74*BK27</f>
        <v>1004.2040970937337</v>
      </c>
      <c r="BX27" s="1">
        <f>BW27-BV27</f>
        <v>420.20409709373371</v>
      </c>
      <c r="BY27" s="2">
        <v>1077</v>
      </c>
      <c r="BZ27" s="17">
        <f>BY$74*BL27</f>
        <v>985.34968606262123</v>
      </c>
      <c r="CA27" s="1">
        <f>BZ27-BY27</f>
        <v>-91.650313937378769</v>
      </c>
      <c r="CB27" s="2">
        <v>723</v>
      </c>
      <c r="CC27" s="17">
        <f>CB$74*BM27</f>
        <v>945.38277901537617</v>
      </c>
      <c r="CD27" s="1">
        <f>CC27-CB27</f>
        <v>222.38277901537617</v>
      </c>
      <c r="CE27" s="2">
        <v>228</v>
      </c>
      <c r="CF27" s="17">
        <f>CE$74*BN27</f>
        <v>958.58327639113838</v>
      </c>
      <c r="CG27" s="1">
        <f>CF27-CE27</f>
        <v>730.58327639113838</v>
      </c>
      <c r="CH27" s="2">
        <v>0</v>
      </c>
      <c r="CI27" s="17">
        <f>CH$74*BO27</f>
        <v>1433.7191973542085</v>
      </c>
      <c r="CJ27" s="1">
        <f>CI27-CH27</f>
        <v>1433.7191973542085</v>
      </c>
      <c r="CK27" s="9"/>
      <c r="CO27" s="40"/>
      <c r="CQ27" s="17"/>
      <c r="CR27" s="1"/>
    </row>
    <row r="28" spans="1:96" x14ac:dyDescent="0.2">
      <c r="A28" s="49" t="s">
        <v>49</v>
      </c>
      <c r="B28">
        <v>0</v>
      </c>
      <c r="C28">
        <v>0</v>
      </c>
      <c r="D28">
        <v>6.66131621187801E-2</v>
      </c>
      <c r="E28">
        <v>0.93338683788121901</v>
      </c>
      <c r="F28">
        <v>3.0952380952380901E-2</v>
      </c>
      <c r="G28">
        <v>3.0952380952380901E-2</v>
      </c>
      <c r="H28">
        <v>2.7288732394366098E-2</v>
      </c>
      <c r="I28">
        <v>1.3644366197183001E-2</v>
      </c>
      <c r="J28">
        <v>1.92960477260413E-2</v>
      </c>
      <c r="K28">
        <v>2.4438875180575598E-2</v>
      </c>
      <c r="L28">
        <v>0.51702468597865303</v>
      </c>
      <c r="M28" s="31">
        <v>1</v>
      </c>
      <c r="N28">
        <v>1.0039840704727701</v>
      </c>
      <c r="O28">
        <v>0.99781713976196695</v>
      </c>
      <c r="P28">
        <v>1.0040112624658699</v>
      </c>
      <c r="Q28">
        <v>0.99660362729385299</v>
      </c>
      <c r="R28">
        <v>59.110000610351499</v>
      </c>
      <c r="S28" s="43">
        <f>IF(C28,O28,Q28)</f>
        <v>0.99660362729385299</v>
      </c>
      <c r="T28" s="43">
        <f>IF(D28 = 0,N28,P28)</f>
        <v>1.0040112624658699</v>
      </c>
      <c r="U28" s="68">
        <f>R28*S28^(1-M28)</f>
        <v>59.110000610351499</v>
      </c>
      <c r="V28" s="67">
        <f>R28*T28^(M28+1)</f>
        <v>59.585163157265576</v>
      </c>
      <c r="W28" s="76">
        <f>0.5 * (D28-MAX($D$3:$D$73))/(MIN($D$3:$D$73)-MAX($D$3:$D$73)) + 0.75</f>
        <v>1.2119153401657217</v>
      </c>
      <c r="X28" s="76">
        <f>AVERAGE(D28, F28, G28, H28, I28, J28, K28)</f>
        <v>3.0455135074529703E-2</v>
      </c>
      <c r="Y28" s="32">
        <f>1.2^M28</f>
        <v>1.2</v>
      </c>
      <c r="Z28" s="32">
        <f>IF(C28&gt;0, 1, 0.3)</f>
        <v>0.3</v>
      </c>
      <c r="AA28" s="32">
        <f>PERCENTILE($L$2:$L$73, 0.05)</f>
        <v>-0.31580945352484868</v>
      </c>
      <c r="AB28" s="32">
        <f>PERCENTILE($L$2:$L$73, 0.95)</f>
        <v>1.0216922300354019</v>
      </c>
      <c r="AC28" s="32">
        <f>MIN(MAX(L28,AA28), AB28)</f>
        <v>0.51702468597865303</v>
      </c>
      <c r="AD28" s="32">
        <f>AC28-$AC$74+1</f>
        <v>1.8328341395035017</v>
      </c>
      <c r="AE28" s="21">
        <f>(AD28^4) *Y28*Z28</f>
        <v>4.0625167400179434</v>
      </c>
      <c r="AF28" s="15">
        <f>AE28/$AE$74</f>
        <v>6.358221973257693E-3</v>
      </c>
      <c r="AG28" s="2">
        <v>236</v>
      </c>
      <c r="AH28" s="16">
        <f>$D$80*AF28</f>
        <v>373.57415292776915</v>
      </c>
      <c r="AI28" s="26">
        <f>AH28-AG28</f>
        <v>137.57415292776915</v>
      </c>
      <c r="AJ28" s="2">
        <v>295</v>
      </c>
      <c r="AK28" s="2">
        <v>709</v>
      </c>
      <c r="AL28" s="2">
        <v>0</v>
      </c>
      <c r="AM28" s="10">
        <f>SUM(AJ28:AL28)</f>
        <v>1004</v>
      </c>
      <c r="AN28" s="16">
        <f>AF28*$D$79</f>
        <v>615.33600612793305</v>
      </c>
      <c r="AO28" s="9">
        <f>AN28-AM28</f>
        <v>-388.66399387206695</v>
      </c>
      <c r="AP28" s="9">
        <f>AO28+AI28</f>
        <v>-251.0898409442978</v>
      </c>
      <c r="AQ28" s="18">
        <f>AG28+AM28</f>
        <v>1240</v>
      </c>
      <c r="AR28" s="30">
        <f>AH28+AN28</f>
        <v>988.91015905570225</v>
      </c>
      <c r="AS28" s="77">
        <f>AP28*(AP28&gt;0)</f>
        <v>0</v>
      </c>
      <c r="AT28">
        <f>AS28/$AS$74</f>
        <v>0</v>
      </c>
      <c r="AU28" s="66">
        <f>AT28*$AP$74</f>
        <v>0</v>
      </c>
      <c r="AV28" s="69">
        <f>IF(AU28&gt;0,U28,V28)</f>
        <v>59.585163157265576</v>
      </c>
      <c r="AW28" s="17">
        <f>AU28/AV28</f>
        <v>0</v>
      </c>
      <c r="AX28" s="38">
        <f>AQ28/AR28</f>
        <v>1.2539056138163858</v>
      </c>
      <c r="AY28" s="24">
        <v>0</v>
      </c>
      <c r="AZ28" s="16">
        <f>BN28*$D$81</f>
        <v>18.341640754878252</v>
      </c>
      <c r="BA28" s="63">
        <f>AZ28-AY28</f>
        <v>18.341640754878252</v>
      </c>
      <c r="BB28" s="42">
        <f>($AD28^$BB$76)*($BC$76^$M28)*(IF($C28&gt;0,1,$BD$76))</f>
        <v>0.65889823942358783</v>
      </c>
      <c r="BC28" s="42">
        <f>($AD28^$BB$77)*($BC$77^$M28)*(IF($C28&gt;0,1,$BD$77))</f>
        <v>1.1326039205705618</v>
      </c>
      <c r="BD28" s="42">
        <f>($AD28^$BB$78)*($BC$78^$M28)*(IF($C28&gt;0,1,$BD$78))</f>
        <v>1.83123055779356E-2</v>
      </c>
      <c r="BE28" s="42">
        <f>($AD28^$BB$79)*($BC$79^$M28)*(IF($C28&gt;0,1,$BD$79))</f>
        <v>0.93374301880229937</v>
      </c>
      <c r="BF28" s="42">
        <f>($AD28^$BB$80)*($BC$80^$M28)*(IF($C28&gt;0,1,$BD$80))</f>
        <v>0.93457546268648883</v>
      </c>
      <c r="BG28" s="42">
        <f>($AD28^$BB$81)*($BC$81^$M28)*(IF($C28&gt;0,1,$BD$81))</f>
        <v>3.0684118127483404</v>
      </c>
      <c r="BH28" s="42">
        <f>($AD28^$BB$82)*($BC$82^$M28)*(IF($C28&gt;0,1,$BD$82))</f>
        <v>5.2120663382233111E-2</v>
      </c>
      <c r="BI28" s="40">
        <f>BB28/BB$74</f>
        <v>6.3258174894146486E-3</v>
      </c>
      <c r="BJ28" s="40">
        <f>BC28/BC$74</f>
        <v>5.7227491970326854E-3</v>
      </c>
      <c r="BK28" s="40">
        <f>BD28/BD$74</f>
        <v>1.7502753184427265E-5</v>
      </c>
      <c r="BL28" s="40">
        <f>BE28/BE$74</f>
        <v>4.2245603594594089E-3</v>
      </c>
      <c r="BM28" s="40">
        <f>BF28/BF$74</f>
        <v>1.2709668533842143E-2</v>
      </c>
      <c r="BN28" s="40">
        <f>BG28/BG$74</f>
        <v>5.3638370390051912E-3</v>
      </c>
      <c r="BO28" s="40">
        <f>BH28/BH$74</f>
        <v>3.9069557605944086E-4</v>
      </c>
      <c r="BP28" s="2">
        <v>1066</v>
      </c>
      <c r="BQ28" s="17">
        <f>BP$74*BI28</f>
        <v>399.45007118657742</v>
      </c>
      <c r="BR28" s="1">
        <f>BQ28-BP28</f>
        <v>-666.54992881342264</v>
      </c>
      <c r="BS28" s="2">
        <v>711</v>
      </c>
      <c r="BT28" s="17">
        <f>BS$74*BJ28</f>
        <v>345.37363679011958</v>
      </c>
      <c r="BU28" s="1">
        <f>BT28-BS28</f>
        <v>-365.62636320988042</v>
      </c>
      <c r="BV28" s="2">
        <v>922</v>
      </c>
      <c r="BW28" s="17">
        <f>BV$74*BK28</f>
        <v>1.1732795569648973</v>
      </c>
      <c r="BX28" s="1">
        <f>BW28-BV28</f>
        <v>-920.82672044303513</v>
      </c>
      <c r="BY28" s="2">
        <v>1399</v>
      </c>
      <c r="BZ28" s="17">
        <f>BY$74*BL28</f>
        <v>273.92471826770753</v>
      </c>
      <c r="CA28" s="1">
        <f>BZ28-BY28</f>
        <v>-1125.0752817322925</v>
      </c>
      <c r="CB28" s="2">
        <v>954</v>
      </c>
      <c r="CC28" s="17">
        <f>CB$74*BM28</f>
        <v>840.13450942403335</v>
      </c>
      <c r="CD28" s="1">
        <f>CC28-CB28</f>
        <v>-113.86549057596665</v>
      </c>
      <c r="CE28" s="2">
        <v>891</v>
      </c>
      <c r="CF28" s="17">
        <f>CE$74*BN28</f>
        <v>386.56637156406515</v>
      </c>
      <c r="CG28" s="1">
        <f>CF28-CE28</f>
        <v>-504.43362843593485</v>
      </c>
      <c r="CH28" s="2">
        <v>1081</v>
      </c>
      <c r="CI28" s="17">
        <f>CH$74*BO28</f>
        <v>26.023450930167236</v>
      </c>
      <c r="CJ28" s="1">
        <f>CI28-CH28</f>
        <v>-1054.9765490698328</v>
      </c>
      <c r="CK28" s="9"/>
      <c r="CO28" s="40"/>
      <c r="CQ28" s="17"/>
      <c r="CR28" s="1"/>
    </row>
    <row r="29" spans="1:96" x14ac:dyDescent="0.2">
      <c r="A29" s="49" t="s">
        <v>86</v>
      </c>
      <c r="B29">
        <v>1</v>
      </c>
      <c r="C29">
        <v>1</v>
      </c>
      <c r="D29">
        <v>0.170144462279293</v>
      </c>
      <c r="E29">
        <v>0.82985553772070597</v>
      </c>
      <c r="F29">
        <v>0.15634920634920599</v>
      </c>
      <c r="G29">
        <v>0.15634920634920599</v>
      </c>
      <c r="H29">
        <v>2.1126760563380202E-2</v>
      </c>
      <c r="I29">
        <v>9.85915492957746E-2</v>
      </c>
      <c r="J29">
        <v>4.5639019002872198E-2</v>
      </c>
      <c r="K29">
        <v>8.4472625149544206E-2</v>
      </c>
      <c r="L29">
        <v>0.73411734620010605</v>
      </c>
      <c r="M29" s="31">
        <v>0</v>
      </c>
      <c r="N29">
        <v>1.00549816784963</v>
      </c>
      <c r="O29">
        <v>0.99641444726369999</v>
      </c>
      <c r="P29">
        <v>1.00642938531491</v>
      </c>
      <c r="Q29">
        <v>0.99435385381848895</v>
      </c>
      <c r="R29">
        <v>2228.55004882812</v>
      </c>
      <c r="S29" s="43">
        <f>IF(C29,O29,Q29)</f>
        <v>0.99641444726369999</v>
      </c>
      <c r="T29" s="43">
        <f>IF(D29 = 0,N29,P29)</f>
        <v>1.00642938531491</v>
      </c>
      <c r="U29" s="68">
        <f>R29*S29^(1-M29)</f>
        <v>2220.5594651025626</v>
      </c>
      <c r="V29" s="67">
        <f>R29*T29^(M29+1)</f>
        <v>2242.8782557855975</v>
      </c>
      <c r="W29" s="76">
        <f>0.5 * (D29-MAX($D$3:$D$73))/(MIN($D$3:$D$73)-MAX($D$3:$D$73)) + 0.75</f>
        <v>1.1512619930222421</v>
      </c>
      <c r="X29" s="76">
        <f>AVERAGE(D29, F29, G29, H29, I29, J29, K29)</f>
        <v>0.10466754699846803</v>
      </c>
      <c r="Y29" s="32">
        <f>1.2^M29</f>
        <v>1</v>
      </c>
      <c r="Z29" s="32">
        <f>IF(C29&gt;0, 1, 0.3)</f>
        <v>1</v>
      </c>
      <c r="AA29" s="32">
        <f>PERCENTILE($L$2:$L$73, 0.05)</f>
        <v>-0.31580945352484868</v>
      </c>
      <c r="AB29" s="32">
        <f>PERCENTILE($L$2:$L$73, 0.95)</f>
        <v>1.0216922300354019</v>
      </c>
      <c r="AC29" s="32">
        <f>MIN(MAX(L29,AA29), AB29)</f>
        <v>0.73411734620010605</v>
      </c>
      <c r="AD29" s="32">
        <f>AC29-$AC$74+1</f>
        <v>2.0499267997249548</v>
      </c>
      <c r="AE29" s="21">
        <f>(AD29^4) *Y29*Z29</f>
        <v>17.658483867027623</v>
      </c>
      <c r="AF29" s="15">
        <f>AE29/$AE$74</f>
        <v>2.763719322846547E-2</v>
      </c>
      <c r="AG29" s="2">
        <v>0</v>
      </c>
      <c r="AH29" s="16">
        <f>$D$80*AF29</f>
        <v>1623.8094695418745</v>
      </c>
      <c r="AI29" s="26">
        <f>AH29-AG29</f>
        <v>1623.8094695418745</v>
      </c>
      <c r="AJ29" s="2">
        <v>0</v>
      </c>
      <c r="AK29" s="2">
        <v>2229</v>
      </c>
      <c r="AL29" s="2">
        <v>0</v>
      </c>
      <c r="AM29" s="10">
        <f>SUM(AJ29:AL29)</f>
        <v>2229</v>
      </c>
      <c r="AN29" s="16">
        <f>AF29*$D$79</f>
        <v>2674.672286264431</v>
      </c>
      <c r="AO29" s="9">
        <f>AN29-AM29</f>
        <v>445.67228626443102</v>
      </c>
      <c r="AP29" s="9">
        <f>AO29+AI29</f>
        <v>2069.4817558063055</v>
      </c>
      <c r="AQ29" s="18">
        <f>AG29+AM29</f>
        <v>2229</v>
      </c>
      <c r="AR29" s="30">
        <f>AH29+AN29</f>
        <v>4298.481755806306</v>
      </c>
      <c r="AS29" s="77">
        <f>AP29*(AP29&gt;0)</f>
        <v>2069.4817558063055</v>
      </c>
      <c r="AT29">
        <f>AS29/$AS$74</f>
        <v>6.1468965423506446E-2</v>
      </c>
      <c r="AU29" s="66">
        <f>AT29*$AP$74</f>
        <v>301.78188574670543</v>
      </c>
      <c r="AV29" s="69">
        <f>IF(AU29&gt;0,U29,V29)</f>
        <v>2220.5594651025626</v>
      </c>
      <c r="AW29" s="17">
        <f>AU29/AV29</f>
        <v>0.13590353714430556</v>
      </c>
      <c r="AX29" s="38">
        <f>AQ29/AR29</f>
        <v>0.51855518451116145</v>
      </c>
      <c r="AY29" s="24">
        <v>0</v>
      </c>
      <c r="AZ29" s="16">
        <f>BN29*$D$81</f>
        <v>78.418453202638119</v>
      </c>
      <c r="BA29" s="63">
        <f>AZ29-AY29</f>
        <v>78.418453202638119</v>
      </c>
      <c r="BB29" s="42">
        <f>($AD29^$BB$76)*($BC$76^$M29)*(IF($C29&gt;0,1,$BD$76))</f>
        <v>2.1961663611632085</v>
      </c>
      <c r="BC29" s="42">
        <f>($AD29^$BB$77)*($BC$77^$M29)*(IF($C29&gt;0,1,$BD$77))</f>
        <v>4.6264688860334342</v>
      </c>
      <c r="BD29" s="42">
        <f>($AD29^$BB$78)*($BC$78^$M29)*(IF($C29&gt;0,1,$BD$78))</f>
        <v>32.808291256430742</v>
      </c>
      <c r="BE29" s="42">
        <f>($AD29^$BB$79)*($BC$79^$M29)*(IF($C29&gt;0,1,$BD$79))</f>
        <v>4.649773673814515</v>
      </c>
      <c r="BF29" s="42">
        <f>($AD29^$BB$80)*($BC$80^$M29)*(IF($C29&gt;0,1,$BD$80))</f>
        <v>1.0659693399643222</v>
      </c>
      <c r="BG29" s="42">
        <f>($AD29^$BB$81)*($BC$81^$M29)*(IF($C29&gt;0,1,$BD$81))</f>
        <v>13.118788627480395</v>
      </c>
      <c r="BH29" s="42">
        <f>($AD29^$BB$82)*($BC$82^$M29)*(IF($C29&gt;0,1,$BD$82))</f>
        <v>3.8113627965062178</v>
      </c>
      <c r="BI29" s="40">
        <f>BB29/BB$74</f>
        <v>2.1084511607230461E-2</v>
      </c>
      <c r="BJ29" s="40">
        <f>BC29/BC$74</f>
        <v>2.3376328319000429E-2</v>
      </c>
      <c r="BK29" s="40">
        <f>BD29/BD$74</f>
        <v>3.1357898753939732E-2</v>
      </c>
      <c r="BL29" s="40">
        <f>BE29/BE$74</f>
        <v>2.1037104585853717E-2</v>
      </c>
      <c r="BM29" s="40">
        <f>BF29/BF$74</f>
        <v>1.4496546848384199E-2</v>
      </c>
      <c r="BN29" s="40">
        <f>BG29/BG$74</f>
        <v>2.293272501904902E-2</v>
      </c>
      <c r="BO29" s="40">
        <f>BH29/BH$74</f>
        <v>2.856990849161211E-2</v>
      </c>
      <c r="BP29" s="2">
        <v>0</v>
      </c>
      <c r="BQ29" s="17">
        <f>BP$74*BI29</f>
        <v>1331.4025699501747</v>
      </c>
      <c r="BR29" s="1">
        <f>BQ29-BP29</f>
        <v>1331.4025699501747</v>
      </c>
      <c r="BS29" s="2">
        <v>4565</v>
      </c>
      <c r="BT29" s="17">
        <f>BS$74*BJ29</f>
        <v>1410.7847903799948</v>
      </c>
      <c r="BU29" s="1">
        <f>BT29-BS29</f>
        <v>-3154.2152096200052</v>
      </c>
      <c r="BV29" s="2">
        <v>0</v>
      </c>
      <c r="BW29" s="17">
        <f>BV$74*BK29</f>
        <v>2102.0453850715962</v>
      </c>
      <c r="BX29" s="1">
        <f>BW29-BV29</f>
        <v>2102.0453850715962</v>
      </c>
      <c r="BY29" s="2">
        <v>0</v>
      </c>
      <c r="BZ29" s="17">
        <f>BY$74*BL29</f>
        <v>1364.0668984513409</v>
      </c>
      <c r="CA29" s="1">
        <f>BZ29-BY29</f>
        <v>1364.0668984513409</v>
      </c>
      <c r="CB29" s="2">
        <v>2291</v>
      </c>
      <c r="CC29" s="17">
        <f>CB$74*BM29</f>
        <v>958.25073977189231</v>
      </c>
      <c r="CD29" s="1">
        <f>CC29-CB29</f>
        <v>-1332.7492602281077</v>
      </c>
      <c r="CE29" s="2">
        <v>2291</v>
      </c>
      <c r="CF29" s="17">
        <f>CE$74*BN29</f>
        <v>1652.7385593978438</v>
      </c>
      <c r="CG29" s="1">
        <f>CF29-CE29</f>
        <v>-638.2614406021562</v>
      </c>
      <c r="CH29" s="2">
        <v>0</v>
      </c>
      <c r="CI29" s="17">
        <f>CH$74*BO29</f>
        <v>1902.9844648092994</v>
      </c>
      <c r="CJ29" s="1">
        <f>CI29-CH29</f>
        <v>1902.9844648092994</v>
      </c>
      <c r="CK29" s="9"/>
      <c r="CO29" s="40"/>
      <c r="CQ29" s="17"/>
      <c r="CR29" s="1"/>
    </row>
    <row r="30" spans="1:96" x14ac:dyDescent="0.2">
      <c r="A30" s="49" t="s">
        <v>71</v>
      </c>
      <c r="B30">
        <v>0</v>
      </c>
      <c r="C30">
        <v>0</v>
      </c>
      <c r="D30">
        <v>8.7479935794542496E-2</v>
      </c>
      <c r="E30">
        <v>0.91252006420545695</v>
      </c>
      <c r="F30">
        <v>0.105555555555555</v>
      </c>
      <c r="G30">
        <v>0.105555555555555</v>
      </c>
      <c r="H30">
        <v>0.11619718309859101</v>
      </c>
      <c r="I30">
        <v>0.41989436619718301</v>
      </c>
      <c r="J30">
        <v>0.220885813376688</v>
      </c>
      <c r="K30">
        <v>0.15269487465307099</v>
      </c>
      <c r="L30">
        <v>0.48073355209388402</v>
      </c>
      <c r="M30" s="31">
        <v>0</v>
      </c>
      <c r="N30">
        <v>1.0162417293342501</v>
      </c>
      <c r="O30">
        <v>0.97263738389114696</v>
      </c>
      <c r="P30">
        <v>1.0224687187791699</v>
      </c>
      <c r="Q30">
        <v>0.98347800001409202</v>
      </c>
      <c r="R30">
        <v>45.040000915527301</v>
      </c>
      <c r="S30" s="43">
        <f>IF(C30,O30,Q30)</f>
        <v>0.98347800001409202</v>
      </c>
      <c r="T30" s="43">
        <f>IF(D30 = 0,N30,P30)</f>
        <v>1.0224687187791699</v>
      </c>
      <c r="U30" s="68">
        <f>R30*S30^(1-M30)</f>
        <v>44.295850021035662</v>
      </c>
      <c r="V30" s="67">
        <f>R30*T30^(M30+1)</f>
        <v>46.051992029911837</v>
      </c>
      <c r="W30" s="76">
        <f>0.5 * (D30-MAX($D$3:$D$73))/(MIN($D$3:$D$73)-MAX($D$3:$D$73)) + 0.75</f>
        <v>1.1996906345399041</v>
      </c>
      <c r="X30" s="76">
        <f>AVERAGE(D30, F30, G30, H30, I30, J30, K30)</f>
        <v>0.17260904060445509</v>
      </c>
      <c r="Y30" s="32">
        <f>1.2^M30</f>
        <v>1</v>
      </c>
      <c r="Z30" s="32">
        <f>IF(C30&gt;0, 1, 0.3)</f>
        <v>0.3</v>
      </c>
      <c r="AA30" s="32">
        <f>PERCENTILE($L$2:$L$73, 0.05)</f>
        <v>-0.31580945352484868</v>
      </c>
      <c r="AB30" s="32">
        <f>PERCENTILE($L$2:$L$73, 0.95)</f>
        <v>1.0216922300354019</v>
      </c>
      <c r="AC30" s="32">
        <f>MIN(MAX(L30,AA30), AB30)</f>
        <v>0.48073355209388402</v>
      </c>
      <c r="AD30" s="32">
        <f>AC30-$AC$74+1</f>
        <v>1.7965430056187328</v>
      </c>
      <c r="AE30" s="21">
        <f>(AD30^4) *Y30*Z30</f>
        <v>3.1251561784518045</v>
      </c>
      <c r="AF30" s="15">
        <f>AE30/$AE$74</f>
        <v>4.8911642598195278E-3</v>
      </c>
      <c r="AG30" s="2">
        <v>1213</v>
      </c>
      <c r="AH30" s="16">
        <f>$D$80*AF30</f>
        <v>287.37791050356645</v>
      </c>
      <c r="AI30" s="26">
        <f>AH30-AG30</f>
        <v>-925.62208949643355</v>
      </c>
      <c r="AJ30" s="2">
        <v>0</v>
      </c>
      <c r="AK30" s="2">
        <v>233</v>
      </c>
      <c r="AL30" s="2">
        <v>0</v>
      </c>
      <c r="AM30" s="10">
        <f>SUM(AJ30:AL30)</f>
        <v>233</v>
      </c>
      <c r="AN30" s="16">
        <f>AF30*$D$79</f>
        <v>473.35709473681425</v>
      </c>
      <c r="AO30" s="9">
        <f>AN30-AM30</f>
        <v>240.35709473681425</v>
      </c>
      <c r="AP30" s="9">
        <f>AO30+AI30</f>
        <v>-685.2649947596193</v>
      </c>
      <c r="AQ30" s="18">
        <f>AG30+AM30</f>
        <v>1446</v>
      </c>
      <c r="AR30" s="30">
        <f>AH30+AN30</f>
        <v>760.7350052403807</v>
      </c>
      <c r="AS30" s="77">
        <f>AP30*(AP30&gt;0)</f>
        <v>0</v>
      </c>
      <c r="AT30">
        <f>AS30/$AS$74</f>
        <v>0</v>
      </c>
      <c r="AU30" s="66">
        <f>AT30*$AP$74</f>
        <v>0</v>
      </c>
      <c r="AV30" s="69">
        <f>IF(AU30&gt;0,U30,V30)</f>
        <v>46.051992029911837</v>
      </c>
      <c r="AW30" s="17">
        <f>AU30/AV30</f>
        <v>0</v>
      </c>
      <c r="AX30" s="38">
        <f>AQ30/AR30</f>
        <v>1.900793298637659</v>
      </c>
      <c r="AY30" s="23">
        <v>0</v>
      </c>
      <c r="AZ30" s="16">
        <f>BN30*$D$81</f>
        <v>10.993104401559131</v>
      </c>
      <c r="BA30" s="63">
        <f>AZ30-AY30</f>
        <v>10.993104401559131</v>
      </c>
      <c r="BB30" s="42">
        <f>($AD30^$BB$76)*($BC$76^$M30)*(IF($C30&gt;0,1,$BD$76))</f>
        <v>0.88182338094228396</v>
      </c>
      <c r="BC30" s="42">
        <f>($AD30^$BB$77)*($BC$77^$M30)*(IF($C30&gt;0,1,$BD$77))</f>
        <v>1.3755174307782609</v>
      </c>
      <c r="BD30" s="42">
        <f>($AD30^$BB$78)*($BC$78^$M30)*(IF($C30&gt;0,1,$BD$78))</f>
        <v>3.4543006237981982E-2</v>
      </c>
      <c r="BE30" s="42">
        <f>($AD30^$BB$79)*($BC$79^$M30)*(IF($C30&gt;0,1,$BD$79))</f>
        <v>2.5414931662627156</v>
      </c>
      <c r="BF30" s="42">
        <f>($AD30^$BB$80)*($BC$80^$M30)*(IF($C30&gt;0,1,$BD$80))</f>
        <v>0.68900551209337679</v>
      </c>
      <c r="BG30" s="42">
        <f>($AD30^$BB$81)*($BC$81^$M30)*(IF($C30&gt;0,1,$BD$81))</f>
        <v>1.8390596487693405</v>
      </c>
      <c r="BH30" s="42">
        <f>($AD30^$BB$82)*($BC$82^$M30)*(IF($C30&gt;0,1,$BD$82))</f>
        <v>0.11623484119707037</v>
      </c>
      <c r="BI30" s="40">
        <f>BB30/BB$74</f>
        <v>8.4660322823435982E-3</v>
      </c>
      <c r="BJ30" s="40">
        <f>BC30/BC$74</f>
        <v>6.9501271623051402E-3</v>
      </c>
      <c r="BK30" s="40">
        <f>BD30/BD$74</f>
        <v>3.301592526721521E-5</v>
      </c>
      <c r="BL30" s="40">
        <f>BE30/BE$74</f>
        <v>1.1498550530318579E-2</v>
      </c>
      <c r="BM30" s="40">
        <f>BF30/BF$74</f>
        <v>9.3700637629886094E-3</v>
      </c>
      <c r="BN30" s="40">
        <f>BG30/BG$74</f>
        <v>3.2148280162477357E-3</v>
      </c>
      <c r="BO30" s="40">
        <f>BH30/BH$74</f>
        <v>8.7129432537397873E-4</v>
      </c>
      <c r="BP30" s="2">
        <v>1301</v>
      </c>
      <c r="BQ30" s="17">
        <f>BP$74*BI30</f>
        <v>534.59607450086889</v>
      </c>
      <c r="BR30" s="1">
        <f>BQ30-BP30</f>
        <v>-766.40392549913111</v>
      </c>
      <c r="BS30" s="2">
        <v>682</v>
      </c>
      <c r="BT30" s="17">
        <f>BS$74*BJ30</f>
        <v>419.44712437227753</v>
      </c>
      <c r="BU30" s="1">
        <f>BT30-BS30</f>
        <v>-262.55287562772247</v>
      </c>
      <c r="BV30" s="2">
        <v>618</v>
      </c>
      <c r="BW30" s="17">
        <f>BV$74*BK30</f>
        <v>2.2131895343625043</v>
      </c>
      <c r="BX30" s="1">
        <f>BW30-BV30</f>
        <v>-615.78681046563747</v>
      </c>
      <c r="BY30" s="2">
        <v>871</v>
      </c>
      <c r="BZ30" s="17">
        <f>BY$74*BL30</f>
        <v>745.57751493638693</v>
      </c>
      <c r="CA30" s="1">
        <f>BZ30-BY30</f>
        <v>-125.42248506361307</v>
      </c>
      <c r="CB30" s="2">
        <v>1100</v>
      </c>
      <c r="CC30" s="17">
        <f>CB$74*BM30</f>
        <v>619.37995486107309</v>
      </c>
      <c r="CD30" s="1">
        <f>CC30-CB30</f>
        <v>-480.62004513892691</v>
      </c>
      <c r="CE30" s="2">
        <v>957</v>
      </c>
      <c r="CF30" s="17">
        <f>CE$74*BN30</f>
        <v>231.68944030295808</v>
      </c>
      <c r="CG30" s="1">
        <f>CF30-CE30</f>
        <v>-725.31055969704198</v>
      </c>
      <c r="CH30" s="2">
        <v>383</v>
      </c>
      <c r="CI30" s="17">
        <f>CH$74*BO30</f>
        <v>58.035172424509973</v>
      </c>
      <c r="CJ30" s="1">
        <f>CI30-CH30</f>
        <v>-324.96482757549001</v>
      </c>
      <c r="CK30" s="9"/>
      <c r="CO30" s="40"/>
      <c r="CQ30" s="17"/>
      <c r="CR30" s="1"/>
    </row>
    <row r="31" spans="1:96" x14ac:dyDescent="0.2">
      <c r="A31" s="49" t="s">
        <v>62</v>
      </c>
      <c r="B31">
        <v>1</v>
      </c>
      <c r="C31">
        <v>0</v>
      </c>
      <c r="D31">
        <v>7.8651685393258397E-2</v>
      </c>
      <c r="E31">
        <v>0.92134831460674105</v>
      </c>
      <c r="F31">
        <v>2.9365079365079299E-2</v>
      </c>
      <c r="G31">
        <v>2.9365079365079299E-2</v>
      </c>
      <c r="H31">
        <v>8.8028169014084498E-4</v>
      </c>
      <c r="I31">
        <v>1.0563380281690101E-2</v>
      </c>
      <c r="J31">
        <v>3.0493852245930902E-3</v>
      </c>
      <c r="K31">
        <v>9.4628451923761507E-3</v>
      </c>
      <c r="L31">
        <v>0.58408032762310802</v>
      </c>
      <c r="M31" s="31">
        <v>3</v>
      </c>
      <c r="N31">
        <v>1.0034852396325</v>
      </c>
      <c r="O31">
        <v>0.99512448181581203</v>
      </c>
      <c r="P31">
        <v>1.0064451047052201</v>
      </c>
      <c r="Q31">
        <v>0.99457188798010299</v>
      </c>
      <c r="R31">
        <v>205.27000427246</v>
      </c>
      <c r="S31" s="43">
        <f>IF(C31,O31,Q31)</f>
        <v>0.99457188798010299</v>
      </c>
      <c r="T31" s="43">
        <f>IF(D31 = 0,N31,P31)</f>
        <v>1.0064451047052201</v>
      </c>
      <c r="U31" s="68">
        <f>R31*S31^(1-M31)</f>
        <v>207.51673811726889</v>
      </c>
      <c r="V31" s="67">
        <f>R31*T31^(M31+1)</f>
        <v>210.61333185800638</v>
      </c>
      <c r="W31" s="76">
        <f>0.5 * (D31-MAX($D$3:$D$73))/(MIN($D$3:$D$73)-MAX($D$3:$D$73)) + 0.75</f>
        <v>1.2048626253815962</v>
      </c>
      <c r="X31" s="76">
        <f>AVERAGE(D31, F31, G31, H31, I31, J31, K31)</f>
        <v>2.304824807317388E-2</v>
      </c>
      <c r="Y31" s="32">
        <f>1.2^M31</f>
        <v>1.728</v>
      </c>
      <c r="Z31" s="32">
        <f>IF(C31&gt;0, 1, 0.3)</f>
        <v>0.3</v>
      </c>
      <c r="AA31" s="32">
        <f>PERCENTILE($L$2:$L$73, 0.05)</f>
        <v>-0.31580945352484868</v>
      </c>
      <c r="AB31" s="32">
        <f>PERCENTILE($L$2:$L$73, 0.95)</f>
        <v>1.0216922300354019</v>
      </c>
      <c r="AC31" s="32">
        <f>MIN(MAX(L31,AA31), AB31)</f>
        <v>0.58408032762310802</v>
      </c>
      <c r="AD31" s="32">
        <f>AC31-$AC$74+1</f>
        <v>1.8998897811479567</v>
      </c>
      <c r="AE31" s="21">
        <f>(AD31^4) *Y31*Z31</f>
        <v>6.7542731532435276</v>
      </c>
      <c r="AF31" s="15">
        <f>AE31/$AE$74</f>
        <v>1.0571074711718687E-2</v>
      </c>
      <c r="AG31" s="2">
        <v>1680</v>
      </c>
      <c r="AH31" s="16">
        <f>$D$80*AF31</f>
        <v>621.09820914967565</v>
      </c>
      <c r="AI31" s="26">
        <f>AH31-AG31</f>
        <v>-1058.9017908503242</v>
      </c>
      <c r="AJ31" s="2">
        <v>616</v>
      </c>
      <c r="AK31" s="2">
        <v>411</v>
      </c>
      <c r="AL31" s="2">
        <v>205</v>
      </c>
      <c r="AM31" s="10">
        <f>SUM(AJ31:AL31)</f>
        <v>1232</v>
      </c>
      <c r="AN31" s="16">
        <f>AF31*$D$79</f>
        <v>1023.0474684507111</v>
      </c>
      <c r="AO31" s="9">
        <f>AN31-AM31</f>
        <v>-208.95253154928889</v>
      </c>
      <c r="AP31" s="9">
        <f>AO31+AI31</f>
        <v>-1267.854322399613</v>
      </c>
      <c r="AQ31" s="18">
        <f>AG31+AM31</f>
        <v>2912</v>
      </c>
      <c r="AR31" s="30">
        <f>AH31+AN31</f>
        <v>1644.1456776003868</v>
      </c>
      <c r="AS31" s="77">
        <f>AP31*(AP31&gt;0)</f>
        <v>0</v>
      </c>
      <c r="AT31">
        <f>AS31/$AS$74</f>
        <v>0</v>
      </c>
      <c r="AU31" s="66">
        <f>AT31*$AP$74</f>
        <v>0</v>
      </c>
      <c r="AV31" s="69">
        <f>IF(AU31&gt;0,U31,V31)</f>
        <v>210.61333185800638</v>
      </c>
      <c r="AW31" s="17">
        <f>AU31/AV31</f>
        <v>0</v>
      </c>
      <c r="AX31" s="38">
        <f>AQ31/AR31</f>
        <v>1.7711325946798298</v>
      </c>
      <c r="AY31" s="23">
        <v>0</v>
      </c>
      <c r="AZ31" s="16">
        <f>BN31*$D$81</f>
        <v>50.32009926343202</v>
      </c>
      <c r="BA31" s="63">
        <f>AZ31-AY31</f>
        <v>50.32009926343202</v>
      </c>
      <c r="BB31" s="42">
        <f>($AD31^$BB$76)*($BC$76^$M31)*(IF($C31&gt;0,1,$BD$76))</f>
        <v>0.36623213209603939</v>
      </c>
      <c r="BC31" s="42">
        <f>($AD31^$BB$77)*($BC$77^$M31)*(IF($C31&gt;0,1,$BD$77))</f>
        <v>0.7612611236126986</v>
      </c>
      <c r="BD31" s="42">
        <f>($AD31^$BB$78)*($BC$78^$M31)*(IF($C31&gt;0,1,$BD$78))</f>
        <v>5.0457004870807388E-3</v>
      </c>
      <c r="BE31" s="42">
        <f>($AD31^$BB$79)*($BC$79^$M31)*(IF($C31&gt;0,1,$BD$79))</f>
        <v>0.12494633337991554</v>
      </c>
      <c r="BF31" s="42">
        <f>($AD31^$BB$80)*($BC$80^$M31)*(IF($C31&gt;0,1,$BD$80))</f>
        <v>1.7188602550736838</v>
      </c>
      <c r="BG31" s="42">
        <f>($AD31^$BB$81)*($BC$81^$M31)*(IF($C31&gt;0,1,$BD$81))</f>
        <v>8.4181556635012598</v>
      </c>
      <c r="BH31" s="42">
        <f>($AD31^$BB$82)*($BC$82^$M31)*(IF($C31&gt;0,1,$BD$82))</f>
        <v>1.0400772519498089E-2</v>
      </c>
      <c r="BI31" s="40">
        <f>BB31/BB$74</f>
        <v>3.5160476804816394E-3</v>
      </c>
      <c r="BJ31" s="40">
        <f>BC31/BC$74</f>
        <v>3.8464518838078293E-3</v>
      </c>
      <c r="BK31" s="40">
        <f>BD31/BD$74</f>
        <v>4.8226396120391993E-6</v>
      </c>
      <c r="BL31" s="40">
        <f>BE31/BE$74</f>
        <v>5.6529828488961471E-4</v>
      </c>
      <c r="BM31" s="40">
        <f>BF31/BF$74</f>
        <v>2.3375473645738491E-2</v>
      </c>
      <c r="BN31" s="40">
        <f>BG31/BG$74</f>
        <v>1.4715630724793689E-2</v>
      </c>
      <c r="BO31" s="40">
        <f>BH31/BH$74</f>
        <v>7.796400788624049E-5</v>
      </c>
      <c r="BP31" s="2">
        <v>228</v>
      </c>
      <c r="BQ31" s="17">
        <f>BP$74*BI31</f>
        <v>222.02434683169361</v>
      </c>
      <c r="BR31" s="1">
        <f>BQ31-BP31</f>
        <v>-5.975653168306394</v>
      </c>
      <c r="BS31" s="2">
        <v>216</v>
      </c>
      <c r="BT31" s="17">
        <f>BS$74*BJ31</f>
        <v>232.1372176396863</v>
      </c>
      <c r="BU31" s="1">
        <f>BT31-BS31</f>
        <v>16.137217639686298</v>
      </c>
      <c r="BV31" s="2">
        <v>0</v>
      </c>
      <c r="BW31" s="17">
        <f>BV$74*BK31</f>
        <v>0.3232808237534357</v>
      </c>
      <c r="BX31" s="1">
        <f>BW31-BV31</f>
        <v>0.3232808237534357</v>
      </c>
      <c r="BY31" s="2">
        <v>454</v>
      </c>
      <c r="BZ31" s="17">
        <f>BY$74*BL31</f>
        <v>36.654506090527505</v>
      </c>
      <c r="CA31" s="1">
        <f>BZ31-BY31</f>
        <v>-417.34549390947251</v>
      </c>
      <c r="CB31" s="2">
        <v>871</v>
      </c>
      <c r="CC31" s="17">
        <f>CB$74*BM31</f>
        <v>1545.1655589306058</v>
      </c>
      <c r="CD31" s="1">
        <f>CC31-CB31</f>
        <v>674.16555893060581</v>
      </c>
      <c r="CE31" s="2">
        <v>871</v>
      </c>
      <c r="CF31" s="17">
        <f>CE$74*BN31</f>
        <v>1060.5407907051563</v>
      </c>
      <c r="CG31" s="1">
        <f>CF31-CE31</f>
        <v>189.54079070515627</v>
      </c>
      <c r="CH31" s="2">
        <v>871</v>
      </c>
      <c r="CI31" s="17">
        <f>CH$74*BO31</f>
        <v>5.1930266372867067</v>
      </c>
      <c r="CJ31" s="1">
        <f>CI31-CH31</f>
        <v>-865.80697336271328</v>
      </c>
      <c r="CK31" s="9"/>
      <c r="CO31" s="40"/>
      <c r="CQ31" s="17"/>
      <c r="CR31" s="1"/>
    </row>
    <row r="32" spans="1:96" x14ac:dyDescent="0.2">
      <c r="A32" s="49" t="s">
        <v>40</v>
      </c>
      <c r="B32">
        <v>1</v>
      </c>
      <c r="C32">
        <v>1</v>
      </c>
      <c r="D32">
        <v>0.72632423756019204</v>
      </c>
      <c r="E32">
        <v>0.27367576243980701</v>
      </c>
      <c r="F32">
        <v>0.94206349206349205</v>
      </c>
      <c r="G32">
        <v>0.94206349206349205</v>
      </c>
      <c r="H32">
        <v>0.39612676056337998</v>
      </c>
      <c r="I32">
        <v>0.75792253521126696</v>
      </c>
      <c r="J32">
        <v>0.54793557890615496</v>
      </c>
      <c r="K32">
        <v>0.71846371160286404</v>
      </c>
      <c r="L32">
        <v>0.43425804809815299</v>
      </c>
      <c r="M32" s="31">
        <v>0</v>
      </c>
      <c r="N32">
        <v>1.01198720314687</v>
      </c>
      <c r="O32">
        <v>0.98849888474520797</v>
      </c>
      <c r="P32">
        <v>1.0168570947128499</v>
      </c>
      <c r="Q32">
        <v>0.98708544691978095</v>
      </c>
      <c r="R32">
        <v>61.509998321533203</v>
      </c>
      <c r="S32" s="43">
        <f>IF(C32,O32,Q32)</f>
        <v>0.98849888474520797</v>
      </c>
      <c r="T32" s="43">
        <f>IF(D32 = 0,N32,P32)</f>
        <v>1.0168570947128499</v>
      </c>
      <c r="U32" s="68">
        <f>R32*S32^(1-M32)</f>
        <v>60.802564741515184</v>
      </c>
      <c r="V32" s="67">
        <f>R32*T32^(M32+1)</f>
        <v>62.546878189026529</v>
      </c>
      <c r="W32" s="76">
        <f>0.5 * (D32-MAX($D$3:$D$73))/(MIN($D$3:$D$73)-MAX($D$3:$D$73)) + 0.75</f>
        <v>0.82542656999563924</v>
      </c>
      <c r="X32" s="76">
        <f>AVERAGE(D32, F32, G32, H32, I32, J32, K32)</f>
        <v>0.71869997256726315</v>
      </c>
      <c r="Y32" s="32">
        <f>1.2^M32</f>
        <v>1</v>
      </c>
      <c r="Z32" s="32">
        <f>IF(C32&gt;0, 1, 0.3)</f>
        <v>1</v>
      </c>
      <c r="AA32" s="32">
        <f>PERCENTILE($L$2:$L$73, 0.05)</f>
        <v>-0.31580945352484868</v>
      </c>
      <c r="AB32" s="32">
        <f>PERCENTILE($L$2:$L$73, 0.95)</f>
        <v>1.0216922300354019</v>
      </c>
      <c r="AC32" s="32">
        <f>MIN(MAX(L32,AA32), AB32)</f>
        <v>0.43425804809815299</v>
      </c>
      <c r="AD32" s="32">
        <f>AC32-$AC$74+1</f>
        <v>1.7500675016230016</v>
      </c>
      <c r="AE32" s="21">
        <f>(AD32^4) *Y32*Z32</f>
        <v>9.3803533997703692</v>
      </c>
      <c r="AF32" s="15">
        <f>AE32/$AE$74</f>
        <v>1.46811380531269E-2</v>
      </c>
      <c r="AG32" s="2">
        <v>492</v>
      </c>
      <c r="AH32" s="16">
        <f>$D$80*AF32</f>
        <v>862.58292574244444</v>
      </c>
      <c r="AI32" s="26">
        <f>AH32-AG32</f>
        <v>370.58292574244444</v>
      </c>
      <c r="AJ32" s="2">
        <v>0</v>
      </c>
      <c r="AK32" s="2">
        <v>615</v>
      </c>
      <c r="AL32" s="2">
        <v>0</v>
      </c>
      <c r="AM32" s="10">
        <f>SUM(AJ32:AL32)</f>
        <v>615</v>
      </c>
      <c r="AN32" s="16">
        <f>AF32*$D$79</f>
        <v>1420.811178505515</v>
      </c>
      <c r="AO32" s="9">
        <f>AN32-AM32</f>
        <v>805.81117850551504</v>
      </c>
      <c r="AP32" s="9">
        <f>AO32+AI32</f>
        <v>1176.3941042479596</v>
      </c>
      <c r="AQ32" s="18">
        <f>AG32+AM32</f>
        <v>1107</v>
      </c>
      <c r="AR32" s="30">
        <f>AH32+AN32</f>
        <v>2283.3941042479596</v>
      </c>
      <c r="AS32" s="77">
        <f>AP32*(AP32&gt;0)</f>
        <v>1176.3941042479596</v>
      </c>
      <c r="AT32">
        <f>AS32/$AS$74</f>
        <v>3.4941950232492282E-2</v>
      </c>
      <c r="AU32" s="66">
        <f>AT32*$AP$74</f>
        <v>171.54750466642116</v>
      </c>
      <c r="AV32" s="69">
        <f>IF(AU32&gt;0,U32,V32)</f>
        <v>60.802564741515184</v>
      </c>
      <c r="AW32" s="17">
        <f>AU32/AV32</f>
        <v>2.8213859957340057</v>
      </c>
      <c r="AX32" s="38">
        <f>AQ32/AR32</f>
        <v>0.48480461517377554</v>
      </c>
      <c r="AY32" s="23">
        <v>0</v>
      </c>
      <c r="AZ32" s="16">
        <f>BN32*$D$81</f>
        <v>44.475316792019505</v>
      </c>
      <c r="BA32" s="63">
        <f>AZ32-AY32</f>
        <v>44.475316792019505</v>
      </c>
      <c r="BB32" s="42">
        <f>($AD32^$BB$76)*($BC$76^$M32)*(IF($C32&gt;0,1,$BD$76))</f>
        <v>1.8466647571644783</v>
      </c>
      <c r="BC32" s="42">
        <f>($AD32^$BB$77)*($BC$77^$M32)*(IF($C32&gt;0,1,$BD$77))</f>
        <v>3.3012540230549927</v>
      </c>
      <c r="BD32" s="42">
        <f>($AD32^$BB$78)*($BC$78^$M32)*(IF($C32&gt;0,1,$BD$78))</f>
        <v>15.204617285088041</v>
      </c>
      <c r="BE32" s="42">
        <f>($AD32^$BB$79)*($BC$79^$M32)*(IF($C32&gt;0,1,$BD$79))</f>
        <v>3.3142123175047162</v>
      </c>
      <c r="BF32" s="42">
        <f>($AD32^$BB$80)*($BC$80^$M32)*(IF($C32&gt;0,1,$BD$80))</f>
        <v>1.0510705729255887</v>
      </c>
      <c r="BG32" s="42">
        <f>($AD32^$BB$81)*($BC$81^$M32)*(IF($C32&gt;0,1,$BD$81))</f>
        <v>7.4403696618069066</v>
      </c>
      <c r="BH32" s="42">
        <f>($AD32^$BB$82)*($BC$82^$M32)*(IF($C32&gt;0,1,$BD$82))</f>
        <v>2.8382728796060457</v>
      </c>
      <c r="BI32" s="40">
        <f>BB32/BB$74</f>
        <v>1.7729087010728655E-2</v>
      </c>
      <c r="BJ32" s="40">
        <f>BC32/BC$74</f>
        <v>1.6680366778283533E-2</v>
      </c>
      <c r="BK32" s="40">
        <f>BD32/BD$74</f>
        <v>1.4532449913091355E-2</v>
      </c>
      <c r="BL32" s="40">
        <f>BE32/BE$74</f>
        <v>1.4994585980756836E-2</v>
      </c>
      <c r="BM32" s="40">
        <f>BF32/BF$74</f>
        <v>1.4293932508306283E-2</v>
      </c>
      <c r="BN32" s="40">
        <f>BG32/BG$74</f>
        <v>1.3006380111717942E-2</v>
      </c>
      <c r="BO32" s="40">
        <f>BH32/BH$74</f>
        <v>2.127564358840402E-2</v>
      </c>
      <c r="BP32" s="2">
        <v>1459</v>
      </c>
      <c r="BQ32" s="17">
        <f>BP$74*BI32</f>
        <v>1119.5209283794716</v>
      </c>
      <c r="BR32" s="1">
        <f>BQ32-BP32</f>
        <v>-339.47907162052843</v>
      </c>
      <c r="BS32" s="2">
        <v>837</v>
      </c>
      <c r="BT32" s="17">
        <f>BS$74*BJ32</f>
        <v>1006.6768154361895</v>
      </c>
      <c r="BU32" s="1">
        <f>BT32-BS32</f>
        <v>169.67681543618949</v>
      </c>
      <c r="BV32" s="2">
        <v>351</v>
      </c>
      <c r="BW32" s="17">
        <f>BV$74*BK32</f>
        <v>974.16824747416592</v>
      </c>
      <c r="BX32" s="1">
        <f>BW32-BV32</f>
        <v>623.16824747416592</v>
      </c>
      <c r="BY32" s="2">
        <v>754</v>
      </c>
      <c r="BZ32" s="17">
        <f>BY$74*BL32</f>
        <v>972.26394957825403</v>
      </c>
      <c r="CA32" s="1">
        <f>BZ32-BY32</f>
        <v>218.26394957825403</v>
      </c>
      <c r="CB32" s="2">
        <v>735</v>
      </c>
      <c r="CC32" s="17">
        <f>CB$74*BM32</f>
        <v>944.85752666406188</v>
      </c>
      <c r="CD32" s="1">
        <f>CC32-CB32</f>
        <v>209.85752666406188</v>
      </c>
      <c r="CE32" s="2">
        <v>904</v>
      </c>
      <c r="CF32" s="17">
        <f>CE$74*BN32</f>
        <v>937.35680827140038</v>
      </c>
      <c r="CG32" s="1">
        <f>CF32-CE32</f>
        <v>33.356808271400382</v>
      </c>
      <c r="CH32" s="2">
        <v>1187</v>
      </c>
      <c r="CI32" s="17">
        <f>CH$74*BO32</f>
        <v>1417.1280681364151</v>
      </c>
      <c r="CJ32" s="1">
        <f>CI32-CH32</f>
        <v>230.1280681364151</v>
      </c>
      <c r="CK32" s="9"/>
      <c r="CO32" s="40"/>
      <c r="CQ32" s="17"/>
      <c r="CR32" s="1"/>
    </row>
    <row r="33" spans="1:96" x14ac:dyDescent="0.2">
      <c r="A33" s="49" t="s">
        <v>105</v>
      </c>
      <c r="B33">
        <v>1</v>
      </c>
      <c r="C33">
        <v>1</v>
      </c>
      <c r="D33">
        <v>0.43091334894613498</v>
      </c>
      <c r="E33">
        <v>0.56908665105386402</v>
      </c>
      <c r="F33">
        <v>0.421768707482993</v>
      </c>
      <c r="G33">
        <v>0.421768707482993</v>
      </c>
      <c r="H33">
        <v>0.44164037854889499</v>
      </c>
      <c r="I33">
        <v>0.49526813880126103</v>
      </c>
      <c r="J33">
        <v>0.46768622847310298</v>
      </c>
      <c r="K33">
        <v>0.44413445722066702</v>
      </c>
      <c r="L33">
        <v>0.16096281014191899</v>
      </c>
      <c r="M33" s="31">
        <v>0</v>
      </c>
      <c r="N33">
        <v>1.01179531740208</v>
      </c>
      <c r="O33">
        <v>0.98811427379002903</v>
      </c>
      <c r="P33">
        <v>1.0160451521889799</v>
      </c>
      <c r="Q33">
        <v>0.98865741875742796</v>
      </c>
      <c r="R33">
        <v>23.709999084472599</v>
      </c>
      <c r="S33" s="43">
        <f>IF(C33,O33,Q33)</f>
        <v>0.98811427379002903</v>
      </c>
      <c r="T33" s="43">
        <f>IF(D33 = 0,N33,P33)</f>
        <v>1.0160451521889799</v>
      </c>
      <c r="U33" s="68">
        <f>R33*S33^(1-M33)</f>
        <v>23.428188526915896</v>
      </c>
      <c r="V33" s="67">
        <f>R33*T33^(M33+1)</f>
        <v>24.090429628183539</v>
      </c>
      <c r="W33" s="76">
        <f>0.5 * (D33-MAX($D$3:$D$73))/(MIN($D$3:$D$73)-MAX($D$3:$D$73)) + 0.75</f>
        <v>0.99849171212457066</v>
      </c>
      <c r="X33" s="76">
        <f>AVERAGE(D33, F33, G33, H33, I33, J33, K33)</f>
        <v>0.44616856670800675</v>
      </c>
      <c r="Y33" s="32">
        <f>1.2^M33</f>
        <v>1</v>
      </c>
      <c r="Z33" s="32">
        <f>IF(C33&gt;0, 1, 0.3)</f>
        <v>1</v>
      </c>
      <c r="AA33" s="32">
        <f>PERCENTILE($L$2:$L$73, 0.05)</f>
        <v>-0.31580945352484868</v>
      </c>
      <c r="AB33" s="32">
        <f>PERCENTILE($L$2:$L$73, 0.95)</f>
        <v>1.0216922300354019</v>
      </c>
      <c r="AC33" s="32">
        <f>MIN(MAX(L33,AA33), AB33)</f>
        <v>0.16096281014191899</v>
      </c>
      <c r="AD33" s="32">
        <f>AC33-$AC$74+1</f>
        <v>1.4767722636667677</v>
      </c>
      <c r="AE33" s="21">
        <f>(AD33^4) *Y33*Z33</f>
        <v>4.7561342829684232</v>
      </c>
      <c r="AF33" s="15">
        <f>AE33/$AE$74</f>
        <v>7.4437988668079888E-3</v>
      </c>
      <c r="AG33" s="2">
        <v>166</v>
      </c>
      <c r="AH33" s="16">
        <f>$D$80*AF33</f>
        <v>437.35668051987</v>
      </c>
      <c r="AI33" s="26">
        <f>AH33-AG33</f>
        <v>271.35668051987</v>
      </c>
      <c r="AJ33" s="2">
        <v>427</v>
      </c>
      <c r="AK33" s="2">
        <v>71</v>
      </c>
      <c r="AL33" s="2">
        <v>0</v>
      </c>
      <c r="AM33" s="10">
        <f>SUM(AJ33:AL33)</f>
        <v>498</v>
      </c>
      <c r="AN33" s="16">
        <f>AF33*$D$79</f>
        <v>720.39596673194353</v>
      </c>
      <c r="AO33" s="9">
        <f>AN33-AM33</f>
        <v>222.39596673194353</v>
      </c>
      <c r="AP33" s="9">
        <f>AO33+AI33</f>
        <v>493.75264725181353</v>
      </c>
      <c r="AQ33" s="18">
        <f>AG33+AM33</f>
        <v>664</v>
      </c>
      <c r="AR33" s="30">
        <f>AH33+AN33</f>
        <v>1157.7526472518134</v>
      </c>
      <c r="AS33" s="77">
        <f>AP33*(AP33&gt;0)</f>
        <v>493.75264725181353</v>
      </c>
      <c r="AT33">
        <f>AS33/$AS$74</f>
        <v>1.4665731802917702E-2</v>
      </c>
      <c r="AU33" s="66">
        <f>AT33*$AP$74</f>
        <v>72.001410286424587</v>
      </c>
      <c r="AV33" s="69">
        <f>IF(AU33&gt;0,U33,V33)</f>
        <v>23.428188526915896</v>
      </c>
      <c r="AW33" s="17">
        <f>AU33/AV33</f>
        <v>3.0732811546101599</v>
      </c>
      <c r="AX33" s="38">
        <f>AQ33/AR33</f>
        <v>0.57352492484137563</v>
      </c>
      <c r="AY33" s="23">
        <v>0</v>
      </c>
      <c r="AZ33" s="16">
        <f>BN33*$D$81</f>
        <v>24.192616696969978</v>
      </c>
      <c r="BA33" s="63">
        <f>AZ33-AY33</f>
        <v>24.192616696969978</v>
      </c>
      <c r="BB33" s="42">
        <f>($AD33^$BB$76)*($BC$76^$M33)*(IF($C33&gt;0,1,$BD$76))</f>
        <v>1.5330899106874878</v>
      </c>
      <c r="BC33" s="42">
        <f>($AD33^$BB$77)*($BC$77^$M33)*(IF($C33&gt;0,1,$BD$77))</f>
        <v>2.2978150336948038</v>
      </c>
      <c r="BD33" s="42">
        <f>($AD33^$BB$78)*($BC$78^$M33)*(IF($C33&gt;0,1,$BD$78))</f>
        <v>6.6584275963931274</v>
      </c>
      <c r="BE33" s="42">
        <f>($AD33^$BB$79)*($BC$79^$M33)*(IF($C33&gt;0,1,$BD$79))</f>
        <v>2.3040943619108716</v>
      </c>
      <c r="BF33" s="42">
        <f>($AD33^$BB$80)*($BC$80^$M33)*(IF($C33&gt;0,1,$BD$80))</f>
        <v>1.0353064123536313</v>
      </c>
      <c r="BG33" s="42">
        <f>($AD33^$BB$81)*($BC$81^$M33)*(IF($C33&gt;0,1,$BD$81))</f>
        <v>4.0472339332309728</v>
      </c>
      <c r="BH33" s="42">
        <f>($AD33^$BB$82)*($BC$82^$M33)*(IF($C33&gt;0,1,$BD$82))</f>
        <v>2.0682375287103221</v>
      </c>
      <c r="BI33" s="40">
        <f>BB33/BB$74</f>
        <v>1.4718580790800141E-2</v>
      </c>
      <c r="BJ33" s="40">
        <f>BC33/BC$74</f>
        <v>1.1610253946836246E-2</v>
      </c>
      <c r="BK33" s="40">
        <f>BD33/BD$74</f>
        <v>6.3640711061783281E-3</v>
      </c>
      <c r="BL33" s="40">
        <f>BE33/BE$74</f>
        <v>1.0424480301087547E-2</v>
      </c>
      <c r="BM33" s="40">
        <f>BF33/BF$74</f>
        <v>1.4079549332647139E-2</v>
      </c>
      <c r="BN33" s="40">
        <f>BG33/BG$74</f>
        <v>7.0748988732183002E-3</v>
      </c>
      <c r="BO33" s="40">
        <f>BH33/BH$74</f>
        <v>1.5503472140814732E-2</v>
      </c>
      <c r="BP33" s="2">
        <v>988</v>
      </c>
      <c r="BQ33" s="17">
        <f>BP$74*BI33</f>
        <v>929.41950261586567</v>
      </c>
      <c r="BR33" s="1">
        <f>BQ33-BP33</f>
        <v>-58.580497384134333</v>
      </c>
      <c r="BS33" s="2">
        <v>799</v>
      </c>
      <c r="BT33" s="17">
        <f>BS$74*BJ33</f>
        <v>700.69043594551431</v>
      </c>
      <c r="BU33" s="1">
        <f>BT33-BS33</f>
        <v>-98.309564054485691</v>
      </c>
      <c r="BV33" s="2">
        <v>562</v>
      </c>
      <c r="BW33" s="17">
        <f>BV$74*BK33</f>
        <v>426.60914253155806</v>
      </c>
      <c r="BX33" s="1">
        <f>BW33-BV33</f>
        <v>-135.39085746844194</v>
      </c>
      <c r="BY33" s="2">
        <v>752</v>
      </c>
      <c r="BZ33" s="17">
        <f>BY$74*BL33</f>
        <v>675.93372720281764</v>
      </c>
      <c r="CA33" s="1">
        <f>BZ33-BY33</f>
        <v>-76.066272797182364</v>
      </c>
      <c r="CB33" s="2">
        <v>545</v>
      </c>
      <c r="CC33" s="17">
        <f>CB$74*BM33</f>
        <v>930.68636998664124</v>
      </c>
      <c r="CD33" s="1">
        <f>CC33-CB33</f>
        <v>385.68636998664124</v>
      </c>
      <c r="CE33" s="2">
        <v>0</v>
      </c>
      <c r="CF33" s="17">
        <f>CE$74*BN33</f>
        <v>509.88088689396966</v>
      </c>
      <c r="CG33" s="1">
        <f>CF33-CE33</f>
        <v>509.88088689396966</v>
      </c>
      <c r="CH33" s="2">
        <v>0</v>
      </c>
      <c r="CI33" s="17">
        <f>CH$74*BO33</f>
        <v>1032.6552723553878</v>
      </c>
      <c r="CJ33" s="1">
        <f>CI33-CH33</f>
        <v>1032.6552723553878</v>
      </c>
      <c r="CK33" s="9"/>
      <c r="CO33" s="40"/>
      <c r="CQ33" s="17"/>
      <c r="CR33" s="1"/>
    </row>
    <row r="34" spans="1:96" x14ac:dyDescent="0.2">
      <c r="A34" s="50" t="s">
        <v>64</v>
      </c>
      <c r="B34">
        <v>1</v>
      </c>
      <c r="C34">
        <v>0</v>
      </c>
      <c r="D34">
        <v>0.184590690208667</v>
      </c>
      <c r="E34">
        <v>0.81540930979133197</v>
      </c>
      <c r="F34">
        <v>0.20396825396825299</v>
      </c>
      <c r="G34">
        <v>0.20396825396825299</v>
      </c>
      <c r="H34">
        <v>8.2746478873239396E-2</v>
      </c>
      <c r="I34">
        <v>0.15404929577464699</v>
      </c>
      <c r="J34">
        <v>0.112902775866026</v>
      </c>
      <c r="K34">
        <v>0.15175171189005601</v>
      </c>
      <c r="L34">
        <v>1.07386082629228</v>
      </c>
      <c r="M34" s="31">
        <v>0</v>
      </c>
      <c r="N34">
        <v>1.0048087905244401</v>
      </c>
      <c r="O34">
        <v>0.99636777767014195</v>
      </c>
      <c r="P34">
        <v>1.0064606347714999</v>
      </c>
      <c r="Q34">
        <v>0.99521620504916997</v>
      </c>
      <c r="R34">
        <v>291.600006103515</v>
      </c>
      <c r="S34" s="43">
        <f>IF(C34,O34,Q34)</f>
        <v>0.99521620504916997</v>
      </c>
      <c r="T34" s="43">
        <f>IF(D34 = 0,N34,P34)</f>
        <v>1.0064606347714999</v>
      </c>
      <c r="U34" s="68">
        <f>R34*S34^(1-M34)</f>
        <v>290.20505146665499</v>
      </c>
      <c r="V34" s="67">
        <f>R34*T34^(M34+1)</f>
        <v>293.48392724231695</v>
      </c>
      <c r="W34" s="76">
        <f>0.5 * (D34-MAX($D$3:$D$73))/(MIN($D$3:$D$73)-MAX($D$3:$D$73)) + 0.75</f>
        <v>1.1427987352812914</v>
      </c>
      <c r="X34" s="76">
        <f>AVERAGE(D34, F34, G34, H34, I34, J34, K34)</f>
        <v>0.15628249436416305</v>
      </c>
      <c r="Y34" s="32">
        <f>1.2^M34</f>
        <v>1</v>
      </c>
      <c r="Z34" s="32">
        <f>IF(C34&gt;0, 1, 0.3)</f>
        <v>0.3</v>
      </c>
      <c r="AA34" s="32">
        <f>PERCENTILE($L$2:$L$73, 0.05)</f>
        <v>-0.31580945352484868</v>
      </c>
      <c r="AB34" s="32">
        <f>PERCENTILE($L$2:$L$73, 0.95)</f>
        <v>1.0216922300354019</v>
      </c>
      <c r="AC34" s="32">
        <f>MIN(MAX(L34,AA34), AB34)</f>
        <v>1.0216922300354019</v>
      </c>
      <c r="AD34" s="32">
        <f>AC34-$AC$74+1</f>
        <v>2.3375016835602507</v>
      </c>
      <c r="AE34" s="21">
        <f>(AD34^4) *Y34*Z34</f>
        <v>8.9563072553417236</v>
      </c>
      <c r="AF34" s="15">
        <f>AE34/$AE$74</f>
        <v>1.401746583077699E-2</v>
      </c>
      <c r="AG34" s="2">
        <v>4666</v>
      </c>
      <c r="AH34" s="16">
        <f>$D$80*AF34</f>
        <v>823.58919615438663</v>
      </c>
      <c r="AI34" s="26">
        <f>AH34-AG34</f>
        <v>-3842.4108038456134</v>
      </c>
      <c r="AJ34" s="2">
        <v>875</v>
      </c>
      <c r="AK34" s="2">
        <v>0</v>
      </c>
      <c r="AL34" s="2">
        <v>0</v>
      </c>
      <c r="AM34" s="10">
        <f>SUM(AJ34:AL34)</f>
        <v>875</v>
      </c>
      <c r="AN34" s="16">
        <f>AF34*$D$79</f>
        <v>1356.5823081709357</v>
      </c>
      <c r="AO34" s="9">
        <f>AN34-AM34</f>
        <v>481.58230817093568</v>
      </c>
      <c r="AP34" s="9">
        <f>AO34+AI34</f>
        <v>-3360.8284956746775</v>
      </c>
      <c r="AQ34" s="18">
        <f>AG34+AM34</f>
        <v>5541</v>
      </c>
      <c r="AR34" s="30">
        <f>AH34+AN34</f>
        <v>2180.1715043253225</v>
      </c>
      <c r="AS34" s="77">
        <f>AP34*(AP34&gt;0)</f>
        <v>0</v>
      </c>
      <c r="AT34">
        <f>AS34/$AS$74</f>
        <v>0</v>
      </c>
      <c r="AU34" s="66">
        <f>AT34*$AP$74</f>
        <v>0</v>
      </c>
      <c r="AV34" s="69">
        <f>IF(AU34&gt;0,U34,V34)</f>
        <v>293.48392724231695</v>
      </c>
      <c r="AW34" s="17">
        <f>AU34/AV34</f>
        <v>0</v>
      </c>
      <c r="AX34" s="38">
        <f>AQ34/AR34</f>
        <v>2.5415431717215853</v>
      </c>
      <c r="AY34" s="23">
        <v>0</v>
      </c>
      <c r="AZ34" s="16">
        <f>BN34*$D$81</f>
        <v>28.252148766007153</v>
      </c>
      <c r="BA34" s="63">
        <f>AZ34-AY34</f>
        <v>28.252148766007153</v>
      </c>
      <c r="BB34" s="42">
        <f>($AD34^$BB$76)*($BC$76^$M34)*(IF($C34&gt;0,1,$BD$76))</f>
        <v>1.1767117724820988</v>
      </c>
      <c r="BC34" s="42">
        <f>($AD34^$BB$77)*($BC$77^$M34)*(IF($C34&gt;0,1,$BD$77))</f>
        <v>2.4121974023353929</v>
      </c>
      <c r="BD34" s="42">
        <f>($AD34^$BB$78)*($BC$78^$M34)*(IF($C34&gt;0,1,$BD$78))</f>
        <v>0.12424263187692168</v>
      </c>
      <c r="BE34" s="42">
        <f>($AD34^$BB$79)*($BC$79^$M34)*(IF($C34&gt;0,1,$BD$79))</f>
        <v>4.465148362919984</v>
      </c>
      <c r="BF34" s="42">
        <f>($AD34^$BB$80)*($BC$80^$M34)*(IF($C34&gt;0,1,$BD$80))</f>
        <v>0.70533700648085429</v>
      </c>
      <c r="BG34" s="42">
        <f>($AD34^$BB$81)*($BC$81^$M34)*(IF($C34&gt;0,1,$BD$81))</f>
        <v>4.7263616253133414</v>
      </c>
      <c r="BH34" s="42">
        <f>($AD34^$BB$82)*($BC$82^$M34)*(IF($C34&gt;0,1,$BD$82))</f>
        <v>0.18985332558657239</v>
      </c>
      <c r="BI34" s="40">
        <f>BB34/BB$74</f>
        <v>1.1297137349887562E-2</v>
      </c>
      <c r="BJ34" s="40">
        <f>BC34/BC$74</f>
        <v>1.2188197918602541E-2</v>
      </c>
      <c r="BK34" s="40">
        <f>BD34/BD$74</f>
        <v>1.1875010011549638E-4</v>
      </c>
      <c r="BL34" s="40">
        <f>BE34/BE$74</f>
        <v>2.0201798988861569E-2</v>
      </c>
      <c r="BM34" s="40">
        <f>BF34/BF$74</f>
        <v>9.5921623399515422E-3</v>
      </c>
      <c r="BN34" s="40">
        <f>BG34/BG$74</f>
        <v>8.2620701172706982E-3</v>
      </c>
      <c r="BO34" s="40">
        <f>BH34/BH$74</f>
        <v>1.4231371896185651E-3</v>
      </c>
      <c r="BP34" s="2">
        <v>293</v>
      </c>
      <c r="BQ34" s="17">
        <f>BP$74*BI34</f>
        <v>713.36903509599995</v>
      </c>
      <c r="BR34" s="1">
        <f>BQ34-BP34</f>
        <v>420.36903509599995</v>
      </c>
      <c r="BS34" s="2">
        <v>580</v>
      </c>
      <c r="BT34" s="17">
        <f>BS$74*BJ34</f>
        <v>735.56993258558191</v>
      </c>
      <c r="BU34" s="1">
        <f>BT34-BS34</f>
        <v>155.56993258558191</v>
      </c>
      <c r="BV34" s="2">
        <v>0</v>
      </c>
      <c r="BW34" s="17">
        <f>BV$74*BK34</f>
        <v>7.9602942111421839</v>
      </c>
      <c r="BX34" s="1">
        <f>BW34-BV34</f>
        <v>7.9602942111421839</v>
      </c>
      <c r="BY34" s="2">
        <v>1513</v>
      </c>
      <c r="BZ34" s="17">
        <f>BY$74*BL34</f>
        <v>1309.904848236773</v>
      </c>
      <c r="CA34" s="1">
        <f>BZ34-BY34</f>
        <v>-203.09515176322702</v>
      </c>
      <c r="CB34" s="2">
        <v>602</v>
      </c>
      <c r="CC34" s="17">
        <f>CB$74*BM34</f>
        <v>634.06111499547683</v>
      </c>
      <c r="CD34" s="1">
        <f>CC34-CB34</f>
        <v>32.061114995476828</v>
      </c>
      <c r="CE34" s="2">
        <v>301</v>
      </c>
      <c r="CF34" s="17">
        <f>CE$74*BN34</f>
        <v>595.43913128158192</v>
      </c>
      <c r="CG34" s="1">
        <f>CF34-CE34</f>
        <v>294.43913128158192</v>
      </c>
      <c r="CH34" s="2">
        <v>0</v>
      </c>
      <c r="CI34" s="17">
        <f>CH$74*BO34</f>
        <v>94.792321926113388</v>
      </c>
      <c r="CJ34" s="1">
        <f>CI34-CH34</f>
        <v>94.792321926113388</v>
      </c>
      <c r="CK34" s="9"/>
      <c r="CO34" s="40"/>
      <c r="CQ34" s="17"/>
      <c r="CR34" s="1"/>
    </row>
    <row r="35" spans="1:96" x14ac:dyDescent="0.2">
      <c r="A35" s="50" t="s">
        <v>12</v>
      </c>
      <c r="B35">
        <v>1</v>
      </c>
      <c r="C35">
        <v>1</v>
      </c>
      <c r="D35">
        <v>0.27878787878787797</v>
      </c>
      <c r="E35">
        <v>0.72121212121212097</v>
      </c>
      <c r="F35">
        <v>0.36612489307099999</v>
      </c>
      <c r="G35">
        <v>0.36612489307099999</v>
      </c>
      <c r="H35">
        <v>1.7224880382775101E-2</v>
      </c>
      <c r="I35">
        <v>0.153110047846889</v>
      </c>
      <c r="J35">
        <v>5.1354671253583603E-2</v>
      </c>
      <c r="K35">
        <v>0.13712120011659201</v>
      </c>
      <c r="L35">
        <v>1.0478799106565899</v>
      </c>
      <c r="M35" s="31">
        <v>0</v>
      </c>
      <c r="N35">
        <v>1.0082911880013401</v>
      </c>
      <c r="O35">
        <v>0.99462278748314703</v>
      </c>
      <c r="P35">
        <v>1.0100258895521701</v>
      </c>
      <c r="Q35">
        <v>0.99234694321786499</v>
      </c>
      <c r="R35">
        <v>268.70999145507801</v>
      </c>
      <c r="S35" s="43">
        <f>IF(C35,O35,Q35)</f>
        <v>0.99462278748314703</v>
      </c>
      <c r="T35" s="43">
        <f>IF(D35 = 0,N35,P35)</f>
        <v>1.0100258895521701</v>
      </c>
      <c r="U35" s="68">
        <f>R35*S35^(1-M35)</f>
        <v>267.26508072562228</v>
      </c>
      <c r="V35" s="67">
        <f>R35*T35^(M35+1)</f>
        <v>271.40404815097122</v>
      </c>
      <c r="W35" s="76">
        <f>0.5 * (D35-MAX($D$3:$D$73))/(MIN($D$3:$D$73)-MAX($D$3:$D$73)) + 0.75</f>
        <v>1.0876137354795232</v>
      </c>
      <c r="X35" s="76">
        <f>AVERAGE(D35, F35, G35, H35, I35, J35, K35)</f>
        <v>0.19569263778995966</v>
      </c>
      <c r="Y35" s="32">
        <f>1.2^M35</f>
        <v>1</v>
      </c>
      <c r="Z35" s="32">
        <f>IF(C35&gt;0, 1, 0.3)</f>
        <v>1</v>
      </c>
      <c r="AA35" s="32">
        <f>PERCENTILE($L$2:$L$73, 0.05)</f>
        <v>-0.31580945352484868</v>
      </c>
      <c r="AB35" s="32">
        <f>PERCENTILE($L$2:$L$73, 0.95)</f>
        <v>1.0216922300354019</v>
      </c>
      <c r="AC35" s="32">
        <f>MIN(MAX(L35,AA35), AB35)</f>
        <v>1.0216922300354019</v>
      </c>
      <c r="AD35" s="32">
        <f>AC35-$AC$74+1</f>
        <v>2.3375016835602507</v>
      </c>
      <c r="AE35" s="21">
        <f>(AD35^4) *Y35*Z35</f>
        <v>29.854357517805745</v>
      </c>
      <c r="AF35" s="15">
        <f>AE35/$AE$74</f>
        <v>4.6724886102589964E-2</v>
      </c>
      <c r="AG35" s="2">
        <v>3493</v>
      </c>
      <c r="AH35" s="16">
        <f>$D$80*AF35</f>
        <v>2745.2973205146222</v>
      </c>
      <c r="AI35" s="26">
        <f>AH35-AG35</f>
        <v>-747.70267948537776</v>
      </c>
      <c r="AJ35" s="2">
        <v>0</v>
      </c>
      <c r="AK35" s="2">
        <v>2418</v>
      </c>
      <c r="AL35" s="2">
        <v>0</v>
      </c>
      <c r="AM35" s="10">
        <f>SUM(AJ35:AL35)</f>
        <v>2418</v>
      </c>
      <c r="AN35" s="16">
        <f>AF35*$D$79</f>
        <v>4521.9410272364512</v>
      </c>
      <c r="AO35" s="9">
        <f>AN35-AM35</f>
        <v>2103.9410272364512</v>
      </c>
      <c r="AP35" s="9">
        <f>AO35+AI35</f>
        <v>1356.2383477510734</v>
      </c>
      <c r="AQ35" s="18">
        <f>AG35+AM35</f>
        <v>5911</v>
      </c>
      <c r="AR35" s="30">
        <f>AH35+AN35</f>
        <v>7267.2383477510739</v>
      </c>
      <c r="AS35" s="77">
        <f>AP35*(AP35&gt;0)</f>
        <v>1356.2383477510734</v>
      </c>
      <c r="AT35">
        <f>AS35/$AS$74</f>
        <v>4.0283789828078578E-2</v>
      </c>
      <c r="AU35" s="66">
        <f>AT35*$AP$74</f>
        <v>197.77326616095215</v>
      </c>
      <c r="AV35" s="69">
        <f>IF(AU35&gt;0,U35,V35)</f>
        <v>267.26508072562228</v>
      </c>
      <c r="AW35" s="17">
        <f>AU35/AV35</f>
        <v>0.73998917338546255</v>
      </c>
      <c r="AX35" s="38">
        <f>AQ35/AR35</f>
        <v>0.81337637726292866</v>
      </c>
      <c r="AY35" s="23">
        <v>0</v>
      </c>
      <c r="AZ35" s="16">
        <f>BN35*$D$81</f>
        <v>125.56510562669845</v>
      </c>
      <c r="BA35" s="63">
        <f>AZ35-AY35</f>
        <v>125.56510562669845</v>
      </c>
      <c r="BB35" s="42">
        <f>($AD35^$BB$76)*($BC$76^$M35)*(IF($C35&gt;0,1,$BD$76))</f>
        <v>2.5360167510390057</v>
      </c>
      <c r="BC35" s="42">
        <f>($AD35^$BB$77)*($BC$77^$M35)*(IF($C35&gt;0,1,$BD$77))</f>
        <v>6.1223284323233322</v>
      </c>
      <c r="BD35" s="42">
        <f>($AD35^$BB$78)*($BC$78^$M35)*(IF($C35&gt;0,1,$BD$78))</f>
        <v>62.121315938460839</v>
      </c>
      <c r="BE35" s="42">
        <f>($AD35^$BB$79)*($BC$79^$M35)*(IF($C35&gt;0,1,$BD$79))</f>
        <v>6.1588253281654959</v>
      </c>
      <c r="BF35" s="42">
        <f>($AD35^$BB$80)*($BC$80^$M35)*(IF($C35&gt;0,1,$BD$80))</f>
        <v>1.0784969518055876</v>
      </c>
      <c r="BG35" s="42">
        <f>($AD35^$BB$81)*($BC$81^$M35)*(IF($C35&gt;0,1,$BD$81))</f>
        <v>21.006051668059293</v>
      </c>
      <c r="BH35" s="42">
        <f>($AD35^$BB$82)*($BC$82^$M35)*(IF($C35&gt;0,1,$BD$82))</f>
        <v>4.8680339893992919</v>
      </c>
      <c r="BI35" s="40">
        <f>BB35/BB$74</f>
        <v>2.4347278771309398E-2</v>
      </c>
      <c r="BJ35" s="40">
        <f>BC35/BC$74</f>
        <v>3.0934512483762795E-2</v>
      </c>
      <c r="BK35" s="40">
        <f>BD35/BD$74</f>
        <v>5.9375050057748187E-2</v>
      </c>
      <c r="BL35" s="40">
        <f>BE35/BE$74</f>
        <v>2.7864550329464235E-2</v>
      </c>
      <c r="BM35" s="40">
        <f>BF35/BF$74</f>
        <v>1.4666914892892265E-2</v>
      </c>
      <c r="BN35" s="40">
        <f>BG35/BG$74</f>
        <v>3.6720311632314213E-2</v>
      </c>
      <c r="BO35" s="40">
        <f>BH35/BH$74</f>
        <v>3.6490697169706793E-2</v>
      </c>
      <c r="BP35" s="2">
        <v>474</v>
      </c>
      <c r="BQ35" s="17">
        <f>BP$74*BI35</f>
        <v>1537.4332652931032</v>
      </c>
      <c r="BR35" s="1">
        <f>BQ35-BP35</f>
        <v>1063.4332652931032</v>
      </c>
      <c r="BS35" s="2">
        <v>242</v>
      </c>
      <c r="BT35" s="17">
        <f>BS$74*BJ35</f>
        <v>1866.9287629075684</v>
      </c>
      <c r="BU35" s="1">
        <f>BT35-BS35</f>
        <v>1624.9287629075684</v>
      </c>
      <c r="BV35" s="2">
        <v>0</v>
      </c>
      <c r="BW35" s="17">
        <f>BV$74*BK35</f>
        <v>3980.1471055710917</v>
      </c>
      <c r="BX35" s="1">
        <f>BW35-BV35</f>
        <v>3980.1471055710917</v>
      </c>
      <c r="BY35" s="2">
        <v>0</v>
      </c>
      <c r="BZ35" s="17">
        <f>BY$74*BL35</f>
        <v>1806.7653079127906</v>
      </c>
      <c r="CA35" s="1">
        <f>BZ35-BY35</f>
        <v>1806.7653079127906</v>
      </c>
      <c r="CB35" s="2">
        <v>819</v>
      </c>
      <c r="CC35" s="17">
        <f>CB$74*BM35</f>
        <v>969.51240824996455</v>
      </c>
      <c r="CD35" s="1">
        <f>CC35-CB35</f>
        <v>150.51240824996455</v>
      </c>
      <c r="CE35" s="2">
        <v>273</v>
      </c>
      <c r="CF35" s="17">
        <f>CE$74*BN35</f>
        <v>2646.3961390292529</v>
      </c>
      <c r="CG35" s="1">
        <f>CF35-CE35</f>
        <v>2373.3961390292529</v>
      </c>
      <c r="CH35" s="2">
        <v>273</v>
      </c>
      <c r="CI35" s="17">
        <f>CH$74*BO35</f>
        <v>2430.57235707983</v>
      </c>
      <c r="CJ35" s="1">
        <f>CI35-CH35</f>
        <v>2157.57235707983</v>
      </c>
      <c r="CK35" s="9"/>
      <c r="CO35" s="40"/>
      <c r="CQ35" s="17"/>
      <c r="CR35" s="1"/>
    </row>
    <row r="36" spans="1:96" x14ac:dyDescent="0.2">
      <c r="A36" s="50" t="s">
        <v>21</v>
      </c>
      <c r="B36">
        <v>0</v>
      </c>
      <c r="C36">
        <v>0</v>
      </c>
      <c r="D36">
        <v>0.13162118780096299</v>
      </c>
      <c r="E36">
        <v>0.86837881219903601</v>
      </c>
      <c r="F36">
        <v>2.3015873015873E-2</v>
      </c>
      <c r="G36">
        <v>2.3015873015873E-2</v>
      </c>
      <c r="H36">
        <v>1.4964788732394299E-2</v>
      </c>
      <c r="I36">
        <v>4.0492957746478798E-2</v>
      </c>
      <c r="J36">
        <v>2.4616428616390001E-2</v>
      </c>
      <c r="K36">
        <v>2.38027014252403E-2</v>
      </c>
      <c r="L36">
        <v>0.613818148432135</v>
      </c>
      <c r="M36" s="31">
        <v>0</v>
      </c>
      <c r="N36">
        <v>1.0059799257750599</v>
      </c>
      <c r="O36">
        <v>0.99603009435626699</v>
      </c>
      <c r="P36">
        <v>1.0074177460918099</v>
      </c>
      <c r="Q36">
        <v>0.99278159099598595</v>
      </c>
      <c r="R36">
        <v>691.69000244140602</v>
      </c>
      <c r="S36" s="43">
        <f>IF(C36,O36,Q36)</f>
        <v>0.99278159099598595</v>
      </c>
      <c r="T36" s="43">
        <f>IF(D36 = 0,N36,P36)</f>
        <v>1.0074177460918099</v>
      </c>
      <c r="U36" s="68">
        <f>R36*S36^(1-M36)</f>
        <v>686.69710109979644</v>
      </c>
      <c r="V36" s="67">
        <f>R36*T36^(M36+1)</f>
        <v>696.82078325375971</v>
      </c>
      <c r="W36" s="76">
        <f>0.5 * (D36-MAX($D$3:$D$73))/(MIN($D$3:$D$73)-MAX($D$3:$D$73)) + 0.75</f>
        <v>1.1738306803314436</v>
      </c>
      <c r="X36" s="76">
        <f>AVERAGE(D36, F36, G36, H36, I36, J36, K36)</f>
        <v>4.0218544336173202E-2</v>
      </c>
      <c r="Y36" s="32">
        <f>1.2^M36</f>
        <v>1</v>
      </c>
      <c r="Z36" s="32">
        <f>IF(C36&gt;0, 1, 0.3)</f>
        <v>0.3</v>
      </c>
      <c r="AA36" s="32">
        <f>PERCENTILE($L$2:$L$73, 0.05)</f>
        <v>-0.31580945352484868</v>
      </c>
      <c r="AB36" s="32">
        <f>PERCENTILE($L$2:$L$73, 0.95)</f>
        <v>1.0216922300354019</v>
      </c>
      <c r="AC36" s="32">
        <f>MIN(MAX(L36,AA36), AB36)</f>
        <v>0.613818148432135</v>
      </c>
      <c r="AD36" s="32">
        <f>AC36-$AC$74+1</f>
        <v>1.9296276019569838</v>
      </c>
      <c r="AE36" s="21">
        <f>(AD36^4) *Y36*Z36</f>
        <v>4.1592523037973441</v>
      </c>
      <c r="AF36" s="15">
        <f>AE36/$AE$74</f>
        <v>6.5096222570174937E-3</v>
      </c>
      <c r="AG36" s="2">
        <v>692</v>
      </c>
      <c r="AH36" s="16">
        <f>$D$80*AF36</f>
        <v>382.46960089993433</v>
      </c>
      <c r="AI36" s="26">
        <f>AH36-AG36</f>
        <v>-309.53039910006567</v>
      </c>
      <c r="AJ36" s="2">
        <v>0</v>
      </c>
      <c r="AK36" s="2">
        <v>2075</v>
      </c>
      <c r="AL36" s="2">
        <v>0</v>
      </c>
      <c r="AM36" s="10">
        <f>SUM(AJ36:AL36)</f>
        <v>2075</v>
      </c>
      <c r="AN36" s="16">
        <f>AF36*$D$79</f>
        <v>629.98822278963905</v>
      </c>
      <c r="AO36" s="9">
        <f>AN36-AM36</f>
        <v>-1445.0117772103608</v>
      </c>
      <c r="AP36" s="9">
        <f>AO36+AI36</f>
        <v>-1754.5421763104264</v>
      </c>
      <c r="AQ36" s="18">
        <f>AG36+AM36</f>
        <v>2767</v>
      </c>
      <c r="AR36" s="30">
        <f>AH36+AN36</f>
        <v>1012.4578236895734</v>
      </c>
      <c r="AS36" s="77">
        <f>AP36*(AP36&gt;0)</f>
        <v>0</v>
      </c>
      <c r="AT36">
        <f>AS36/$AS$74</f>
        <v>0</v>
      </c>
      <c r="AU36" s="66">
        <f>AT36*$AP$74</f>
        <v>0</v>
      </c>
      <c r="AV36" s="69">
        <f>IF(AU36&gt;0,U36,V36)</f>
        <v>696.82078325375971</v>
      </c>
      <c r="AW36" s="17">
        <f>AU36/AV36</f>
        <v>0</v>
      </c>
      <c r="AX36" s="38">
        <f>AQ36/AR36</f>
        <v>2.7329533490260047</v>
      </c>
      <c r="AY36" s="23">
        <v>0</v>
      </c>
      <c r="AZ36" s="16">
        <f>BN36*$D$81</f>
        <v>14.204143003885235</v>
      </c>
      <c r="BA36" s="63">
        <f>AZ36-AY36</f>
        <v>14.204143003885235</v>
      </c>
      <c r="BB36" s="42">
        <f>($AD36^$BB$76)*($BC$76^$M36)*(IF($C36&gt;0,1,$BD$76))</f>
        <v>0.95366740562147589</v>
      </c>
      <c r="BC36" s="42">
        <f>($AD36^$BB$77)*($BC$77^$M36)*(IF($C36&gt;0,1,$BD$77))</f>
        <v>1.6021260308379988</v>
      </c>
      <c r="BD36" s="42">
        <f>($AD36^$BB$78)*($BC$78^$M36)*(IF($C36&gt;0,1,$BD$78))</f>
        <v>4.8897610825327197E-2</v>
      </c>
      <c r="BE36" s="42">
        <f>($AD36^$BB$79)*($BC$79^$M36)*(IF($C36&gt;0,1,$BD$79))</f>
        <v>2.9616707488196603</v>
      </c>
      <c r="BF36" s="42">
        <f>($AD36^$BB$80)*($BC$80^$M36)*(IF($C36&gt;0,1,$BD$80))</f>
        <v>0.69340168083789</v>
      </c>
      <c r="BG36" s="42">
        <f>($AD36^$BB$81)*($BC$81^$M36)*(IF($C36&gt;0,1,$BD$81))</f>
        <v>2.3762410770964562</v>
      </c>
      <c r="BH36" s="42">
        <f>($AD36^$BB$82)*($BC$82^$M36)*(IF($C36&gt;0,1,$BD$82))</f>
        <v>0.13279667959439512</v>
      </c>
      <c r="BI36" s="40">
        <f>BB36/BB$74</f>
        <v>9.1557779223124455E-3</v>
      </c>
      <c r="BJ36" s="40">
        <f>BC36/BC$74</f>
        <v>8.0951207125475547E-3</v>
      </c>
      <c r="BK36" s="40">
        <f>BD36/BD$74</f>
        <v>4.673593993620777E-5</v>
      </c>
      <c r="BL36" s="40">
        <f>BE36/BE$74</f>
        <v>1.3399572035657817E-2</v>
      </c>
      <c r="BM36" s="40">
        <f>BF36/BF$74</f>
        <v>9.4298490342613946E-3</v>
      </c>
      <c r="BN36" s="40">
        <f>BG36/BG$74</f>
        <v>4.153865478545178E-3</v>
      </c>
      <c r="BO36" s="40">
        <f>BH36/BH$74</f>
        <v>9.9544157472483534E-4</v>
      </c>
      <c r="BP36" s="2">
        <v>786</v>
      </c>
      <c r="BQ36" s="17">
        <f>BP$74*BI36</f>
        <v>578.1507526823417</v>
      </c>
      <c r="BR36" s="1">
        <f>BQ36-BP36</f>
        <v>-207.8492473176583</v>
      </c>
      <c r="BS36" s="2">
        <v>762</v>
      </c>
      <c r="BT36" s="17">
        <f>BS$74*BJ36</f>
        <v>488.54863012295749</v>
      </c>
      <c r="BU36" s="1">
        <f>BT36-BS36</f>
        <v>-273.45136987704251</v>
      </c>
      <c r="BV36" s="2">
        <v>723</v>
      </c>
      <c r="BW36" s="17">
        <f>BV$74*BK36</f>
        <v>3.1328969976837517</v>
      </c>
      <c r="BX36" s="1">
        <f>BW36-BV36</f>
        <v>-719.8671030023163</v>
      </c>
      <c r="BY36" s="2">
        <v>837</v>
      </c>
      <c r="BZ36" s="17">
        <f>BY$74*BL36</f>
        <v>868.84165036408854</v>
      </c>
      <c r="CA36" s="1">
        <f>BZ36-BY36</f>
        <v>31.841650364088537</v>
      </c>
      <c r="CB36" s="2">
        <v>789</v>
      </c>
      <c r="CC36" s="17">
        <f>CB$74*BM36</f>
        <v>623.33188086274674</v>
      </c>
      <c r="CD36" s="1">
        <f>CC36-CB36</f>
        <v>-165.66811913725326</v>
      </c>
      <c r="CE36" s="2">
        <v>0</v>
      </c>
      <c r="CF36" s="17">
        <f>CE$74*BN36</f>
        <v>299.36493117327245</v>
      </c>
      <c r="CG36" s="1">
        <f>CF36-CE36</f>
        <v>299.36493117327245</v>
      </c>
      <c r="CH36" s="2">
        <v>789</v>
      </c>
      <c r="CI36" s="17">
        <f>CH$74*BO36</f>
        <v>66.304372409271835</v>
      </c>
      <c r="CJ36" s="1">
        <f>CI36-CH36</f>
        <v>-722.69562759072812</v>
      </c>
      <c r="CK36" s="9"/>
      <c r="CO36" s="40"/>
      <c r="CQ36" s="17"/>
      <c r="CR36" s="1"/>
    </row>
    <row r="37" spans="1:96" x14ac:dyDescent="0.2">
      <c r="A37" s="50" t="s">
        <v>50</v>
      </c>
      <c r="B37">
        <v>1</v>
      </c>
      <c r="C37">
        <v>0</v>
      </c>
      <c r="D37">
        <v>0.319422150882825</v>
      </c>
      <c r="E37">
        <v>0.680577849117175</v>
      </c>
      <c r="F37">
        <v>0.24206349206349201</v>
      </c>
      <c r="G37">
        <v>0.24206349206349201</v>
      </c>
      <c r="H37">
        <v>0.34859154929577402</v>
      </c>
      <c r="I37">
        <v>0.59242957746478797</v>
      </c>
      <c r="J37">
        <v>0.45444025378160702</v>
      </c>
      <c r="K37">
        <v>0.33166759679624302</v>
      </c>
      <c r="L37">
        <v>0.52743747088090898</v>
      </c>
      <c r="M37" s="31">
        <v>0</v>
      </c>
      <c r="N37">
        <v>1.0033184454205799</v>
      </c>
      <c r="O37">
        <v>0.99770796061880096</v>
      </c>
      <c r="P37">
        <v>1.0047725155301701</v>
      </c>
      <c r="Q37">
        <v>0.99595846615432404</v>
      </c>
      <c r="R37">
        <v>87.040000915527301</v>
      </c>
      <c r="S37" s="43">
        <f>IF(C37,O37,Q37)</f>
        <v>0.99595846615432404</v>
      </c>
      <c r="T37" s="43">
        <f>IF(D37 = 0,N37,P37)</f>
        <v>1.0047725155301701</v>
      </c>
      <c r="U37" s="68">
        <f>R37*S37^(1-M37)</f>
        <v>86.688225805899535</v>
      </c>
      <c r="V37" s="67">
        <f>R37*T37^(M37+1)</f>
        <v>87.455400671642678</v>
      </c>
      <c r="W37" s="76">
        <f>0.5 * (D37-MAX($D$3:$D$73))/(MIN($D$3:$D$73)-MAX($D$3:$D$73)) + 0.75</f>
        <v>1.0638083296990841</v>
      </c>
      <c r="X37" s="76">
        <f>AVERAGE(D37, F37, G37, H37, I37, J37, K37)</f>
        <v>0.36152544462117447</v>
      </c>
      <c r="Y37" s="32">
        <f>1.2^M37</f>
        <v>1</v>
      </c>
      <c r="Z37" s="32">
        <f>IF(C37&gt;0, 1, 0.3)</f>
        <v>0.3</v>
      </c>
      <c r="AA37" s="32">
        <f>PERCENTILE($L$2:$L$73, 0.05)</f>
        <v>-0.31580945352484868</v>
      </c>
      <c r="AB37" s="32">
        <f>PERCENTILE($L$2:$L$73, 0.95)</f>
        <v>1.0216922300354019</v>
      </c>
      <c r="AC37" s="32">
        <f>MIN(MAX(L37,AA37), AB37)</f>
        <v>0.52743747088090898</v>
      </c>
      <c r="AD37" s="32">
        <f>AC37-$AC$74+1</f>
        <v>1.8432469244057577</v>
      </c>
      <c r="AE37" s="21">
        <f>(AD37^4) *Y37*Z37</f>
        <v>3.4630226048515809</v>
      </c>
      <c r="AF37" s="15">
        <f>AE37/$AE$74</f>
        <v>5.4199570928926593E-3</v>
      </c>
      <c r="AG37" s="2">
        <v>1828</v>
      </c>
      <c r="AH37" s="16">
        <f>$D$80*AF37</f>
        <v>318.44686901436177</v>
      </c>
      <c r="AI37" s="26">
        <f>AH37-AG37</f>
        <v>-1509.5531309856383</v>
      </c>
      <c r="AJ37" s="2">
        <v>348</v>
      </c>
      <c r="AK37" s="2">
        <v>783</v>
      </c>
      <c r="AL37" s="2">
        <v>0</v>
      </c>
      <c r="AM37" s="10">
        <f>SUM(AJ37:AL37)</f>
        <v>1131</v>
      </c>
      <c r="AN37" s="16">
        <f>AF37*$D$79</f>
        <v>524.53260753596578</v>
      </c>
      <c r="AO37" s="9">
        <f>AN37-AM37</f>
        <v>-606.46739246403422</v>
      </c>
      <c r="AP37" s="9">
        <f>AO37+AI37</f>
        <v>-2116.0205234496725</v>
      </c>
      <c r="AQ37" s="18">
        <f>AG37+AM37</f>
        <v>2959</v>
      </c>
      <c r="AR37" s="30">
        <f>AH37+AN37</f>
        <v>842.97947655032749</v>
      </c>
      <c r="AS37" s="77">
        <f>AP37*(AP37&gt;0)</f>
        <v>0</v>
      </c>
      <c r="AT37">
        <f>AS37/$AS$74</f>
        <v>0</v>
      </c>
      <c r="AU37" s="66">
        <f>AT37*$AP$74</f>
        <v>0</v>
      </c>
      <c r="AV37" s="69">
        <f>IF(AU37&gt;0,U37,V37)</f>
        <v>87.455400671642678</v>
      </c>
      <c r="AW37" s="17">
        <f>AU37/AV37</f>
        <v>0</v>
      </c>
      <c r="AX37" s="38">
        <f>AQ37/AR37</f>
        <v>3.5101684943848595</v>
      </c>
      <c r="AY37" s="23">
        <v>0</v>
      </c>
      <c r="AZ37" s="16">
        <f>BN37*$D$81</f>
        <v>12.052844410895066</v>
      </c>
      <c r="BA37" s="63">
        <f>AZ37-AY37</f>
        <v>12.052844410895066</v>
      </c>
      <c r="BB37" s="42">
        <f>($AD37^$BB$76)*($BC$76^$M37)*(IF($C37&gt;0,1,$BD$76))</f>
        <v>0.90697959432601893</v>
      </c>
      <c r="BC37" s="42">
        <f>($AD37^$BB$77)*($BC$77^$M37)*(IF($C37&gt;0,1,$BD$77))</f>
        <v>1.4529526088029303</v>
      </c>
      <c r="BD37" s="42">
        <f>($AD37^$BB$78)*($BC$78^$M37)*(IF($C37&gt;0,1,$BD$78))</f>
        <v>3.913475716499229E-2</v>
      </c>
      <c r="BE37" s="42">
        <f>($AD37^$BB$79)*($BC$79^$M37)*(IF($C37&gt;0,1,$BD$79))</f>
        <v>2.6850496356231908</v>
      </c>
      <c r="BF37" s="42">
        <f>($AD37^$BB$80)*($BC$80^$M37)*(IF($C37&gt;0,1,$BD$80))</f>
        <v>0.69058108906902627</v>
      </c>
      <c r="BG37" s="42">
        <f>($AD37^$BB$81)*($BC$81^$M37)*(IF($C37&gt;0,1,$BD$81))</f>
        <v>2.0163457927160628</v>
      </c>
      <c r="BH37" s="42">
        <f>($AD37^$BB$82)*($BC$82^$M37)*(IF($C37&gt;0,1,$BD$82))</f>
        <v>0.12193048026862184</v>
      </c>
      <c r="BI37" s="40">
        <f>BB37/BB$74</f>
        <v>8.7075469883617675E-3</v>
      </c>
      <c r="BJ37" s="40">
        <f>BC37/BC$74</f>
        <v>7.3413867145760894E-3</v>
      </c>
      <c r="BK37" s="40">
        <f>BD37/BD$74</f>
        <v>3.7404683570629601E-5</v>
      </c>
      <c r="BL37" s="40">
        <f>BE37/BE$74</f>
        <v>1.2148047187955832E-2</v>
      </c>
      <c r="BM37" s="40">
        <f>BF37/BF$74</f>
        <v>9.3914906695462628E-3</v>
      </c>
      <c r="BN37" s="40">
        <f>BG37/BG$74</f>
        <v>3.5247388246512842E-3</v>
      </c>
      <c r="BO37" s="40">
        <f>BH37/BH$74</f>
        <v>9.1398873568428586E-4</v>
      </c>
      <c r="BP37" s="2">
        <v>1515</v>
      </c>
      <c r="BQ37" s="17">
        <f>BP$74*BI37</f>
        <v>549.84676212709212</v>
      </c>
      <c r="BR37" s="1">
        <f>BQ37-BP37</f>
        <v>-965.15323787290788</v>
      </c>
      <c r="BS37" s="2">
        <v>1673</v>
      </c>
      <c r="BT37" s="17">
        <f>BS$74*BJ37</f>
        <v>443.06002961138159</v>
      </c>
      <c r="BU37" s="1">
        <f>BT37-BS37</f>
        <v>-1229.9399703886183</v>
      </c>
      <c r="BV37" s="2">
        <v>0</v>
      </c>
      <c r="BW37" s="17">
        <f>BV$74*BK37</f>
        <v>2.5073855584735845</v>
      </c>
      <c r="BX37" s="1">
        <f>BW37-BV37</f>
        <v>2.5073855584735845</v>
      </c>
      <c r="BY37" s="2">
        <v>1355</v>
      </c>
      <c r="BZ37" s="17">
        <f>BY$74*BL37</f>
        <v>787.6915277142441</v>
      </c>
      <c r="CA37" s="1">
        <f>BZ37-BY37</f>
        <v>-567.3084722857559</v>
      </c>
      <c r="CB37" s="2">
        <v>888</v>
      </c>
      <c r="CC37" s="17">
        <f>CB$74*BM37</f>
        <v>620.79631623834712</v>
      </c>
      <c r="CD37" s="1">
        <f>CC37-CB37</f>
        <v>-267.20368376165288</v>
      </c>
      <c r="CE37" s="2">
        <v>888</v>
      </c>
      <c r="CF37" s="17">
        <f>CE$74*BN37</f>
        <v>254.02440235379339</v>
      </c>
      <c r="CG37" s="1">
        <f>CF37-CE37</f>
        <v>-633.97559764620655</v>
      </c>
      <c r="CH37" s="2">
        <v>1777</v>
      </c>
      <c r="CI37" s="17">
        <f>CH$74*BO37</f>
        <v>60.878961706458909</v>
      </c>
      <c r="CJ37" s="1">
        <f>CI37-CH37</f>
        <v>-1716.121038293541</v>
      </c>
      <c r="CK37" s="9"/>
      <c r="CO37" s="40"/>
      <c r="CQ37" s="17"/>
      <c r="CR37" s="1"/>
    </row>
    <row r="38" spans="1:96" x14ac:dyDescent="0.2">
      <c r="A38" s="50" t="s">
        <v>87</v>
      </c>
      <c r="B38">
        <v>1</v>
      </c>
      <c r="C38">
        <v>0</v>
      </c>
      <c r="D38">
        <v>3.04975922953451E-2</v>
      </c>
      <c r="E38">
        <v>0.96950240770465401</v>
      </c>
      <c r="F38">
        <v>0.12460317460317399</v>
      </c>
      <c r="G38">
        <v>0.12460317460317399</v>
      </c>
      <c r="H38">
        <v>6.1619718309859099E-3</v>
      </c>
      <c r="I38">
        <v>1.14436619718309E-2</v>
      </c>
      <c r="J38">
        <v>8.3973521251491604E-3</v>
      </c>
      <c r="K38">
        <v>3.2347128667847801E-2</v>
      </c>
      <c r="L38">
        <v>1.0673748363867499</v>
      </c>
      <c r="M38" s="31">
        <v>2</v>
      </c>
      <c r="N38">
        <v>1.0041408053984799</v>
      </c>
      <c r="O38">
        <v>0.99603270318860504</v>
      </c>
      <c r="P38">
        <v>1.0076769912618999</v>
      </c>
      <c r="Q38">
        <v>0.99434104972371695</v>
      </c>
      <c r="R38">
        <v>252.99000549316401</v>
      </c>
      <c r="S38" s="43">
        <f>IF(C38,O38,Q38)</f>
        <v>0.99434104972371695</v>
      </c>
      <c r="T38" s="43">
        <f>IF(D38 = 0,N38,P38)</f>
        <v>1.0076769912618999</v>
      </c>
      <c r="U38" s="68">
        <f>R38*S38^(1-M38)</f>
        <v>254.42981114322762</v>
      </c>
      <c r="V38" s="67">
        <f>R38*T38^(M38+1)</f>
        <v>258.86145694848557</v>
      </c>
      <c r="W38" s="76">
        <f>0.5 * (D38-MAX($D$3:$D$73))/(MIN($D$3:$D$73)-MAX($D$3:$D$73)) + 0.75</f>
        <v>1.2330734845180986</v>
      </c>
      <c r="X38" s="76">
        <f>AVERAGE(D38, F38, G38, H38, I38, J38, K38)</f>
        <v>4.8293436585358118E-2</v>
      </c>
      <c r="Y38" s="32">
        <f>1.2^M38</f>
        <v>1.44</v>
      </c>
      <c r="Z38" s="32">
        <f>IF(C38&gt;0, 1, 0.3)</f>
        <v>0.3</v>
      </c>
      <c r="AA38" s="32">
        <f>PERCENTILE($L$2:$L$73, 0.05)</f>
        <v>-0.31580945352484868</v>
      </c>
      <c r="AB38" s="32">
        <f>PERCENTILE($L$2:$L$73, 0.95)</f>
        <v>1.0216922300354019</v>
      </c>
      <c r="AC38" s="32">
        <f>MIN(MAX(L38,AA38), AB38)</f>
        <v>1.0216922300354019</v>
      </c>
      <c r="AD38" s="32">
        <f>AC38-$AC$74+1</f>
        <v>2.3375016835602507</v>
      </c>
      <c r="AE38" s="21">
        <f>(AD38^4) *Y38*Z38</f>
        <v>12.89708244769208</v>
      </c>
      <c r="AF38" s="15">
        <f>AE38/$AE$74</f>
        <v>2.018515079631886E-2</v>
      </c>
      <c r="AG38" s="2">
        <v>1771</v>
      </c>
      <c r="AH38" s="16">
        <f>$D$80*AF38</f>
        <v>1185.9684424623165</v>
      </c>
      <c r="AI38" s="26">
        <f>AH38-AG38</f>
        <v>-585.03155753768351</v>
      </c>
      <c r="AJ38" s="2">
        <v>506</v>
      </c>
      <c r="AK38" s="2">
        <v>1012</v>
      </c>
      <c r="AL38" s="2">
        <v>253</v>
      </c>
      <c r="AM38" s="10">
        <f>SUM(AJ38:AL38)</f>
        <v>1771</v>
      </c>
      <c r="AN38" s="16">
        <f>AF38*$D$79</f>
        <v>1953.4785237661467</v>
      </c>
      <c r="AO38" s="9">
        <f>AN38-AM38</f>
        <v>182.47852376614674</v>
      </c>
      <c r="AP38" s="9">
        <f>AO38+AI38</f>
        <v>-402.55303377153678</v>
      </c>
      <c r="AQ38" s="18">
        <f>AG38+AM38</f>
        <v>3542</v>
      </c>
      <c r="AR38" s="30">
        <f>AH38+AN38</f>
        <v>3139.4469662284632</v>
      </c>
      <c r="AS38" s="77">
        <f>AP38*(AP38&gt;0)</f>
        <v>0</v>
      </c>
      <c r="AT38">
        <f>AS38/$AS$74</f>
        <v>0</v>
      </c>
      <c r="AU38" s="66">
        <f>AT38*$AP$74</f>
        <v>0</v>
      </c>
      <c r="AV38" s="69">
        <f>IF(AU38&gt;0,U38,V38)</f>
        <v>258.86145694848557</v>
      </c>
      <c r="AW38" s="17">
        <f>AU38/AV38</f>
        <v>0</v>
      </c>
      <c r="AX38" s="38">
        <f>AQ38/AR38</f>
        <v>1.1282241866487521</v>
      </c>
      <c r="AY38" s="23">
        <v>0</v>
      </c>
      <c r="AZ38" s="16">
        <f>BN38*$D$81</f>
        <v>68.138786663194935</v>
      </c>
      <c r="BA38" s="63">
        <f>AZ38-AY38</f>
        <v>68.138786663194935</v>
      </c>
      <c r="BB38" s="42">
        <f>($AD38^$BB$76)*($BC$76^$M38)*(IF($C38&gt;0,1,$BD$76))</f>
        <v>0.6287888794553067</v>
      </c>
      <c r="BC38" s="42">
        <f>($AD38^$BB$77)*($BC$77^$M38)*(IF($C38&gt;0,1,$BD$77))</f>
        <v>1.5016435390992313</v>
      </c>
      <c r="BD38" s="42">
        <f>($AD38^$BB$78)*($BC$78^$M38)*(IF($C38&gt;0,1,$BD$78))</f>
        <v>2.8744899553676477E-2</v>
      </c>
      <c r="BE38" s="42">
        <f>($AD38^$BB$79)*($BC$79^$M38)*(IF($C38&gt;0,1,$BD$79))</f>
        <v>0.55324974275923777</v>
      </c>
      <c r="BF38" s="42">
        <f>($AD38^$BB$80)*($BC$80^$M38)*(IF($C38&gt;0,1,$BD$80))</f>
        <v>1.293105619373454</v>
      </c>
      <c r="BG38" s="42">
        <f>($AD38^$BB$81)*($BC$81^$M38)*(IF($C38&gt;0,1,$BD$81))</f>
        <v>11.399081505185343</v>
      </c>
      <c r="BH38" s="42">
        <f>($AD38^$BB$82)*($BC$82^$M38)*(IF($C38&gt;0,1,$BD$82))</f>
        <v>3.543118703426848E-2</v>
      </c>
      <c r="BI38" s="40">
        <f>BB38/BB$74</f>
        <v>6.0367496114232663E-3</v>
      </c>
      <c r="BJ38" s="40">
        <f>BC38/BC$74</f>
        <v>7.5874091564863732E-3</v>
      </c>
      <c r="BK38" s="40">
        <f>BD38/BD$74</f>
        <v>2.747414191282136E-5</v>
      </c>
      <c r="BL38" s="40">
        <f>BE38/BE$74</f>
        <v>2.503083701915904E-3</v>
      </c>
      <c r="BM38" s="40">
        <f>BF38/BF$74</f>
        <v>1.7585464692430601E-2</v>
      </c>
      <c r="BN38" s="40">
        <f>BG38/BG$74</f>
        <v>1.9926535067464522E-2</v>
      </c>
      <c r="BO38" s="40">
        <f>BH38/BH$74</f>
        <v>2.6559155487537506E-4</v>
      </c>
      <c r="BP38" s="2">
        <v>816</v>
      </c>
      <c r="BQ38" s="17">
        <f>BP$74*BI38</f>
        <v>381.19659096293356</v>
      </c>
      <c r="BR38" s="1">
        <f>BQ38-BP38</f>
        <v>-434.80340903706644</v>
      </c>
      <c r="BS38" s="2">
        <v>817</v>
      </c>
      <c r="BT38" s="17">
        <f>BS$74*BJ38</f>
        <v>457.90773000310912</v>
      </c>
      <c r="BU38" s="1">
        <f>BT38-BS38</f>
        <v>-359.09226999689088</v>
      </c>
      <c r="BV38" s="2">
        <v>0</v>
      </c>
      <c r="BW38" s="17">
        <f>BV$74*BK38</f>
        <v>1.8417016289840671</v>
      </c>
      <c r="BX38" s="1">
        <f>BW38-BV38</f>
        <v>1.8417016289840671</v>
      </c>
      <c r="BY38" s="2">
        <v>1922</v>
      </c>
      <c r="BZ38" s="17">
        <f>BY$74*BL38</f>
        <v>162.30245031592912</v>
      </c>
      <c r="CA38" s="1">
        <f>BZ38-BY38</f>
        <v>-1759.697549684071</v>
      </c>
      <c r="CB38" s="2">
        <v>810</v>
      </c>
      <c r="CC38" s="17">
        <f>CB$74*BM38</f>
        <v>1162.4343870990476</v>
      </c>
      <c r="CD38" s="1">
        <f>CC38-CB38</f>
        <v>352.43438709904763</v>
      </c>
      <c r="CE38" s="2">
        <v>1890</v>
      </c>
      <c r="CF38" s="17">
        <f>CE$74*BN38</f>
        <v>1436.0854557771006</v>
      </c>
      <c r="CG38" s="1">
        <f>CF38-CE38</f>
        <v>-453.91454422289939</v>
      </c>
      <c r="CH38" s="2">
        <v>0</v>
      </c>
      <c r="CI38" s="17">
        <f>CH$74*BO38</f>
        <v>17.690522287138982</v>
      </c>
      <c r="CJ38" s="1">
        <f>CI38-CH38</f>
        <v>17.690522287138982</v>
      </c>
      <c r="CK38" s="9"/>
      <c r="CO38" s="40"/>
      <c r="CQ38" s="17"/>
      <c r="CR38" s="1"/>
    </row>
    <row r="39" spans="1:96" x14ac:dyDescent="0.2">
      <c r="A39" s="50" t="s">
        <v>2</v>
      </c>
      <c r="B39">
        <v>1</v>
      </c>
      <c r="C39">
        <v>1</v>
      </c>
      <c r="D39">
        <v>0.23836276083467001</v>
      </c>
      <c r="E39">
        <v>0.76163723916532899</v>
      </c>
      <c r="F39">
        <v>0.31349206349206299</v>
      </c>
      <c r="G39">
        <v>0.31349206349206299</v>
      </c>
      <c r="H39">
        <v>4.22535211267605E-2</v>
      </c>
      <c r="I39">
        <v>0.18221830985915399</v>
      </c>
      <c r="J39">
        <v>8.77460267209655E-2</v>
      </c>
      <c r="K39">
        <v>0.16585440295628301</v>
      </c>
      <c r="L39">
        <v>0.85729343826723003</v>
      </c>
      <c r="M39" s="31">
        <v>0</v>
      </c>
      <c r="N39">
        <v>1.00398976499363</v>
      </c>
      <c r="O39">
        <v>0.99807315802517604</v>
      </c>
      <c r="P39">
        <v>1.0060470034787701</v>
      </c>
      <c r="Q39">
        <v>0.99687363076836299</v>
      </c>
      <c r="R39">
        <v>76.680000305175696</v>
      </c>
      <c r="S39" s="43">
        <f>IF(C39,O39,Q39)</f>
        <v>0.99807315802517604</v>
      </c>
      <c r="T39" s="43">
        <f>IF(D39 = 0,N39,P39)</f>
        <v>1.0060470034787701</v>
      </c>
      <c r="U39" s="68">
        <f>R39*S39^(1-M39)</f>
        <v>76.532250061958166</v>
      </c>
      <c r="V39" s="67">
        <f>R39*T39^(M39+1)</f>
        <v>77.143684533773182</v>
      </c>
      <c r="W39" s="76">
        <f>0.5 * (D39-MAX($D$3:$D$73))/(MIN($D$3:$D$73)-MAX($D$3:$D$73)) + 0.75</f>
        <v>1.1112966092455303</v>
      </c>
      <c r="X39" s="76">
        <f>AVERAGE(D39, F39, G39, H39, I39, J39, K39)</f>
        <v>0.19191702121170845</v>
      </c>
      <c r="Y39" s="32">
        <f>1.2^M39</f>
        <v>1</v>
      </c>
      <c r="Z39" s="32">
        <f>IF(C39&gt;0, 1, 0.3)</f>
        <v>1</v>
      </c>
      <c r="AA39" s="32">
        <f>PERCENTILE($L$2:$L$73, 0.05)</f>
        <v>-0.31580945352484868</v>
      </c>
      <c r="AB39" s="32">
        <f>PERCENTILE($L$2:$L$73, 0.95)</f>
        <v>1.0216922300354019</v>
      </c>
      <c r="AC39" s="32">
        <f>MIN(MAX(L39,AA39), AB39)</f>
        <v>0.85729343826723003</v>
      </c>
      <c r="AD39" s="32">
        <f>AC39-$AC$74+1</f>
        <v>2.1731028917920785</v>
      </c>
      <c r="AE39" s="21">
        <f>(AD39^4) *Y39*Z39</f>
        <v>22.300836769517872</v>
      </c>
      <c r="AF39" s="15">
        <f>AE39/$AE$74</f>
        <v>3.4902913500205142E-2</v>
      </c>
      <c r="AG39" s="2">
        <v>767</v>
      </c>
      <c r="AH39" s="16">
        <f>$D$80*AF39</f>
        <v>2050.7032312478032</v>
      </c>
      <c r="AI39" s="26">
        <f>AH39-AG39</f>
        <v>1283.7032312478032</v>
      </c>
      <c r="AJ39" s="2">
        <v>537</v>
      </c>
      <c r="AK39" s="2">
        <v>1840</v>
      </c>
      <c r="AL39" s="2">
        <v>0</v>
      </c>
      <c r="AM39" s="10">
        <f>SUM(AJ39:AL39)</f>
        <v>2377</v>
      </c>
      <c r="AN39" s="16">
        <f>AF39*$D$79</f>
        <v>3377.8341627228533</v>
      </c>
      <c r="AO39" s="9">
        <f>AN39-AM39</f>
        <v>1000.8341627228533</v>
      </c>
      <c r="AP39" s="9">
        <f>AO39+AI39</f>
        <v>2284.5373939706565</v>
      </c>
      <c r="AQ39" s="18">
        <f>AG39+AM39</f>
        <v>3144</v>
      </c>
      <c r="AR39" s="30">
        <f>AH39+AN39</f>
        <v>5428.5373939706569</v>
      </c>
      <c r="AS39" s="77">
        <f>AP39*(AP39&gt;0)</f>
        <v>2284.5373939706565</v>
      </c>
      <c r="AT39">
        <f>AS39/$AS$74</f>
        <v>6.7856674592415817E-2</v>
      </c>
      <c r="AU39" s="66">
        <f>AT39*$AP$74</f>
        <v>333.14234391146607</v>
      </c>
      <c r="AV39" s="69">
        <f>IF(AU39&gt;0,U39,V39)</f>
        <v>76.532250061958166</v>
      </c>
      <c r="AW39" s="17">
        <f>AU39/AV39</f>
        <v>4.3529668034294593</v>
      </c>
      <c r="AX39" s="38">
        <f>AQ39/AR39</f>
        <v>0.57916152580839975</v>
      </c>
      <c r="AY39" s="23">
        <v>0</v>
      </c>
      <c r="AZ39" s="16">
        <f>BN39*$D$81</f>
        <v>96.670609301839306</v>
      </c>
      <c r="BA39" s="63">
        <f>AZ39-AY39</f>
        <v>96.670609301839306</v>
      </c>
      <c r="BB39" s="42">
        <f>($AD39^$BB$76)*($BC$76^$M39)*(IF($C39&gt;0,1,$BD$76))</f>
        <v>2.3412079897219833</v>
      </c>
      <c r="BC39" s="42">
        <f>($AD39^$BB$77)*($BC$77^$M39)*(IF($C39&gt;0,1,$BD$77))</f>
        <v>5.2399764878161665</v>
      </c>
      <c r="BD39" s="42">
        <f>($AD39^$BB$78)*($BC$78^$M39)*(IF($C39&gt;0,1,$BD$78))</f>
        <v>43.573400000310826</v>
      </c>
      <c r="BE39" s="42">
        <f>($AD39^$BB$79)*($BC$79^$M39)*(IF($C39&gt;0,1,$BD$79))</f>
        <v>5.2685232423514829</v>
      </c>
      <c r="BF39" s="42">
        <f>($AD39^$BB$80)*($BC$80^$M39)*(IF($C39&gt;0,1,$BD$80))</f>
        <v>1.0715196649292726</v>
      </c>
      <c r="BG39" s="42">
        <f>($AD39^$BB$81)*($BC$81^$M39)*(IF($C39&gt;0,1,$BD$81))</f>
        <v>16.172230363221519</v>
      </c>
      <c r="BH39" s="42">
        <f>($AD39^$BB$82)*($BC$82^$M39)*(IF($C39&gt;0,1,$BD$82))</f>
        <v>4.2493026099419318</v>
      </c>
      <c r="BI39" s="40">
        <f>BB39/BB$74</f>
        <v>2.2476998057691953E-2</v>
      </c>
      <c r="BJ39" s="40">
        <f>BC39/BC$74</f>
        <v>2.6476220586463976E-2</v>
      </c>
      <c r="BK39" s="40">
        <f>BD39/BD$74</f>
        <v>4.1647102401495613E-2</v>
      </c>
      <c r="BL39" s="40">
        <f>BE39/BE$74</f>
        <v>2.383653103085864E-2</v>
      </c>
      <c r="BM39" s="40">
        <f>BF39/BF$74</f>
        <v>1.4572027955449485E-2</v>
      </c>
      <c r="BN39" s="40">
        <f>BG39/BG$74</f>
        <v>2.8270393128188128E-2</v>
      </c>
      <c r="BO39" s="40">
        <f>BH39/BH$74</f>
        <v>3.1852697631014268E-2</v>
      </c>
      <c r="BP39" s="2">
        <v>1970</v>
      </c>
      <c r="BQ39" s="17">
        <f>BP$74*BI39</f>
        <v>1419.3325193510161</v>
      </c>
      <c r="BR39" s="1">
        <f>BQ39-BP39</f>
        <v>-550.66748064898388</v>
      </c>
      <c r="BS39" s="2">
        <v>2298</v>
      </c>
      <c r="BT39" s="17">
        <f>BS$74*BJ39</f>
        <v>1597.8663886136874</v>
      </c>
      <c r="BU39" s="1">
        <f>BT39-BS39</f>
        <v>-700.13361138631262</v>
      </c>
      <c r="BV39" s="2">
        <v>0</v>
      </c>
      <c r="BW39" s="17">
        <f>BV$74*BK39</f>
        <v>2791.7718623818569</v>
      </c>
      <c r="BX39" s="1">
        <f>BW39-BV39</f>
        <v>2791.7718623818569</v>
      </c>
      <c r="BY39" s="2">
        <v>1430</v>
      </c>
      <c r="BZ39" s="17">
        <f>BY$74*BL39</f>
        <v>1545.584508571905</v>
      </c>
      <c r="CA39" s="1">
        <f>BZ39-BY39</f>
        <v>115.58450857190496</v>
      </c>
      <c r="CB39" s="2">
        <v>1069</v>
      </c>
      <c r="CC39" s="17">
        <f>CB$74*BM39</f>
        <v>963.24019191112188</v>
      </c>
      <c r="CD39" s="1">
        <f>CC39-CB39</f>
        <v>-105.75980808887812</v>
      </c>
      <c r="CE39" s="2">
        <v>1562</v>
      </c>
      <c r="CF39" s="17">
        <f>CE$74*BN39</f>
        <v>2037.4189623553902</v>
      </c>
      <c r="CG39" s="1">
        <f>CF39-CE39</f>
        <v>475.41896235539025</v>
      </c>
      <c r="CH39" s="2">
        <v>1562</v>
      </c>
      <c r="CI39" s="17">
        <f>CH$74*BO39</f>
        <v>2121.6444838065981</v>
      </c>
      <c r="CJ39" s="1">
        <f>CI39-CH39</f>
        <v>559.64448380659815</v>
      </c>
      <c r="CK39" s="9"/>
      <c r="CO39" s="40"/>
      <c r="CQ39" s="17"/>
      <c r="CR39" s="1"/>
    </row>
    <row r="40" spans="1:96" x14ac:dyDescent="0.2">
      <c r="A40" s="50" t="s">
        <v>14</v>
      </c>
      <c r="B40">
        <v>0</v>
      </c>
      <c r="C40">
        <v>0</v>
      </c>
      <c r="D40">
        <v>0.220706260032102</v>
      </c>
      <c r="E40">
        <v>0.77929373996789697</v>
      </c>
      <c r="F40">
        <v>8.5714285714285701E-2</v>
      </c>
      <c r="G40">
        <v>8.5714285714285701E-2</v>
      </c>
      <c r="H40">
        <v>0.36883802816901401</v>
      </c>
      <c r="I40">
        <v>0.25440140845070403</v>
      </c>
      <c r="J40">
        <v>0.30632158568468099</v>
      </c>
      <c r="K40">
        <v>0.16203745220111801</v>
      </c>
      <c r="L40">
        <v>0.80140399719910704</v>
      </c>
      <c r="M40" s="31">
        <v>0</v>
      </c>
      <c r="N40">
        <v>1.0059587514484301</v>
      </c>
      <c r="O40">
        <v>0.99662415055817399</v>
      </c>
      <c r="P40">
        <v>1.00764391761873</v>
      </c>
      <c r="Q40">
        <v>0.99399700031744798</v>
      </c>
      <c r="R40">
        <v>69.449996948242102</v>
      </c>
      <c r="S40" s="43">
        <f>IF(C40,O40,Q40)</f>
        <v>0.99399700031744798</v>
      </c>
      <c r="T40" s="43">
        <f>IF(D40 = 0,N40,P40)</f>
        <v>1.00764391761873</v>
      </c>
      <c r="U40" s="68">
        <f>R40*S40^(1-M40)</f>
        <v>69.033088638608561</v>
      </c>
      <c r="V40" s="67">
        <f>R40*T40^(M40+1)</f>
        <v>69.980867003535508</v>
      </c>
      <c r="W40" s="76">
        <f>0.5 * (D40-MAX($D$3:$D$73))/(MIN($D$3:$D$73)-MAX($D$3:$D$73)) + 0.75</f>
        <v>1.1216405909289144</v>
      </c>
      <c r="X40" s="76">
        <f>AVERAGE(D40, F40, G40, H40, I40, J40, K40)</f>
        <v>0.21196190085231295</v>
      </c>
      <c r="Y40" s="32">
        <f>1.2^M40</f>
        <v>1</v>
      </c>
      <c r="Z40" s="32">
        <f>IF(C40&gt;0, 1, 0.3)</f>
        <v>0.3</v>
      </c>
      <c r="AA40" s="32">
        <f>PERCENTILE($L$2:$L$73, 0.05)</f>
        <v>-0.31580945352484868</v>
      </c>
      <c r="AB40" s="32">
        <f>PERCENTILE($L$2:$L$73, 0.95)</f>
        <v>1.0216922300354019</v>
      </c>
      <c r="AC40" s="32">
        <f>MIN(MAX(L40,AA40), AB40)</f>
        <v>0.80140399719910704</v>
      </c>
      <c r="AD40" s="32">
        <f>AC40-$AC$74+1</f>
        <v>2.1172134507239555</v>
      </c>
      <c r="AE40" s="21">
        <f>(AD40^4) *Y40*Z40</f>
        <v>6.0280914522274829</v>
      </c>
      <c r="AF40" s="15">
        <f>AE40/$AE$74</f>
        <v>9.4345318385544354E-3</v>
      </c>
      <c r="AG40" s="2">
        <v>139</v>
      </c>
      <c r="AH40" s="16">
        <f>$D$80*AF40</f>
        <v>554.32120090834655</v>
      </c>
      <c r="AI40" s="26">
        <f>AH40-AG40</f>
        <v>415.32120090834655</v>
      </c>
      <c r="AJ40" s="2">
        <v>1736</v>
      </c>
      <c r="AK40" s="2">
        <v>347</v>
      </c>
      <c r="AL40" s="2">
        <v>0</v>
      </c>
      <c r="AM40" s="10">
        <f>SUM(AJ40:AL40)</f>
        <v>2083</v>
      </c>
      <c r="AN40" s="16">
        <f>AF40*$D$79</f>
        <v>913.05512227162114</v>
      </c>
      <c r="AO40" s="9">
        <f>AN40-AM40</f>
        <v>-1169.9448777283787</v>
      </c>
      <c r="AP40" s="9">
        <f>AO40+AI40</f>
        <v>-754.62367682003219</v>
      </c>
      <c r="AQ40" s="18">
        <f>AG40+AM40</f>
        <v>2222</v>
      </c>
      <c r="AR40" s="30">
        <f>AH40+AN40</f>
        <v>1467.3763231799676</v>
      </c>
      <c r="AS40" s="77">
        <f>AP40*(AP40&gt;0)</f>
        <v>0</v>
      </c>
      <c r="AT40">
        <f>AS40/$AS$74</f>
        <v>0</v>
      </c>
      <c r="AU40" s="66">
        <f>AT40*$AP$74</f>
        <v>0</v>
      </c>
      <c r="AV40" s="69">
        <f>IF(AU40&gt;0,U40,V40)</f>
        <v>69.980867003535508</v>
      </c>
      <c r="AW40" s="17">
        <f>AU40/AV40</f>
        <v>0</v>
      </c>
      <c r="AX40" s="38">
        <f>AQ40/AR40</f>
        <v>1.514267311595078</v>
      </c>
      <c r="AY40" s="23">
        <v>0</v>
      </c>
      <c r="AZ40" s="16">
        <f>BN40*$D$81</f>
        <v>19.810665722671988</v>
      </c>
      <c r="BA40" s="63">
        <f>AZ40-AY40</f>
        <v>19.810665722671988</v>
      </c>
      <c r="BB40" s="42">
        <f>($AD40^$BB$76)*($BC$76^$M40)*(IF($C40&gt;0,1,$BD$76))</f>
        <v>1.0557377012332241</v>
      </c>
      <c r="BC40" s="42">
        <f>($AD40^$BB$77)*($BC$77^$M40)*(IF($C40&gt;0,1,$BD$77))</f>
        <v>1.9528908608386253</v>
      </c>
      <c r="BD40" s="42">
        <f>($AD40^$BB$78)*($BC$78^$M40)*(IF($C40&gt;0,1,$BD$78))</f>
        <v>7.6775642837855429E-2</v>
      </c>
      <c r="BE40" s="42">
        <f>($AD40^$BB$79)*($BC$79^$M40)*(IF($C40&gt;0,1,$BD$79))</f>
        <v>3.6124355728019744</v>
      </c>
      <c r="BF40" s="42">
        <f>($AD40^$BB$80)*($BC$80^$M40)*(IF($C40&gt;0,1,$BD$80))</f>
        <v>0.69915070783456923</v>
      </c>
      <c r="BG40" s="42">
        <f>($AD40^$BB$81)*($BC$81^$M40)*(IF($C40&gt;0,1,$BD$81))</f>
        <v>3.3141681016562288</v>
      </c>
      <c r="BH40" s="42">
        <f>($AD40^$BB$82)*($BC$82^$M40)*(IF($C40&gt;0,1,$BD$82))</f>
        <v>0.15786647227350481</v>
      </c>
      <c r="BI40" s="40">
        <f>BB40/BB$74</f>
        <v>1.0135713855508089E-2</v>
      </c>
      <c r="BJ40" s="40">
        <f>BC40/BC$74</f>
        <v>9.8674429805317345E-3</v>
      </c>
      <c r="BK40" s="40">
        <f>BD40/BD$74</f>
        <v>7.3381536882272439E-5</v>
      </c>
      <c r="BL40" s="40">
        <f>BE40/BE$74</f>
        <v>1.6343846020434295E-2</v>
      </c>
      <c r="BM40" s="40">
        <f>BF40/BF$74</f>
        <v>9.5080323703719584E-3</v>
      </c>
      <c r="BN40" s="40">
        <f>BG40/BG$74</f>
        <v>5.7934393106220177E-3</v>
      </c>
      <c r="BO40" s="40">
        <f>BH40/BH$74</f>
        <v>1.1833642997413078E-3</v>
      </c>
      <c r="BP40" s="2">
        <v>804</v>
      </c>
      <c r="BQ40" s="17">
        <f>BP$74*BI40</f>
        <v>640.02978711991375</v>
      </c>
      <c r="BR40" s="1">
        <f>BQ40-BP40</f>
        <v>-163.97021288008625</v>
      </c>
      <c r="BS40" s="2">
        <v>1281</v>
      </c>
      <c r="BT40" s="17">
        <f>BS$74*BJ40</f>
        <v>595.51005131807074</v>
      </c>
      <c r="BU40" s="1">
        <f>BT40-BS40</f>
        <v>-685.48994868192926</v>
      </c>
      <c r="BV40" s="2">
        <v>0</v>
      </c>
      <c r="BW40" s="17">
        <f>BV$74*BK40</f>
        <v>4.9190579433662505</v>
      </c>
      <c r="BX40" s="1">
        <f>BW40-BV40</f>
        <v>4.9190579433662505</v>
      </c>
      <c r="BY40" s="2">
        <v>1530</v>
      </c>
      <c r="BZ40" s="17">
        <f>BY$74*BL40</f>
        <v>1059.7513198109802</v>
      </c>
      <c r="CA40" s="1">
        <f>BZ40-BY40</f>
        <v>-470.24868018901975</v>
      </c>
      <c r="CB40" s="2">
        <v>638</v>
      </c>
      <c r="CC40" s="17">
        <f>CB$74*BM40</f>
        <v>628.49995574632715</v>
      </c>
      <c r="CD40" s="1">
        <f>CC40-CB40</f>
        <v>-9.5000442536728542</v>
      </c>
      <c r="CE40" s="2">
        <v>399</v>
      </c>
      <c r="CF40" s="17">
        <f>CE$74*BN40</f>
        <v>417.52737767721817</v>
      </c>
      <c r="CG40" s="1">
        <f>CF40-CE40</f>
        <v>18.527377677218169</v>
      </c>
      <c r="CH40" s="2">
        <v>239</v>
      </c>
      <c r="CI40" s="17">
        <f>CH$74*BO40</f>
        <v>78.821529277169034</v>
      </c>
      <c r="CJ40" s="1">
        <f>CI40-CH40</f>
        <v>-160.17847072283098</v>
      </c>
      <c r="CK40" s="9"/>
      <c r="CO40" s="40"/>
      <c r="CQ40" s="17"/>
      <c r="CR40" s="1"/>
    </row>
    <row r="41" spans="1:96" x14ac:dyDescent="0.2">
      <c r="A41" s="50" t="s">
        <v>89</v>
      </c>
      <c r="B41">
        <v>1</v>
      </c>
      <c r="C41">
        <v>1</v>
      </c>
      <c r="D41">
        <v>0.13884430176564999</v>
      </c>
      <c r="E41">
        <v>0.86115569823434901</v>
      </c>
      <c r="F41">
        <v>0.11190476190476099</v>
      </c>
      <c r="G41">
        <v>0.11190476190476099</v>
      </c>
      <c r="H41">
        <v>7.3063380281690099E-2</v>
      </c>
      <c r="I41">
        <v>5.0176056338028102E-2</v>
      </c>
      <c r="J41">
        <v>6.0547768623301502E-2</v>
      </c>
      <c r="K41">
        <v>8.2313933399243894E-2</v>
      </c>
      <c r="L41">
        <v>0.86289326482612005</v>
      </c>
      <c r="M41" s="31">
        <v>0</v>
      </c>
      <c r="N41">
        <v>1.0098162522924401</v>
      </c>
      <c r="O41">
        <v>0.99455755700145199</v>
      </c>
      <c r="P41">
        <v>1.0106269325707</v>
      </c>
      <c r="Q41">
        <v>0.99103211348961295</v>
      </c>
      <c r="R41">
        <v>169.74000549316401</v>
      </c>
      <c r="S41" s="43">
        <f>IF(C41,O41,Q41)</f>
        <v>0.99455755700145199</v>
      </c>
      <c r="T41" s="43">
        <f>IF(D41 = 0,N41,P41)</f>
        <v>1.0106269325707</v>
      </c>
      <c r="U41" s="68">
        <f>R41*S41^(1-M41)</f>
        <v>168.81620518869423</v>
      </c>
      <c r="V41" s="67">
        <f>R41*T41^(M41+1)</f>
        <v>171.54382108609011</v>
      </c>
      <c r="W41" s="76">
        <f>0.5 * (D41-MAX($D$3:$D$73))/(MIN($D$3:$D$73)-MAX($D$3:$D$73)) + 0.75</f>
        <v>1.1695990514609682</v>
      </c>
      <c r="X41" s="76">
        <f>AVERAGE(D41, F41, G41, H41, I41, J41, K41)</f>
        <v>8.9822137745347946E-2</v>
      </c>
      <c r="Y41" s="32">
        <f>1.2^M41</f>
        <v>1</v>
      </c>
      <c r="Z41" s="32">
        <f>IF(C41&gt;0, 1, 0.3)</f>
        <v>1</v>
      </c>
      <c r="AA41" s="32">
        <f>PERCENTILE($L$2:$L$73, 0.05)</f>
        <v>-0.31580945352484868</v>
      </c>
      <c r="AB41" s="32">
        <f>PERCENTILE($L$2:$L$73, 0.95)</f>
        <v>1.0216922300354019</v>
      </c>
      <c r="AC41" s="32">
        <f>MIN(MAX(L41,AA41), AB41)</f>
        <v>0.86289326482612005</v>
      </c>
      <c r="AD41" s="32">
        <f>AC41-$AC$74+1</f>
        <v>2.1787027183509688</v>
      </c>
      <c r="AE41" s="21">
        <f>(AD41^4) *Y41*Z41</f>
        <v>22.531593173566822</v>
      </c>
      <c r="AF41" s="15">
        <f>AE41/$AE$74</f>
        <v>3.5264069043083587E-2</v>
      </c>
      <c r="AG41" s="2">
        <v>509</v>
      </c>
      <c r="AH41" s="16">
        <f>$D$80*AF41</f>
        <v>2071.9227445918546</v>
      </c>
      <c r="AI41" s="26">
        <f>AH41-AG41</f>
        <v>1562.9227445918546</v>
      </c>
      <c r="AJ41" s="2">
        <v>1188</v>
      </c>
      <c r="AK41" s="2">
        <v>1358</v>
      </c>
      <c r="AL41" s="2">
        <v>0</v>
      </c>
      <c r="AM41" s="10">
        <f>SUM(AJ41:AL41)</f>
        <v>2546</v>
      </c>
      <c r="AN41" s="16">
        <f>AF41*$D$79</f>
        <v>3412.7860738515433</v>
      </c>
      <c r="AO41" s="9">
        <f>AN41-AM41</f>
        <v>866.78607385154328</v>
      </c>
      <c r="AP41" s="9">
        <f>AO41+AI41</f>
        <v>2429.7088184433978</v>
      </c>
      <c r="AQ41" s="18">
        <f>AG41+AM41</f>
        <v>3055</v>
      </c>
      <c r="AR41" s="30">
        <f>AH41+AN41</f>
        <v>5484.7088184433978</v>
      </c>
      <c r="AS41" s="77">
        <f>AP41*(AP41&gt;0)</f>
        <v>2429.7088184433978</v>
      </c>
      <c r="AT41">
        <f>AS41/$AS$74</f>
        <v>7.2168641705128711E-2</v>
      </c>
      <c r="AU41" s="66">
        <f>AT41*$AP$74</f>
        <v>354.31194645133007</v>
      </c>
      <c r="AV41" s="69">
        <f>IF(AU41&gt;0,U41,V41)</f>
        <v>168.81620518869423</v>
      </c>
      <c r="AW41" s="17">
        <f>AU41/AV41</f>
        <v>2.0988029321906514</v>
      </c>
      <c r="AX41" s="38">
        <f>AQ41/AR41</f>
        <v>0.55700313382671651</v>
      </c>
      <c r="AY41" s="23">
        <v>0</v>
      </c>
      <c r="AZ41" s="16">
        <f>BN41*$D$81</f>
        <v>97.566893245044383</v>
      </c>
      <c r="BA41" s="63">
        <f>AZ41-AY41</f>
        <v>97.566893245044383</v>
      </c>
      <c r="BB41" s="42">
        <f>($AD41^$BB$76)*($BC$76^$M41)*(IF($C41&gt;0,1,$BD$76))</f>
        <v>2.3478209895433957</v>
      </c>
      <c r="BC41" s="42">
        <f>($AD41^$BB$77)*($BC$77^$M41)*(IF($C41&gt;0,1,$BD$77))</f>
        <v>5.2688335551806569</v>
      </c>
      <c r="BD41" s="42">
        <f>($AD41^$BB$78)*($BC$78^$M41)*(IF($C41&gt;0,1,$BD$78))</f>
        <v>44.122158839678505</v>
      </c>
      <c r="BE41" s="42">
        <f>($AD41^$BB$79)*($BC$79^$M41)*(IF($C41&gt;0,1,$BD$79))</f>
        <v>5.2976329553085737</v>
      </c>
      <c r="BF41" s="42">
        <f>($AD41^$BB$80)*($BC$80^$M41)*(IF($C41&gt;0,1,$BD$80))</f>
        <v>1.0717651218117725</v>
      </c>
      <c r="BG41" s="42">
        <f>($AD41^$BB$81)*($BC$81^$M41)*(IF($C41&gt;0,1,$BD$81))</f>
        <v>16.322171596705534</v>
      </c>
      <c r="BH41" s="42">
        <f>($AD41^$BB$82)*($BC$82^$M41)*(IF($C41&gt;0,1,$BD$82))</f>
        <v>4.2697360266124056</v>
      </c>
      <c r="BI41" s="40">
        <f>BB41/BB$74</f>
        <v>2.2540486814262895E-2</v>
      </c>
      <c r="BJ41" s="40">
        <f>BC41/BC$74</f>
        <v>2.6622027744720732E-2</v>
      </c>
      <c r="BK41" s="40">
        <f>BD41/BD$74</f>
        <v>4.2171601650503238E-2</v>
      </c>
      <c r="BL41" s="40">
        <f>BE41/BE$74</f>
        <v>2.3968232941295953E-2</v>
      </c>
      <c r="BM41" s="40">
        <f>BF41/BF$74</f>
        <v>1.457536602256175E-2</v>
      </c>
      <c r="BN41" s="40">
        <f>BG41/BG$74</f>
        <v>2.8532502776734723E-2</v>
      </c>
      <c r="BO41" s="40">
        <f>BH41/BH$74</f>
        <v>3.2005866163010627E-2</v>
      </c>
      <c r="BP41" s="2">
        <v>747</v>
      </c>
      <c r="BQ41" s="17">
        <f>BP$74*BI41</f>
        <v>1423.3415803734447</v>
      </c>
      <c r="BR41" s="1">
        <f>BQ41-BP41</f>
        <v>676.34158037344469</v>
      </c>
      <c r="BS41" s="2">
        <v>550</v>
      </c>
      <c r="BT41" s="17">
        <f>BS$74*BJ41</f>
        <v>1606.665996421641</v>
      </c>
      <c r="BU41" s="1">
        <f>BT41-BS41</f>
        <v>1056.665996421641</v>
      </c>
      <c r="BV41" s="2">
        <v>0</v>
      </c>
      <c r="BW41" s="17">
        <f>BV$74*BK41</f>
        <v>2826.9311450398341</v>
      </c>
      <c r="BX41" s="1">
        <f>BW41-BV41</f>
        <v>2826.9311450398341</v>
      </c>
      <c r="BY41" s="2">
        <v>1176</v>
      </c>
      <c r="BZ41" s="17">
        <f>BY$74*BL41</f>
        <v>1554.124192146571</v>
      </c>
      <c r="CA41" s="1">
        <f>BZ41-BY41</f>
        <v>378.12419214657098</v>
      </c>
      <c r="CB41" s="2">
        <v>1123</v>
      </c>
      <c r="CC41" s="17">
        <f>CB$74*BM41</f>
        <v>963.46084482337687</v>
      </c>
      <c r="CD41" s="1">
        <f>CC41-CB41</f>
        <v>-159.53915517662313</v>
      </c>
      <c r="CE41" s="2">
        <v>374</v>
      </c>
      <c r="CF41" s="17">
        <f>CE$74*BN41</f>
        <v>2056.3089426164947</v>
      </c>
      <c r="CG41" s="1">
        <f>CF41-CE41</f>
        <v>1682.3089426164947</v>
      </c>
      <c r="CH41" s="2">
        <v>1498</v>
      </c>
      <c r="CI41" s="17">
        <f>CH$74*BO41</f>
        <v>2131.8467333858116</v>
      </c>
      <c r="CJ41" s="1">
        <f>CI41-CH41</f>
        <v>633.8467333858116</v>
      </c>
      <c r="CK41" s="9"/>
      <c r="CO41" s="40"/>
      <c r="CQ41" s="17"/>
      <c r="CR41" s="1"/>
    </row>
    <row r="42" spans="1:96" x14ac:dyDescent="0.2">
      <c r="A42" s="46" t="s">
        <v>109</v>
      </c>
      <c r="B42">
        <v>1</v>
      </c>
      <c r="C42">
        <v>0</v>
      </c>
      <c r="D42">
        <v>8.7479935794542496E-2</v>
      </c>
      <c r="E42">
        <v>0.91252006420545695</v>
      </c>
      <c r="F42">
        <v>0.14285714285714199</v>
      </c>
      <c r="G42">
        <v>0.14285714285714199</v>
      </c>
      <c r="H42">
        <v>5.2816901408450703E-3</v>
      </c>
      <c r="I42">
        <v>3.3450704225352103E-2</v>
      </c>
      <c r="J42">
        <v>1.3291962033927299E-2</v>
      </c>
      <c r="K42">
        <v>4.3575815759805098E-2</v>
      </c>
      <c r="L42">
        <v>0.54786322334238102</v>
      </c>
      <c r="M42" s="31">
        <v>2</v>
      </c>
      <c r="N42">
        <v>1.0027056256251601</v>
      </c>
      <c r="O42">
        <v>0.99791089095030505</v>
      </c>
      <c r="P42">
        <v>1.00334441816612</v>
      </c>
      <c r="Q42">
        <v>0.99654748438825502</v>
      </c>
      <c r="R42">
        <v>32.720001220703097</v>
      </c>
      <c r="S42" s="43">
        <f>IF(C42,O42,Q42)</f>
        <v>0.99654748438825502</v>
      </c>
      <c r="T42" s="43">
        <f>IF(D42 = 0,N42,P42)</f>
        <v>1.00334441816612</v>
      </c>
      <c r="U42" s="68">
        <f>R42*S42^(1-M42)</f>
        <v>32.833358904908323</v>
      </c>
      <c r="V42" s="67">
        <f>R42*T42^(M42+1)</f>
        <v>33.049388476802534</v>
      </c>
      <c r="W42" s="76">
        <f>0.5 * (D42-MAX($D$3:$D$73))/(MIN($D$3:$D$73)-MAX($D$3:$D$73)) + 0.75</f>
        <v>1.1996906345399041</v>
      </c>
      <c r="X42" s="76">
        <f>AVERAGE(D42, F42, G42, H42, I42, J42, K42)</f>
        <v>6.6970627666965155E-2</v>
      </c>
      <c r="Y42" s="32">
        <f>1.2^M42</f>
        <v>1.44</v>
      </c>
      <c r="Z42" s="32">
        <f>IF(C42&gt;0, 1, 0.3)</f>
        <v>0.3</v>
      </c>
      <c r="AA42" s="32">
        <f>PERCENTILE($L$2:$L$73, 0.05)</f>
        <v>-0.31580945352484868</v>
      </c>
      <c r="AB42" s="32">
        <f>PERCENTILE($L$2:$L$73, 0.95)</f>
        <v>1.0216922300354019</v>
      </c>
      <c r="AC42" s="32">
        <f>MIN(MAX(L42,AA42), AB42)</f>
        <v>0.54786322334238102</v>
      </c>
      <c r="AD42" s="32">
        <f>AC42-$AC$74+1</f>
        <v>1.8636726768672296</v>
      </c>
      <c r="AE42" s="21">
        <v>0</v>
      </c>
      <c r="AF42" s="15">
        <f>AE42/$AE$74</f>
        <v>0</v>
      </c>
      <c r="AG42" s="2">
        <v>0</v>
      </c>
      <c r="AH42" s="16">
        <f>$D$80*AF42</f>
        <v>0</v>
      </c>
      <c r="AI42" s="26">
        <f>AH42-AG42</f>
        <v>0</v>
      </c>
      <c r="AJ42" s="2">
        <v>0</v>
      </c>
      <c r="AK42" s="2">
        <v>0</v>
      </c>
      <c r="AL42" s="2">
        <v>0</v>
      </c>
      <c r="AM42" s="14">
        <f>SUM(AJ42:AL42)</f>
        <v>0</v>
      </c>
      <c r="AN42" s="16">
        <f>AF42*$D$79</f>
        <v>0</v>
      </c>
      <c r="AO42" s="9">
        <f>AN42-AM42</f>
        <v>0</v>
      </c>
      <c r="AP42" s="9">
        <f>AO42+AI42</f>
        <v>0</v>
      </c>
      <c r="AQ42" s="18">
        <f>AG42+AM42</f>
        <v>0</v>
      </c>
      <c r="AR42" s="30">
        <f>AH42+AN42</f>
        <v>0</v>
      </c>
      <c r="AS42" s="77">
        <f>AP42*(AP42&gt;0)</f>
        <v>0</v>
      </c>
      <c r="AT42">
        <f>AS42/$AS$74</f>
        <v>0</v>
      </c>
      <c r="AU42" s="66">
        <f>AT42*$AP$74</f>
        <v>0</v>
      </c>
      <c r="AV42" s="69">
        <f>IF(AU42&gt;0,U42,V42)</f>
        <v>33.049388476802534</v>
      </c>
      <c r="AW42" s="17">
        <f>AU42/AV42</f>
        <v>0</v>
      </c>
      <c r="AX42" s="38">
        <v>1</v>
      </c>
      <c r="AY42" s="23">
        <v>0</v>
      </c>
      <c r="AZ42" s="16">
        <f>BN42*$D$81</f>
        <v>30.24095408330836</v>
      </c>
      <c r="BA42" s="63">
        <f>AZ42-AY42</f>
        <v>30.24095408330836</v>
      </c>
      <c r="BB42" s="42">
        <f>($AD42^$BB$76)*($BC$76^$M42)*(IF($C42&gt;0,1,$BD$76))</f>
        <v>0.49054387546938244</v>
      </c>
      <c r="BC42" s="42">
        <f>($AD42^$BB$77)*($BC$77^$M42)*(IF($C42&gt;0,1,$BD$77))</f>
        <v>0.92601716279202273</v>
      </c>
      <c r="BD42" s="42">
        <f>($AD42^$BB$78)*($BC$78^$M42)*(IF($C42&gt;0,1,$BD$78))</f>
        <v>9.552734302034115E-3</v>
      </c>
      <c r="BE42" s="42">
        <f>($AD42^$BB$79)*($BC$79^$M42)*(IF($C42&gt;0,1,$BD$79))</f>
        <v>0.3406314386019032</v>
      </c>
      <c r="BF42" s="42">
        <f>($AD42^$BB$80)*($BC$80^$M42)*(IF($C42&gt;0,1,$BD$80))</f>
        <v>1.2672957394693161</v>
      </c>
      <c r="BG42" s="42">
        <f>($AD42^$BB$81)*($BC$81^$M42)*(IF($C42&gt;0,1,$BD$81))</f>
        <v>5.0590730664771142</v>
      </c>
      <c r="BH42" s="42">
        <f>($AD42^$BB$82)*($BC$82^$M42)*(IF($C42&gt;0,1,$BD$82))</f>
        <v>2.3227427120574667E-2</v>
      </c>
      <c r="BI42" s="40">
        <f>BB42/BB$74</f>
        <v>4.7095148250571777E-3</v>
      </c>
      <c r="BJ42" s="40">
        <f>BC42/BC$74</f>
        <v>4.6789207405682652E-3</v>
      </c>
      <c r="BK42" s="40">
        <f>BD42/BD$74</f>
        <v>9.1304259866858357E-6</v>
      </c>
      <c r="BL42" s="40">
        <f>BE42/BE$74</f>
        <v>1.541128601474357E-3</v>
      </c>
      <c r="BM42" s="40">
        <f>BF42/BF$74</f>
        <v>1.7234465729182722E-2</v>
      </c>
      <c r="BN42" s="40">
        <f>BG42/BG$74</f>
        <v>8.8436771701442783E-3</v>
      </c>
      <c r="BO42" s="40">
        <f>BH42/BH$74</f>
        <v>1.7411238519164808E-4</v>
      </c>
      <c r="BP42" s="2">
        <v>1032</v>
      </c>
      <c r="BQ42" s="17">
        <f>BP$74*BI42</f>
        <v>297.38702314306056</v>
      </c>
      <c r="BR42" s="1">
        <f>BQ42-BP42</f>
        <v>-734.61297685693944</v>
      </c>
      <c r="BS42" s="2">
        <v>376</v>
      </c>
      <c r="BT42" s="17">
        <f>BS$74*BJ42</f>
        <v>282.3775456140354</v>
      </c>
      <c r="BU42" s="1">
        <f>BT42-BS42</f>
        <v>-93.622454385964602</v>
      </c>
      <c r="BV42" s="2">
        <v>959</v>
      </c>
      <c r="BW42" s="17">
        <f>BV$74*BK42</f>
        <v>0.61204897559149829</v>
      </c>
      <c r="BX42" s="1">
        <f>BW42-BV42</f>
        <v>-958.38795102440849</v>
      </c>
      <c r="BY42" s="2">
        <v>1353</v>
      </c>
      <c r="BZ42" s="17">
        <f>BY$74*BL42</f>
        <v>99.92831964819878</v>
      </c>
      <c r="CA42" s="1">
        <f>BZ42-BY42</f>
        <v>-1253.0716803518012</v>
      </c>
      <c r="CB42" s="2">
        <v>651</v>
      </c>
      <c r="CC42" s="17">
        <f>CB$74*BM42</f>
        <v>1139.2326536304363</v>
      </c>
      <c r="CD42" s="1">
        <f>CC42-CB42</f>
        <v>488.23265363043629</v>
      </c>
      <c r="CE42" s="2">
        <v>308</v>
      </c>
      <c r="CF42" s="17">
        <f>CE$74*BN42</f>
        <v>637.35496997512803</v>
      </c>
      <c r="CG42" s="1">
        <f>CF42-CE42</f>
        <v>329.35496997512803</v>
      </c>
      <c r="CH42" s="2">
        <v>69</v>
      </c>
      <c r="CI42" s="17">
        <f>CH$74*BO42</f>
        <v>11.597277752845295</v>
      </c>
      <c r="CJ42" s="1">
        <f>CI42-CH42</f>
        <v>-57.402722247154706</v>
      </c>
      <c r="CK42" s="9"/>
      <c r="CO42" s="40"/>
      <c r="CQ42" s="17"/>
      <c r="CR42" s="1"/>
    </row>
    <row r="43" spans="1:96" x14ac:dyDescent="0.2">
      <c r="A43" s="50" t="s">
        <v>3</v>
      </c>
      <c r="B43">
        <v>1</v>
      </c>
      <c r="C43">
        <v>1</v>
      </c>
      <c r="D43">
        <v>0.21508828250401199</v>
      </c>
      <c r="E43">
        <v>0.78491171749598698</v>
      </c>
      <c r="F43">
        <v>0.13412698412698401</v>
      </c>
      <c r="G43">
        <v>0.13412698412698401</v>
      </c>
      <c r="H43">
        <v>1.7605633802816899E-2</v>
      </c>
      <c r="I43">
        <v>0.19366197183098499</v>
      </c>
      <c r="J43">
        <v>5.8391281520341502E-2</v>
      </c>
      <c r="K43">
        <v>8.8497720251050002E-2</v>
      </c>
      <c r="L43">
        <v>0.74596126458812395</v>
      </c>
      <c r="M43" s="31">
        <v>0</v>
      </c>
      <c r="N43">
        <v>1.00544287207348</v>
      </c>
      <c r="O43">
        <v>0.99622356235499898</v>
      </c>
      <c r="P43">
        <v>1.01052211779233</v>
      </c>
      <c r="Q43">
        <v>0.99291443618142405</v>
      </c>
      <c r="R43">
        <v>90.120002746582003</v>
      </c>
      <c r="S43" s="43">
        <f>IF(C43,O43,Q43)</f>
        <v>0.99622356235499898</v>
      </c>
      <c r="T43" s="43">
        <f>IF(D43 = 0,N43,P43)</f>
        <v>1.01052211779233</v>
      </c>
      <c r="U43" s="68">
        <f>R43*S43^(1-M43)</f>
        <v>89.77967017564221</v>
      </c>
      <c r="V43" s="67">
        <f>R43*T43^(M43+1)</f>
        <v>91.068256030926648</v>
      </c>
      <c r="W43" s="76">
        <f>0.5 * (D43-MAX($D$3:$D$73))/(MIN($D$3:$D$73)-MAX($D$3:$D$73)) + 0.75</f>
        <v>1.1249318578281731</v>
      </c>
      <c r="X43" s="76">
        <f>AVERAGE(D43, F43, G43, H43, I43, J43, K43)</f>
        <v>0.12021412259473904</v>
      </c>
      <c r="Y43" s="32">
        <f>1.2^M43</f>
        <v>1</v>
      </c>
      <c r="Z43" s="32">
        <f>IF(C43&gt;0, 1, 0.3)</f>
        <v>1</v>
      </c>
      <c r="AA43" s="32">
        <f>PERCENTILE($L$2:$L$73, 0.05)</f>
        <v>-0.31580945352484868</v>
      </c>
      <c r="AB43" s="32">
        <f>PERCENTILE($L$2:$L$73, 0.95)</f>
        <v>1.0216922300354019</v>
      </c>
      <c r="AC43" s="32">
        <f>MIN(MAX(L43,AA43), AB43)</f>
        <v>0.74596126458812395</v>
      </c>
      <c r="AD43" s="32">
        <f>AC43-$AC$74+1</f>
        <v>2.0617707181129727</v>
      </c>
      <c r="AE43" s="21">
        <f>(AD43^4) *Y43*Z43</f>
        <v>18.070138006870302</v>
      </c>
      <c r="AF43" s="15">
        <f>AE43/$AE$74</f>
        <v>2.8281470794523856E-2</v>
      </c>
      <c r="AG43" s="2">
        <v>2753</v>
      </c>
      <c r="AH43" s="16">
        <f>$D$80*AF43</f>
        <v>1661.663675796852</v>
      </c>
      <c r="AI43" s="26">
        <f>AH43-AG43</f>
        <v>-1091.336324203148</v>
      </c>
      <c r="AJ43" s="2">
        <v>721</v>
      </c>
      <c r="AK43" s="2">
        <v>1081</v>
      </c>
      <c r="AL43" s="2">
        <v>0</v>
      </c>
      <c r="AM43" s="10">
        <f>SUM(AJ43:AL43)</f>
        <v>1802</v>
      </c>
      <c r="AN43" s="16">
        <f>AF43*$D$79</f>
        <v>2737.0241805524297</v>
      </c>
      <c r="AO43" s="9">
        <f>AN43-AM43</f>
        <v>935.0241805524297</v>
      </c>
      <c r="AP43" s="9">
        <f>AO43+AI43</f>
        <v>-156.31214365071833</v>
      </c>
      <c r="AQ43" s="18">
        <f>AG43+AM43</f>
        <v>4555</v>
      </c>
      <c r="AR43" s="30">
        <f>AH43+AN43</f>
        <v>4398.6878563492819</v>
      </c>
      <c r="AS43" s="77">
        <f>AP43*(AP43&gt;0)</f>
        <v>0</v>
      </c>
      <c r="AT43">
        <f>AS43/$AS$74</f>
        <v>0</v>
      </c>
      <c r="AU43" s="66">
        <f>AT43*$AP$74</f>
        <v>0</v>
      </c>
      <c r="AV43" s="69">
        <f>IF(AU43&gt;0,U43,V43)</f>
        <v>91.068256030926648</v>
      </c>
      <c r="AW43" s="17">
        <f>AU43/AV43</f>
        <v>0</v>
      </c>
      <c r="AX43" s="38">
        <f>AQ43/AR43</f>
        <v>1.0355360845678308</v>
      </c>
      <c r="AY43" s="23">
        <v>0</v>
      </c>
      <c r="AZ43" s="16">
        <f>BN43*$D$81</f>
        <v>80.05537464162893</v>
      </c>
      <c r="BA43" s="63">
        <f>AZ43-AY43</f>
        <v>80.05537464162893</v>
      </c>
      <c r="BB43" s="42">
        <f>($AD43^$BB$76)*($BC$76^$M43)*(IF($C43&gt;0,1,$BD$76))</f>
        <v>2.2100771916912736</v>
      </c>
      <c r="BC43" s="42">
        <f>($AD43^$BB$77)*($BC$77^$M43)*(IF($C43&gt;0,1,$BD$77))</f>
        <v>4.6836986415104374</v>
      </c>
      <c r="BD43" s="42">
        <f>($AD43^$BB$78)*($BC$78^$M43)*(IF($C43&gt;0,1,$BD$78))</f>
        <v>33.740452789603474</v>
      </c>
      <c r="BE43" s="42">
        <f>($AD43^$BB$79)*($BC$79^$M43)*(IF($C43&gt;0,1,$BD$79))</f>
        <v>4.7074815492952462</v>
      </c>
      <c r="BF43" s="42">
        <f>($AD43^$BB$80)*($BC$80^$M43)*(IF($C43&gt;0,1,$BD$80))</f>
        <v>1.0665160430306428</v>
      </c>
      <c r="BG43" s="42">
        <f>($AD43^$BB$81)*($BC$81^$M43)*(IF($C43&gt;0,1,$BD$81))</f>
        <v>13.392632671591036</v>
      </c>
      <c r="BH43" s="42">
        <f>($AD43^$BB$82)*($BC$82^$M43)*(IF($C43&gt;0,1,$BD$82))</f>
        <v>3.8525123955302414</v>
      </c>
      <c r="BI43" s="40">
        <f>BB43/BB$74</f>
        <v>2.1218063906783876E-2</v>
      </c>
      <c r="BJ43" s="40">
        <f>BC43/BC$74</f>
        <v>2.3665495194775864E-2</v>
      </c>
      <c r="BK43" s="40">
        <f>BD43/BD$74</f>
        <v>3.2248851188831272E-2</v>
      </c>
      <c r="BL43" s="40">
        <f>BE43/BE$74</f>
        <v>2.1298193984409245E-2</v>
      </c>
      <c r="BM43" s="40">
        <f>BF43/BF$74</f>
        <v>1.4503981683811396E-2</v>
      </c>
      <c r="BN43" s="40">
        <f>BG43/BG$74</f>
        <v>2.341142700442431E-2</v>
      </c>
      <c r="BO43" s="40">
        <f>BH43/BH$74</f>
        <v>2.8878365162192138E-2</v>
      </c>
      <c r="BP43" s="2">
        <v>664</v>
      </c>
      <c r="BQ43" s="17">
        <f>BP$74*BI43</f>
        <v>1339.8358634577746</v>
      </c>
      <c r="BR43" s="1">
        <f>BQ43-BP43</f>
        <v>675.83586345777462</v>
      </c>
      <c r="BS43" s="2">
        <v>675</v>
      </c>
      <c r="BT43" s="17">
        <f>BS$74*BJ43</f>
        <v>1428.2363004999181</v>
      </c>
      <c r="BU43" s="1">
        <f>BT43-BS43</f>
        <v>753.23630049991812</v>
      </c>
      <c r="BV43" s="2">
        <v>0</v>
      </c>
      <c r="BW43" s="17">
        <f>BV$74*BK43</f>
        <v>2161.7694905921153</v>
      </c>
      <c r="BX43" s="1">
        <f>BW43-BV43</f>
        <v>2161.7694905921153</v>
      </c>
      <c r="BY43" s="2">
        <v>0</v>
      </c>
      <c r="BZ43" s="17">
        <f>BY$74*BL43</f>
        <v>1380.9961961430799</v>
      </c>
      <c r="CA43" s="1">
        <f>BZ43-BY43</f>
        <v>1380.9961961430799</v>
      </c>
      <c r="CB43" s="2">
        <v>885</v>
      </c>
      <c r="CC43" s="17">
        <f>CB$74*BM43</f>
        <v>958.74219726330091</v>
      </c>
      <c r="CD43" s="1">
        <f>CC43-CB43</f>
        <v>73.742197263300909</v>
      </c>
      <c r="CE43" s="2">
        <v>787</v>
      </c>
      <c r="CF43" s="17">
        <f>CE$74*BN43</f>
        <v>1687.2381327818557</v>
      </c>
      <c r="CG43" s="1">
        <f>CF43-CE43</f>
        <v>900.23813278185571</v>
      </c>
      <c r="CH43" s="2">
        <v>0</v>
      </c>
      <c r="CI43" s="17">
        <f>CH$74*BO43</f>
        <v>1923.5301467232939</v>
      </c>
      <c r="CJ43" s="1">
        <f>CI43-CH43</f>
        <v>1923.5301467232939</v>
      </c>
      <c r="CK43" s="9"/>
      <c r="CO43" s="40"/>
      <c r="CQ43" s="17"/>
      <c r="CR43" s="1"/>
    </row>
    <row r="44" spans="1:96" x14ac:dyDescent="0.2">
      <c r="A44" s="51" t="s">
        <v>107</v>
      </c>
      <c r="B44">
        <v>1</v>
      </c>
      <c r="C44">
        <v>0</v>
      </c>
      <c r="D44">
        <v>0.18518518518518501</v>
      </c>
      <c r="E44">
        <v>0.81481481481481399</v>
      </c>
      <c r="F44">
        <v>0.06</v>
      </c>
      <c r="G44">
        <v>0.06</v>
      </c>
      <c r="H44">
        <v>0.17819148936170201</v>
      </c>
      <c r="I44">
        <v>0.17819148936170201</v>
      </c>
      <c r="J44">
        <v>0.17819148936170201</v>
      </c>
      <c r="K44">
        <v>0.103399658421593</v>
      </c>
      <c r="L44">
        <v>0.103687117175354</v>
      </c>
      <c r="M44" s="31">
        <v>0</v>
      </c>
      <c r="N44">
        <v>1.0129360479281</v>
      </c>
      <c r="O44">
        <v>0.99141034445190701</v>
      </c>
      <c r="P44">
        <v>1.0168826254532899</v>
      </c>
      <c r="Q44">
        <v>0.98679897863614696</v>
      </c>
      <c r="R44">
        <v>5.6999998092651296</v>
      </c>
      <c r="S44" s="43">
        <f>IF(C44,O44,Q44)</f>
        <v>0.98679897863614696</v>
      </c>
      <c r="T44" s="43">
        <f>IF(D44 = 0,N44,P44)</f>
        <v>1.0168826254532899</v>
      </c>
      <c r="U44" s="68">
        <f>R44*S44^(1-M44)</f>
        <v>5.6247539900090624</v>
      </c>
      <c r="V44" s="67">
        <f>R44*T44^(M44+1)</f>
        <v>5.7962307711287764</v>
      </c>
      <c r="W44" s="76">
        <f>0.5 * (D44-MAX($D$3:$D$73))/(MIN($D$3:$D$73)-MAX($D$3:$D$73)) + 0.75</f>
        <v>1.1424504530697293</v>
      </c>
      <c r="X44" s="76">
        <f>AVERAGE(D44, F44, G44, H44, I44, J44, K44)</f>
        <v>0.13473704452741203</v>
      </c>
      <c r="Y44" s="32">
        <f>1.2^M44</f>
        <v>1</v>
      </c>
      <c r="Z44" s="32">
        <f>IF(C44&gt;0, 1, 0.3)</f>
        <v>0.3</v>
      </c>
      <c r="AA44" s="32">
        <f>PERCENTILE($L$2:$L$73, 0.05)</f>
        <v>-0.31580945352484868</v>
      </c>
      <c r="AB44" s="32">
        <f>PERCENTILE($L$2:$L$73, 0.95)</f>
        <v>1.0216922300354019</v>
      </c>
      <c r="AC44" s="32">
        <f>MIN(MAX(L44,AA44), AB44)</f>
        <v>0.103687117175354</v>
      </c>
      <c r="AD44" s="32">
        <f>AC44-$AC$74+1</f>
        <v>1.4194965707002027</v>
      </c>
      <c r="AE44" s="21">
        <f>(AD44^4) *Y44*Z44</f>
        <v>1.2180318519644528</v>
      </c>
      <c r="AF44" s="15">
        <f>AE44/$AE$74</f>
        <v>1.9063347626363111E-3</v>
      </c>
      <c r="AG44" s="2">
        <v>125</v>
      </c>
      <c r="AH44" s="16">
        <f>$D$80*AF44</f>
        <v>112.00574581131514</v>
      </c>
      <c r="AI44" s="26">
        <f>AH44-AG44</f>
        <v>-12.994254188684863</v>
      </c>
      <c r="AJ44" s="2">
        <v>610</v>
      </c>
      <c r="AK44" s="2">
        <v>40</v>
      </c>
      <c r="AL44" s="2">
        <v>0</v>
      </c>
      <c r="AM44" s="10">
        <f>SUM(AJ44:AL44)</f>
        <v>650</v>
      </c>
      <c r="AN44" s="16">
        <f>AF44*$D$79</f>
        <v>184.49126565841692</v>
      </c>
      <c r="AO44" s="9">
        <f>AN44-AM44</f>
        <v>-465.50873434158308</v>
      </c>
      <c r="AP44" s="9">
        <f>AO44+AI44</f>
        <v>-478.50298853026794</v>
      </c>
      <c r="AQ44" s="18">
        <f>AG44+AM44</f>
        <v>775</v>
      </c>
      <c r="AR44" s="30">
        <f>AH44+AN44</f>
        <v>296.49701146973206</v>
      </c>
      <c r="AS44" s="77">
        <f>AP44*(AP44&gt;0)</f>
        <v>0</v>
      </c>
      <c r="AT44">
        <f>AS44/$AS$74</f>
        <v>0</v>
      </c>
      <c r="AU44" s="66">
        <f>AT44*$AP$74</f>
        <v>0</v>
      </c>
      <c r="AV44" s="69">
        <f>IF(AU44&gt;0,U44,V44)</f>
        <v>5.7962307711287764</v>
      </c>
      <c r="AW44" s="17">
        <f>AU44/AV44</f>
        <v>0</v>
      </c>
      <c r="AX44" s="38">
        <f>AQ44/AR44</f>
        <v>2.6138543392337565</v>
      </c>
      <c r="AY44" s="23">
        <v>0</v>
      </c>
      <c r="AZ44" s="16">
        <f>BN44*$D$81</f>
        <v>4.7234663501492573</v>
      </c>
      <c r="BA44" s="63">
        <f>AZ44-AY44</f>
        <v>4.7234663501492573</v>
      </c>
      <c r="BB44" s="42">
        <f>($AD44^$BB$76)*($BC$76^$M44)*(IF($C44&gt;0,1,$BD$76))</f>
        <v>0.68117268681084542</v>
      </c>
      <c r="BC44" s="42">
        <f>($AD44^$BB$77)*($BC$77^$M44)*(IF($C44&gt;0,1,$BD$77))</f>
        <v>0.83205286387766575</v>
      </c>
      <c r="BD44" s="42">
        <f>($AD44^$BB$78)*($BC$78^$M44)*(IF($C44&gt;0,1,$BD$78))</f>
        <v>1.0986499198913426E-2</v>
      </c>
      <c r="BE44" s="42">
        <f>($AD44^$BB$79)*($BC$79^$M44)*(IF($C44&gt;0,1,$BD$79))</f>
        <v>1.5348206896558874</v>
      </c>
      <c r="BF44" s="42">
        <f>($AD44^$BB$80)*($BC$80^$M44)*(IF($C44&gt;0,1,$BD$80))</f>
        <v>0.6747108673722737</v>
      </c>
      <c r="BG44" s="42">
        <f>($AD44^$BB$81)*($BC$81^$M44)*(IF($C44&gt;0,1,$BD$81))</f>
        <v>0.79019865995698779</v>
      </c>
      <c r="BH44" s="42">
        <f>($AD44^$BB$82)*($BC$82^$M44)*(IF($C44&gt;0,1,$BD$82))</f>
        <v>7.4927808605423737E-2</v>
      </c>
      <c r="BI44" s="40">
        <f>BB44/BB$74</f>
        <v>6.5396655169532025E-3</v>
      </c>
      <c r="BJ44" s="40">
        <f>BC44/BC$74</f>
        <v>4.2041438954634148E-3</v>
      </c>
      <c r="BK44" s="40">
        <f>BD44/BD$74</f>
        <v>1.0500806849312495E-5</v>
      </c>
      <c r="BL44" s="40">
        <f>BE44/BE$74</f>
        <v>6.9440333301932335E-3</v>
      </c>
      <c r="BM44" s="40">
        <f>BF44/BF$74</f>
        <v>9.1756651258876453E-3</v>
      </c>
      <c r="BN44" s="40">
        <f>BG44/BG$74</f>
        <v>1.3813324609297432E-3</v>
      </c>
      <c r="BO44" s="40">
        <f>BH44/BH$74</f>
        <v>5.6165753553985781E-4</v>
      </c>
      <c r="BP44" s="2">
        <v>1193</v>
      </c>
      <c r="BQ44" s="17">
        <f>BP$74*BI44</f>
        <v>412.95371873352696</v>
      </c>
      <c r="BR44" s="1">
        <f>BQ44-BP44</f>
        <v>-780.04628126647299</v>
      </c>
      <c r="BS44" s="2">
        <v>244</v>
      </c>
      <c r="BT44" s="17">
        <f>BS$74*BJ44</f>
        <v>253.72428823511254</v>
      </c>
      <c r="BU44" s="1">
        <f>BT44-BS44</f>
        <v>9.7242882351125388</v>
      </c>
      <c r="BV44" s="2">
        <v>0</v>
      </c>
      <c r="BW44" s="17">
        <f>BV$74*BK44</f>
        <v>0.70391108633681376</v>
      </c>
      <c r="BX44" s="1">
        <f>BW44-BV44</f>
        <v>0.70391108633681376</v>
      </c>
      <c r="BY44" s="2">
        <v>481</v>
      </c>
      <c r="BZ44" s="17">
        <f>BY$74*BL44</f>
        <v>450.25806516305943</v>
      </c>
      <c r="CA44" s="1">
        <f>BZ44-BY44</f>
        <v>-30.741934836940572</v>
      </c>
      <c r="CB44" s="2">
        <v>925</v>
      </c>
      <c r="CC44" s="17">
        <f>CB$74*BM44</f>
        <v>606.52981615142517</v>
      </c>
      <c r="CD44" s="1">
        <f>CC44-CB44</f>
        <v>-318.47018384857483</v>
      </c>
      <c r="CE44" s="2">
        <v>0</v>
      </c>
      <c r="CF44" s="17">
        <f>CE$74*BN44</f>
        <v>99.55124912674566</v>
      </c>
      <c r="CG44" s="1">
        <f>CF44-CE44</f>
        <v>99.55124912674566</v>
      </c>
      <c r="CH44" s="2">
        <v>0</v>
      </c>
      <c r="CI44" s="17">
        <f>CH$74*BO44</f>
        <v>37.410885127238849</v>
      </c>
      <c r="CJ44" s="1">
        <f>CI44-CH44</f>
        <v>37.410885127238849</v>
      </c>
      <c r="CK44" s="9"/>
      <c r="CO44" s="40"/>
      <c r="CQ44" s="17"/>
      <c r="CR44" s="1"/>
    </row>
    <row r="45" spans="1:96" x14ac:dyDescent="0.2">
      <c r="A45" s="51" t="s">
        <v>63</v>
      </c>
      <c r="B45">
        <v>1</v>
      </c>
      <c r="C45">
        <v>0</v>
      </c>
      <c r="D45">
        <v>0.21829855537720699</v>
      </c>
      <c r="E45">
        <v>0.78170144462279201</v>
      </c>
      <c r="F45">
        <v>0.27539682539682497</v>
      </c>
      <c r="G45">
        <v>0.27539682539682497</v>
      </c>
      <c r="H45">
        <v>0.100352112676056</v>
      </c>
      <c r="I45">
        <v>0.159330985915492</v>
      </c>
      <c r="J45">
        <v>0.126448412609169</v>
      </c>
      <c r="K45">
        <v>0.18661053402483199</v>
      </c>
      <c r="L45">
        <v>0.90262043743849996</v>
      </c>
      <c r="M45" s="31">
        <v>0</v>
      </c>
      <c r="N45">
        <v>1.0069455902451701</v>
      </c>
      <c r="O45">
        <v>0.99617786558036403</v>
      </c>
      <c r="P45">
        <v>1.0080451948395699</v>
      </c>
      <c r="Q45">
        <v>0.99490007492040999</v>
      </c>
      <c r="R45">
        <v>495.22000122070301</v>
      </c>
      <c r="S45" s="43">
        <f>IF(C45,O45,Q45)</f>
        <v>0.99490007492040999</v>
      </c>
      <c r="T45" s="43">
        <f>IF(D45 = 0,N45,P45)</f>
        <v>1.0080451948395699</v>
      </c>
      <c r="U45" s="68">
        <f>R45*S45^(1-M45)</f>
        <v>492.69441631656298</v>
      </c>
      <c r="V45" s="67">
        <f>R45*T45^(M45+1)</f>
        <v>499.2041426189756</v>
      </c>
      <c r="W45" s="76">
        <f>0.5 * (D45-MAX($D$3:$D$73))/(MIN($D$3:$D$73)-MAX($D$3:$D$73)) + 0.75</f>
        <v>1.1230511338857392</v>
      </c>
      <c r="X45" s="76">
        <f>AVERAGE(D45, F45, G45, H45, I45, J45, K45)</f>
        <v>0.19169060734234372</v>
      </c>
      <c r="Y45" s="32">
        <f>1.2^M45</f>
        <v>1</v>
      </c>
      <c r="Z45" s="32">
        <f>IF(C45&gt;0, 1, 0.3)</f>
        <v>0.3</v>
      </c>
      <c r="AA45" s="32">
        <f>PERCENTILE($L$2:$L$73, 0.05)</f>
        <v>-0.31580945352484868</v>
      </c>
      <c r="AB45" s="32">
        <f>PERCENTILE($L$2:$L$73, 0.95)</f>
        <v>1.0216922300354019</v>
      </c>
      <c r="AC45" s="32">
        <f>MIN(MAX(L45,AA45), AB45)</f>
        <v>0.90262043743849996</v>
      </c>
      <c r="AD45" s="32">
        <f>AC45-$AC$74+1</f>
        <v>2.2184298909633489</v>
      </c>
      <c r="AE45" s="21">
        <f>(AD45^4) *Y45*Z45</f>
        <v>7.2661454611490441</v>
      </c>
      <c r="AF45" s="15">
        <f>AE45/$AE$74</f>
        <v>1.1372203165804173E-2</v>
      </c>
      <c r="AG45" s="2">
        <v>2476</v>
      </c>
      <c r="AH45" s="16">
        <f>$D$80*AF45</f>
        <v>668.16811090524129</v>
      </c>
      <c r="AI45" s="26">
        <f>AH45-AG45</f>
        <v>-1807.8318890947587</v>
      </c>
      <c r="AJ45" s="2">
        <v>495</v>
      </c>
      <c r="AK45" s="2">
        <v>990</v>
      </c>
      <c r="AL45" s="2">
        <v>0</v>
      </c>
      <c r="AM45" s="10">
        <f>SUM(AJ45:AL45)</f>
        <v>1485</v>
      </c>
      <c r="AN45" s="16">
        <f>AF45*$D$79</f>
        <v>1100.5790779801962</v>
      </c>
      <c r="AO45" s="9">
        <f>AN45-AM45</f>
        <v>-384.42092201980381</v>
      </c>
      <c r="AP45" s="9">
        <f>AO45+AI45</f>
        <v>-2192.2528111145625</v>
      </c>
      <c r="AQ45" s="18">
        <f>AG45+AM45</f>
        <v>3961</v>
      </c>
      <c r="AR45" s="30">
        <f>AH45+AN45</f>
        <v>1768.7471888854375</v>
      </c>
      <c r="AS45" s="77">
        <f>AP45*(AP45&gt;0)</f>
        <v>0</v>
      </c>
      <c r="AT45">
        <f>AS45/$AS$74</f>
        <v>0</v>
      </c>
      <c r="AU45" s="66">
        <f>AT45*$AP$74</f>
        <v>0</v>
      </c>
      <c r="AV45" s="69">
        <f>IF(AU45&gt;0,U45,V45)</f>
        <v>499.2041426189756</v>
      </c>
      <c r="AW45" s="17">
        <f>AU45/AV45</f>
        <v>0</v>
      </c>
      <c r="AX45" s="38">
        <f>AQ45/AR45</f>
        <v>2.2394381881652596</v>
      </c>
      <c r="AY45" s="23">
        <v>0</v>
      </c>
      <c r="AZ45" s="16">
        <f>BN45*$D$81</f>
        <v>23.422161159832044</v>
      </c>
      <c r="BA45" s="63">
        <f>AZ45-AY45</f>
        <v>23.422161159832044</v>
      </c>
      <c r="BB45" s="42">
        <f>($AD45^$BB$76)*($BC$76^$M45)*(IF($C45&gt;0,1,$BD$76))</f>
        <v>1.1111791321934892</v>
      </c>
      <c r="BC45" s="42">
        <f>($AD45^$BB$77)*($BC$77^$M45)*(IF($C45&gt;0,1,$BD$77))</f>
        <v>2.1575345707341085</v>
      </c>
      <c r="BD45" s="42">
        <f>($AD45^$BB$78)*($BC$78^$M45)*(IF($C45&gt;0,1,$BD$78))</f>
        <v>9.6349679631817522E-2</v>
      </c>
      <c r="BE45" s="42">
        <f>($AD45^$BB$79)*($BC$79^$M45)*(IF($C45&gt;0,1,$BD$79))</f>
        <v>3.9922880423537221</v>
      </c>
      <c r="BF45" s="42">
        <f>($AD45^$BB$80)*($BC$80^$M45)*(IF($C45&gt;0,1,$BD$80))</f>
        <v>0.70206256487511332</v>
      </c>
      <c r="BG45" s="42">
        <f>($AD45^$BB$81)*($BC$81^$M45)*(IF($C45&gt;0,1,$BD$81))</f>
        <v>3.9183427995016937</v>
      </c>
      <c r="BH45" s="42">
        <f>($AD45^$BB$82)*($BC$82^$M45)*(IF($C45&gt;0,1,$BD$82))</f>
        <v>0.17222405372537983</v>
      </c>
      <c r="BI45" s="40">
        <f>BB45/BB$74</f>
        <v>1.0667984777818379E-2</v>
      </c>
      <c r="BJ45" s="40">
        <f>BC45/BC$74</f>
        <v>1.0901453727988973E-2</v>
      </c>
      <c r="BK45" s="40">
        <f>BD45/BD$74</f>
        <v>9.2090242532117688E-5</v>
      </c>
      <c r="BL45" s="40">
        <f>BE45/BE$74</f>
        <v>1.8062423458763546E-2</v>
      </c>
      <c r="BM45" s="40">
        <f>BF45/BF$74</f>
        <v>9.5476318883144316E-3</v>
      </c>
      <c r="BN45" s="40">
        <f>BG45/BG$74</f>
        <v>6.8495865359941635E-3</v>
      </c>
      <c r="BO45" s="40">
        <f>BH45/BH$74</f>
        <v>1.2909884777956647E-3</v>
      </c>
      <c r="BP45" s="2">
        <v>503</v>
      </c>
      <c r="BQ45" s="17">
        <f>BP$74*BI45</f>
        <v>673.64056678011934</v>
      </c>
      <c r="BR45" s="1">
        <f>BQ45-BP45</f>
        <v>170.64056678011934</v>
      </c>
      <c r="BS45" s="2">
        <v>1003</v>
      </c>
      <c r="BT45" s="17">
        <f>BS$74*BJ45</f>
        <v>657.91363393786253</v>
      </c>
      <c r="BU45" s="1">
        <f>BT45-BS45</f>
        <v>-345.08636606213747</v>
      </c>
      <c r="BV45" s="2">
        <v>0</v>
      </c>
      <c r="BW45" s="17">
        <f>BV$74*BK45</f>
        <v>6.1731773178979772</v>
      </c>
      <c r="BX45" s="1">
        <f>BW45-BV45</f>
        <v>6.1731773178979772</v>
      </c>
      <c r="BY45" s="2">
        <v>517</v>
      </c>
      <c r="BZ45" s="17">
        <f>BY$74*BL45</f>
        <v>1171.1855994896871</v>
      </c>
      <c r="CA45" s="1">
        <f>BZ45-BY45</f>
        <v>654.18559948968709</v>
      </c>
      <c r="CB45" s="2">
        <v>1025</v>
      </c>
      <c r="CC45" s="17">
        <f>CB$74*BM45</f>
        <v>631.11756308136057</v>
      </c>
      <c r="CD45" s="1">
        <f>CC45-CB45</f>
        <v>-393.88243691863943</v>
      </c>
      <c r="CE45" s="2">
        <v>2050</v>
      </c>
      <c r="CF45" s="17">
        <f>CE$74*BN45</f>
        <v>493.64285206256335</v>
      </c>
      <c r="CG45" s="1">
        <f>CF45-CE45</f>
        <v>-1556.3571479374366</v>
      </c>
      <c r="CH45" s="2">
        <v>0</v>
      </c>
      <c r="CI45" s="17">
        <f>CH$74*BO45</f>
        <v>85.990160529013636</v>
      </c>
      <c r="CJ45" s="1">
        <f>CI45-CH45</f>
        <v>85.990160529013636</v>
      </c>
      <c r="CK45" s="9"/>
      <c r="CO45" s="40"/>
      <c r="CQ45" s="17"/>
      <c r="CR45" s="1"/>
    </row>
    <row r="46" spans="1:96" x14ac:dyDescent="0.2">
      <c r="A46" s="51" t="s">
        <v>17</v>
      </c>
      <c r="B46">
        <v>1</v>
      </c>
      <c r="C46">
        <v>0</v>
      </c>
      <c r="D46">
        <v>0.38974358974358903</v>
      </c>
      <c r="E46">
        <v>0.61025641025640998</v>
      </c>
      <c r="F46">
        <v>0.34634760705289602</v>
      </c>
      <c r="G46">
        <v>0.34634760705289602</v>
      </c>
      <c r="H46">
        <v>0.231343283582089</v>
      </c>
      <c r="I46">
        <v>0.38208955223880597</v>
      </c>
      <c r="J46">
        <v>0.29731103517585</v>
      </c>
      <c r="K46">
        <v>0.32089400989045402</v>
      </c>
      <c r="L46">
        <v>0.234724453575863</v>
      </c>
      <c r="M46" s="31">
        <v>0</v>
      </c>
      <c r="N46">
        <v>1.01145990494737</v>
      </c>
      <c r="O46">
        <v>0.98393794358008801</v>
      </c>
      <c r="P46">
        <v>1.0109295143796699</v>
      </c>
      <c r="Q46">
        <v>0.993397097110153</v>
      </c>
      <c r="R46">
        <v>19.2299995422363</v>
      </c>
      <c r="S46" s="43">
        <f>IF(C46,O46,Q46)</f>
        <v>0.993397097110153</v>
      </c>
      <c r="T46" s="43">
        <f>IF(D46 = 0,N46,P46)</f>
        <v>1.0109295143796699</v>
      </c>
      <c r="U46" s="68">
        <f>R46*S46^(1-M46)</f>
        <v>19.103025722687111</v>
      </c>
      <c r="V46" s="67">
        <f>R46*T46^(M46+1)</f>
        <v>19.440174098754216</v>
      </c>
      <c r="W46" s="76">
        <f>0.5 * (D46-MAX($D$3:$D$73))/(MIN($D$3:$D$73)-MAX($D$3:$D$73)) + 0.75</f>
        <v>1.0226108306216248</v>
      </c>
      <c r="X46" s="76">
        <f>AVERAGE(D46, F46, G46, H46, I46, J46, K46)</f>
        <v>0.33058238353379721</v>
      </c>
      <c r="Y46" s="32">
        <f>1.2^M46</f>
        <v>1</v>
      </c>
      <c r="Z46" s="32">
        <f>IF(C46&gt;0, 1, 0.3)</f>
        <v>0.3</v>
      </c>
      <c r="AA46" s="32">
        <f>PERCENTILE($L$2:$L$73, 0.05)</f>
        <v>-0.31580945352484868</v>
      </c>
      <c r="AB46" s="32">
        <f>PERCENTILE($L$2:$L$73, 0.95)</f>
        <v>1.0216922300354019</v>
      </c>
      <c r="AC46" s="32">
        <f>MIN(MAX(L46,AA46), AB46)</f>
        <v>0.234724453575863</v>
      </c>
      <c r="AD46" s="32">
        <f>AC46-$AC$74+1</f>
        <v>1.5505339071007116</v>
      </c>
      <c r="AE46" s="21">
        <f>(AD46^4) *Y46*Z46</f>
        <v>1.7339889519767973</v>
      </c>
      <c r="AF46" s="15">
        <f>AE46/$AE$74</f>
        <v>2.7138563017456651E-3</v>
      </c>
      <c r="AG46" s="2">
        <v>19</v>
      </c>
      <c r="AH46" s="16">
        <f>$D$80*AF46</f>
        <v>159.45127008091569</v>
      </c>
      <c r="AI46" s="26">
        <f>AH46-AG46</f>
        <v>140.45127008091569</v>
      </c>
      <c r="AJ46" s="2">
        <v>481</v>
      </c>
      <c r="AK46" s="2">
        <v>96</v>
      </c>
      <c r="AL46" s="2">
        <v>0</v>
      </c>
      <c r="AM46" s="10">
        <f>SUM(AJ46:AL46)</f>
        <v>577</v>
      </c>
      <c r="AN46" s="16">
        <f>AF46*$D$79</f>
        <v>262.64158517034195</v>
      </c>
      <c r="AO46" s="9">
        <f>AN46-AM46</f>
        <v>-314.35841482965805</v>
      </c>
      <c r="AP46" s="9">
        <f>AO46+AI46</f>
        <v>-173.90714474874235</v>
      </c>
      <c r="AQ46" s="18">
        <f>AG46+AM46</f>
        <v>596</v>
      </c>
      <c r="AR46" s="30">
        <f>AH46+AN46</f>
        <v>422.09285525125767</v>
      </c>
      <c r="AS46" s="77">
        <f>AP46*(AP46&gt;0)</f>
        <v>0</v>
      </c>
      <c r="AT46">
        <f>AS46/$AS$74</f>
        <v>0</v>
      </c>
      <c r="AU46" s="66">
        <f>AT46*$AP$74</f>
        <v>0</v>
      </c>
      <c r="AV46" s="69">
        <f>IF(AU46&gt;0,U46,V46)</f>
        <v>19.440174098754216</v>
      </c>
      <c r="AW46" s="17">
        <f>AU46/AV46</f>
        <v>0</v>
      </c>
      <c r="AX46" s="38">
        <f>AQ46/AR46</f>
        <v>1.4120115813029368</v>
      </c>
      <c r="AY46" s="23">
        <v>0</v>
      </c>
      <c r="AZ46" s="16">
        <f>BN46*$D$81</f>
        <v>6.4829531260181428</v>
      </c>
      <c r="BA46" s="63">
        <f>AZ46-AY46</f>
        <v>6.4829531260181428</v>
      </c>
      <c r="BB46" s="42">
        <f>($AD46^$BB$76)*($BC$76^$M46)*(IF($C46&gt;0,1,$BD$76))</f>
        <v>0.75038725667891315</v>
      </c>
      <c r="BC46" s="42">
        <f>($AD46^$BB$77)*($BC$77^$M46)*(IF($C46&gt;0,1,$BD$77))</f>
        <v>1.0045770386592037</v>
      </c>
      <c r="BD46" s="42">
        <f>($AD46^$BB$78)*($BC$78^$M46)*(IF($C46&gt;0,1,$BD$78))</f>
        <v>1.6878754682589311E-2</v>
      </c>
      <c r="BE46" s="42">
        <f>($AD46^$BB$79)*($BC$79^$M46)*(IF($C46&gt;0,1,$BD$79))</f>
        <v>1.8542077886409873</v>
      </c>
      <c r="BF46" s="42">
        <f>($AD46^$BB$80)*($BC$80^$M46)*(IF($C46&gt;0,1,$BD$80))</f>
        <v>0.68003392840087518</v>
      </c>
      <c r="BG46" s="42">
        <f>($AD46^$BB$81)*($BC$81^$M46)*(IF($C46&gt;0,1,$BD$81))</f>
        <v>1.0845469180873122</v>
      </c>
      <c r="BH46" s="42">
        <f>($AD46^$BB$82)*($BC$82^$M46)*(IF($C46&gt;0,1,$BD$82))</f>
        <v>8.8332737602653949E-2</v>
      </c>
      <c r="BI46" s="40">
        <f>BB46/BB$74</f>
        <v>7.2041668168455223E-3</v>
      </c>
      <c r="BJ46" s="40">
        <f>BC46/BC$74</f>
        <v>5.0758630947068742E-3</v>
      </c>
      <c r="BK46" s="40">
        <f>BD46/BD$74</f>
        <v>1.6132576862730616E-5</v>
      </c>
      <c r="BL46" s="40">
        <f>BE46/BE$74</f>
        <v>8.3890455557474163E-3</v>
      </c>
      <c r="BM46" s="40">
        <f>BF46/BF$74</f>
        <v>9.2480555790506909E-3</v>
      </c>
      <c r="BN46" s="40">
        <f>BG46/BG$74</f>
        <v>1.8958775043188018E-3</v>
      </c>
      <c r="BO46" s="40">
        <f>BH46/BH$74</f>
        <v>6.621406475486361E-4</v>
      </c>
      <c r="BP46" s="2">
        <v>1179</v>
      </c>
      <c r="BQ46" s="17">
        <f>BP$74*BI46</f>
        <v>454.91431781652733</v>
      </c>
      <c r="BR46" s="1">
        <f>BQ46-BP46</f>
        <v>-724.08568218347273</v>
      </c>
      <c r="BS46" s="2">
        <v>644</v>
      </c>
      <c r="BT46" s="17">
        <f>BS$74*BJ46</f>
        <v>306.33341362865457</v>
      </c>
      <c r="BU46" s="1">
        <f>BT46-BS46</f>
        <v>-337.66658637134543</v>
      </c>
      <c r="BV46" s="2">
        <v>435</v>
      </c>
      <c r="BW46" s="17">
        <f>BV$74*BK46</f>
        <v>1.081431157416284</v>
      </c>
      <c r="BX46" s="1">
        <f>BW46-BV46</f>
        <v>-433.91856884258374</v>
      </c>
      <c r="BY46" s="2">
        <v>561</v>
      </c>
      <c r="BZ46" s="17">
        <f>BY$74*BL46</f>
        <v>543.95410288021822</v>
      </c>
      <c r="CA46" s="1">
        <f>BZ46-BY46</f>
        <v>-17.045897119781785</v>
      </c>
      <c r="CB46" s="2">
        <v>739</v>
      </c>
      <c r="CC46" s="17">
        <f>CB$74*BM46</f>
        <v>611.31496988640879</v>
      </c>
      <c r="CD46" s="1">
        <f>CC46-CB46</f>
        <v>-127.68503011359121</v>
      </c>
      <c r="CE46" s="2">
        <v>0</v>
      </c>
      <c r="CF46" s="17">
        <f>CE$74*BN46</f>
        <v>136.63399585875172</v>
      </c>
      <c r="CG46" s="1">
        <f>CF46-CE46</f>
        <v>136.63399585875172</v>
      </c>
      <c r="CH46" s="2">
        <v>1460</v>
      </c>
      <c r="CI46" s="17">
        <f>CH$74*BO46</f>
        <v>44.103864251919553</v>
      </c>
      <c r="CJ46" s="1">
        <f>CI46-CH46</f>
        <v>-1415.8961357480805</v>
      </c>
      <c r="CK46" s="9"/>
      <c r="CO46" s="40"/>
      <c r="CQ46" s="17"/>
      <c r="CR46" s="1"/>
    </row>
    <row r="47" spans="1:96" x14ac:dyDescent="0.2">
      <c r="A47" s="51" t="s">
        <v>30</v>
      </c>
      <c r="B47">
        <v>0</v>
      </c>
      <c r="C47">
        <v>0</v>
      </c>
      <c r="D47">
        <v>4.0358744394618798E-2</v>
      </c>
      <c r="E47">
        <v>0.95964125560538105</v>
      </c>
      <c r="F47">
        <v>2.48901903367496E-2</v>
      </c>
      <c r="G47">
        <v>2.48901903367496E-2</v>
      </c>
      <c r="H47">
        <v>8.5867620751341606E-2</v>
      </c>
      <c r="I47">
        <v>4.20393559928443E-2</v>
      </c>
      <c r="J47">
        <v>6.0081773251329698E-2</v>
      </c>
      <c r="K47">
        <v>3.8671006865544998E-2</v>
      </c>
      <c r="L47">
        <v>1.3978326029290399E-2</v>
      </c>
      <c r="M47" s="31">
        <v>0</v>
      </c>
      <c r="N47">
        <v>1.0122254213403199</v>
      </c>
      <c r="O47">
        <v>0.98723356586393396</v>
      </c>
      <c r="P47">
        <v>1.0106832872306699</v>
      </c>
      <c r="Q47">
        <v>0.989389339466204</v>
      </c>
      <c r="R47">
        <v>10.5100002288818</v>
      </c>
      <c r="S47" s="43">
        <f>IF(C47,O47,Q47)</f>
        <v>0.989389339466204</v>
      </c>
      <c r="T47" s="43">
        <f>IF(D47 = 0,N47,P47)</f>
        <v>1.0106832872306699</v>
      </c>
      <c r="U47" s="68">
        <f>R47*S47^(1-M47)</f>
        <v>10.398482184243017</v>
      </c>
      <c r="V47" s="67">
        <f>R47*T47^(M47+1)</f>
        <v>10.622281580121351</v>
      </c>
      <c r="W47" s="76">
        <f>0.5 * (D47-MAX($D$3:$D$73))/(MIN($D$3:$D$73)-MAX($D$3:$D$73)) + 0.75</f>
        <v>1.2272963728563635</v>
      </c>
      <c r="X47" s="76">
        <f>AVERAGE(D47, F47, G47, H47, I47, J47, K47)</f>
        <v>4.5256983132739799E-2</v>
      </c>
      <c r="Y47" s="32">
        <f>1.2^M47</f>
        <v>1</v>
      </c>
      <c r="Z47" s="32">
        <f>IF(C47&gt;0, 1, 0.3)</f>
        <v>0.3</v>
      </c>
      <c r="AA47" s="32">
        <f>PERCENTILE($L$2:$L$73, 0.05)</f>
        <v>-0.31580945352484868</v>
      </c>
      <c r="AB47" s="32">
        <f>PERCENTILE($L$2:$L$73, 0.95)</f>
        <v>1.0216922300354019</v>
      </c>
      <c r="AC47" s="32">
        <f>MIN(MAX(L47,AA47), AB47)</f>
        <v>1.3978326029290399E-2</v>
      </c>
      <c r="AD47" s="32">
        <f>AC47-$AC$74+1</f>
        <v>1.3297877795541391</v>
      </c>
      <c r="AE47" s="21">
        <f>(AD47^4) *Y47*Z47</f>
        <v>0.93810317317739644</v>
      </c>
      <c r="AF47" s="15">
        <f>AE47/$AE$74</f>
        <v>1.4682199706709256E-3</v>
      </c>
      <c r="AG47" s="2">
        <v>367</v>
      </c>
      <c r="AH47" s="16">
        <f>$D$80*AF47</f>
        <v>86.264530266784902</v>
      </c>
      <c r="AI47" s="26">
        <f>AH47-AG47</f>
        <v>-280.7354697332151</v>
      </c>
      <c r="AJ47" s="2">
        <v>11</v>
      </c>
      <c r="AK47" s="2">
        <v>0</v>
      </c>
      <c r="AL47" s="2">
        <v>0</v>
      </c>
      <c r="AM47" s="10">
        <f>SUM(AJ47:AL47)</f>
        <v>11</v>
      </c>
      <c r="AN47" s="16">
        <f>AF47*$D$79</f>
        <v>142.09139232159083</v>
      </c>
      <c r="AO47" s="9">
        <f>AN47-AM47</f>
        <v>131.09139232159083</v>
      </c>
      <c r="AP47" s="9">
        <f>AO47+AI47</f>
        <v>-149.64407741162427</v>
      </c>
      <c r="AQ47" s="18">
        <f>AG47+AM47</f>
        <v>378</v>
      </c>
      <c r="AR47" s="30">
        <f>AH47+AN47</f>
        <v>228.35592258837573</v>
      </c>
      <c r="AS47" s="77">
        <f>AP47*(AP47&gt;0)</f>
        <v>0</v>
      </c>
      <c r="AT47">
        <f>AS47/$AS$74</f>
        <v>0</v>
      </c>
      <c r="AU47" s="66">
        <f>AT47*$AP$74</f>
        <v>0</v>
      </c>
      <c r="AV47" s="69">
        <f>IF(AU47&gt;0,U47,V47)</f>
        <v>10.622281580121351</v>
      </c>
      <c r="AW47" s="17">
        <f>AU47/AV47</f>
        <v>0</v>
      </c>
      <c r="AX47" s="38">
        <f>AQ47/AR47</f>
        <v>1.6553106909399764</v>
      </c>
      <c r="AY47" s="23">
        <v>0</v>
      </c>
      <c r="AZ47" s="16">
        <f>BN47*$D$81</f>
        <v>3.7375801755770697</v>
      </c>
      <c r="BA47" s="63">
        <f>AZ47-AY47</f>
        <v>3.7375801755770697</v>
      </c>
      <c r="BB47" s="42">
        <f>($AD47^$BB$76)*($BC$76^$M47)*(IF($C47&gt;0,1,$BD$76))</f>
        <v>0.63413748012195958</v>
      </c>
      <c r="BC47" s="42">
        <f>($AD47^$BB$77)*($BC$77^$M47)*(IF($C47&gt;0,1,$BD$77))</f>
        <v>0.72384858571151856</v>
      </c>
      <c r="BD47" s="42">
        <f>($AD47^$BB$78)*($BC$78^$M47)*(IF($C47&gt;0,1,$BD$78))</f>
        <v>7.9980387374450363E-3</v>
      </c>
      <c r="BE47" s="42">
        <f>($AD47^$BB$79)*($BC$79^$M47)*(IF($C47&gt;0,1,$BD$79))</f>
        <v>1.3346149681571056</v>
      </c>
      <c r="BF47" s="42">
        <f>($AD47^$BB$80)*($BC$80^$M47)*(IF($C47&gt;0,1,$BD$80))</f>
        <v>0.67080204259985021</v>
      </c>
      <c r="BG47" s="42">
        <f>($AD47^$BB$81)*($BC$81^$M47)*(IF($C47&gt;0,1,$BD$81))</f>
        <v>0.62526767998029209</v>
      </c>
      <c r="BH47" s="42">
        <f>($AD47^$BB$82)*($BC$82^$M47)*(IF($C47&gt;0,1,$BD$82))</f>
        <v>6.6342966091195416E-2</v>
      </c>
      <c r="BI47" s="40">
        <f>BB47/BB$74</f>
        <v>6.088099379288189E-3</v>
      </c>
      <c r="BJ47" s="40">
        <f>BC47/BC$74</f>
        <v>3.6574161870877647E-3</v>
      </c>
      <c r="BK47" s="40">
        <f>BD47/BD$74</f>
        <v>7.6444605724392873E-6</v>
      </c>
      <c r="BL47" s="40">
        <f>BE47/BE$74</f>
        <v>6.0382368339949571E-3</v>
      </c>
      <c r="BM47" s="40">
        <f>BF47/BF$74</f>
        <v>9.1225074417862831E-3</v>
      </c>
      <c r="BN47" s="40">
        <f>BG47/BG$74</f>
        <v>1.0930194986334464E-3</v>
      </c>
      <c r="BO47" s="40">
        <f>BH47/BH$74</f>
        <v>4.9730570703609121E-4</v>
      </c>
      <c r="BP47" s="2">
        <v>544</v>
      </c>
      <c r="BQ47" s="17">
        <f>BP$74*BI47</f>
        <v>384.43912340453198</v>
      </c>
      <c r="BR47" s="1">
        <f>BQ47-BP47</f>
        <v>-159.56087659546802</v>
      </c>
      <c r="BS47" s="2">
        <v>375</v>
      </c>
      <c r="BT47" s="17">
        <f>BS$74*BJ47</f>
        <v>220.72872430693369</v>
      </c>
      <c r="BU47" s="1">
        <f>BT47-BS47</f>
        <v>-154.27127569306631</v>
      </c>
      <c r="BV47" s="2">
        <v>170</v>
      </c>
      <c r="BW47" s="17">
        <f>BV$74*BK47</f>
        <v>0.51243877001289517</v>
      </c>
      <c r="BX47" s="1">
        <f>BW47-BV47</f>
        <v>-169.48756122998711</v>
      </c>
      <c r="BY47" s="2">
        <v>500</v>
      </c>
      <c r="BZ47" s="17">
        <f>BY$74*BL47</f>
        <v>391.52531455306701</v>
      </c>
      <c r="CA47" s="1">
        <f>BZ47-BY47</f>
        <v>-108.47468544693299</v>
      </c>
      <c r="CB47" s="2">
        <v>639</v>
      </c>
      <c r="CC47" s="17">
        <f>CB$74*BM47</f>
        <v>603.01598691695688</v>
      </c>
      <c r="CD47" s="1">
        <f>CC47-CB47</f>
        <v>-35.984013083043124</v>
      </c>
      <c r="CE47" s="2">
        <v>238</v>
      </c>
      <c r="CF47" s="17">
        <f>CE$74*BN47</f>
        <v>78.772822247013849</v>
      </c>
      <c r="CG47" s="1">
        <f>CF47-CE47</f>
        <v>-159.22717775298617</v>
      </c>
      <c r="CH47" s="2">
        <v>689</v>
      </c>
      <c r="CI47" s="17">
        <f>CH$74*BO47</f>
        <v>33.124538534259962</v>
      </c>
      <c r="CJ47" s="1">
        <f>CI47-CH47</f>
        <v>-655.87546146574005</v>
      </c>
      <c r="CK47" s="9"/>
      <c r="CO47" s="40"/>
      <c r="CQ47" s="17"/>
      <c r="CR47" s="1"/>
    </row>
    <row r="48" spans="1:96" x14ac:dyDescent="0.2">
      <c r="A48" s="51" t="s">
        <v>47</v>
      </c>
      <c r="B48">
        <v>1</v>
      </c>
      <c r="C48">
        <v>1</v>
      </c>
      <c r="D48">
        <v>0.38041733547351497</v>
      </c>
      <c r="E48">
        <v>0.61958266452648403</v>
      </c>
      <c r="F48">
        <v>0.42857142857142799</v>
      </c>
      <c r="G48">
        <v>0.42857142857142799</v>
      </c>
      <c r="H48">
        <v>0.11971830985915401</v>
      </c>
      <c r="I48">
        <v>0.157570422535211</v>
      </c>
      <c r="J48">
        <v>0.13734651313269</v>
      </c>
      <c r="K48">
        <v>0.24261655207875099</v>
      </c>
      <c r="L48">
        <v>0.74732248970217496</v>
      </c>
      <c r="M48" s="31">
        <v>0</v>
      </c>
      <c r="N48">
        <v>1.0031127734599601</v>
      </c>
      <c r="O48">
        <v>0.99764060301917601</v>
      </c>
      <c r="P48">
        <v>1.004071954247</v>
      </c>
      <c r="Q48">
        <v>0.99681473615259097</v>
      </c>
      <c r="R48">
        <v>97.489997863769503</v>
      </c>
      <c r="S48" s="43">
        <f>IF(C48,O48,Q48)</f>
        <v>0.99764060301917601</v>
      </c>
      <c r="T48" s="43">
        <f>IF(D48 = 0,N48,P48)</f>
        <v>1.004071954247</v>
      </c>
      <c r="U48" s="68">
        <f>R48*S48^(1-M48)</f>
        <v>97.259980257149181</v>
      </c>
      <c r="V48" s="67">
        <f>R48*T48^(M48+1)</f>
        <v>97.886972674610902</v>
      </c>
      <c r="W48" s="76">
        <f>0.5 * (D48-MAX($D$3:$D$73))/(MIN($D$3:$D$73)-MAX($D$3:$D$73)) + 0.75</f>
        <v>1.0280745747928479</v>
      </c>
      <c r="X48" s="76">
        <f>AVERAGE(D48, F48, G48, H48, I48, J48, K48)</f>
        <v>0.27068742717459671</v>
      </c>
      <c r="Y48" s="32">
        <f>1.2^M48</f>
        <v>1</v>
      </c>
      <c r="Z48" s="32">
        <f>IF(C48&gt;0, 1, 0.3)</f>
        <v>1</v>
      </c>
      <c r="AA48" s="32">
        <f>PERCENTILE($L$2:$L$73, 0.05)</f>
        <v>-0.31580945352484868</v>
      </c>
      <c r="AB48" s="32">
        <f>PERCENTILE($L$2:$L$73, 0.95)</f>
        <v>1.0216922300354019</v>
      </c>
      <c r="AC48" s="32">
        <f>MIN(MAX(L48,AA48), AB48)</f>
        <v>0.74732248970217496</v>
      </c>
      <c r="AD48" s="32">
        <f>AC48-$AC$74+1</f>
        <v>2.0631319432270239</v>
      </c>
      <c r="AE48" s="21">
        <f>(AD48^4) *Y48*Z48</f>
        <v>18.117906453468681</v>
      </c>
      <c r="AF48" s="15">
        <f>AE48/$AE$74</f>
        <v>2.8356232920128996E-2</v>
      </c>
      <c r="AG48" s="2">
        <v>1365</v>
      </c>
      <c r="AH48" s="16">
        <f>$D$80*AF48</f>
        <v>1666.0562871057191</v>
      </c>
      <c r="AI48" s="26">
        <f>AH48-AG48</f>
        <v>301.05628710571909</v>
      </c>
      <c r="AJ48" s="2">
        <v>292</v>
      </c>
      <c r="AK48" s="2">
        <v>585</v>
      </c>
      <c r="AL48" s="2">
        <v>292</v>
      </c>
      <c r="AM48" s="10">
        <f>SUM(AJ48:AL48)</f>
        <v>1169</v>
      </c>
      <c r="AN48" s="16">
        <f>AF48*$D$79</f>
        <v>2744.2595095442439</v>
      </c>
      <c r="AO48" s="9">
        <f>AN48-AM48</f>
        <v>1575.2595095442439</v>
      </c>
      <c r="AP48" s="9">
        <f>AO48+AI48</f>
        <v>1876.315796649963</v>
      </c>
      <c r="AQ48" s="18">
        <f>AG48+AM48</f>
        <v>2534</v>
      </c>
      <c r="AR48" s="30">
        <f>AH48+AN48</f>
        <v>4410.315796649963</v>
      </c>
      <c r="AS48" s="77">
        <f>AP48*(AP48&gt;0)</f>
        <v>1876.315796649963</v>
      </c>
      <c r="AT48">
        <f>AS48/$AS$74</f>
        <v>5.5731436387038341E-2</v>
      </c>
      <c r="AU48" s="66">
        <f>AT48*$AP$74</f>
        <v>273.61348694216525</v>
      </c>
      <c r="AV48" s="69">
        <f>IF(AU48&gt;0,U48,V48)</f>
        <v>97.259980257149181</v>
      </c>
      <c r="AW48" s="17">
        <f>AU48/AV48</f>
        <v>2.8132175867067692</v>
      </c>
      <c r="AX48" s="38">
        <f>AQ48/AR48</f>
        <v>0.57456203066565081</v>
      </c>
      <c r="AY48" s="23">
        <v>0</v>
      </c>
      <c r="AZ48" s="16">
        <f>BN48*$D$81</f>
        <v>80.245071910771799</v>
      </c>
      <c r="BA48" s="63">
        <f>AZ48-AY48</f>
        <v>80.245071910771799</v>
      </c>
      <c r="BB48" s="42">
        <f>($AD48^$BB$76)*($BC$76^$M48)*(IF($C48&gt;0,1,$BD$76))</f>
        <v>2.2116764600415166</v>
      </c>
      <c r="BC48" s="42">
        <f>($AD48^$BB$77)*($BC$77^$M48)*(IF($C48&gt;0,1,$BD$77))</f>
        <v>4.6903000330961762</v>
      </c>
      <c r="BD48" s="42">
        <f>($AD48^$BB$78)*($BC$78^$M48)*(IF($C48&gt;0,1,$BD$78))</f>
        <v>33.848920026603231</v>
      </c>
      <c r="BE48" s="42">
        <f>($AD48^$BB$79)*($BC$79^$M48)*(IF($C48&gt;0,1,$BD$79))</f>
        <v>4.7141382408442718</v>
      </c>
      <c r="BF48" s="42">
        <f>($AD48^$BB$80)*($BC$80^$M48)*(IF($C48&gt;0,1,$BD$80))</f>
        <v>1.0665786923582998</v>
      </c>
      <c r="BG48" s="42">
        <f>($AD48^$BB$81)*($BC$81^$M48)*(IF($C48&gt;0,1,$BD$81))</f>
        <v>13.424367528317484</v>
      </c>
      <c r="BH48" s="42">
        <f>($AD48^$BB$82)*($BC$82^$M48)*(IF($C48&gt;0,1,$BD$82))</f>
        <v>3.8572548523430479</v>
      </c>
      <c r="BI48" s="40">
        <f>BB48/BB$74</f>
        <v>2.1233417840206256E-2</v>
      </c>
      <c r="BJ48" s="40">
        <f>BC48/BC$74</f>
        <v>2.3698850287152334E-2</v>
      </c>
      <c r="BK48" s="40">
        <f>BD48/BD$74</f>
        <v>3.235252329443937E-2</v>
      </c>
      <c r="BL48" s="40">
        <f>BE48/BE$74</f>
        <v>2.1328311045181739E-2</v>
      </c>
      <c r="BM48" s="40">
        <f>BF48/BF$74</f>
        <v>1.450483367727814E-2</v>
      </c>
      <c r="BN48" s="40">
        <f>BG48/BG$74</f>
        <v>2.3466902152587159E-2</v>
      </c>
      <c r="BO48" s="40">
        <f>BH48/BH$74</f>
        <v>2.8913914535054649E-2</v>
      </c>
      <c r="BP48" s="2">
        <v>1140</v>
      </c>
      <c r="BQ48" s="17">
        <f>BP$74*BI48</f>
        <v>1340.8054029376642</v>
      </c>
      <c r="BR48" s="1">
        <f>BQ48-BP48</f>
        <v>200.80540293766421</v>
      </c>
      <c r="BS48" s="2">
        <v>1855</v>
      </c>
      <c r="BT48" s="17">
        <f>BS$74*BJ48</f>
        <v>1430.2493136799305</v>
      </c>
      <c r="BU48" s="1">
        <f>BT48-BS48</f>
        <v>-424.75068632006946</v>
      </c>
      <c r="BV48" s="2">
        <v>1188</v>
      </c>
      <c r="BW48" s="17">
        <f>BV$74*BK48</f>
        <v>2168.7190465194485</v>
      </c>
      <c r="BX48" s="1">
        <f>BW48-BV48</f>
        <v>980.71904651944851</v>
      </c>
      <c r="BY48" s="2">
        <v>1111</v>
      </c>
      <c r="BZ48" s="17">
        <f>BY$74*BL48</f>
        <v>1382.9490164806291</v>
      </c>
      <c r="CA48" s="1">
        <f>BZ48-BY48</f>
        <v>271.9490164806291</v>
      </c>
      <c r="CB48" s="2">
        <v>630</v>
      </c>
      <c r="CC48" s="17">
        <f>CB$74*BM48</f>
        <v>958.79851573543965</v>
      </c>
      <c r="CD48" s="1">
        <f>CC48-CB48</f>
        <v>328.79851573543965</v>
      </c>
      <c r="CE48" s="2">
        <v>2069</v>
      </c>
      <c r="CF48" s="17">
        <f>CE$74*BN48</f>
        <v>1691.236171234804</v>
      </c>
      <c r="CG48" s="1">
        <f>CF48-CE48</f>
        <v>-377.76382876519597</v>
      </c>
      <c r="CH48" s="2">
        <v>1349</v>
      </c>
      <c r="CI48" s="17">
        <f>CH$74*BO48</f>
        <v>1925.8980193509201</v>
      </c>
      <c r="CJ48" s="1">
        <f>CI48-CH48</f>
        <v>576.89801935092009</v>
      </c>
      <c r="CK48" s="9"/>
      <c r="CO48" s="40"/>
      <c r="CQ48" s="17"/>
      <c r="CR48" s="1"/>
    </row>
    <row r="49" spans="1:96" x14ac:dyDescent="0.2">
      <c r="A49" s="51" t="s">
        <v>177</v>
      </c>
      <c r="B49">
        <v>1</v>
      </c>
      <c r="C49">
        <v>1</v>
      </c>
      <c r="D49">
        <v>0.32236842105263103</v>
      </c>
      <c r="E49">
        <v>0.67763157894736803</v>
      </c>
      <c r="F49">
        <v>0.191823899371069</v>
      </c>
      <c r="G49">
        <v>0.191823899371069</v>
      </c>
      <c r="H49">
        <v>0.12886597938144301</v>
      </c>
      <c r="I49">
        <v>0.402061855670103</v>
      </c>
      <c r="J49">
        <v>0.227622702740408</v>
      </c>
      <c r="K49">
        <v>0.20895806858086799</v>
      </c>
      <c r="L49">
        <v>-0.38093198190835198</v>
      </c>
      <c r="M49" s="31">
        <v>0</v>
      </c>
      <c r="N49">
        <v>1.00793582618859</v>
      </c>
      <c r="O49">
        <v>0.97976823969733795</v>
      </c>
      <c r="P49">
        <v>1.0103756292260799</v>
      </c>
      <c r="Q49">
        <v>0.98936080333651699</v>
      </c>
      <c r="R49">
        <v>27.770000457763601</v>
      </c>
      <c r="S49" s="43">
        <f>IF(C49,O49,Q49)</f>
        <v>0.97976823969733795</v>
      </c>
      <c r="T49" s="43">
        <f>IF(D49 = 0,N49,P49)</f>
        <v>1.0103756292260799</v>
      </c>
      <c r="U49" s="68">
        <f>R49*S49^(1-M49)</f>
        <v>27.208164464897312</v>
      </c>
      <c r="V49" s="67">
        <f>R49*T49^(M49+1)</f>
        <v>28.058131686121428</v>
      </c>
      <c r="W49" s="76">
        <f>0.5 * (D49-MAX($D$3:$D$73))/(MIN($D$3:$D$73)-MAX($D$3:$D$73)) + 0.75</f>
        <v>1.0620822705545485</v>
      </c>
      <c r="X49" s="76">
        <f>AVERAGE(D49, F49, G49, H49, I49, J49, K49)</f>
        <v>0.23907497516679874</v>
      </c>
      <c r="Y49" s="32">
        <f>1.2^M49</f>
        <v>1</v>
      </c>
      <c r="Z49" s="32">
        <f>IF(C49&gt;0, 1, 0.3)</f>
        <v>1</v>
      </c>
      <c r="AA49" s="32">
        <f>PERCENTILE($L$2:$L$73, 0.05)</f>
        <v>-0.31580945352484868</v>
      </c>
      <c r="AB49" s="32">
        <f>PERCENTILE($L$2:$L$73, 0.95)</f>
        <v>1.0216922300354019</v>
      </c>
      <c r="AC49" s="32">
        <f>MIN(MAX(L49,AA49), AB49)</f>
        <v>-0.31580945352484868</v>
      </c>
      <c r="AD49" s="32">
        <f>AC49-$AC$74+1</f>
        <v>1</v>
      </c>
      <c r="AE49" s="21">
        <f>(AD49^4) *Y49*Z49</f>
        <v>1</v>
      </c>
      <c r="AF49" s="15">
        <f>AE49/$AE$74</f>
        <v>1.5650943442585322E-3</v>
      </c>
      <c r="AG49" s="2">
        <v>28</v>
      </c>
      <c r="AH49" s="16">
        <f>$D$80*AF49</f>
        <v>91.956335649737937</v>
      </c>
      <c r="AI49" s="26">
        <f>AH49-AG49</f>
        <v>63.956335649737937</v>
      </c>
      <c r="AJ49" s="2">
        <v>139</v>
      </c>
      <c r="AK49" s="2">
        <v>0</v>
      </c>
      <c r="AL49" s="2">
        <v>0</v>
      </c>
      <c r="AM49" s="10">
        <f>SUM(AJ49:AL49)</f>
        <v>139</v>
      </c>
      <c r="AN49" s="16">
        <f>AF49*$D$79</f>
        <v>151.46670044865223</v>
      </c>
      <c r="AO49" s="9">
        <f>AN49-AM49</f>
        <v>12.466700448652233</v>
      </c>
      <c r="AP49" s="9">
        <f>AO49+AI49</f>
        <v>76.42303609839017</v>
      </c>
      <c r="AQ49" s="18">
        <f>AG49+AM49</f>
        <v>167</v>
      </c>
      <c r="AR49" s="30">
        <f>AH49+AN49</f>
        <v>243.42303609839018</v>
      </c>
      <c r="AS49" s="77">
        <f>AP49*(AP49&gt;0)</f>
        <v>76.42303609839017</v>
      </c>
      <c r="AT49">
        <f>AS49/$AS$74</f>
        <v>2.2699620087547221E-3</v>
      </c>
      <c r="AU49" s="66">
        <f>AT49*$AP$74</f>
        <v>11.144378481981329</v>
      </c>
      <c r="AV49" s="69">
        <f>IF(AU49&gt;0,U49,V49)</f>
        <v>27.208164464897312</v>
      </c>
      <c r="AW49" s="17">
        <f>AU49/AV49</f>
        <v>0.40959685084083053</v>
      </c>
      <c r="AX49" s="38">
        <f>AQ49/AR49</f>
        <v>0.68604846392803831</v>
      </c>
      <c r="AY49" s="23">
        <v>0</v>
      </c>
      <c r="AZ49" s="16">
        <f>BN49*$D$81</f>
        <v>5.9775681603995192</v>
      </c>
      <c r="BA49" s="63">
        <f>AZ49-AY49</f>
        <v>5.9775681603995192</v>
      </c>
      <c r="BB49" s="42">
        <f>($AD49^$BB$76)*($BC$76^$M49)*(IF($C49&gt;0,1,$BD$76))</f>
        <v>1</v>
      </c>
      <c r="BC49" s="42">
        <f>($AD49^$BB$77)*($BC$77^$M49)*(IF($C49&gt;0,1,$BD$77))</f>
        <v>1</v>
      </c>
      <c r="BD49" s="42">
        <f>($AD49^$BB$78)*($BC$78^$M49)*(IF($C49&gt;0,1,$BD$78))</f>
        <v>1</v>
      </c>
      <c r="BE49" s="42">
        <f>($AD49^$BB$79)*($BC$79^$M49)*(IF($C49&gt;0,1,$BD$79))</f>
        <v>1</v>
      </c>
      <c r="BF49" s="42">
        <f>($AD49^$BB$80)*($BC$80^$M49)*(IF($C49&gt;0,1,$BD$80))</f>
        <v>1</v>
      </c>
      <c r="BG49" s="42">
        <f>($AD49^$BB$81)*($BC$81^$M49)*(IF($C49&gt;0,1,$BD$81))</f>
        <v>1</v>
      </c>
      <c r="BH49" s="42">
        <f>($AD49^$BB$82)*($BC$82^$M49)*(IF($C49&gt;0,1,$BD$82))</f>
        <v>1</v>
      </c>
      <c r="BI49" s="40">
        <f>BB49/BB$74</f>
        <v>9.6005985612414909E-3</v>
      </c>
      <c r="BJ49" s="40">
        <f>BC49/BC$74</f>
        <v>5.0527365243003813E-3</v>
      </c>
      <c r="BK49" s="40">
        <f>BD49/BD$74</f>
        <v>9.5579189141078112E-4</v>
      </c>
      <c r="BL49" s="40">
        <f>BE49/BE$74</f>
        <v>4.5243287225624458E-3</v>
      </c>
      <c r="BM49" s="40">
        <f>BF49/BF$74</f>
        <v>1.3599403195657949E-2</v>
      </c>
      <c r="BN49" s="40">
        <f>BG49/BG$74</f>
        <v>1.7480825151044068E-3</v>
      </c>
      <c r="BO49" s="40">
        <f>BH49/BH$74</f>
        <v>7.4959824128528101E-3</v>
      </c>
      <c r="BP49" s="2">
        <v>449</v>
      </c>
      <c r="BQ49" s="17">
        <f>BP$74*BI49</f>
        <v>606.23939674815517</v>
      </c>
      <c r="BR49" s="1">
        <f>BQ49-BP49</f>
        <v>157.23939674815517</v>
      </c>
      <c r="BS49" s="2">
        <v>0</v>
      </c>
      <c r="BT49" s="17">
        <f>BS$74*BJ49</f>
        <v>304.9377019780523</v>
      </c>
      <c r="BU49" s="1">
        <f>BT49-BS49</f>
        <v>304.9377019780523</v>
      </c>
      <c r="BV49" s="2">
        <v>0</v>
      </c>
      <c r="BW49" s="17">
        <f>BV$74*BK49</f>
        <v>64.070553648830298</v>
      </c>
      <c r="BX49" s="1">
        <f>BW49-BV49</f>
        <v>64.070553648830298</v>
      </c>
      <c r="BY49" s="2">
        <v>0</v>
      </c>
      <c r="BZ49" s="17">
        <f>BY$74*BL49</f>
        <v>293.36199869967157</v>
      </c>
      <c r="CA49" s="1">
        <f>BZ49-BY49</f>
        <v>293.36199869967157</v>
      </c>
      <c r="CB49" s="2">
        <v>840</v>
      </c>
      <c r="CC49" s="17">
        <f>CB$74*BM49</f>
        <v>898.94775003938173</v>
      </c>
      <c r="CD49" s="1">
        <f>CC49-CB49</f>
        <v>58.947750039381731</v>
      </c>
      <c r="CE49" s="2">
        <v>0</v>
      </c>
      <c r="CF49" s="17">
        <f>CE$74*BN49</f>
        <v>125.9825587810595</v>
      </c>
      <c r="CG49" s="1">
        <f>CF49-CE49</f>
        <v>125.9825587810595</v>
      </c>
      <c r="CH49" s="2">
        <v>0</v>
      </c>
      <c r="CI49" s="17">
        <f>CH$74*BO49</f>
        <v>499.2923965553</v>
      </c>
      <c r="CJ49" s="1">
        <f>CI49-CH49</f>
        <v>499.2923965553</v>
      </c>
      <c r="CK49" s="9"/>
      <c r="CO49" s="40"/>
      <c r="CQ49" s="17"/>
      <c r="CR49" s="1"/>
    </row>
    <row r="50" spans="1:96" x14ac:dyDescent="0.2">
      <c r="A50" s="51" t="s">
        <v>51</v>
      </c>
      <c r="B50">
        <v>1</v>
      </c>
      <c r="C50">
        <v>1</v>
      </c>
      <c r="D50">
        <v>0.23907666941467401</v>
      </c>
      <c r="E50">
        <v>0.76092333058532502</v>
      </c>
      <c r="F50">
        <v>0.121434392828035</v>
      </c>
      <c r="G50">
        <v>0.121434392828035</v>
      </c>
      <c r="H50">
        <v>1.54125113327289E-2</v>
      </c>
      <c r="I50">
        <v>0.20670897552130499</v>
      </c>
      <c r="J50">
        <v>5.6443816559468202E-2</v>
      </c>
      <c r="K50">
        <v>8.2790220393450201E-2</v>
      </c>
      <c r="L50">
        <v>6.8126127639597994E-2</v>
      </c>
      <c r="M50" s="31">
        <v>0</v>
      </c>
      <c r="N50">
        <v>1.00706085016145</v>
      </c>
      <c r="O50">
        <v>0.99213950686164498</v>
      </c>
      <c r="P50">
        <v>1.0093318670973199</v>
      </c>
      <c r="Q50">
        <v>0.99348896292726396</v>
      </c>
      <c r="R50">
        <v>9.5900001525878906</v>
      </c>
      <c r="S50" s="43">
        <f>IF(C50,O50,Q50)</f>
        <v>0.99213950686164498</v>
      </c>
      <c r="T50" s="43">
        <f>IF(D50 = 0,N50,P50)</f>
        <v>1.0093318670973199</v>
      </c>
      <c r="U50" s="68">
        <f>R50*S50^(1-M50)</f>
        <v>9.5146180221916499</v>
      </c>
      <c r="V50" s="67">
        <f>R50*T50^(M50+1)</f>
        <v>9.679492759475119</v>
      </c>
      <c r="W50" s="76">
        <f>0.5 * (D50-MAX($D$3:$D$73))/(MIN($D$3:$D$73)-MAX($D$3:$D$73)) + 0.75</f>
        <v>1.1108783691107638</v>
      </c>
      <c r="X50" s="76">
        <f>AVERAGE(D50, F50, G50, H50, I50, J50, K50)</f>
        <v>0.12047156841109948</v>
      </c>
      <c r="Y50" s="32">
        <f>1.2^M50</f>
        <v>1</v>
      </c>
      <c r="Z50" s="32">
        <f>IF(C50&gt;0, 1, 0.3)</f>
        <v>1</v>
      </c>
      <c r="AA50" s="32">
        <f>PERCENTILE($L$2:$L$73, 0.05)</f>
        <v>-0.31580945352484868</v>
      </c>
      <c r="AB50" s="32">
        <f>PERCENTILE($L$2:$L$73, 0.95)</f>
        <v>1.0216922300354019</v>
      </c>
      <c r="AC50" s="32">
        <f>MIN(MAX(L50,AA50), AB50)</f>
        <v>6.8126127639597994E-2</v>
      </c>
      <c r="AD50" s="32">
        <f>AC50-$AC$74+1</f>
        <v>1.3839355811644467</v>
      </c>
      <c r="AE50" s="21">
        <f>(AD50^4) *Y50*Z50</f>
        <v>3.6682886405869923</v>
      </c>
      <c r="AF50" s="15">
        <f>AE50/$AE$74</f>
        <v>5.7412178044905218E-3</v>
      </c>
      <c r="AG50" s="2">
        <v>777</v>
      </c>
      <c r="AH50" s="16">
        <f>$D$80*AF50</f>
        <v>337.32238149393834</v>
      </c>
      <c r="AI50" s="26">
        <f>AH50-AG50</f>
        <v>-439.67761850606166</v>
      </c>
      <c r="AJ50" s="2">
        <v>384</v>
      </c>
      <c r="AK50" s="2">
        <v>221</v>
      </c>
      <c r="AL50" s="2">
        <v>0</v>
      </c>
      <c r="AM50" s="10">
        <f>SUM(AJ50:AL50)</f>
        <v>605</v>
      </c>
      <c r="AN50" s="16">
        <f>AF50*$D$79</f>
        <v>555.62357668298375</v>
      </c>
      <c r="AO50" s="9">
        <f>AN50-AM50</f>
        <v>-49.376423317016247</v>
      </c>
      <c r="AP50" s="9">
        <f>AO50+AI50</f>
        <v>-489.05404182307791</v>
      </c>
      <c r="AQ50" s="18">
        <f>AG50+AM50</f>
        <v>1382</v>
      </c>
      <c r="AR50" s="30">
        <f>AH50+AN50</f>
        <v>892.94595817692209</v>
      </c>
      <c r="AS50" s="77">
        <f>AP50*(AP50&gt;0)</f>
        <v>0</v>
      </c>
      <c r="AT50">
        <f>AS50/$AS$74</f>
        <v>0</v>
      </c>
      <c r="AU50" s="66">
        <f>AT50*$AP$74</f>
        <v>0</v>
      </c>
      <c r="AV50" s="69">
        <f>IF(AU50&gt;0,U50,V50)</f>
        <v>9.679492759475119</v>
      </c>
      <c r="AW50" s="17">
        <f>AU50/AV50</f>
        <v>0</v>
      </c>
      <c r="AX50" s="38">
        <f>AQ50/AR50</f>
        <v>1.5476860467810978</v>
      </c>
      <c r="AY50" s="23">
        <v>0</v>
      </c>
      <c r="AZ50" s="16">
        <f>BN50*$D$81</f>
        <v>19.167526199508604</v>
      </c>
      <c r="BA50" s="63">
        <f>AZ50-AY50</f>
        <v>19.167526199508604</v>
      </c>
      <c r="BB50" s="42">
        <f>($AD50^$BB$76)*($BC$76^$M50)*(IF($C50&gt;0,1,$BD$76))</f>
        <v>1.4277856056394795</v>
      </c>
      <c r="BC50" s="42">
        <f>($AD50^$BB$77)*($BC$77^$M50)*(IF($C50&gt;0,1,$BD$77))</f>
        <v>2.0005125386565359</v>
      </c>
      <c r="BD50" s="42">
        <f>($AD50^$BB$78)*($BC$78^$M50)*(IF($C50&gt;0,1,$BD$78))</f>
        <v>4.8556402334016546</v>
      </c>
      <c r="BE50" s="42">
        <f>($AD50^$BB$79)*($BC$79^$M50)*(IF($C50&gt;0,1,$BD$79))</f>
        <v>2.0050679214743581</v>
      </c>
      <c r="BF50" s="42">
        <f>($AD50^$BB$80)*($BC$80^$M50)*(IF($C50&gt;0,1,$BD$80))</f>
        <v>1.0293410977874511</v>
      </c>
      <c r="BG50" s="42">
        <f>($AD50^$BB$81)*($BC$81^$M50)*(IF($C50&gt;0,1,$BD$81))</f>
        <v>3.2065759327498013</v>
      </c>
      <c r="BH50" s="42">
        <f>($AD50^$BB$82)*($BC$82^$M50)*(IF($C50&gt;0,1,$BD$82))</f>
        <v>1.8324831564452198</v>
      </c>
      <c r="BI50" s="40">
        <f>BB50/BB$74</f>
        <v>1.3707596431263697E-2</v>
      </c>
      <c r="BJ50" s="40">
        <f>BC50/BC$74</f>
        <v>1.0108062771390756E-2</v>
      </c>
      <c r="BK50" s="40">
        <f>BD50/BD$74</f>
        <v>4.6409815626932546E-3</v>
      </c>
      <c r="BL50" s="40">
        <f>BE50/BE$74</f>
        <v>9.071586387815021E-3</v>
      </c>
      <c r="BM50" s="40">
        <f>BF50/BF$74</f>
        <v>1.3998424614672723E-2</v>
      </c>
      <c r="BN50" s="40">
        <f>BG50/BG$74</f>
        <v>5.6053593213945324E-3</v>
      </c>
      <c r="BO50" s="40">
        <f>BH50/BH$74</f>
        <v>1.3736261512562372E-2</v>
      </c>
      <c r="BP50" s="2">
        <v>1078</v>
      </c>
      <c r="BQ50" s="17">
        <f>BP$74*BI50</f>
        <v>865.5798842485774</v>
      </c>
      <c r="BR50" s="1">
        <f>BQ50-BP50</f>
        <v>-212.4201157514226</v>
      </c>
      <c r="BS50" s="2">
        <v>282</v>
      </c>
      <c r="BT50" s="17">
        <f>BS$74*BJ50</f>
        <v>610.03169631620347</v>
      </c>
      <c r="BU50" s="1">
        <f>BT50-BS50</f>
        <v>328.03169631620347</v>
      </c>
      <c r="BV50" s="2">
        <v>189</v>
      </c>
      <c r="BW50" s="17">
        <f>BV$74*BK50</f>
        <v>311.10355807357962</v>
      </c>
      <c r="BX50" s="1">
        <f>BW50-BV50</f>
        <v>122.10355807357962</v>
      </c>
      <c r="BY50" s="2">
        <v>263</v>
      </c>
      <c r="BZ50" s="17">
        <f>BY$74*BL50</f>
        <v>588.21073297231374</v>
      </c>
      <c r="CA50" s="1">
        <f>BZ50-BY50</f>
        <v>325.21073297231374</v>
      </c>
      <c r="CB50" s="2">
        <v>797</v>
      </c>
      <c r="CC50" s="17">
        <f>CB$74*BM50</f>
        <v>925.32386387909639</v>
      </c>
      <c r="CD50" s="1">
        <f>CC50-CB50</f>
        <v>128.32386387909639</v>
      </c>
      <c r="CE50" s="2">
        <v>446</v>
      </c>
      <c r="CF50" s="17">
        <f>CE$74*BN50</f>
        <v>403.97264093358257</v>
      </c>
      <c r="CG50" s="1">
        <f>CF50-CE50</f>
        <v>-42.027359066417432</v>
      </c>
      <c r="CH50" s="2">
        <v>0</v>
      </c>
      <c r="CI50" s="17">
        <f>CH$74*BO50</f>
        <v>914.94490682875448</v>
      </c>
      <c r="CJ50" s="1">
        <f>CI50-CH50</f>
        <v>914.94490682875448</v>
      </c>
      <c r="CK50" s="9"/>
      <c r="CO50" s="40"/>
      <c r="CQ50" s="17"/>
      <c r="CR50" s="1"/>
    </row>
    <row r="51" spans="1:96" x14ac:dyDescent="0.2">
      <c r="A51" s="51" t="s">
        <v>56</v>
      </c>
      <c r="B51">
        <v>1</v>
      </c>
      <c r="C51">
        <v>0</v>
      </c>
      <c r="D51">
        <v>0.14767255216693401</v>
      </c>
      <c r="E51">
        <v>0.85232744783306502</v>
      </c>
      <c r="F51">
        <v>8.0952380952380901E-2</v>
      </c>
      <c r="G51">
        <v>8.0952380952380901E-2</v>
      </c>
      <c r="H51">
        <v>3.9612676056338003E-2</v>
      </c>
      <c r="I51">
        <v>5.0176056338028102E-2</v>
      </c>
      <c r="J51">
        <v>4.4582595993311901E-2</v>
      </c>
      <c r="K51">
        <v>6.00755132703557E-2</v>
      </c>
      <c r="L51">
        <v>0.84721852985939805</v>
      </c>
      <c r="M51" s="31">
        <v>0</v>
      </c>
      <c r="N51">
        <v>1.00439408120149</v>
      </c>
      <c r="O51">
        <v>0.99807686753813196</v>
      </c>
      <c r="P51">
        <v>1.00515779688758</v>
      </c>
      <c r="Q51">
        <v>0.99744552809515497</v>
      </c>
      <c r="R51">
        <v>149.16000366210901</v>
      </c>
      <c r="S51" s="43">
        <f>IF(C51,O51,Q51)</f>
        <v>0.99744552809515497</v>
      </c>
      <c r="T51" s="43">
        <f>IF(D51 = 0,N51,P51)</f>
        <v>1.00515779688758</v>
      </c>
      <c r="U51" s="68">
        <f>R51*S51^(1-M51)</f>
        <v>148.77897862342758</v>
      </c>
      <c r="V51" s="67">
        <f>R51*T51^(M51+1)</f>
        <v>149.92934066474885</v>
      </c>
      <c r="W51" s="76">
        <f>0.5 * (D51-MAX($D$3:$D$73))/(MIN($D$3:$D$73)-MAX($D$3:$D$73)) + 0.75</f>
        <v>1.1644270606192761</v>
      </c>
      <c r="X51" s="76">
        <f>AVERAGE(D51, F51, G51, H51, I51, J51, K51)</f>
        <v>7.200345081853278E-2</v>
      </c>
      <c r="Y51" s="32">
        <f>1.2^M51</f>
        <v>1</v>
      </c>
      <c r="Z51" s="32">
        <f>IF(C51&gt;0, 1, 0.3)</f>
        <v>0.3</v>
      </c>
      <c r="AA51" s="32">
        <f>PERCENTILE($L$2:$L$73, 0.05)</f>
        <v>-0.31580945352484868</v>
      </c>
      <c r="AB51" s="32">
        <f>PERCENTILE($L$2:$L$73, 0.95)</f>
        <v>1.0216922300354019</v>
      </c>
      <c r="AC51" s="32">
        <f>MIN(MAX(L51,AA51), AB51)</f>
        <v>0.84721852985939805</v>
      </c>
      <c r="AD51" s="32">
        <f>AC51-$AC$74+1</f>
        <v>2.1630279833842465</v>
      </c>
      <c r="AE51" s="21">
        <f>(AD51^4) *Y51*Z51</f>
        <v>6.5670421945697965</v>
      </c>
      <c r="AF51" s="15">
        <f>AE51/$AE$74</f>
        <v>1.0278040597228328E-2</v>
      </c>
      <c r="AG51" s="2">
        <v>2387</v>
      </c>
      <c r="AH51" s="16">
        <f>$D$80*AF51</f>
        <v>603.88113626985182</v>
      </c>
      <c r="AI51" s="26">
        <f>AH51-AG51</f>
        <v>-1783.1188637301482</v>
      </c>
      <c r="AJ51" s="2">
        <v>298</v>
      </c>
      <c r="AK51" s="2">
        <v>746</v>
      </c>
      <c r="AL51" s="2">
        <v>149</v>
      </c>
      <c r="AM51" s="10">
        <f>SUM(AJ51:AL51)</f>
        <v>1193</v>
      </c>
      <c r="AN51" s="16">
        <f>AF51*$D$79</f>
        <v>994.68821291856318</v>
      </c>
      <c r="AO51" s="9">
        <f>AN51-AM51</f>
        <v>-198.31178708143682</v>
      </c>
      <c r="AP51" s="9">
        <f>AO51+AI51</f>
        <v>-1981.4306508115851</v>
      </c>
      <c r="AQ51" s="18">
        <f>AG51+AM51</f>
        <v>3580</v>
      </c>
      <c r="AR51" s="30">
        <f>AH51+AN51</f>
        <v>1598.5693491884149</v>
      </c>
      <c r="AS51" s="77">
        <f>AP51*(AP51&gt;0)</f>
        <v>0</v>
      </c>
      <c r="AT51">
        <f>AS51/$AS$74</f>
        <v>0</v>
      </c>
      <c r="AU51" s="66">
        <f>AT51*$AP$74</f>
        <v>0</v>
      </c>
      <c r="AV51" s="69">
        <f>IF(AU51&gt;0,U51,V51)</f>
        <v>149.92934066474885</v>
      </c>
      <c r="AW51" s="17">
        <f>AU51/AV51</f>
        <v>0</v>
      </c>
      <c r="AX51" s="38">
        <f>AQ51/AR51</f>
        <v>2.2395024662630663</v>
      </c>
      <c r="AY51" s="23">
        <v>0</v>
      </c>
      <c r="AZ51" s="16">
        <f>BN51*$D$81</f>
        <v>21.391433159681057</v>
      </c>
      <c r="BA51" s="63">
        <f>AZ51-AY51</f>
        <v>21.391433159681057</v>
      </c>
      <c r="BB51" s="42">
        <f>($AD51^$BB$76)*($BC$76^$M51)*(IF($C51&gt;0,1,$BD$76))</f>
        <v>1.0808018609788965</v>
      </c>
      <c r="BC51" s="42">
        <f>($AD51^$BB$77)*($BC$77^$M51)*(IF($C51&gt;0,1,$BD$77))</f>
        <v>2.0441785381852529</v>
      </c>
      <c r="BD51" s="42">
        <f>($AD51^$BB$78)*($BC$78^$M51)*(IF($C51&gt;0,1,$BD$78))</f>
        <v>8.5199524852595118E-2</v>
      </c>
      <c r="BE51" s="42">
        <f>($AD51^$BB$79)*($BC$79^$M51)*(IF($C51&gt;0,1,$BD$79))</f>
        <v>3.7818651925793825</v>
      </c>
      <c r="BF51" s="42">
        <f>($AD51^$BB$80)*($BC$80^$M51)*(IF($C51&gt;0,1,$BD$80))</f>
        <v>0.70048409474874407</v>
      </c>
      <c r="BG51" s="42">
        <f>($AD51^$BB$81)*($BC$81^$M51)*(IF($C51&gt;0,1,$BD$81))</f>
        <v>3.5786180241985441</v>
      </c>
      <c r="BH51" s="42">
        <f>($AD51^$BB$82)*($BC$82^$M51)*(IF($C51&gt;0,1,$BD$82))</f>
        <v>0.16429351915251611</v>
      </c>
      <c r="BI51" s="40">
        <f>BB51/BB$74</f>
        <v>1.0376344791501119E-2</v>
      </c>
      <c r="BJ51" s="40">
        <f>BC51/BC$74</f>
        <v>1.0328695562079588E-2</v>
      </c>
      <c r="BK51" s="40">
        <f>BD51/BD$74</f>
        <v>8.1433015006161737E-5</v>
      </c>
      <c r="BL51" s="40">
        <f>BE51/BE$74</f>
        <v>1.7110401315646055E-2</v>
      </c>
      <c r="BM51" s="40">
        <f>BF51/BF$74</f>
        <v>9.5261656366336361E-3</v>
      </c>
      <c r="BN51" s="40">
        <f>BG51/BG$74</f>
        <v>6.2557195963389546E-3</v>
      </c>
      <c r="BO51" s="40">
        <f>BH51/BH$74</f>
        <v>1.231541330112957E-3</v>
      </c>
      <c r="BP51" s="2">
        <v>1974</v>
      </c>
      <c r="BQ51" s="17">
        <f>BP$74*BI51</f>
        <v>655.22466820412967</v>
      </c>
      <c r="BR51" s="1">
        <f>BQ51-BP51</f>
        <v>-1318.7753317958704</v>
      </c>
      <c r="BS51" s="2">
        <v>2334</v>
      </c>
      <c r="BT51" s="17">
        <f>BS$74*BJ51</f>
        <v>623.34710586706524</v>
      </c>
      <c r="BU51" s="1">
        <f>BT51-BS51</f>
        <v>-1710.6528941329348</v>
      </c>
      <c r="BV51" s="2">
        <v>6013</v>
      </c>
      <c r="BW51" s="17">
        <f>BV$74*BK51</f>
        <v>5.4587807279230462</v>
      </c>
      <c r="BX51" s="1">
        <f>BW51-BV51</f>
        <v>-6007.5412192720769</v>
      </c>
      <c r="BY51" s="2">
        <v>1896</v>
      </c>
      <c r="BZ51" s="17">
        <f>BY$74*BL51</f>
        <v>1109.4555317078059</v>
      </c>
      <c r="CA51" s="1">
        <f>BZ51-BY51</f>
        <v>-786.5444682921941</v>
      </c>
      <c r="CB51" s="2">
        <v>991</v>
      </c>
      <c r="CC51" s="17">
        <f>CB$74*BM51</f>
        <v>629.69860091275666</v>
      </c>
      <c r="CD51" s="1">
        <f>CC51-CB51</f>
        <v>-361.30139908724334</v>
      </c>
      <c r="CE51" s="2">
        <v>2643</v>
      </c>
      <c r="CF51" s="17">
        <f>CE$74*BN51</f>
        <v>450.8434555885521</v>
      </c>
      <c r="CG51" s="1">
        <f>CF51-CE51</f>
        <v>-2192.1565444114481</v>
      </c>
      <c r="CH51" s="2">
        <v>1156</v>
      </c>
      <c r="CI51" s="17">
        <f>CH$74*BO51</f>
        <v>82.030504916163835</v>
      </c>
      <c r="CJ51" s="1">
        <f>CI51-CH51</f>
        <v>-1073.9694950838361</v>
      </c>
      <c r="CK51" s="9"/>
      <c r="CO51" s="40"/>
      <c r="CQ51" s="17"/>
      <c r="CR51" s="1"/>
    </row>
    <row r="52" spans="1:96" x14ac:dyDescent="0.2">
      <c r="A52" s="51" t="s">
        <v>220</v>
      </c>
      <c r="B52">
        <v>1</v>
      </c>
      <c r="C52">
        <v>1</v>
      </c>
      <c r="D52">
        <v>0.66165413533834505</v>
      </c>
      <c r="E52">
        <v>0.33834586466165401</v>
      </c>
      <c r="F52">
        <v>0.78231292517006801</v>
      </c>
      <c r="G52">
        <v>0.78231292517006801</v>
      </c>
      <c r="H52">
        <v>0.72</v>
      </c>
      <c r="I52">
        <v>0.8</v>
      </c>
      <c r="J52">
        <v>0.75894663844041099</v>
      </c>
      <c r="K52">
        <v>0.77054121548837795</v>
      </c>
      <c r="L52">
        <v>-1.83926906776429</v>
      </c>
      <c r="M52" s="31">
        <v>0</v>
      </c>
      <c r="N52">
        <v>1.0185012331625301</v>
      </c>
      <c r="O52">
        <v>0.96984143071439999</v>
      </c>
      <c r="P52">
        <v>1.0177596990447699</v>
      </c>
      <c r="Q52">
        <v>0.97509039269166298</v>
      </c>
      <c r="R52">
        <v>28.360000610351499</v>
      </c>
      <c r="S52" s="43">
        <f>IF(C52,O52,Q52)</f>
        <v>0.96984143071439999</v>
      </c>
      <c r="T52" s="43">
        <f>IF(D52 = 0,N52,P52)</f>
        <v>1.0177596990447699</v>
      </c>
      <c r="U52" s="68">
        <f>R52*S52^(1-M52)</f>
        <v>27.504703567004555</v>
      </c>
      <c r="V52" s="67">
        <f>R52*T52^(M52+1)</f>
        <v>28.863665686100834</v>
      </c>
      <c r="W52" s="76">
        <f>0.5 * (D52-MAX($D$3:$D$73))/(MIN($D$3:$D$73)-MAX($D$3:$D$73)) + 0.75</f>
        <v>0.86331325888860888</v>
      </c>
      <c r="X52" s="76">
        <f>AVERAGE(D52, F52, G52, H52, I52, J52, K52)</f>
        <v>0.75368111994389564</v>
      </c>
      <c r="Y52" s="32">
        <f>1.2^M52</f>
        <v>1</v>
      </c>
      <c r="Z52" s="32">
        <f>IF(C52&gt;0, 1, 0.3)</f>
        <v>1</v>
      </c>
      <c r="AA52" s="32">
        <f>PERCENTILE($L$2:$L$73, 0.05)</f>
        <v>-0.31580945352484868</v>
      </c>
      <c r="AB52" s="32">
        <f>PERCENTILE($L$2:$L$73, 0.95)</f>
        <v>1.0216922300354019</v>
      </c>
      <c r="AC52" s="32">
        <f>MIN(MAX(L52,AA52), AB52)</f>
        <v>-0.31580945352484868</v>
      </c>
      <c r="AD52" s="32">
        <f>AC52-$AC$74+1</f>
        <v>1</v>
      </c>
      <c r="AE52" s="21">
        <f>(AD52^4) *Y52*Z52</f>
        <v>1</v>
      </c>
      <c r="AF52" s="15">
        <f>AE52/$AE$74</f>
        <v>1.5650943442585322E-3</v>
      </c>
      <c r="AG52" s="2">
        <v>0</v>
      </c>
      <c r="AH52" s="16">
        <f>$D$80*AF52</f>
        <v>91.956335649737937</v>
      </c>
      <c r="AI52" s="26">
        <f>AH52-AG52</f>
        <v>91.956335649737937</v>
      </c>
      <c r="AJ52" s="2">
        <v>227</v>
      </c>
      <c r="AK52" s="2">
        <v>0</v>
      </c>
      <c r="AL52" s="2">
        <v>0</v>
      </c>
      <c r="AM52" s="10">
        <f>SUM(AJ52:AL52)</f>
        <v>227</v>
      </c>
      <c r="AN52" s="16">
        <f>AF52*$D$79</f>
        <v>151.46670044865223</v>
      </c>
      <c r="AO52" s="9">
        <f>AN52-AM52</f>
        <v>-75.533299551347767</v>
      </c>
      <c r="AP52" s="9">
        <f>AO52+AI52</f>
        <v>16.42303609839017</v>
      </c>
      <c r="AQ52" s="18">
        <f>AG52+AM52</f>
        <v>227</v>
      </c>
      <c r="AR52" s="30">
        <f>AH52+AN52</f>
        <v>243.42303609839018</v>
      </c>
      <c r="AS52" s="77">
        <f>AP52*(AP52&gt;0)</f>
        <v>16.42303609839017</v>
      </c>
      <c r="AT52">
        <f>AS52/$AS$74</f>
        <v>4.8780668650428492E-4</v>
      </c>
      <c r="AU52" s="66">
        <f>AT52*$AP$74</f>
        <v>2.3948869273927911</v>
      </c>
      <c r="AV52" s="69">
        <f>IF(AU52&gt;0,U52,V52)</f>
        <v>27.504703567004555</v>
      </c>
      <c r="AW52" s="17">
        <f>AU52/AV52</f>
        <v>8.7071904685632293E-2</v>
      </c>
      <c r="AX52" s="38">
        <f>AQ52/AR52</f>
        <v>0.93253294198601611</v>
      </c>
      <c r="AY52" s="23">
        <v>0</v>
      </c>
      <c r="AZ52" s="16">
        <f>BN52*$D$81</f>
        <v>5.9775681603995192</v>
      </c>
      <c r="BA52" s="63">
        <f>AZ52-AY52</f>
        <v>5.9775681603995192</v>
      </c>
      <c r="BB52" s="42">
        <f>($AD52^$BB$76)*($BC$76^$M52)*(IF($C52&gt;0,1,$BD$76))</f>
        <v>1</v>
      </c>
      <c r="BC52" s="42">
        <f>($AD52^$BB$77)*($BC$77^$M52)*(IF($C52&gt;0,1,$BD$77))</f>
        <v>1</v>
      </c>
      <c r="BD52" s="42">
        <f>($AD52^$BB$78)*($BC$78^$M52)*(IF($C52&gt;0,1,$BD$78))</f>
        <v>1</v>
      </c>
      <c r="BE52" s="42">
        <f>($AD52^$BB$79)*($BC$79^$M52)*(IF($C52&gt;0,1,$BD$79))</f>
        <v>1</v>
      </c>
      <c r="BF52" s="42">
        <f>($AD52^$BB$80)*($BC$80^$M52)*(IF($C52&gt;0,1,$BD$80))</f>
        <v>1</v>
      </c>
      <c r="BG52" s="42">
        <f>($AD52^$BB$81)*($BC$81^$M52)*(IF($C52&gt;0,1,$BD$81))</f>
        <v>1</v>
      </c>
      <c r="BH52" s="42">
        <f>($AD52^$BB$82)*($BC$82^$M52)*(IF($C52&gt;0,1,$BD$82))</f>
        <v>1</v>
      </c>
      <c r="BI52" s="40">
        <f>BB52/BB$74</f>
        <v>9.6005985612414909E-3</v>
      </c>
      <c r="BJ52" s="40">
        <f>BC52/BC$74</f>
        <v>5.0527365243003813E-3</v>
      </c>
      <c r="BK52" s="40">
        <f>BD52/BD$74</f>
        <v>9.5579189141078112E-4</v>
      </c>
      <c r="BL52" s="40">
        <f>BE52/BE$74</f>
        <v>4.5243287225624458E-3</v>
      </c>
      <c r="BM52" s="40">
        <f>BF52/BF$74</f>
        <v>1.3599403195657949E-2</v>
      </c>
      <c r="BN52" s="40">
        <f>BG52/BG$74</f>
        <v>1.7480825151044068E-3</v>
      </c>
      <c r="BO52" s="40">
        <f>BH52/BH$74</f>
        <v>7.4959824128528101E-3</v>
      </c>
      <c r="BP52" s="2">
        <v>0</v>
      </c>
      <c r="BQ52" s="17">
        <f>BP$74*BI52</f>
        <v>606.23939674815517</v>
      </c>
      <c r="BR52" s="1">
        <f>BQ52-BP52</f>
        <v>606.23939674815517</v>
      </c>
      <c r="BS52" s="2">
        <v>0</v>
      </c>
      <c r="BT52" s="17">
        <f>BS$74*BJ52</f>
        <v>304.9377019780523</v>
      </c>
      <c r="BU52" s="1">
        <f>BT52-BS52</f>
        <v>304.9377019780523</v>
      </c>
      <c r="BV52" s="2">
        <v>0</v>
      </c>
      <c r="BW52" s="17">
        <f>BV$74*BK52</f>
        <v>64.070553648830298</v>
      </c>
      <c r="BX52" s="1">
        <f>BW52-BV52</f>
        <v>64.070553648830298</v>
      </c>
      <c r="BY52" s="2">
        <v>0</v>
      </c>
      <c r="BZ52" s="17">
        <f>BY$74*BL52</f>
        <v>293.36199869967157</v>
      </c>
      <c r="CA52" s="1">
        <f>BZ52-BY52</f>
        <v>293.36199869967157</v>
      </c>
      <c r="CB52" s="2">
        <v>906</v>
      </c>
      <c r="CC52" s="17">
        <f>CB$74*BM52</f>
        <v>898.94775003938173</v>
      </c>
      <c r="CD52" s="1">
        <f>CC52-CB52</f>
        <v>-7.0522499606182691</v>
      </c>
      <c r="CE52" s="2">
        <v>0</v>
      </c>
      <c r="CF52" s="17">
        <f>CE$74*BN52</f>
        <v>125.9825587810595</v>
      </c>
      <c r="CG52" s="1">
        <f>CF52-CE52</f>
        <v>125.9825587810595</v>
      </c>
      <c r="CH52" s="2">
        <v>0</v>
      </c>
      <c r="CI52" s="17">
        <f>CH$74*BO52</f>
        <v>499.2923965553</v>
      </c>
      <c r="CJ52" s="1">
        <f>CI52-CH52</f>
        <v>499.2923965553</v>
      </c>
      <c r="CK52" s="9"/>
      <c r="CO52" s="40"/>
      <c r="CQ52" s="17"/>
      <c r="CR52" s="1"/>
    </row>
    <row r="53" spans="1:96" x14ac:dyDescent="0.2">
      <c r="A53" s="51" t="s">
        <v>13</v>
      </c>
      <c r="B53">
        <v>1</v>
      </c>
      <c r="C53">
        <v>1</v>
      </c>
      <c r="D53">
        <v>0.27863247863247798</v>
      </c>
      <c r="E53">
        <v>0.72136752136752103</v>
      </c>
      <c r="F53">
        <v>0.110641891891891</v>
      </c>
      <c r="G53">
        <v>0.110641891891891</v>
      </c>
      <c r="H53">
        <v>4.8113207547169801E-2</v>
      </c>
      <c r="I53">
        <v>8.0188679245283001E-2</v>
      </c>
      <c r="J53">
        <v>6.2113883854269802E-2</v>
      </c>
      <c r="K53">
        <v>8.28999253461042E-2</v>
      </c>
      <c r="L53">
        <v>0.69010239864682399</v>
      </c>
      <c r="M53" s="31">
        <v>0</v>
      </c>
      <c r="N53">
        <v>1.0155124588289901</v>
      </c>
      <c r="O53">
        <v>0.98909985375515896</v>
      </c>
      <c r="P53">
        <v>1.0142748379697499</v>
      </c>
      <c r="Q53">
        <v>0.99431042312668505</v>
      </c>
      <c r="R53">
        <v>82.709999084472599</v>
      </c>
      <c r="S53" s="43">
        <f>IF(C53,O53,Q53)</f>
        <v>0.98909985375515896</v>
      </c>
      <c r="T53" s="43">
        <f>IF(D53 = 0,N53,P53)</f>
        <v>1.0142748379697499</v>
      </c>
      <c r="U53" s="68">
        <f>R53*S53^(1-M53)</f>
        <v>81.808447998541183</v>
      </c>
      <c r="V53" s="67">
        <f>R53*T53^(M53+1)</f>
        <v>83.890670919881615</v>
      </c>
      <c r="W53" s="76">
        <f>0.5 * (D53-MAX($D$3:$D$73))/(MIN($D$3:$D$73)-MAX($D$3:$D$73)) + 0.75</f>
        <v>1.0877047759625174</v>
      </c>
      <c r="X53" s="76">
        <f>AVERAGE(D53, F53, G53, H53, I53, J53, K53)</f>
        <v>0.11046170834415528</v>
      </c>
      <c r="Y53" s="32">
        <f>1.2^M53</f>
        <v>1</v>
      </c>
      <c r="Z53" s="32">
        <f>IF(C53&gt;0, 1, 0.3)</f>
        <v>1</v>
      </c>
      <c r="AA53" s="32">
        <f>PERCENTILE($L$2:$L$73, 0.05)</f>
        <v>-0.31580945352484868</v>
      </c>
      <c r="AB53" s="32">
        <f>PERCENTILE($L$2:$L$73, 0.95)</f>
        <v>1.0216922300354019</v>
      </c>
      <c r="AC53" s="32">
        <f>MIN(MAX(L53,AA53), AB53)</f>
        <v>0.69010239864682399</v>
      </c>
      <c r="AD53" s="32">
        <f>AC53-$AC$74+1</f>
        <v>2.0059118521716726</v>
      </c>
      <c r="AE53" s="21">
        <f>(AD53^4) *Y53*Z53</f>
        <v>16.190019723575102</v>
      </c>
      <c r="AF53" s="15">
        <f>AE53/$AE$74</f>
        <v>2.5338908302801479E-2</v>
      </c>
      <c r="AG53" s="2">
        <v>165</v>
      </c>
      <c r="AH53" s="16">
        <f>$D$80*AF53</f>
        <v>1488.7748878769494</v>
      </c>
      <c r="AI53" s="26">
        <f>AH53-AG53</f>
        <v>1323.7748878769494</v>
      </c>
      <c r="AJ53" s="2">
        <v>1158</v>
      </c>
      <c r="AK53" s="2">
        <v>1241</v>
      </c>
      <c r="AL53" s="2">
        <v>0</v>
      </c>
      <c r="AM53" s="10">
        <f>SUM(AJ53:AL53)</f>
        <v>2399</v>
      </c>
      <c r="AN53" s="16">
        <f>AF53*$D$79</f>
        <v>2452.2488677285214</v>
      </c>
      <c r="AO53" s="9">
        <f>AN53-AM53</f>
        <v>53.248867728521418</v>
      </c>
      <c r="AP53" s="9">
        <f>AO53+AI53</f>
        <v>1377.0237556054708</v>
      </c>
      <c r="AQ53" s="18">
        <f>AG53+AM53</f>
        <v>2564</v>
      </c>
      <c r="AR53" s="30">
        <f>AH53+AN53</f>
        <v>3941.0237556054708</v>
      </c>
      <c r="AS53" s="77">
        <f>AP53*(AP53&gt;0)</f>
        <v>1377.0237556054708</v>
      </c>
      <c r="AT53">
        <f>AS53/$AS$74</f>
        <v>4.0901170248626252E-2</v>
      </c>
      <c r="AU53" s="66">
        <f>AT53*$AP$74</f>
        <v>200.80429533563097</v>
      </c>
      <c r="AV53" s="69">
        <f>IF(AU53&gt;0,U53,V53)</f>
        <v>81.808447998541183</v>
      </c>
      <c r="AW53" s="17">
        <f>AU53/AV53</f>
        <v>2.4545667378900982</v>
      </c>
      <c r="AX53" s="38">
        <f>AQ53/AR53</f>
        <v>0.65059237370825873</v>
      </c>
      <c r="AY53" s="23">
        <v>0</v>
      </c>
      <c r="AZ53" s="16">
        <f>BN53*$D$81</f>
        <v>72.546223775188921</v>
      </c>
      <c r="BA53" s="63">
        <f>AZ53-AY53</f>
        <v>72.546223775188921</v>
      </c>
      <c r="BB53" s="42">
        <f>($AD53^$BB$76)*($BC$76^$M53)*(IF($C53&gt;0,1,$BD$76))</f>
        <v>2.1445381749579675</v>
      </c>
      <c r="BC53" s="42">
        <f>($AD53^$BB$77)*($BC$77^$M53)*(IF($C53&gt;0,1,$BD$77))</f>
        <v>4.4170618048080152</v>
      </c>
      <c r="BD53" s="42">
        <f>($AD53^$BB$78)*($BC$78^$M53)*(IF($C53&gt;0,1,$BD$78))</f>
        <v>29.521777288300139</v>
      </c>
      <c r="BE53" s="42">
        <f>($AD53^$BB$79)*($BC$79^$M53)*(IF($C53&gt;0,1,$BD$79))</f>
        <v>4.4386373057944182</v>
      </c>
      <c r="BF53" s="42">
        <f>($AD53^$BB$80)*($BC$80^$M53)*(IF($C53&gt;0,1,$BD$80))</f>
        <v>1.0639121145888015</v>
      </c>
      <c r="BG53" s="42">
        <f>($AD53^$BB$81)*($BC$81^$M53)*(IF($C53&gt;0,1,$BD$81))</f>
        <v>12.13641096655269</v>
      </c>
      <c r="BH53" s="42">
        <f>($AD53^$BB$82)*($BC$82^$M53)*(IF($C53&gt;0,1,$BD$82))</f>
        <v>3.6602376004084873</v>
      </c>
      <c r="BI53" s="40">
        <f>BB53/BB$74</f>
        <v>2.0588850117028913E-2</v>
      </c>
      <c r="BJ53" s="40">
        <f>BC53/BC$74</f>
        <v>2.2318249511245621E-2</v>
      </c>
      <c r="BK53" s="40">
        <f>BD53/BD$74</f>
        <v>2.821667535219223E-2</v>
      </c>
      <c r="BL53" s="40">
        <f>BE53/BE$74</f>
        <v>2.0081854251642876E-2</v>
      </c>
      <c r="BM53" s="40">
        <f>BF53/BF$74</f>
        <v>1.4468569811038154E-2</v>
      </c>
      <c r="BN53" s="40">
        <f>BG53/BG$74</f>
        <v>2.1215447806752132E-2</v>
      </c>
      <c r="BO53" s="40">
        <f>BH53/BH$74</f>
        <v>2.7437076679524591E-2</v>
      </c>
      <c r="BP53" s="2">
        <v>1613</v>
      </c>
      <c r="BQ53" s="17">
        <f>BP$74*BI53</f>
        <v>1300.1035294899077</v>
      </c>
      <c r="BR53" s="1">
        <f>BQ53-BP53</f>
        <v>-312.89647051009229</v>
      </c>
      <c r="BS53" s="2">
        <v>908</v>
      </c>
      <c r="BT53" s="17">
        <f>BS$74*BJ53</f>
        <v>1346.9286762531844</v>
      </c>
      <c r="BU53" s="1">
        <f>BT53-BS53</f>
        <v>438.92867625318445</v>
      </c>
      <c r="BV53" s="2">
        <v>1187</v>
      </c>
      <c r="BW53" s="17">
        <f>BV$74*BK53</f>
        <v>1891.4766155588541</v>
      </c>
      <c r="BX53" s="1">
        <f>BW53-BV53</f>
        <v>704.47661555885406</v>
      </c>
      <c r="BY53" s="2">
        <v>1917</v>
      </c>
      <c r="BZ53" s="17">
        <f>BY$74*BL53</f>
        <v>1302.1275115307758</v>
      </c>
      <c r="CA53" s="1">
        <f>BZ53-BY53</f>
        <v>-614.87248846922421</v>
      </c>
      <c r="CB53" s="2">
        <v>1047</v>
      </c>
      <c r="CC53" s="17">
        <f>CB$74*BM53</f>
        <v>956.40140164924401</v>
      </c>
      <c r="CD53" s="1">
        <f>CC53-CB53</f>
        <v>-90.598598350755992</v>
      </c>
      <c r="CE53" s="2">
        <v>1047</v>
      </c>
      <c r="CF53" s="17">
        <f>CE$74*BN53</f>
        <v>1528.9761079848195</v>
      </c>
      <c r="CG53" s="1">
        <f>CF53-CE53</f>
        <v>481.97610798481946</v>
      </c>
      <c r="CH53" s="2">
        <v>2968</v>
      </c>
      <c r="CI53" s="17">
        <f>CH$74*BO53</f>
        <v>1827.5288034697739</v>
      </c>
      <c r="CJ53" s="1">
        <f>CI53-CH53</f>
        <v>-1140.4711965302261</v>
      </c>
      <c r="CK53" s="9"/>
      <c r="CO53" s="40"/>
      <c r="CQ53" s="17"/>
      <c r="CR53" s="1"/>
    </row>
    <row r="54" spans="1:96" x14ac:dyDescent="0.2">
      <c r="A54" s="51" t="s">
        <v>210</v>
      </c>
      <c r="B54">
        <v>1</v>
      </c>
      <c r="C54">
        <v>1</v>
      </c>
      <c r="D54">
        <v>0.25335120643431602</v>
      </c>
      <c r="E54">
        <v>0.74664879356568303</v>
      </c>
      <c r="F54">
        <v>0.34736842105263099</v>
      </c>
      <c r="G54">
        <v>0.34736842105263099</v>
      </c>
      <c r="H54">
        <v>0.12421383647798701</v>
      </c>
      <c r="I54">
        <v>0.19025157232704401</v>
      </c>
      <c r="J54">
        <v>0.153726633003885</v>
      </c>
      <c r="K54">
        <v>0.231083919345975</v>
      </c>
      <c r="L54">
        <v>0.33363082025459601</v>
      </c>
      <c r="M54" s="31">
        <v>0</v>
      </c>
      <c r="N54">
        <v>1.0102398525731799</v>
      </c>
      <c r="O54">
        <v>0.99589974212796295</v>
      </c>
      <c r="P54">
        <v>1.0092314447130699</v>
      </c>
      <c r="Q54">
        <v>0.98948233169618405</v>
      </c>
      <c r="R54">
        <v>29.934999465942301</v>
      </c>
      <c r="S54" s="43">
        <f>IF(C54,O54,Q54)</f>
        <v>0.99589974212796295</v>
      </c>
      <c r="T54" s="43">
        <f>IF(D54 = 0,N54,P54)</f>
        <v>1.0092314447130699</v>
      </c>
      <c r="U54" s="68">
        <f>R54*S54^(1-M54)</f>
        <v>29.812258248732647</v>
      </c>
      <c r="V54" s="67">
        <f>R54*T54^(M54+1)</f>
        <v>30.211342758497924</v>
      </c>
      <c r="W54" s="76">
        <f>0.5 * (D54-MAX($D$3:$D$73))/(MIN($D$3:$D$73)-MAX($D$3:$D$73)) + 0.75</f>
        <v>1.1025156957180557</v>
      </c>
      <c r="X54" s="76">
        <f>AVERAGE(D54, F54, G54, H54, I54, J54, K54)</f>
        <v>0.23533771567063844</v>
      </c>
      <c r="Y54" s="32">
        <f>1.2^M54</f>
        <v>1</v>
      </c>
      <c r="Z54" s="32">
        <f>IF(C54&gt;0, 1, 0.3)</f>
        <v>1</v>
      </c>
      <c r="AA54" s="32">
        <f>PERCENTILE($L$2:$L$73, 0.05)</f>
        <v>-0.31580945352484868</v>
      </c>
      <c r="AB54" s="32">
        <f>PERCENTILE($L$2:$L$73, 0.95)</f>
        <v>1.0216922300354019</v>
      </c>
      <c r="AC54" s="32">
        <f>MIN(MAX(L54,AA54), AB54)</f>
        <v>0.33363082025459601</v>
      </c>
      <c r="AD54" s="32">
        <f>AC54-$AC$74+1</f>
        <v>1.6494402737794447</v>
      </c>
      <c r="AE54" s="21">
        <f>(AD54^4) *Y54*Z54</f>
        <v>7.4019539258970584</v>
      </c>
      <c r="AF54" s="15">
        <f>AE54/$AE$74</f>
        <v>1.1584756225883725E-2</v>
      </c>
      <c r="AG54" s="2">
        <v>90</v>
      </c>
      <c r="AH54" s="16">
        <f>$D$80*AF54</f>
        <v>680.65655967368536</v>
      </c>
      <c r="AI54" s="26">
        <f>AH54-AG54</f>
        <v>590.65655967368536</v>
      </c>
      <c r="AJ54" s="2">
        <v>150</v>
      </c>
      <c r="AK54" s="2">
        <v>539</v>
      </c>
      <c r="AL54" s="2">
        <v>0</v>
      </c>
      <c r="AM54" s="10">
        <f>SUM(AJ54:AL54)</f>
        <v>689</v>
      </c>
      <c r="AN54" s="16">
        <f>AF54*$D$79</f>
        <v>1121.1495380285751</v>
      </c>
      <c r="AO54" s="9">
        <f>AN54-AM54</f>
        <v>432.14953802857508</v>
      </c>
      <c r="AP54" s="9">
        <f>AO54+AI54</f>
        <v>1022.8060977022604</v>
      </c>
      <c r="AQ54" s="18">
        <f>AG54+AM54</f>
        <v>779</v>
      </c>
      <c r="AR54" s="30">
        <f>AH54+AN54</f>
        <v>1801.8060977022606</v>
      </c>
      <c r="AS54" s="77">
        <f>AP54*(AP54&gt;0)</f>
        <v>1022.8060977022604</v>
      </c>
      <c r="AT54">
        <f>AS54/$AS$74</f>
        <v>3.03799888441714E-2</v>
      </c>
      <c r="AU54" s="66">
        <f>AT54*$AP$74</f>
        <v>149.15055523045976</v>
      </c>
      <c r="AV54" s="69">
        <f>IF(AU54&gt;0,U54,V54)</f>
        <v>29.812258248732647</v>
      </c>
      <c r="AW54" s="17">
        <f>AU54/AV54</f>
        <v>5.0029942041307898</v>
      </c>
      <c r="AX54" s="38">
        <f>AQ54/AR54</f>
        <v>0.43234396919480617</v>
      </c>
      <c r="AY54" s="23">
        <v>0</v>
      </c>
      <c r="AZ54" s="16">
        <f>BN54*$D$81</f>
        <v>35.966117961254476</v>
      </c>
      <c r="BA54" s="63">
        <f>AZ54-AY54</f>
        <v>35.966117961254476</v>
      </c>
      <c r="BB54" s="42">
        <f>($AD54^$BB$76)*($BC$76^$M54)*(IF($C54&gt;0,1,$BD$76))</f>
        <v>1.7306167685295604</v>
      </c>
      <c r="BC54" s="42">
        <f>($AD54^$BB$77)*($BC$77^$M54)*(IF($C54&gt;0,1,$BD$77))</f>
        <v>2.9093521543094543</v>
      </c>
      <c r="BD54" s="42">
        <f>($AD54^$BB$78)*($BC$78^$M54)*(IF($C54&gt;0,1,$BD$78))</f>
        <v>11.40007893414321</v>
      </c>
      <c r="BE54" s="42">
        <f>($AD54^$BB$79)*($BC$79^$M54)*(IF($C54&gt;0,1,$BD$79))</f>
        <v>2.9195616379759644</v>
      </c>
      <c r="BF54" s="42">
        <f>($AD54^$BB$80)*($BC$80^$M54)*(IF($C54&gt;0,1,$BD$80))</f>
        <v>1.0455455474913176</v>
      </c>
      <c r="BG54" s="42">
        <f>($AD54^$BB$81)*($BC$81^$M54)*(IF($C54&gt;0,1,$BD$81))</f>
        <v>6.0168478210795717</v>
      </c>
      <c r="BH54" s="42">
        <f>($AD54^$BB$82)*($BC$82^$M54)*(IF($C54&gt;0,1,$BD$82))</f>
        <v>2.5416480478917545</v>
      </c>
      <c r="BI54" s="40">
        <f>BB54/BB$74</f>
        <v>1.6614956858005295E-2</v>
      </c>
      <c r="BJ54" s="40">
        <f>BC54/BC$74</f>
        <v>1.4700189892131378E-2</v>
      </c>
      <c r="BK54" s="40">
        <f>BD54/BD$74</f>
        <v>1.0896103006696941E-2</v>
      </c>
      <c r="BL54" s="40">
        <f>BE54/BE$74</f>
        <v>1.3209056575986117E-2</v>
      </c>
      <c r="BM54" s="40">
        <f>BF54/BF$74</f>
        <v>1.4218795459759364E-2</v>
      </c>
      <c r="BN54" s="40">
        <f>BG54/BG$74</f>
        <v>1.0517946472073249E-2</v>
      </c>
      <c r="BO54" s="40">
        <f>BH54/BH$74</f>
        <v>1.9052149066658267E-2</v>
      </c>
      <c r="BP54" s="2">
        <v>0</v>
      </c>
      <c r="BQ54" s="17">
        <f>BP$74*BI54</f>
        <v>1049.1680657556024</v>
      </c>
      <c r="BR54" s="1">
        <f>BQ54-BP54</f>
        <v>1049.1680657556024</v>
      </c>
      <c r="BS54" s="2">
        <v>0</v>
      </c>
      <c r="BT54" s="17">
        <f>BS$74*BJ54</f>
        <v>887.17116018002082</v>
      </c>
      <c r="BU54" s="1">
        <f>BT54-BS54</f>
        <v>887.17116018002082</v>
      </c>
      <c r="BV54" s="2">
        <v>0</v>
      </c>
      <c r="BW54" s="17">
        <f>BV$74*BK54</f>
        <v>730.40936895092273</v>
      </c>
      <c r="BX54" s="1">
        <f>BW54-BV54</f>
        <v>730.40936895092273</v>
      </c>
      <c r="BY54" s="2">
        <v>0</v>
      </c>
      <c r="BZ54" s="17">
        <f>BY$74*BL54</f>
        <v>856.48843744351575</v>
      </c>
      <c r="CA54" s="1">
        <f>BZ54-BY54</f>
        <v>856.48843744351575</v>
      </c>
      <c r="CB54" s="2">
        <v>745</v>
      </c>
      <c r="CC54" s="17">
        <f>CB$74*BM54</f>
        <v>939.89081748101341</v>
      </c>
      <c r="CD54" s="1">
        <f>CC54-CB54</f>
        <v>194.89081748101341</v>
      </c>
      <c r="CE54" s="2">
        <v>0</v>
      </c>
      <c r="CF54" s="17">
        <f>CE$74*BN54</f>
        <v>758.01788429584701</v>
      </c>
      <c r="CG54" s="1">
        <f>CF54-CE54</f>
        <v>758.01788429584701</v>
      </c>
      <c r="CH54" s="2">
        <v>0</v>
      </c>
      <c r="CI54" s="17">
        <f>CH$74*BO54</f>
        <v>1269.0255450319737</v>
      </c>
      <c r="CJ54" s="1">
        <f>CI54-CH54</f>
        <v>1269.0255450319737</v>
      </c>
      <c r="CK54" s="9"/>
      <c r="CO54" s="40"/>
      <c r="CQ54" s="17"/>
      <c r="CR54" s="1"/>
    </row>
    <row r="55" spans="1:96" x14ac:dyDescent="0.2">
      <c r="A55" s="35" t="s">
        <v>41</v>
      </c>
      <c r="B55">
        <v>1</v>
      </c>
      <c r="C55">
        <v>1</v>
      </c>
      <c r="D55">
        <v>0.268630849220104</v>
      </c>
      <c r="E55">
        <v>0.73136915077989595</v>
      </c>
      <c r="F55">
        <v>0.18236301369863001</v>
      </c>
      <c r="G55">
        <v>0.18236301369863001</v>
      </c>
      <c r="H55">
        <v>5.9386973180076602E-2</v>
      </c>
      <c r="I55">
        <v>0.25670498084291099</v>
      </c>
      <c r="J55">
        <v>0.123470368155724</v>
      </c>
      <c r="K55">
        <v>0.150054751472111</v>
      </c>
      <c r="L55">
        <v>0.85325618930097402</v>
      </c>
      <c r="M55" s="31">
        <v>0</v>
      </c>
      <c r="N55">
        <v>1.0113484064165901</v>
      </c>
      <c r="O55">
        <v>0.98870708364186799</v>
      </c>
      <c r="P55">
        <v>1.0177439618628601</v>
      </c>
      <c r="Q55">
        <v>0.98801907236309205</v>
      </c>
      <c r="R55">
        <v>76.260002136230398</v>
      </c>
      <c r="S55" s="43">
        <f>IF(C55,O55,Q55)</f>
        <v>0.98870708364186799</v>
      </c>
      <c r="T55" s="43">
        <f>IF(D55 = 0,N55,P55)</f>
        <v>1.0177439618628601</v>
      </c>
      <c r="U55" s="68">
        <f>R55*S55^(1-M55)</f>
        <v>75.398804310634986</v>
      </c>
      <c r="V55" s="67">
        <f>R55*T55^(M55+1)</f>
        <v>77.613156705797294</v>
      </c>
      <c r="W55" s="76">
        <f>0.5 * (D55-MAX($D$3:$D$73))/(MIN($D$3:$D$73)-MAX($D$3:$D$73)) + 0.75</f>
        <v>1.0935641856271179</v>
      </c>
      <c r="X55" s="76">
        <f>AVERAGE(D55, F55, G55, H55, I55, J55, K55)</f>
        <v>0.17471056432402671</v>
      </c>
      <c r="Y55" s="32">
        <f>1.2^M55</f>
        <v>1</v>
      </c>
      <c r="Z55" s="32">
        <f>IF(C55&gt;0, 1, 0.3)</f>
        <v>1</v>
      </c>
      <c r="AA55" s="32">
        <f>PERCENTILE($L$2:$L$73, 0.05)</f>
        <v>-0.31580945352484868</v>
      </c>
      <c r="AB55" s="32">
        <f>PERCENTILE($L$2:$L$73, 0.95)</f>
        <v>1.0216922300354019</v>
      </c>
      <c r="AC55" s="32">
        <f>MIN(MAX(L55,AA55), AB55)</f>
        <v>0.85325618930097402</v>
      </c>
      <c r="AD55" s="32">
        <f>AC55-$AC$74+1</f>
        <v>2.1690656428258226</v>
      </c>
      <c r="AE55" s="21">
        <f>(AD55^4) *Y55*Z55</f>
        <v>22.135573652559515</v>
      </c>
      <c r="AF55" s="15">
        <f>AE55/$AE$74</f>
        <v>3.4644261130539075E-2</v>
      </c>
      <c r="AG55" s="2">
        <v>3127</v>
      </c>
      <c r="AH55" s="16">
        <f>$D$80*AF55</f>
        <v>2035.5062405942581</v>
      </c>
      <c r="AI55" s="26">
        <f>AH55-AG55</f>
        <v>-1091.4937594057419</v>
      </c>
      <c r="AJ55" s="2">
        <v>1831</v>
      </c>
      <c r="AK55" s="2">
        <v>1068</v>
      </c>
      <c r="AL55" s="2">
        <v>0</v>
      </c>
      <c r="AM55" s="10">
        <f>SUM(AJ55:AL55)</f>
        <v>2899</v>
      </c>
      <c r="AN55" s="16">
        <f>AF55*$D$79</f>
        <v>3352.8023036913105</v>
      </c>
      <c r="AO55" s="9">
        <f>AN55-AM55</f>
        <v>453.8023036913105</v>
      </c>
      <c r="AP55" s="9">
        <f>AO55+AI55</f>
        <v>-637.69145571443141</v>
      </c>
      <c r="AQ55" s="18">
        <f>AG55+AM55</f>
        <v>6026</v>
      </c>
      <c r="AR55" s="30">
        <f>AH55+AN55</f>
        <v>5388.3085442855681</v>
      </c>
      <c r="AS55" s="77">
        <f>AP55*(AP55&gt;0)</f>
        <v>0</v>
      </c>
      <c r="AT55">
        <f>AS55/$AS$74</f>
        <v>0</v>
      </c>
      <c r="AU55" s="66">
        <f>AT55*$AP$74</f>
        <v>0</v>
      </c>
      <c r="AV55" s="69">
        <f>IF(AU55&gt;0,U55,V55)</f>
        <v>77.613156705797294</v>
      </c>
      <c r="AW55" s="17">
        <f>AU55/AV55</f>
        <v>0</v>
      </c>
      <c r="AX55" s="38">
        <f>AQ55/AR55</f>
        <v>1.1183472420841081</v>
      </c>
      <c r="AY55" s="23">
        <v>0</v>
      </c>
      <c r="AZ55" s="16">
        <f>BN55*$D$81</f>
        <v>96.02811910440829</v>
      </c>
      <c r="BA55" s="63">
        <f>AZ55-AY55</f>
        <v>96.02811910440829</v>
      </c>
      <c r="BB55" s="42">
        <f>($AD55^$BB$76)*($BC$76^$M55)*(IF($C55&gt;0,1,$BD$76))</f>
        <v>2.3364412982581424</v>
      </c>
      <c r="BC55" s="42">
        <f>($AD55^$BB$77)*($BC$77^$M55)*(IF($C55&gt;0,1,$BD$77))</f>
        <v>5.2192239453128311</v>
      </c>
      <c r="BD55" s="42">
        <f>($AD55^$BB$78)*($BC$78^$M55)*(IF($C55&gt;0,1,$BD$78))</f>
        <v>43.181141368263646</v>
      </c>
      <c r="BE55" s="42">
        <f>($AD55^$BB$79)*($BC$79^$M55)*(IF($C55&gt;0,1,$BD$79))</f>
        <v>5.2475893348174107</v>
      </c>
      <c r="BF55" s="42">
        <f>($AD55^$BB$80)*($BC$80^$M55)*(IF($C55&gt;0,1,$BD$80))</f>
        <v>1.0713423426961965</v>
      </c>
      <c r="BG55" s="42">
        <f>($AD55^$BB$81)*($BC$81^$M55)*(IF($C55&gt;0,1,$BD$81))</f>
        <v>16.064746821387999</v>
      </c>
      <c r="BH55" s="42">
        <f>($AD55^$BB$82)*($BC$82^$M55)*(IF($C55&gt;0,1,$BD$82))</f>
        <v>4.2345991316597607</v>
      </c>
      <c r="BI55" s="40">
        <f>BB55/BB$74</f>
        <v>2.2431234966482323E-2</v>
      </c>
      <c r="BJ55" s="40">
        <f>BC55/BC$74</f>
        <v>2.6371363456985274E-2</v>
      </c>
      <c r="BK55" s="40">
        <f>BD55/BD$74</f>
        <v>4.1272184781649034E-2</v>
      </c>
      <c r="BL55" s="40">
        <f>BE55/BE$74</f>
        <v>2.3741819151726771E-2</v>
      </c>
      <c r="BM55" s="40">
        <f>BF55/BF$74</f>
        <v>1.4569616478906328E-2</v>
      </c>
      <c r="BN55" s="40">
        <f>BG55/BG$74</f>
        <v>2.8082503028047458E-2</v>
      </c>
      <c r="BO55" s="40">
        <f>BH55/BH$74</f>
        <v>3.1742480616403349E-2</v>
      </c>
      <c r="BP55" s="2">
        <v>911</v>
      </c>
      <c r="BQ55" s="17">
        <f>BP$74*BI55</f>
        <v>1416.4427631934927</v>
      </c>
      <c r="BR55" s="1">
        <f>BQ55-BP55</f>
        <v>505.44276319349274</v>
      </c>
      <c r="BS55" s="2">
        <v>2392</v>
      </c>
      <c r="BT55" s="17">
        <f>BS$74*BJ55</f>
        <v>1591.5381559925183</v>
      </c>
      <c r="BU55" s="1">
        <f>BT55-BS55</f>
        <v>-800.46184400748166</v>
      </c>
      <c r="BV55" s="2">
        <v>3331</v>
      </c>
      <c r="BW55" s="17">
        <f>BV$74*BK55</f>
        <v>2766.6396346530614</v>
      </c>
      <c r="BX55" s="1">
        <f>BW55-BV55</f>
        <v>-564.36036534693858</v>
      </c>
      <c r="BY55" s="2">
        <v>2075</v>
      </c>
      <c r="BZ55" s="17">
        <f>BY$74*BL55</f>
        <v>1539.4432956171156</v>
      </c>
      <c r="CA55" s="1">
        <f>BZ55-BY55</f>
        <v>-535.55670438288439</v>
      </c>
      <c r="CB55" s="2">
        <v>1023</v>
      </c>
      <c r="CC55" s="17">
        <f>CB$74*BM55</f>
        <v>963.08078848866614</v>
      </c>
      <c r="CD55" s="1">
        <f>CC55-CB55</f>
        <v>-59.919211511333856</v>
      </c>
      <c r="CE55" s="2">
        <v>2362</v>
      </c>
      <c r="CF55" s="17">
        <f>CE$74*BN55</f>
        <v>2023.8779107283524</v>
      </c>
      <c r="CG55" s="1">
        <f>CF55-CE55</f>
        <v>-338.12208927164761</v>
      </c>
      <c r="CH55" s="2">
        <v>1968</v>
      </c>
      <c r="CI55" s="17">
        <f>CH$74*BO55</f>
        <v>2114.3031488973943</v>
      </c>
      <c r="CJ55" s="1">
        <f>CI55-CH55</f>
        <v>146.30314889739429</v>
      </c>
      <c r="CK55" s="9"/>
      <c r="CO55" s="40"/>
      <c r="CQ55" s="17"/>
      <c r="CR55" s="1"/>
    </row>
    <row r="56" spans="1:96" x14ac:dyDescent="0.2">
      <c r="A56" s="35" t="s">
        <v>60</v>
      </c>
      <c r="B56">
        <v>1</v>
      </c>
      <c r="C56">
        <v>1</v>
      </c>
      <c r="D56">
        <v>0.206260032102728</v>
      </c>
      <c r="E56">
        <v>0.79373996789727097</v>
      </c>
      <c r="F56">
        <v>0.123015873015873</v>
      </c>
      <c r="G56">
        <v>0.123015873015873</v>
      </c>
      <c r="H56">
        <v>1.6725352112675999E-2</v>
      </c>
      <c r="I56">
        <v>7.7464788732394305E-2</v>
      </c>
      <c r="J56">
        <v>3.5994803345529701E-2</v>
      </c>
      <c r="K56">
        <v>6.6542709274457698E-2</v>
      </c>
      <c r="L56">
        <v>0.76582100334535497</v>
      </c>
      <c r="M56" s="31">
        <v>0</v>
      </c>
      <c r="N56">
        <v>1.00756677165933</v>
      </c>
      <c r="O56">
        <v>0.99298245614034997</v>
      </c>
      <c r="P56">
        <v>1.0113389380276201</v>
      </c>
      <c r="Q56">
        <v>0.99292786631364305</v>
      </c>
      <c r="R56">
        <v>348.25</v>
      </c>
      <c r="S56" s="43">
        <f>IF(C56,O56,Q56)</f>
        <v>0.99298245614034997</v>
      </c>
      <c r="T56" s="43">
        <f>IF(D56 = 0,N56,P56)</f>
        <v>1.0113389380276201</v>
      </c>
      <c r="U56" s="68">
        <f>R56*S56^(1-M56)</f>
        <v>345.80614035087689</v>
      </c>
      <c r="V56" s="67">
        <f>R56*T56^(M56+1)</f>
        <v>352.19878516811872</v>
      </c>
      <c r="W56" s="76">
        <f>0.5 * (D56-MAX($D$3:$D$73))/(MIN($D$3:$D$73)-MAX($D$3:$D$73)) + 0.75</f>
        <v>1.1301038486698651</v>
      </c>
      <c r="X56" s="76">
        <f>AVERAGE(D56, F56, G56, H56, I56, J56, K56)</f>
        <v>9.2717061657075953E-2</v>
      </c>
      <c r="Y56" s="32">
        <f>1.2^M56</f>
        <v>1</v>
      </c>
      <c r="Z56" s="32">
        <f>IF(C56&gt;0, 1, 0.3)</f>
        <v>1</v>
      </c>
      <c r="AA56" s="32">
        <f>PERCENTILE($L$2:$L$73, 0.05)</f>
        <v>-0.31580945352484868</v>
      </c>
      <c r="AB56" s="32">
        <f>PERCENTILE($L$2:$L$73, 0.95)</f>
        <v>1.0216922300354019</v>
      </c>
      <c r="AC56" s="32">
        <f>MIN(MAX(L56,AA56), AB56)</f>
        <v>0.76582100334535497</v>
      </c>
      <c r="AD56" s="32">
        <f>AC56-$AC$74+1</f>
        <v>2.0816304568702035</v>
      </c>
      <c r="AE56" s="21">
        <f>(AD56^4) *Y56*Z56</f>
        <v>18.776495355188956</v>
      </c>
      <c r="AF56" s="15">
        <f>AE56/$AE$74</f>
        <v>2.9386986685402836E-2</v>
      </c>
      <c r="AG56" s="2">
        <v>697</v>
      </c>
      <c r="AH56" s="16">
        <f>$D$80*AF56</f>
        <v>1726.6177092075009</v>
      </c>
      <c r="AI56" s="26">
        <f>AH56-AG56</f>
        <v>1029.6177092075009</v>
      </c>
      <c r="AJ56" s="2">
        <v>2439</v>
      </c>
      <c r="AK56" s="2">
        <v>1742</v>
      </c>
      <c r="AL56" s="2">
        <v>0</v>
      </c>
      <c r="AM56" s="10">
        <f>SUM(AJ56:AL56)</f>
        <v>4181</v>
      </c>
      <c r="AN56" s="16">
        <f>AF56*$D$79</f>
        <v>2844.0137974399158</v>
      </c>
      <c r="AO56" s="9">
        <f>AN56-AM56</f>
        <v>-1336.9862025600842</v>
      </c>
      <c r="AP56" s="9">
        <f>AO56+AI56</f>
        <v>-307.3684933525833</v>
      </c>
      <c r="AQ56" s="18">
        <f>AG56+AM56</f>
        <v>4878</v>
      </c>
      <c r="AR56" s="30">
        <f>AH56+AN56</f>
        <v>4570.6315066474162</v>
      </c>
      <c r="AS56" s="77">
        <f>AP56*(AP56&gt;0)</f>
        <v>0</v>
      </c>
      <c r="AT56">
        <f>AS56/$AS$74</f>
        <v>0</v>
      </c>
      <c r="AU56" s="66">
        <f>AT56*$AP$74</f>
        <v>0</v>
      </c>
      <c r="AV56" s="69">
        <f>IF(AU56&gt;0,U56,V56)</f>
        <v>352.19878516811872</v>
      </c>
      <c r="AW56" s="17">
        <f>AU56/AV56</f>
        <v>0</v>
      </c>
      <c r="AX56" s="38">
        <f>AQ56/AR56</f>
        <v>1.0672485832440342</v>
      </c>
      <c r="AY56" s="23">
        <v>0</v>
      </c>
      <c r="AZ56" s="16">
        <f>BN56*$D$81</f>
        <v>82.855237553358222</v>
      </c>
      <c r="BA56" s="63">
        <f>AZ56-AY56</f>
        <v>82.855237553358222</v>
      </c>
      <c r="BB56" s="42">
        <f>($AD56^$BB$76)*($BC$76^$M56)*(IF($C56&gt;0,1,$BD$76))</f>
        <v>2.2334199047838865</v>
      </c>
      <c r="BC56" s="42">
        <f>($AD56^$BB$77)*($BC$77^$M56)*(IF($C56&gt;0,1,$BD$77))</f>
        <v>4.7805003460876989</v>
      </c>
      <c r="BD56" s="42">
        <f>($AD56^$BB$78)*($BC$78^$M56)*(IF($C56&gt;0,1,$BD$78))</f>
        <v>35.350606551778611</v>
      </c>
      <c r="BE56" s="42">
        <f>($AD56^$BB$79)*($BC$79^$M56)*(IF($C56&gt;0,1,$BD$79))</f>
        <v>4.8050972240937186</v>
      </c>
      <c r="BF56" s="42">
        <f>($AD56^$BB$80)*($BC$80^$M56)*(IF($C56&gt;0,1,$BD$80))</f>
        <v>1.0674263598055858</v>
      </c>
      <c r="BG56" s="42">
        <f>($AD56^$BB$81)*($BC$81^$M56)*(IF($C56&gt;0,1,$BD$81))</f>
        <v>13.861027650384914</v>
      </c>
      <c r="BH56" s="42">
        <f>($AD56^$BB$82)*($BC$82^$M56)*(IF($C56&gt;0,1,$BD$82))</f>
        <v>3.9219709534895633</v>
      </c>
      <c r="BI56" s="40">
        <f>BB56/BB$74</f>
        <v>2.1442167924516288E-2</v>
      </c>
      <c r="BJ56" s="40">
        <f>BC56/BC$74</f>
        <v>2.4154608703107927E-2</v>
      </c>
      <c r="BK56" s="40">
        <f>BD56/BD$74</f>
        <v>3.3787823098642832E-2</v>
      </c>
      <c r="BL56" s="40">
        <f>BE56/BE$74</f>
        <v>2.173983938567229E-2</v>
      </c>
      <c r="BM56" s="40">
        <f>BF56/BF$74</f>
        <v>1.4516361448669616E-2</v>
      </c>
      <c r="BN56" s="40">
        <f>BG56/BG$74</f>
        <v>2.4230220077016588E-2</v>
      </c>
      <c r="BO56" s="40">
        <f>BH56/BH$74</f>
        <v>2.9399025291077331E-2</v>
      </c>
      <c r="BP56" s="2">
        <v>750</v>
      </c>
      <c r="BQ56" s="17">
        <f>BP$74*BI56</f>
        <v>1353.9871357615054</v>
      </c>
      <c r="BR56" s="1">
        <f>BQ56-BP56</f>
        <v>603.98713576150544</v>
      </c>
      <c r="BS56" s="2">
        <v>723</v>
      </c>
      <c r="BT56" s="17">
        <f>BS$74*BJ56</f>
        <v>1457.7547898412665</v>
      </c>
      <c r="BU56" s="1">
        <f>BT56-BS56</f>
        <v>734.75478984126653</v>
      </c>
      <c r="BV56" s="2">
        <v>1332</v>
      </c>
      <c r="BW56" s="17">
        <f>BV$74*BK56</f>
        <v>2264.9329335944235</v>
      </c>
      <c r="BX56" s="1">
        <f>BW56-BV56</f>
        <v>932.9329335944235</v>
      </c>
      <c r="BY56" s="2">
        <v>1594</v>
      </c>
      <c r="BZ56" s="17">
        <f>BY$74*BL56</f>
        <v>1409.6329256063768</v>
      </c>
      <c r="CA56" s="1">
        <f>BZ56-BY56</f>
        <v>-184.36707439362317</v>
      </c>
      <c r="CB56" s="2">
        <v>1061</v>
      </c>
      <c r="CC56" s="17">
        <f>CB$74*BM56</f>
        <v>959.56052447995887</v>
      </c>
      <c r="CD56" s="1">
        <f>CC56-CB56</f>
        <v>-101.43947552004113</v>
      </c>
      <c r="CE56" s="2">
        <v>1061</v>
      </c>
      <c r="CF56" s="17">
        <f>CE$74*BN56</f>
        <v>1746.2477307305085</v>
      </c>
      <c r="CG56" s="1">
        <f>CF56-CE56</f>
        <v>685.24773073050847</v>
      </c>
      <c r="CH56" s="2">
        <v>707</v>
      </c>
      <c r="CI56" s="17">
        <f>CH$74*BO56</f>
        <v>1958.2102765880788</v>
      </c>
      <c r="CJ56" s="1">
        <f>CI56-CH56</f>
        <v>1251.2102765880788</v>
      </c>
      <c r="CK56" s="9"/>
      <c r="CO56" s="40"/>
      <c r="CQ56" s="17"/>
      <c r="CR56" s="1"/>
    </row>
    <row r="57" spans="1:96" x14ac:dyDescent="0.2">
      <c r="A57" s="35" t="s">
        <v>211</v>
      </c>
      <c r="B57">
        <v>1</v>
      </c>
      <c r="C57">
        <v>1</v>
      </c>
      <c r="D57">
        <v>0.17688679245283001</v>
      </c>
      <c r="E57">
        <v>0.82311320754716899</v>
      </c>
      <c r="F57">
        <v>0.150684931506849</v>
      </c>
      <c r="G57">
        <v>0.150684931506849</v>
      </c>
      <c r="H57">
        <v>6.3694267515923501E-3</v>
      </c>
      <c r="I57">
        <v>3.6624203821656001E-2</v>
      </c>
      <c r="J57">
        <v>1.52733488003589E-2</v>
      </c>
      <c r="K57">
        <v>4.7973571035126297E-2</v>
      </c>
      <c r="L57">
        <v>-0.205605189931863</v>
      </c>
      <c r="M57" s="31">
        <v>2</v>
      </c>
      <c r="N57">
        <v>1.0057839885536799</v>
      </c>
      <c r="O57">
        <v>0.99206085935543997</v>
      </c>
      <c r="P57">
        <v>1.02132356285521</v>
      </c>
      <c r="Q57">
        <v>0.99090860936042302</v>
      </c>
      <c r="R57">
        <v>122.430000305175</v>
      </c>
      <c r="S57" s="43">
        <f>IF(C57,O57,Q57)</f>
        <v>0.99206085935543997</v>
      </c>
      <c r="T57" s="43">
        <f>IF(D57 = 0,N57,P57)</f>
        <v>1.02132356285521</v>
      </c>
      <c r="U57" s="68">
        <f>R57*S57^(1-M57)</f>
        <v>123.40976780872093</v>
      </c>
      <c r="V57" s="67">
        <f>R57*T57^(M57+1)</f>
        <v>130.43012345265649</v>
      </c>
      <c r="W57" s="76">
        <f>0.5 * (D57-MAX($D$3:$D$73))/(MIN($D$3:$D$73)-MAX($D$3:$D$73)) + 0.75</f>
        <v>1.1473120291761638</v>
      </c>
      <c r="X57" s="76">
        <f>AVERAGE(D57, F57, G57, H57, I57, J57, K57)</f>
        <v>8.349960083932309E-2</v>
      </c>
      <c r="Y57" s="32">
        <f>1.2^M57</f>
        <v>1.44</v>
      </c>
      <c r="Z57" s="32">
        <f>IF(C57&gt;0, 1, 0.3)</f>
        <v>1</v>
      </c>
      <c r="AA57" s="32">
        <f>PERCENTILE($L$2:$L$73, 0.05)</f>
        <v>-0.31580945352484868</v>
      </c>
      <c r="AB57" s="32">
        <f>PERCENTILE($L$2:$L$73, 0.95)</f>
        <v>1.0216922300354019</v>
      </c>
      <c r="AC57" s="32">
        <f>MIN(MAX(L57,AA57), AB57)</f>
        <v>-0.205605189931863</v>
      </c>
      <c r="AD57" s="32">
        <f>AC57-$AC$74+1</f>
        <v>1.1102042635929856</v>
      </c>
      <c r="AE57" s="21">
        <f>(AD57^4) *Y57*Z57</f>
        <v>2.1876309322150975</v>
      </c>
      <c r="AF57" s="15">
        <f>AE57/$AE$74</f>
        <v>3.4238487993348697E-3</v>
      </c>
      <c r="AG57" s="2">
        <v>0</v>
      </c>
      <c r="AH57" s="16">
        <f>$D$80*AF57</f>
        <v>201.1665242805206</v>
      </c>
      <c r="AI57" s="26">
        <f>AH57-AG57</f>
        <v>201.1665242805206</v>
      </c>
      <c r="AJ57" s="2">
        <v>0</v>
      </c>
      <c r="AK57" s="2">
        <v>367</v>
      </c>
      <c r="AL57" s="2">
        <v>0</v>
      </c>
      <c r="AM57" s="10">
        <f>SUM(AJ57:AL57)</f>
        <v>367</v>
      </c>
      <c r="AN57" s="16">
        <f>AF57*$D$79</f>
        <v>331.35323910203005</v>
      </c>
      <c r="AO57" s="9">
        <f>AN57-AM57</f>
        <v>-35.646760897969955</v>
      </c>
      <c r="AP57" s="9">
        <f>AO57+AI57</f>
        <v>165.51976338255065</v>
      </c>
      <c r="AQ57" s="18">
        <f>AG57+AM57</f>
        <v>367</v>
      </c>
      <c r="AR57" s="30">
        <f>AH57+AN57</f>
        <v>532.51976338255065</v>
      </c>
      <c r="AS57" s="77">
        <f>AP57*(AP57&gt;0)</f>
        <v>165.51976338255065</v>
      </c>
      <c r="AT57">
        <f>AS57/$AS$74</f>
        <v>4.9163654541640942E-3</v>
      </c>
      <c r="AU57" s="66">
        <f>AT57*$AP$74</f>
        <v>24.136896197218665</v>
      </c>
      <c r="AV57" s="69">
        <f>IF(AU57&gt;0,U57,V57)</f>
        <v>123.40976780872093</v>
      </c>
      <c r="AW57" s="17">
        <f>AU57/AV57</f>
        <v>0.19558335313157438</v>
      </c>
      <c r="AX57" s="38">
        <f>AQ57/AR57</f>
        <v>0.68917629961529736</v>
      </c>
      <c r="AY57" s="23">
        <v>0</v>
      </c>
      <c r="AZ57" s="16">
        <f>BN57*$D$81</f>
        <v>20.974045943512948</v>
      </c>
      <c r="BA57" s="63">
        <f>AZ57-AY57</f>
        <v>20.974045943512948</v>
      </c>
      <c r="BB57" s="42">
        <f>($AD57^$BB$76)*($BC$76^$M57)*(IF($C57&gt;0,1,$BD$76))</f>
        <v>0.59923382810183334</v>
      </c>
      <c r="BC57" s="42">
        <f>($AD57^$BB$77)*($BC$77^$M57)*(IF($C57&gt;0,1,$BD$77))</f>
        <v>0.77811497858351775</v>
      </c>
      <c r="BD57" s="42">
        <f>($AD57^$BB$78)*($BC$78^$M57)*(IF($C57&gt;0,1,$BD$78))</f>
        <v>0.38466653987449267</v>
      </c>
      <c r="BE57" s="42">
        <f>($AD57^$BB$79)*($BC$79^$M57)*(IF($C57&gt;0,1,$BD$79))</f>
        <v>0.15498615932941656</v>
      </c>
      <c r="BF57" s="42">
        <f>($AD57^$BB$80)*($BC$80^$M57)*(IF($C57&gt;0,1,$BD$80))</f>
        <v>1.8504535417171759</v>
      </c>
      <c r="BG57" s="42">
        <f>($AD57^$BB$81)*($BC$81^$M57)*(IF($C57&gt;0,1,$BD$81))</f>
        <v>3.5087924354360047</v>
      </c>
      <c r="BH57" s="42">
        <f>($AD57^$BB$82)*($BC$82^$M57)*(IF($C57&gt;0,1,$BD$82))</f>
        <v>0.22677672658784828</v>
      </c>
      <c r="BI57" s="40">
        <f>BB57/BB$74</f>
        <v>5.7530034279216916E-3</v>
      </c>
      <c r="BJ57" s="40">
        <f>BC57/BC$74</f>
        <v>3.9316099723941487E-3</v>
      </c>
      <c r="BK57" s="40">
        <f>BD57/BD$74</f>
        <v>3.6766115970908203E-4</v>
      </c>
      <c r="BL57" s="40">
        <f>BE57/BE$74</f>
        <v>7.0120833225371893E-4</v>
      </c>
      <c r="BM57" s="40">
        <f>BF57/BF$74</f>
        <v>2.5165063808645131E-2</v>
      </c>
      <c r="BN57" s="40">
        <f>BG57/BG$74</f>
        <v>6.1336587055162888E-3</v>
      </c>
      <c r="BO57" s="40">
        <f>BH57/BH$74</f>
        <v>1.699914354146841E-3</v>
      </c>
      <c r="BP57" s="2">
        <v>892</v>
      </c>
      <c r="BQ57" s="17">
        <f>BP$74*BI57</f>
        <v>363.27915445954312</v>
      </c>
      <c r="BR57" s="1">
        <f>BQ57-BP57</f>
        <v>-528.72084554045682</v>
      </c>
      <c r="BS57" s="2">
        <v>0</v>
      </c>
      <c r="BT57" s="17">
        <f>BS$74*BJ57</f>
        <v>237.27659344395926</v>
      </c>
      <c r="BU57" s="1">
        <f>BT57-BS57</f>
        <v>237.27659344395926</v>
      </c>
      <c r="BV57" s="2">
        <v>0</v>
      </c>
      <c r="BW57" s="17">
        <f>BV$74*BK57</f>
        <v>24.645798179938605</v>
      </c>
      <c r="BX57" s="1">
        <f>BW57-BV57</f>
        <v>24.645798179938605</v>
      </c>
      <c r="BY57" s="2">
        <v>0</v>
      </c>
      <c r="BZ57" s="17">
        <f>BY$74*BL57</f>
        <v>45.467049471663387</v>
      </c>
      <c r="CA57" s="1">
        <f>BZ57-BY57</f>
        <v>45.467049471663387</v>
      </c>
      <c r="CB57" s="2">
        <v>909</v>
      </c>
      <c r="CC57" s="17">
        <f>CB$74*BM57</f>
        <v>1663.4610478790605</v>
      </c>
      <c r="CD57" s="1">
        <f>CC57-CB57</f>
        <v>754.46104787906052</v>
      </c>
      <c r="CE57" s="2">
        <v>0</v>
      </c>
      <c r="CF57" s="17">
        <f>CE$74*BN57</f>
        <v>442.0466492478534</v>
      </c>
      <c r="CG57" s="1">
        <f>CF57-CE57</f>
        <v>442.0466492478534</v>
      </c>
      <c r="CH57" s="2">
        <v>0</v>
      </c>
      <c r="CI57" s="17">
        <f>CH$74*BO57</f>
        <v>113.22789530101279</v>
      </c>
      <c r="CJ57" s="1">
        <f>CI57-CH57</f>
        <v>113.22789530101279</v>
      </c>
      <c r="CK57" s="9"/>
      <c r="CO57" s="40"/>
      <c r="CQ57" s="17"/>
      <c r="CR57" s="1"/>
    </row>
    <row r="58" spans="1:96" x14ac:dyDescent="0.2">
      <c r="A58" s="47" t="s">
        <v>83</v>
      </c>
      <c r="B58">
        <v>1</v>
      </c>
      <c r="C58">
        <v>0</v>
      </c>
      <c r="D58">
        <v>0.23274478330658099</v>
      </c>
      <c r="E58">
        <v>0.76725521669341901</v>
      </c>
      <c r="F58">
        <v>0.18174603174603099</v>
      </c>
      <c r="G58">
        <v>0.18174603174603099</v>
      </c>
      <c r="H58">
        <v>0.10475352112675999</v>
      </c>
      <c r="I58">
        <v>0.25352112676056299</v>
      </c>
      <c r="J58">
        <v>0.16296389387895899</v>
      </c>
      <c r="K58">
        <v>0.17209892803379701</v>
      </c>
      <c r="L58">
        <v>0.463184245395445</v>
      </c>
      <c r="M58" s="31">
        <v>0</v>
      </c>
      <c r="N58">
        <v>1.0053467534221801</v>
      </c>
      <c r="O58">
        <v>0.99459888564786003</v>
      </c>
      <c r="P58">
        <v>1.0081818732490799</v>
      </c>
      <c r="Q58">
        <v>0.99383519742478599</v>
      </c>
      <c r="R58">
        <v>98.459999084472599</v>
      </c>
      <c r="S58" s="43">
        <f>IF(C58,O58,Q58)</f>
        <v>0.99383519742478599</v>
      </c>
      <c r="T58" s="43">
        <f>IF(D58 = 0,N58,P58)</f>
        <v>1.0081818732490799</v>
      </c>
      <c r="U58" s="68">
        <f>R58*S58^(1-M58)</f>
        <v>97.853012628561075</v>
      </c>
      <c r="V58" s="67">
        <f>R58*T58^(M58+1)</f>
        <v>99.265586317086274</v>
      </c>
      <c r="W58" s="76">
        <f>0.5 * (D58-MAX($D$3:$D$73))/(MIN($D$3:$D$73)-MAX($D$3:$D$73)) + 0.75</f>
        <v>1.1145878761447885</v>
      </c>
      <c r="X58" s="76">
        <f>AVERAGE(D58, F58, G58, H58, I58, J58, K58)</f>
        <v>0.18422490237124597</v>
      </c>
      <c r="Y58" s="32">
        <f>1.2^M58</f>
        <v>1</v>
      </c>
      <c r="Z58" s="32">
        <f>IF(C58&gt;0, 1, 0.3)</f>
        <v>0.3</v>
      </c>
      <c r="AA58" s="32">
        <f>PERCENTILE($L$2:$L$73, 0.05)</f>
        <v>-0.31580945352484868</v>
      </c>
      <c r="AB58" s="32">
        <f>PERCENTILE($L$2:$L$73, 0.95)</f>
        <v>1.0216922300354019</v>
      </c>
      <c r="AC58" s="32">
        <f>MIN(MAX(L58,AA58), AB58)</f>
        <v>0.463184245395445</v>
      </c>
      <c r="AD58" s="32">
        <f>AC58-$AC$74+1</f>
        <v>1.7789936989202937</v>
      </c>
      <c r="AE58" s="21">
        <v>0</v>
      </c>
      <c r="AF58" s="15">
        <f>AE58/$AE$74</f>
        <v>0</v>
      </c>
      <c r="AG58" s="2">
        <v>0</v>
      </c>
      <c r="AH58" s="16">
        <f>$D$80*AF58</f>
        <v>0</v>
      </c>
      <c r="AI58" s="26">
        <f>AH58-AG58</f>
        <v>0</v>
      </c>
      <c r="AJ58" s="2">
        <v>0</v>
      </c>
      <c r="AK58" s="2">
        <v>0</v>
      </c>
      <c r="AL58" s="2">
        <v>0</v>
      </c>
      <c r="AM58" s="10">
        <f>SUM(AJ58:AL58)</f>
        <v>0</v>
      </c>
      <c r="AN58" s="16">
        <f>AF58*$D$79</f>
        <v>0</v>
      </c>
      <c r="AO58" s="9">
        <f>AN58-AM58</f>
        <v>0</v>
      </c>
      <c r="AP58" s="9">
        <f>AO58+AI58</f>
        <v>0</v>
      </c>
      <c r="AQ58" s="18">
        <f>AG58+AM58</f>
        <v>0</v>
      </c>
      <c r="AR58" s="30">
        <f>AH58+AN58</f>
        <v>0</v>
      </c>
      <c r="AS58" s="77">
        <f>AP58*(AP58&gt;0)</f>
        <v>0</v>
      </c>
      <c r="AT58">
        <f>AS58/$AS$74</f>
        <v>0</v>
      </c>
      <c r="AU58" s="66">
        <f>AT58*$AP$74</f>
        <v>0</v>
      </c>
      <c r="AV58" s="69">
        <f>IF(AU58&gt;0,U58,V58)</f>
        <v>99.265586317086274</v>
      </c>
      <c r="AW58" s="17">
        <f>AU58/AV58</f>
        <v>0</v>
      </c>
      <c r="AX58" s="38">
        <v>1</v>
      </c>
      <c r="AY58" s="23">
        <v>0</v>
      </c>
      <c r="AZ58" s="16">
        <f>BN58*$D$81</f>
        <v>10.612861307453608</v>
      </c>
      <c r="BA58" s="63">
        <f>AZ58-AY58</f>
        <v>10.612861307453608</v>
      </c>
      <c r="BB58" s="42">
        <f>($AD58^$BB$76)*($BC$76^$M58)*(IF($C58&gt;0,1,$BD$76))</f>
        <v>0.87238689653040014</v>
      </c>
      <c r="BC58" s="42">
        <f>($AD58^$BB$77)*($BC$77^$M58)*(IF($C58&gt;0,1,$BD$77))</f>
        <v>1.3470025330939184</v>
      </c>
      <c r="BD58" s="42">
        <f>($AD58^$BB$78)*($BC$78^$M58)*(IF($C58&gt;0,1,$BD$78))</f>
        <v>3.2932761632246628E-2</v>
      </c>
      <c r="BE58" s="42">
        <f>($AD58^$BB$79)*($BC$79^$M58)*(IF($C58&gt;0,1,$BD$79))</f>
        <v>2.4886362224237879</v>
      </c>
      <c r="BF58" s="42">
        <f>($AD58^$BB$80)*($BC$80^$M58)*(IF($C58&gt;0,1,$BD$80))</f>
        <v>0.6884038187450805</v>
      </c>
      <c r="BG58" s="42">
        <f>($AD58^$BB$81)*($BC$81^$M58)*(IF($C58&gt;0,1,$BD$81))</f>
        <v>1.7754479786215072</v>
      </c>
      <c r="BH58" s="42">
        <f>($AD58^$BB$82)*($BC$82^$M58)*(IF($C58&gt;0,1,$BD$82))</f>
        <v>0.11412734310686819</v>
      </c>
      <c r="BI58" s="40">
        <f>BB58/BB$74</f>
        <v>8.3754363836756884E-3</v>
      </c>
      <c r="BJ58" s="40">
        <f>BC58/BC$74</f>
        <v>6.806048897288774E-3</v>
      </c>
      <c r="BK58" s="40">
        <f>BD58/BD$74</f>
        <v>3.1476866529865408E-5</v>
      </c>
      <c r="BL58" s="40">
        <f>BE58/BE$74</f>
        <v>1.1259408341121248E-2</v>
      </c>
      <c r="BM58" s="40">
        <f>BF58/BF$74</f>
        <v>9.3618810925449828E-3</v>
      </c>
      <c r="BN58" s="40">
        <f>BG58/BG$74</f>
        <v>3.1036295679057195E-3</v>
      </c>
      <c r="BO58" s="40">
        <f>BH58/BH$74</f>
        <v>8.5549655675470231E-4</v>
      </c>
      <c r="BP58" s="2">
        <v>410</v>
      </c>
      <c r="BQ58" s="17">
        <f>BP$74*BI58</f>
        <v>528.87530588358504</v>
      </c>
      <c r="BR58" s="1">
        <f>BQ58-BP58</f>
        <v>118.87530588358504</v>
      </c>
      <c r="BS58" s="2">
        <v>718</v>
      </c>
      <c r="BT58" s="17">
        <f>BS$74*BJ58</f>
        <v>410.75185700027481</v>
      </c>
      <c r="BU58" s="1">
        <f>BT58-BS58</f>
        <v>-307.24814299972519</v>
      </c>
      <c r="BV58" s="2">
        <v>745</v>
      </c>
      <c r="BW58" s="17">
        <f>BV$74*BK58</f>
        <v>2.1100202709629978</v>
      </c>
      <c r="BX58" s="1">
        <f>BW58-BV58</f>
        <v>-742.88997972903701</v>
      </c>
      <c r="BY58" s="2">
        <v>759</v>
      </c>
      <c r="BZ58" s="17">
        <f>BY$74*BL58</f>
        <v>730.07129624664287</v>
      </c>
      <c r="CA58" s="1">
        <f>BZ58-BY58</f>
        <v>-28.928703753357127</v>
      </c>
      <c r="CB58" s="2">
        <v>950</v>
      </c>
      <c r="CC58" s="17">
        <f>CB$74*BM58</f>
        <v>618.83906397940848</v>
      </c>
      <c r="CD58" s="1">
        <f>CC58-CB58</f>
        <v>-331.16093602059152</v>
      </c>
      <c r="CE58" s="2">
        <v>0</v>
      </c>
      <c r="CF58" s="17">
        <f>CE$74*BN58</f>
        <v>223.67547932939729</v>
      </c>
      <c r="CG58" s="1">
        <f>CF58-CE58</f>
        <v>223.67547932939729</v>
      </c>
      <c r="CH58" s="2">
        <v>0</v>
      </c>
      <c r="CI58" s="17">
        <f>CH$74*BO58</f>
        <v>56.982914652317213</v>
      </c>
      <c r="CJ58" s="1">
        <f>CI58-CH58</f>
        <v>56.982914652317213</v>
      </c>
      <c r="CK58" s="9"/>
      <c r="CO58" s="40"/>
      <c r="CQ58" s="17"/>
      <c r="CR58" s="1"/>
    </row>
    <row r="59" spans="1:96" x14ac:dyDescent="0.2">
      <c r="A59" s="47" t="s">
        <v>106</v>
      </c>
      <c r="B59">
        <v>0</v>
      </c>
      <c r="C59">
        <v>0</v>
      </c>
      <c r="D59">
        <v>0.12038523274478299</v>
      </c>
      <c r="E59">
        <v>0.87961476725521603</v>
      </c>
      <c r="F59">
        <v>2.3015873015873E-2</v>
      </c>
      <c r="G59">
        <v>2.3015873015873E-2</v>
      </c>
      <c r="H59">
        <v>4.22535211267605E-2</v>
      </c>
      <c r="I59">
        <v>4.4014084507042202E-2</v>
      </c>
      <c r="J59">
        <v>4.3124819415196698E-2</v>
      </c>
      <c r="K59">
        <v>3.1504846730187698E-2</v>
      </c>
      <c r="L59">
        <v>0.67502929512704102</v>
      </c>
      <c r="M59" s="31">
        <v>0</v>
      </c>
      <c r="N59">
        <v>1.0101119526697899</v>
      </c>
      <c r="O59">
        <v>0.99351062590574102</v>
      </c>
      <c r="P59">
        <v>1.01430684954263</v>
      </c>
      <c r="Q59">
        <v>0.98973781827012497</v>
      </c>
      <c r="R59">
        <v>71.830001831054602</v>
      </c>
      <c r="S59" s="43">
        <f>IF(C59,O59,Q59)</f>
        <v>0.98973781827012497</v>
      </c>
      <c r="T59" s="43">
        <f>IF(D59 = 0,N59,P59)</f>
        <v>1.01430684954263</v>
      </c>
      <c r="U59" s="68">
        <f>R59*S59^(1-M59)</f>
        <v>71.09286929860707</v>
      </c>
      <c r="V59" s="67">
        <f>R59*T59^(M59+1)</f>
        <v>72.85766285989834</v>
      </c>
      <c r="W59" s="76">
        <f>0.5 * (D59-MAX($D$3:$D$73))/(MIN($D$3:$D$73)-MAX($D$3:$D$73)) + 0.75</f>
        <v>1.180413214129961</v>
      </c>
      <c r="X59" s="76">
        <f>AVERAGE(D59, F59, G59, H59, I59, J59, K59)</f>
        <v>4.6759178650816587E-2</v>
      </c>
      <c r="Y59" s="32">
        <f>1.2^M59</f>
        <v>1</v>
      </c>
      <c r="Z59" s="32">
        <f>IF(C59&gt;0, 1, 0.3)</f>
        <v>0.3</v>
      </c>
      <c r="AA59" s="32">
        <f>PERCENTILE($L$2:$L$73, 0.05)</f>
        <v>-0.31580945352484868</v>
      </c>
      <c r="AB59" s="32">
        <f>PERCENTILE($L$2:$L$73, 0.95)</f>
        <v>1.0216922300354019</v>
      </c>
      <c r="AC59" s="32">
        <f>MIN(MAX(L59,AA59), AB59)</f>
        <v>0.67502929512704102</v>
      </c>
      <c r="AD59" s="32">
        <f>AC59-$AC$74+1</f>
        <v>1.9908387486518897</v>
      </c>
      <c r="AE59" s="21">
        <v>0</v>
      </c>
      <c r="AF59" s="15">
        <f>AE59/$AE$74</f>
        <v>0</v>
      </c>
      <c r="AG59" s="2">
        <v>0</v>
      </c>
      <c r="AH59" s="16">
        <f>$D$80*AF59</f>
        <v>0</v>
      </c>
      <c r="AI59" s="26">
        <f>AH59-AG59</f>
        <v>0</v>
      </c>
      <c r="AJ59" s="2">
        <v>0</v>
      </c>
      <c r="AK59" s="2">
        <v>0</v>
      </c>
      <c r="AL59" s="2">
        <v>0</v>
      </c>
      <c r="AM59" s="10">
        <f>SUM(AJ59:AL59)</f>
        <v>0</v>
      </c>
      <c r="AN59" s="16">
        <f>AF59*$D$79</f>
        <v>0</v>
      </c>
      <c r="AO59" s="9">
        <f>AN59-AM59</f>
        <v>0</v>
      </c>
      <c r="AP59" s="9">
        <f>AO59+AI59</f>
        <v>0</v>
      </c>
      <c r="AQ59" s="18">
        <f>AG59+AM59</f>
        <v>0</v>
      </c>
      <c r="AR59" s="30">
        <f>AH59+AN59</f>
        <v>0</v>
      </c>
      <c r="AS59" s="77">
        <f>AP59*(AP59&gt;0)</f>
        <v>0</v>
      </c>
      <c r="AT59">
        <f>AS59/$AS$74</f>
        <v>0</v>
      </c>
      <c r="AU59" s="66">
        <f>AT59*$AP$74</f>
        <v>0</v>
      </c>
      <c r="AV59" s="69">
        <f>IF(AU59&gt;0,U59,V59)</f>
        <v>72.85766285989834</v>
      </c>
      <c r="AW59" s="17">
        <f>AU59/AV59</f>
        <v>0</v>
      </c>
      <c r="AX59" s="38">
        <v>1</v>
      </c>
      <c r="AY59" s="23">
        <v>0</v>
      </c>
      <c r="AZ59" s="16">
        <f>BN59*$D$81</f>
        <v>15.887313154518065</v>
      </c>
      <c r="BA59" s="63">
        <f>AZ59-AY59</f>
        <v>15.887313154518065</v>
      </c>
      <c r="BB59" s="42">
        <f>($AD59^$BB$76)*($BC$76^$M59)*(IF($C59&gt;0,1,$BD$76))</f>
        <v>0.98687359659512985</v>
      </c>
      <c r="BC59" s="42">
        <f>($AD59^$BB$77)*($BC$77^$M59)*(IF($C59&gt;0,1,$BD$77))</f>
        <v>1.7125340975001295</v>
      </c>
      <c r="BD59" s="42">
        <f>($AD59^$BB$78)*($BC$78^$M59)*(IF($C59&gt;0,1,$BD$78))</f>
        <v>5.6917062398284098E-2</v>
      </c>
      <c r="BE59" s="42">
        <f>($AD59^$BB$79)*($BC$79^$M59)*(IF($C59&gt;0,1,$BD$79))</f>
        <v>3.1664618841477852</v>
      </c>
      <c r="BF59" s="42">
        <f>($AD59^$BB$80)*($BC$80^$M59)*(IF($C59&gt;0,1,$BD$80))</f>
        <v>0.69533158901081149</v>
      </c>
      <c r="BG59" s="42">
        <f>($AD59^$BB$81)*($BC$81^$M59)*(IF($C59&gt;0,1,$BD$81))</f>
        <v>2.6578221658381245</v>
      </c>
      <c r="BH59" s="42">
        <f>($AD59^$BB$82)*($BC$82^$M59)*(IF($C59&gt;0,1,$BD$82))</f>
        <v>0.14075630885864324</v>
      </c>
      <c r="BI59" s="40">
        <f>BB59/BB$74</f>
        <v>9.4745772315984189E-3</v>
      </c>
      <c r="BJ59" s="40">
        <f>BC59/BC$74</f>
        <v>8.652983583548695E-3</v>
      </c>
      <c r="BK59" s="40">
        <f>BD59/BD$74</f>
        <v>5.4400866723201409E-5</v>
      </c>
      <c r="BL59" s="40">
        <f>BE59/BE$74</f>
        <v>1.4326114451349025E-2</v>
      </c>
      <c r="BM59" s="40">
        <f>BF59/BF$74</f>
        <v>9.4560946336355502E-3</v>
      </c>
      <c r="BN59" s="40">
        <f>BG59/BG$74</f>
        <v>4.6460924563585509E-3</v>
      </c>
      <c r="BO59" s="40">
        <f>BH59/BH$74</f>
        <v>1.0551068157024679E-3</v>
      </c>
      <c r="BP59" s="2">
        <v>700</v>
      </c>
      <c r="BQ59" s="17">
        <f>BP$74*BI59</f>
        <v>598.28165386651381</v>
      </c>
      <c r="BR59" s="1">
        <f>BQ59-BP59</f>
        <v>-101.71834613348619</v>
      </c>
      <c r="BS59" s="2">
        <v>1147</v>
      </c>
      <c r="BT59" s="17">
        <f>BS$74*BJ59</f>
        <v>522.21621225074728</v>
      </c>
      <c r="BU59" s="1">
        <f>BT59-BS59</f>
        <v>-624.78378774925272</v>
      </c>
      <c r="BV59" s="2">
        <v>0</v>
      </c>
      <c r="BW59" s="17">
        <f>BV$74*BK59</f>
        <v>3.6467076999230832</v>
      </c>
      <c r="BX59" s="1">
        <f>BW59-BV59</f>
        <v>3.6467076999230832</v>
      </c>
      <c r="BY59" s="2">
        <v>1312</v>
      </c>
      <c r="BZ59" s="17">
        <f>BY$74*BL59</f>
        <v>928.9195871399221</v>
      </c>
      <c r="CA59" s="1">
        <f>BZ59-BY59</f>
        <v>-383.0804128600779</v>
      </c>
      <c r="CB59" s="2">
        <v>831</v>
      </c>
      <c r="CC59" s="17">
        <f>CB$74*BM59</f>
        <v>625.06676747257711</v>
      </c>
      <c r="CD59" s="1">
        <f>CC59-CB59</f>
        <v>-205.93323252742289</v>
      </c>
      <c r="CE59" s="2">
        <v>1246</v>
      </c>
      <c r="CF59" s="17">
        <f>CE$74*BN59</f>
        <v>334.83923723730442</v>
      </c>
      <c r="CG59" s="1">
        <f>CF59-CE59</f>
        <v>-911.16076276269564</v>
      </c>
      <c r="CH59" s="2">
        <v>997</v>
      </c>
      <c r="CI59" s="17">
        <f>CH$74*BO59</f>
        <v>70.278554780309989</v>
      </c>
      <c r="CJ59" s="1">
        <f>CI59-CH59</f>
        <v>-926.72144521969005</v>
      </c>
      <c r="CK59" s="9"/>
      <c r="CO59" s="40"/>
      <c r="CQ59" s="17"/>
      <c r="CR59" s="1"/>
    </row>
    <row r="60" spans="1:96" x14ac:dyDescent="0.2">
      <c r="A60" s="35" t="s">
        <v>133</v>
      </c>
      <c r="B60">
        <v>0</v>
      </c>
      <c r="C60">
        <v>0</v>
      </c>
      <c r="D60">
        <v>0.13807531380753099</v>
      </c>
      <c r="E60">
        <v>0.86192468619246798</v>
      </c>
      <c r="F60">
        <v>6.3241106719367501E-2</v>
      </c>
      <c r="G60">
        <v>6.3241106719367501E-2</v>
      </c>
      <c r="H60">
        <v>0.108527131782945</v>
      </c>
      <c r="I60">
        <v>8.5271317829457294E-2</v>
      </c>
      <c r="J60">
        <v>9.6199020511557001E-2</v>
      </c>
      <c r="K60">
        <v>7.7998285381603097E-2</v>
      </c>
      <c r="L60">
        <v>-9.1685684618741894E-2</v>
      </c>
      <c r="M60" s="31">
        <v>0</v>
      </c>
      <c r="N60">
        <v>1.01215897027478</v>
      </c>
      <c r="O60">
        <v>0.99276982281900605</v>
      </c>
      <c r="P60">
        <v>1.0122713738818201</v>
      </c>
      <c r="Q60">
        <v>0.99240367351219005</v>
      </c>
      <c r="R60">
        <v>19.290000915527301</v>
      </c>
      <c r="S60" s="43">
        <f>IF(C60,O60,Q60)</f>
        <v>0.99240367351219005</v>
      </c>
      <c r="T60" s="43">
        <f>IF(D60 = 0,N60,P60)</f>
        <v>1.0122713738818201</v>
      </c>
      <c r="U60" s="68">
        <f>R60*S60^(1-M60)</f>
        <v>19.143467770622802</v>
      </c>
      <c r="V60" s="67">
        <f>R60*T60^(M60+1)</f>
        <v>19.526715728942388</v>
      </c>
      <c r="W60" s="76">
        <f>0.5 * (D60-MAX($D$3:$D$73))/(MIN($D$3:$D$73)-MAX($D$3:$D$73)) + 0.75</f>
        <v>1.1700495596019906</v>
      </c>
      <c r="X60" s="76">
        <f>AVERAGE(D60, F60, G60, H60, I60, J60, K60)</f>
        <v>9.0364754678832634E-2</v>
      </c>
      <c r="Y60" s="32">
        <f>1.2^M60</f>
        <v>1</v>
      </c>
      <c r="Z60" s="32">
        <f>IF(C60&gt;0, 1, 0.3)</f>
        <v>0.3</v>
      </c>
      <c r="AA60" s="32">
        <f>PERCENTILE($L$2:$L$73, 0.05)</f>
        <v>-0.31580945352484868</v>
      </c>
      <c r="AB60" s="32">
        <f>PERCENTILE($L$2:$L$73, 0.95)</f>
        <v>1.0216922300354019</v>
      </c>
      <c r="AC60" s="32">
        <f>MIN(MAX(L60,AA60), AB60)</f>
        <v>-9.1685684618741894E-2</v>
      </c>
      <c r="AD60" s="32">
        <f>AC60-$AC$74+1</f>
        <v>1.2241237689061069</v>
      </c>
      <c r="AE60" s="21">
        <f>(AD60^4) *Y60*Z60</f>
        <v>0.67363179547164154</v>
      </c>
      <c r="AF60" s="15">
        <f>AE60/$AE$74</f>
        <v>1.0542973132053866E-3</v>
      </c>
      <c r="AG60" s="2">
        <v>598</v>
      </c>
      <c r="AH60" s="16">
        <f>$D$80*AF60</f>
        <v>61.944711488725886</v>
      </c>
      <c r="AI60" s="26">
        <f>AH60-AG60</f>
        <v>-536.05528851127406</v>
      </c>
      <c r="AJ60" s="2">
        <v>0</v>
      </c>
      <c r="AK60" s="2">
        <v>0</v>
      </c>
      <c r="AL60" s="2">
        <v>77</v>
      </c>
      <c r="AM60" s="14">
        <f>SUM(AJ60:AL60)</f>
        <v>77</v>
      </c>
      <c r="AN60" s="16">
        <f>AF60*$D$79</f>
        <v>102.03278537739091</v>
      </c>
      <c r="AO60" s="9">
        <f>AN60-AM60</f>
        <v>25.032785377390908</v>
      </c>
      <c r="AP60" s="9">
        <f>AO60+AI60</f>
        <v>-511.02250313388316</v>
      </c>
      <c r="AQ60" s="18">
        <f>AG60+AM60</f>
        <v>675</v>
      </c>
      <c r="AR60" s="30">
        <f>AH60+AN60</f>
        <v>163.97749686611678</v>
      </c>
      <c r="AS60" s="77">
        <f>AP60*(AP60&gt;0)</f>
        <v>0</v>
      </c>
      <c r="AT60">
        <f>AS60/$AS$74</f>
        <v>0</v>
      </c>
      <c r="AU60" s="66">
        <f>AT60*$AP$74</f>
        <v>0</v>
      </c>
      <c r="AV60" s="69">
        <f>IF(AU60&gt;0,U60,V60)</f>
        <v>19.526715728942388</v>
      </c>
      <c r="AW60" s="17">
        <f>AU60/AV60</f>
        <v>0</v>
      </c>
      <c r="AX60" s="38">
        <f>AQ60/AR60</f>
        <v>4.1164184897341087</v>
      </c>
      <c r="AY60" s="23">
        <v>0</v>
      </c>
      <c r="AZ60" s="16">
        <f>BN60*$D$81</f>
        <v>2.7774656151942549</v>
      </c>
      <c r="BA60" s="63">
        <f>AZ60-AY60</f>
        <v>2.7774656151942549</v>
      </c>
      <c r="BB60" s="42">
        <f>($AD60^$BB$76)*($BC$76^$M60)*(IF($C60&gt;0,1,$BD$76))</f>
        <v>0.57912797346811884</v>
      </c>
      <c r="BC60" s="42">
        <f>($AD60^$BB$77)*($BC$77^$M60)*(IF($C60&gt;0,1,$BD$77))</f>
        <v>0.6066182580983448</v>
      </c>
      <c r="BD60" s="42">
        <f>($AD60^$BB$78)*($BC$78^$M60)*(IF($C60&gt;0,1,$BD$78))</f>
        <v>5.3471772328939817E-3</v>
      </c>
      <c r="BE60" s="42">
        <f>($AD60^$BB$79)*($BC$79^$M60)*(IF($C60&gt;0,1,$BD$79))</f>
        <v>1.1178204220329622</v>
      </c>
      <c r="BF60" s="42">
        <f>($AD60^$BB$80)*($BC$80^$M60)*(IF($C60&gt;0,1,$BD$80))</f>
        <v>0.66587728907280164</v>
      </c>
      <c r="BG60" s="42">
        <f>($AD60^$BB$81)*($BC$81^$M60)*(IF($C60&gt;0,1,$BD$81))</f>
        <v>0.46464808776159883</v>
      </c>
      <c r="BH60" s="42">
        <f>($AD60^$BB$82)*($BC$82^$M60)*(IF($C60&gt;0,1,$BD$82))</f>
        <v>5.6855308913497812E-2</v>
      </c>
      <c r="BI60" s="40">
        <f>BB60/BB$74</f>
        <v>5.5599751888527216E-3</v>
      </c>
      <c r="BJ60" s="40">
        <f>BC60/BC$74</f>
        <v>3.065082229000982E-3</v>
      </c>
      <c r="BK60" s="40">
        <f>BD60/BD$74</f>
        <v>5.1107886411364054E-6</v>
      </c>
      <c r="BL60" s="40">
        <f>BE60/BE$74</f>
        <v>5.0573870420706057E-3</v>
      </c>
      <c r="BM60" s="40">
        <f>BF60/BF$74</f>
        <v>9.0555337329327103E-3</v>
      </c>
      <c r="BN60" s="40">
        <f>BG60/BG$74</f>
        <v>8.1224319789274888E-4</v>
      </c>
      <c r="BO60" s="40">
        <f>BH60/BH$74</f>
        <v>4.2618639569289322E-4</v>
      </c>
      <c r="BP60" s="2">
        <v>787</v>
      </c>
      <c r="BQ60" s="17">
        <f>BP$74*BI60</f>
        <v>351.09019327529398</v>
      </c>
      <c r="BR60" s="1">
        <f>BQ60-BP60</f>
        <v>-435.90980672470602</v>
      </c>
      <c r="BS60" s="2">
        <v>557</v>
      </c>
      <c r="BT60" s="17">
        <f>BS$74*BJ60</f>
        <v>184.98077760243828</v>
      </c>
      <c r="BU60" s="1">
        <f>BT60-BS60</f>
        <v>-372.01922239756175</v>
      </c>
      <c r="BV60" s="2">
        <v>593</v>
      </c>
      <c r="BW60" s="17">
        <f>BV$74*BK60</f>
        <v>0.34259660576993778</v>
      </c>
      <c r="BX60" s="1">
        <f>BW60-BV60</f>
        <v>-592.65740339423007</v>
      </c>
      <c r="BY60" s="2">
        <v>734</v>
      </c>
      <c r="BZ60" s="17">
        <f>BY$74*BL60</f>
        <v>327.92603319490013</v>
      </c>
      <c r="CA60" s="1">
        <f>BZ60-BY60</f>
        <v>-406.07396680509987</v>
      </c>
      <c r="CB60" s="2">
        <v>746</v>
      </c>
      <c r="CC60" s="17">
        <f>CB$74*BM60</f>
        <v>598.58889081431801</v>
      </c>
      <c r="CD60" s="1">
        <f>CC60-CB60</f>
        <v>-147.41110918568199</v>
      </c>
      <c r="CE60" s="2">
        <v>796</v>
      </c>
      <c r="CF60" s="17">
        <f>CE$74*BN60</f>
        <v>58.537555028932516</v>
      </c>
      <c r="CG60" s="1">
        <f>CF60-CE60</f>
        <v>-737.4624449710675</v>
      </c>
      <c r="CH60" s="2">
        <v>846</v>
      </c>
      <c r="CI60" s="17">
        <f>CH$74*BO60</f>
        <v>28.387423444312233</v>
      </c>
      <c r="CJ60" s="1">
        <f>CI60-CH60</f>
        <v>-817.61257655568772</v>
      </c>
      <c r="CK60" s="9"/>
      <c r="CO60" s="40"/>
      <c r="CQ60" s="17"/>
      <c r="CR60" s="1"/>
    </row>
    <row r="61" spans="1:96" x14ac:dyDescent="0.2">
      <c r="A61" s="35" t="s">
        <v>48</v>
      </c>
      <c r="B61">
        <v>1</v>
      </c>
      <c r="C61">
        <v>1</v>
      </c>
      <c r="D61">
        <v>0.16452648475120299</v>
      </c>
      <c r="E61">
        <v>0.83547351524879598</v>
      </c>
      <c r="F61">
        <v>0.142063492063492</v>
      </c>
      <c r="G61">
        <v>0.142063492063492</v>
      </c>
      <c r="H61">
        <v>2.0246478873239399E-2</v>
      </c>
      <c r="I61">
        <v>0.174735915492957</v>
      </c>
      <c r="J61">
        <v>5.9479299099975201E-2</v>
      </c>
      <c r="K61">
        <v>9.1922994596735197E-2</v>
      </c>
      <c r="L61">
        <v>0.30803532400100703</v>
      </c>
      <c r="M61" s="31">
        <v>0</v>
      </c>
      <c r="N61">
        <v>1.00595457812259</v>
      </c>
      <c r="O61">
        <v>0.99377940721714897</v>
      </c>
      <c r="P61">
        <v>1.0111100797228501</v>
      </c>
      <c r="Q61">
        <v>0.99204504843414898</v>
      </c>
      <c r="R61">
        <v>31.7299995422363</v>
      </c>
      <c r="S61" s="43">
        <f>IF(C61,O61,Q61)</f>
        <v>0.99377940721714897</v>
      </c>
      <c r="T61" s="43">
        <f>IF(D61 = 0,N61,P61)</f>
        <v>1.0111100797228501</v>
      </c>
      <c r="U61" s="68">
        <f>R61*S61^(1-M61)</f>
        <v>31.532620136083999</v>
      </c>
      <c r="V61" s="67">
        <f>R61*T61^(M61+1)</f>
        <v>32.082522366756542</v>
      </c>
      <c r="W61" s="76">
        <f>0.5 * (D61-MAX($D$3:$D$73))/(MIN($D$3:$D$73)-MAX($D$3:$D$73)) + 0.75</f>
        <v>1.1545532599215007</v>
      </c>
      <c r="X61" s="76">
        <f>AVERAGE(D61, F61, G61, H61, I61, J61, K61)</f>
        <v>0.11357687956301341</v>
      </c>
      <c r="Y61" s="32">
        <f>1.2^M61</f>
        <v>1</v>
      </c>
      <c r="Z61" s="32">
        <f>IF(C61&gt;0, 1, 0.3)</f>
        <v>1</v>
      </c>
      <c r="AA61" s="32">
        <f>PERCENTILE($L$2:$L$73, 0.05)</f>
        <v>-0.31580945352484868</v>
      </c>
      <c r="AB61" s="32">
        <f>PERCENTILE($L$2:$L$73, 0.95)</f>
        <v>1.0216922300354019</v>
      </c>
      <c r="AC61" s="32">
        <f>MIN(MAX(L61,AA61), AB61)</f>
        <v>0.30803532400100703</v>
      </c>
      <c r="AD61" s="32">
        <f>AC61-$AC$74+1</f>
        <v>1.6238447775258558</v>
      </c>
      <c r="AE61" s="21">
        <f>(AD61^4) *Y61*Z61</f>
        <v>6.9530932139599058</v>
      </c>
      <c r="AF61" s="15">
        <f>AE61/$AE$74</f>
        <v>1.088224686427103E-2</v>
      </c>
      <c r="AG61" s="2">
        <v>0</v>
      </c>
      <c r="AH61" s="16">
        <f>$D$80*AF61</f>
        <v>639.38097338681223</v>
      </c>
      <c r="AI61" s="26">
        <f>AH61-AG61</f>
        <v>639.38097338681223</v>
      </c>
      <c r="AJ61" s="2">
        <v>508</v>
      </c>
      <c r="AK61" s="2">
        <v>1206</v>
      </c>
      <c r="AL61" s="2">
        <v>0</v>
      </c>
      <c r="AM61" s="10">
        <f>SUM(AJ61:AL61)</f>
        <v>1714</v>
      </c>
      <c r="AN61" s="16">
        <f>AF61*$D$79</f>
        <v>1053.1620870304216</v>
      </c>
      <c r="AO61" s="9">
        <f>AN61-AM61</f>
        <v>-660.83791296957838</v>
      </c>
      <c r="AP61" s="9">
        <f>AO61+AI61</f>
        <v>-21.456939582766154</v>
      </c>
      <c r="AQ61" s="18">
        <f>AG61+AM61</f>
        <v>1714</v>
      </c>
      <c r="AR61" s="30">
        <f>AH61+AN61</f>
        <v>1692.5430604172338</v>
      </c>
      <c r="AS61" s="77">
        <f>AP61*(AP61&gt;0)</f>
        <v>0</v>
      </c>
      <c r="AT61">
        <f>AS61/$AS$74</f>
        <v>0</v>
      </c>
      <c r="AU61" s="66">
        <f>AT61*$AP$74</f>
        <v>0</v>
      </c>
      <c r="AV61" s="69">
        <f>IF(AU61&gt;0,U61,V61)</f>
        <v>32.082522366756542</v>
      </c>
      <c r="AW61" s="17">
        <f>AU61/AV61</f>
        <v>0</v>
      </c>
      <c r="AX61" s="38">
        <f>AQ61/AR61</f>
        <v>1.0126773374837961</v>
      </c>
      <c r="AY61" s="23">
        <v>0</v>
      </c>
      <c r="AZ61" s="16">
        <f>BN61*$D$81</f>
        <v>34.004560042004648</v>
      </c>
      <c r="BA61" s="63">
        <f>AZ61-AY61</f>
        <v>34.004560042004648</v>
      </c>
      <c r="BB61" s="42">
        <f>($AD61^$BB$76)*($BC$76^$M61)*(IF($C61&gt;0,1,$BD$76))</f>
        <v>1.701205531441276</v>
      </c>
      <c r="BC61" s="42">
        <f>($AD61^$BB$77)*($BC$77^$M61)*(IF($C61&gt;0,1,$BD$77))</f>
        <v>2.8138567906954695</v>
      </c>
      <c r="BD61" s="42">
        <f>($AD61^$BB$78)*($BC$78^$M61)*(IF($C61&gt;0,1,$BD$78))</f>
        <v>10.565205925447804</v>
      </c>
      <c r="BE61" s="42">
        <f>($AD61^$BB$79)*($BC$79^$M61)*(IF($C61&gt;0,1,$BD$79))</f>
        <v>2.8234220502907754</v>
      </c>
      <c r="BF61" s="42">
        <f>($AD61^$BB$80)*($BC$80^$M61)*(IF($C61&gt;0,1,$BD$80))</f>
        <v>1.0440912631580606</v>
      </c>
      <c r="BG61" s="42">
        <f>($AD61^$BB$81)*($BC$81^$M61)*(IF($C61&gt;0,1,$BD$81))</f>
        <v>5.6886946546723953</v>
      </c>
      <c r="BH61" s="42">
        <f>($AD61^$BB$82)*($BC$82^$M61)*(IF($C61&gt;0,1,$BD$82))</f>
        <v>2.4686241430353171</v>
      </c>
      <c r="BI61" s="40">
        <f>BB61/BB$74</f>
        <v>1.633259137753118E-2</v>
      </c>
      <c r="BJ61" s="40">
        <f>BC61/BC$74</f>
        <v>1.421767698049765E-2</v>
      </c>
      <c r="BK61" s="40">
        <f>BD61/BD$74</f>
        <v>1.0098138154628148E-2</v>
      </c>
      <c r="BL61" s="40">
        <f>BE61/BE$74</f>
        <v>1.2774089478046705E-2</v>
      </c>
      <c r="BM61" s="40">
        <f>BF61/BF$74</f>
        <v>1.4199018060750274E-2</v>
      </c>
      <c r="BN61" s="40">
        <f>BG61/BG$74</f>
        <v>9.9443076596007155E-3</v>
      </c>
      <c r="BO61" s="40">
        <f>BH61/BH$74</f>
        <v>1.8504763160136578E-2</v>
      </c>
      <c r="BP61" s="2">
        <v>783</v>
      </c>
      <c r="BQ61" s="17">
        <f>BP$74*BI61</f>
        <v>1031.337815125584</v>
      </c>
      <c r="BR61" s="1">
        <f>BQ61-BP61</f>
        <v>248.33781512558403</v>
      </c>
      <c r="BS61" s="2">
        <v>294</v>
      </c>
      <c r="BT61" s="17">
        <f>BS$74*BJ61</f>
        <v>858.05102345001364</v>
      </c>
      <c r="BU61" s="1">
        <f>BT61-BS61</f>
        <v>564.05102345001364</v>
      </c>
      <c r="BV61" s="2">
        <v>317</v>
      </c>
      <c r="BW61" s="17">
        <f>BV$74*BK61</f>
        <v>676.91859305734329</v>
      </c>
      <c r="BX61" s="1">
        <f>BW61-BV61</f>
        <v>359.91859305734329</v>
      </c>
      <c r="BY61" s="2">
        <v>253</v>
      </c>
      <c r="BZ61" s="17">
        <f>BY$74*BL61</f>
        <v>828.28473584602636</v>
      </c>
      <c r="CA61" s="1">
        <f>BZ61-BY61</f>
        <v>575.28473584602636</v>
      </c>
      <c r="CB61" s="2">
        <v>587</v>
      </c>
      <c r="CC61" s="17">
        <f>CB$74*BM61</f>
        <v>938.5834918517146</v>
      </c>
      <c r="CD61" s="1">
        <f>CC61-CB61</f>
        <v>351.5834918517146</v>
      </c>
      <c r="CE61" s="2">
        <v>863</v>
      </c>
      <c r="CF61" s="17">
        <f>CE$74*BN61</f>
        <v>716.67630871976394</v>
      </c>
      <c r="CG61" s="1">
        <f>CF61-CE61</f>
        <v>-146.32369128023606</v>
      </c>
      <c r="CH61" s="2">
        <v>932</v>
      </c>
      <c r="CI61" s="17">
        <f>CH$74*BO61</f>
        <v>1232.5652645703772</v>
      </c>
      <c r="CJ61" s="1">
        <f>CI61-CH61</f>
        <v>300.56526457037717</v>
      </c>
      <c r="CK61" s="9"/>
      <c r="CO61" s="40"/>
      <c r="CQ61" s="17"/>
      <c r="CR61" s="1"/>
    </row>
    <row r="62" spans="1:96" x14ac:dyDescent="0.2">
      <c r="A62" s="35" t="s">
        <v>11</v>
      </c>
      <c r="B62">
        <v>1</v>
      </c>
      <c r="C62">
        <v>1</v>
      </c>
      <c r="D62">
        <v>0.195826645264847</v>
      </c>
      <c r="E62">
        <v>0.80417335473515195</v>
      </c>
      <c r="F62">
        <v>0.18333333333333299</v>
      </c>
      <c r="G62">
        <v>0.18333333333333299</v>
      </c>
      <c r="H62">
        <v>1.5845070422535201E-2</v>
      </c>
      <c r="I62">
        <v>0.102992957746478</v>
      </c>
      <c r="J62">
        <v>4.0397161639379398E-2</v>
      </c>
      <c r="K62">
        <v>8.6058969901764995E-2</v>
      </c>
      <c r="L62">
        <v>0.93277963425073196</v>
      </c>
      <c r="M62" s="31">
        <v>0</v>
      </c>
      <c r="N62">
        <v>1.00461435032776</v>
      </c>
      <c r="O62">
        <v>0.99523006141525505</v>
      </c>
      <c r="P62">
        <v>1.00856135292108</v>
      </c>
      <c r="Q62">
        <v>0.99372185318974404</v>
      </c>
      <c r="R62">
        <v>183.80999755859301</v>
      </c>
      <c r="S62" s="43">
        <f>IF(C62,O62,Q62)</f>
        <v>0.99523006141525505</v>
      </c>
      <c r="T62" s="43">
        <f>IF(D62 = 0,N62,P62)</f>
        <v>1.00856135292108</v>
      </c>
      <c r="U62" s="68">
        <f>R62*S62^(1-M62)</f>
        <v>182.9332351589764</v>
      </c>
      <c r="V62" s="67">
        <f>R62*T62^(M62+1)</f>
        <v>185.38365981811498</v>
      </c>
      <c r="W62" s="76">
        <f>0.5 * (D62-MAX($D$3:$D$73))/(MIN($D$3:$D$73)-MAX($D$3:$D$73)) + 0.75</f>
        <v>1.1362162014827739</v>
      </c>
      <c r="X62" s="76">
        <f>AVERAGE(D62, F62, G62, H62, I62, J62, K62)</f>
        <v>0.11539821023452436</v>
      </c>
      <c r="Y62" s="32">
        <f>1.2^M62</f>
        <v>1</v>
      </c>
      <c r="Z62" s="32">
        <f>IF(C62&gt;0, 1, 0.3)</f>
        <v>1</v>
      </c>
      <c r="AA62" s="32">
        <f>PERCENTILE($L$2:$L$73, 0.05)</f>
        <v>-0.31580945352484868</v>
      </c>
      <c r="AB62" s="32">
        <f>PERCENTILE($L$2:$L$73, 0.95)</f>
        <v>1.0216922300354019</v>
      </c>
      <c r="AC62" s="32">
        <f>MIN(MAX(L62,AA62), AB62)</f>
        <v>0.93277963425073196</v>
      </c>
      <c r="AD62" s="32">
        <f>AC62-$AC$74+1</f>
        <v>2.2485890877755805</v>
      </c>
      <c r="AE62" s="21">
        <f>(AD62^4) *Y62*Z62</f>
        <v>25.564682003202503</v>
      </c>
      <c r="AF62" s="15">
        <f>AE62/$AE$74</f>
        <v>4.0011139215980124E-2</v>
      </c>
      <c r="AG62" s="2">
        <v>2206</v>
      </c>
      <c r="AH62" s="16">
        <f>$D$80*AF62</f>
        <v>2350.8344790653041</v>
      </c>
      <c r="AI62" s="26">
        <f>AH62-AG62</f>
        <v>144.83447906530409</v>
      </c>
      <c r="AJ62" s="2">
        <v>1287</v>
      </c>
      <c r="AK62" s="2">
        <v>2206</v>
      </c>
      <c r="AL62" s="2">
        <v>0</v>
      </c>
      <c r="AM62" s="10">
        <f>SUM(AJ62:AL62)</f>
        <v>3493</v>
      </c>
      <c r="AN62" s="16">
        <f>AF62*$D$79</f>
        <v>3872.1980310441245</v>
      </c>
      <c r="AO62" s="9">
        <f>AN62-AM62</f>
        <v>379.19803104412449</v>
      </c>
      <c r="AP62" s="9">
        <f>AO62+AI62</f>
        <v>524.03251010942859</v>
      </c>
      <c r="AQ62" s="18">
        <f>AG62+AM62</f>
        <v>5699</v>
      </c>
      <c r="AR62" s="30">
        <f>AH62+AN62</f>
        <v>6223.0325101094286</v>
      </c>
      <c r="AS62" s="77">
        <f>AP62*(AP62&gt;0)</f>
        <v>524.03251010942859</v>
      </c>
      <c r="AT62">
        <f>AS62/$AS$74</f>
        <v>1.5565122115396237E-2</v>
      </c>
      <c r="AU62" s="66">
        <f>AT62*$AP$74</f>
        <v>76.416967025537971</v>
      </c>
      <c r="AV62" s="69">
        <f>IF(AU62&gt;0,U62,V62)</f>
        <v>182.9332351589764</v>
      </c>
      <c r="AW62" s="17">
        <f>AU62/AV62</f>
        <v>0.41773145792304239</v>
      </c>
      <c r="AX62" s="38">
        <f>AQ62/AR62</f>
        <v>0.91579145549085139</v>
      </c>
      <c r="AY62" s="23">
        <v>0</v>
      </c>
      <c r="AZ62" s="16">
        <f>BN62*$D$81</f>
        <v>109.26325923176975</v>
      </c>
      <c r="BA62" s="63">
        <f>AZ62-AY62</f>
        <v>109.26325923176975</v>
      </c>
      <c r="BB62" s="42">
        <f>($AD62^$BB$76)*($BC$76^$M62)*(IF($C62&gt;0,1,$BD$76))</f>
        <v>2.4304879274303364</v>
      </c>
      <c r="BC62" s="42">
        <f>($AD62^$BB$77)*($BC$77^$M62)*(IF($C62&gt;0,1,$BD$77))</f>
        <v>5.6360670449458823</v>
      </c>
      <c r="BD62" s="42">
        <f>($AD62^$BB$78)*($BC$78^$M62)*(IF($C62&gt;0,1,$BD$78))</f>
        <v>51.444483366093358</v>
      </c>
      <c r="BE62" s="42">
        <f>($AD62^$BB$79)*($BC$79^$M62)*(IF($C62&gt;0,1,$BD$79))</f>
        <v>5.6681263332365299</v>
      </c>
      <c r="BF62" s="42">
        <f>($AD62^$BB$80)*($BC$80^$M62)*(IF($C62&gt;0,1,$BD$80))</f>
        <v>1.0747810455979367</v>
      </c>
      <c r="BG62" s="42">
        <f>($AD62^$BB$81)*($BC$81^$M62)*(IF($C62&gt;0,1,$BD$81))</f>
        <v>18.278881361089656</v>
      </c>
      <c r="BH62" s="42">
        <f>($AD62^$BB$82)*($BC$82^$M62)*(IF($C62&gt;0,1,$BD$82))</f>
        <v>4.5285631058419833</v>
      </c>
      <c r="BI62" s="40">
        <f>BB62/BB$74</f>
        <v>2.3334138899202498E-2</v>
      </c>
      <c r="BJ62" s="40">
        <f>BC62/BC$74</f>
        <v>2.8477561811403776E-2</v>
      </c>
      <c r="BK62" s="40">
        <f>BD62/BD$74</f>
        <v>4.9170220059128841E-2</v>
      </c>
      <c r="BL62" s="40">
        <f>BE62/BE$74</f>
        <v>2.5644466772574589E-2</v>
      </c>
      <c r="BM62" s="40">
        <f>BF62/BF$74</f>
        <v>1.4616380786137173E-2</v>
      </c>
      <c r="BN62" s="40">
        <f>BG62/BG$74</f>
        <v>3.1952992902988669E-2</v>
      </c>
      <c r="BO62" s="40">
        <f>BH62/BH$74</f>
        <v>3.3946029396885603E-2</v>
      </c>
      <c r="BP62" s="2">
        <v>709</v>
      </c>
      <c r="BQ62" s="17">
        <f>BP$74*BI62</f>
        <v>1473.457534929041</v>
      </c>
      <c r="BR62" s="1">
        <f>BQ62-BP62</f>
        <v>764.457534929041</v>
      </c>
      <c r="BS62" s="2">
        <v>179</v>
      </c>
      <c r="BT62" s="17">
        <f>BS$74*BJ62</f>
        <v>1718.6493328800293</v>
      </c>
      <c r="BU62" s="1">
        <f>BT62-BS62</f>
        <v>1539.6493328800293</v>
      </c>
      <c r="BV62" s="2">
        <v>0</v>
      </c>
      <c r="BW62" s="17">
        <f>BV$74*BK62</f>
        <v>3296.0765314436426</v>
      </c>
      <c r="BX62" s="1">
        <f>BW62-BV62</f>
        <v>3296.0765314436426</v>
      </c>
      <c r="BY62" s="2">
        <v>1770</v>
      </c>
      <c r="BZ62" s="17">
        <f>BY$74*BL62</f>
        <v>1662.8128700005088</v>
      </c>
      <c r="CA62" s="1">
        <f>BZ62-BY62</f>
        <v>-107.18712999949116</v>
      </c>
      <c r="CB62" s="2">
        <v>953</v>
      </c>
      <c r="CC62" s="17">
        <f>CB$74*BM62</f>
        <v>966.17200272523939</v>
      </c>
      <c r="CD62" s="1">
        <f>CC62-CB62</f>
        <v>13.172002725239395</v>
      </c>
      <c r="CE62" s="2">
        <v>1525</v>
      </c>
      <c r="CF62" s="17">
        <f>CE$74*BN62</f>
        <v>2302.8202455254905</v>
      </c>
      <c r="CG62" s="1">
        <f>CF62-CE62</f>
        <v>777.82024552549046</v>
      </c>
      <c r="CH62" s="2">
        <v>191</v>
      </c>
      <c r="CI62" s="17">
        <f>CH$74*BO62</f>
        <v>2261.0771260677561</v>
      </c>
      <c r="CJ62" s="1">
        <f>CI62-CH62</f>
        <v>2070.0771260677561</v>
      </c>
      <c r="CK62" s="9"/>
      <c r="CO62" s="40"/>
      <c r="CQ62" s="17"/>
      <c r="CR62" s="1"/>
    </row>
    <row r="63" spans="1:96" x14ac:dyDescent="0.2">
      <c r="A63" s="35" t="s">
        <v>8</v>
      </c>
      <c r="B63">
        <v>1</v>
      </c>
      <c r="C63">
        <v>1</v>
      </c>
      <c r="D63">
        <v>0.19983948635634</v>
      </c>
      <c r="E63">
        <v>0.80016051364365903</v>
      </c>
      <c r="F63">
        <v>0.12936507936507899</v>
      </c>
      <c r="G63">
        <v>0.12936507936507899</v>
      </c>
      <c r="H63">
        <v>1.5845070422535201E-2</v>
      </c>
      <c r="I63">
        <v>9.3309859154929495E-2</v>
      </c>
      <c r="J63">
        <v>3.8451284626481598E-2</v>
      </c>
      <c r="K63">
        <v>7.0528387812242299E-2</v>
      </c>
      <c r="L63">
        <v>0.76500757529589103</v>
      </c>
      <c r="M63" s="31">
        <v>0</v>
      </c>
      <c r="N63">
        <v>1.0049460784506199</v>
      </c>
      <c r="O63">
        <v>0.99700783244198199</v>
      </c>
      <c r="P63">
        <v>1.0068599600207899</v>
      </c>
      <c r="Q63">
        <v>0.99582734567873399</v>
      </c>
      <c r="R63">
        <v>59.459999084472599</v>
      </c>
      <c r="S63" s="43">
        <f>IF(C63,O63,Q63)</f>
        <v>0.99700783244198199</v>
      </c>
      <c r="T63" s="43">
        <f>IF(D63 = 0,N63,P63)</f>
        <v>1.0068599600207899</v>
      </c>
      <c r="U63" s="68">
        <f>R63*S63^(1-M63)</f>
        <v>59.282084804212261</v>
      </c>
      <c r="V63" s="67">
        <f>R63*T63^(M63+1)</f>
        <v>59.867892301028284</v>
      </c>
      <c r="W63" s="76">
        <f>0.5 * (D63-MAX($D$3:$D$73))/(MIN($D$3:$D$73)-MAX($D$3:$D$73)) + 0.75</f>
        <v>1.133865296554732</v>
      </c>
      <c r="X63" s="76">
        <f>AVERAGE(D63, F63, G63, H63, I63, J63, K63)</f>
        <v>9.6672035300383791E-2</v>
      </c>
      <c r="Y63" s="32">
        <f>1.2^M63</f>
        <v>1</v>
      </c>
      <c r="Z63" s="32">
        <f>IF(C63&gt;0, 1, 0.3)</f>
        <v>1</v>
      </c>
      <c r="AA63" s="32">
        <f>PERCENTILE($L$2:$L$73, 0.05)</f>
        <v>-0.31580945352484868</v>
      </c>
      <c r="AB63" s="32">
        <f>PERCENTILE($L$2:$L$73, 0.95)</f>
        <v>1.0216922300354019</v>
      </c>
      <c r="AC63" s="32">
        <f>MIN(MAX(L63,AA63), AB63)</f>
        <v>0.76500757529589103</v>
      </c>
      <c r="AD63" s="32">
        <f>AC63-$AC$74+1</f>
        <v>2.0808170288207397</v>
      </c>
      <c r="AE63" s="21">
        <f>(AD63^4) *Y63*Z63</f>
        <v>18.747163774544283</v>
      </c>
      <c r="AF63" s="15">
        <f>AE63/$AE$74</f>
        <v>2.9341079994427696E-2</v>
      </c>
      <c r="AG63" s="2">
        <v>357</v>
      </c>
      <c r="AH63" s="16">
        <f>$D$80*AF63</f>
        <v>1723.9204845326021</v>
      </c>
      <c r="AI63" s="26">
        <f>AH63-AG63</f>
        <v>1366.9204845326021</v>
      </c>
      <c r="AJ63" s="2">
        <v>2737</v>
      </c>
      <c r="AK63" s="2">
        <v>2083</v>
      </c>
      <c r="AL63" s="2">
        <v>0</v>
      </c>
      <c r="AM63" s="10">
        <f>SUM(AJ63:AL63)</f>
        <v>4820</v>
      </c>
      <c r="AN63" s="16">
        <f>AF63*$D$79</f>
        <v>2839.5710397007233</v>
      </c>
      <c r="AO63" s="9">
        <f>AN63-AM63</f>
        <v>-1980.4289602992767</v>
      </c>
      <c r="AP63" s="9">
        <f>AO63+AI63</f>
        <v>-613.50847576667456</v>
      </c>
      <c r="AQ63" s="18">
        <f>AG63+AM63</f>
        <v>5177</v>
      </c>
      <c r="AR63" s="30">
        <f>AH63+AN63</f>
        <v>4563.4915242333254</v>
      </c>
      <c r="AS63" s="77">
        <f>AP63*(AP63&gt;0)</f>
        <v>0</v>
      </c>
      <c r="AT63">
        <f>AS63/$AS$74</f>
        <v>0</v>
      </c>
      <c r="AU63" s="66">
        <f>AT63*$AP$74</f>
        <v>0</v>
      </c>
      <c r="AV63" s="69">
        <f>IF(AU63&gt;0,U63,V63)</f>
        <v>59.867892301028284</v>
      </c>
      <c r="AW63" s="17">
        <f>AU63/AV63</f>
        <v>0</v>
      </c>
      <c r="AX63" s="38">
        <f>AQ63/AR63</f>
        <v>1.1344383949238834</v>
      </c>
      <c r="AY63" s="23">
        <v>0</v>
      </c>
      <c r="AZ63" s="16">
        <f>BN63*$D$81</f>
        <v>82.739192583160445</v>
      </c>
      <c r="BA63" s="63">
        <f>AZ63-AY63</f>
        <v>82.739192583160445</v>
      </c>
      <c r="BB63" s="42">
        <f>($AD63^$BB$76)*($BC$76^$M63)*(IF($C63&gt;0,1,$BD$76))</f>
        <v>2.2324633974591559</v>
      </c>
      <c r="BC63" s="42">
        <f>($AD63^$BB$77)*($BC$77^$M63)*(IF($C63&gt;0,1,$BD$77))</f>
        <v>4.776514807238657</v>
      </c>
      <c r="BD63" s="42">
        <f>($AD63^$BB$78)*($BC$78^$M63)*(IF($C63&gt;0,1,$BD$78))</f>
        <v>35.283480846859106</v>
      </c>
      <c r="BE63" s="42">
        <f>($AD63^$BB$79)*($BC$79^$M63)*(IF($C63&gt;0,1,$BD$79))</f>
        <v>4.8010780434108433</v>
      </c>
      <c r="BF63" s="42">
        <f>($AD63^$BB$80)*($BC$80^$M63)*(IF($C63&gt;0,1,$BD$80))</f>
        <v>1.0673892301642101</v>
      </c>
      <c r="BG63" s="42">
        <f>($AD63^$BB$81)*($BC$81^$M63)*(IF($C63&gt;0,1,$BD$81))</f>
        <v>13.841614242275817</v>
      </c>
      <c r="BH63" s="42">
        <f>($AD63^$BB$82)*($BC$82^$M63)*(IF($C63&gt;0,1,$BD$82))</f>
        <v>3.9191147281314231</v>
      </c>
      <c r="BI63" s="40">
        <f>BB63/BB$74</f>
        <v>2.1432984881670662E-2</v>
      </c>
      <c r="BJ63" s="40">
        <f>BC63/BC$74</f>
        <v>2.4134470825396357E-2</v>
      </c>
      <c r="BK63" s="40">
        <f>BD63/BD$74</f>
        <v>3.3723664894175533E-2</v>
      </c>
      <c r="BL63" s="40">
        <f>BE63/BE$74</f>
        <v>2.172165529106759E-2</v>
      </c>
      <c r="BM63" s="40">
        <f>BF63/BF$74</f>
        <v>1.4515856507706036E-2</v>
      </c>
      <c r="BN63" s="40">
        <f>BG63/BG$74</f>
        <v>2.4196283837742489E-2</v>
      </c>
      <c r="BO63" s="40">
        <f>BH63/BH$74</f>
        <v>2.9377615076025571E-2</v>
      </c>
      <c r="BP63" s="2">
        <v>1526</v>
      </c>
      <c r="BQ63" s="17">
        <f>BP$74*BI63</f>
        <v>1353.4072633379756</v>
      </c>
      <c r="BR63" s="1">
        <f>BQ63-BP63</f>
        <v>-172.59273666202444</v>
      </c>
      <c r="BS63" s="2">
        <v>1747</v>
      </c>
      <c r="BT63" s="17">
        <f>BS$74*BJ63</f>
        <v>1456.5394487834956</v>
      </c>
      <c r="BU63" s="1">
        <f>BT63-BS63</f>
        <v>-290.46055121650443</v>
      </c>
      <c r="BV63" s="2">
        <v>5375</v>
      </c>
      <c r="BW63" s="17">
        <f>BV$74*BK63</f>
        <v>2260.6321525161625</v>
      </c>
      <c r="BX63" s="1">
        <f>BW63-BV63</f>
        <v>-3114.3678474838375</v>
      </c>
      <c r="BY63" s="2">
        <v>1816</v>
      </c>
      <c r="BZ63" s="17">
        <f>BY$74*BL63</f>
        <v>1408.4538507281136</v>
      </c>
      <c r="CA63" s="1">
        <f>BZ63-BY63</f>
        <v>-407.54614927188641</v>
      </c>
      <c r="CB63" s="2">
        <v>1164</v>
      </c>
      <c r="CC63" s="17">
        <f>CB$74*BM63</f>
        <v>959.52714687238438</v>
      </c>
      <c r="CD63" s="1">
        <f>CC63-CB63</f>
        <v>-204.47285312761562</v>
      </c>
      <c r="CE63" s="2">
        <v>1552</v>
      </c>
      <c r="CF63" s="17">
        <f>CE$74*BN63</f>
        <v>1743.8019799022634</v>
      </c>
      <c r="CG63" s="1">
        <f>CF63-CE63</f>
        <v>191.80197990226338</v>
      </c>
      <c r="CH63" s="2">
        <v>1229</v>
      </c>
      <c r="CI63" s="17">
        <f>CH$74*BO63</f>
        <v>1956.7841849839112</v>
      </c>
      <c r="CJ63" s="1">
        <f>CI63-CH63</f>
        <v>727.78418498391125</v>
      </c>
      <c r="CK63" s="9"/>
      <c r="CO63" s="40"/>
      <c r="CQ63" s="17"/>
      <c r="CR63" s="1"/>
    </row>
    <row r="64" spans="1:96" x14ac:dyDescent="0.2">
      <c r="A64" s="52" t="s">
        <v>5</v>
      </c>
      <c r="B64">
        <v>1</v>
      </c>
      <c r="C64">
        <v>1</v>
      </c>
      <c r="D64">
        <v>0.224719101123595</v>
      </c>
      <c r="E64">
        <v>0.77528089887640395</v>
      </c>
      <c r="F64">
        <v>0.25873015873015798</v>
      </c>
      <c r="G64">
        <v>0.25873015873015798</v>
      </c>
      <c r="H64">
        <v>1.8485915492957701E-2</v>
      </c>
      <c r="I64">
        <v>0.127640845070422</v>
      </c>
      <c r="J64">
        <v>4.85752804976105E-2</v>
      </c>
      <c r="K64">
        <v>0.112106601203982</v>
      </c>
      <c r="L64">
        <v>0.98466101577313303</v>
      </c>
      <c r="M64" s="31">
        <v>0</v>
      </c>
      <c r="N64">
        <v>1.00845424483811</v>
      </c>
      <c r="O64">
        <v>0.99435460375839801</v>
      </c>
      <c r="P64">
        <v>1.0097940589263401</v>
      </c>
      <c r="Q64">
        <v>0.99161962183236496</v>
      </c>
      <c r="R64">
        <v>49.270000457763601</v>
      </c>
      <c r="S64" s="43">
        <f>IF(C64,O64,Q64)</f>
        <v>0.99435460375839801</v>
      </c>
      <c r="T64" s="43">
        <f>IF(D64 = 0,N64,P64)</f>
        <v>1.0097940589263401</v>
      </c>
      <c r="U64" s="68">
        <f>R64*S64^(1-M64)</f>
        <v>48.991851782355617</v>
      </c>
      <c r="V64" s="67">
        <f>R64*T64^(M64+1)</f>
        <v>49.752553745547743</v>
      </c>
      <c r="W64" s="76">
        <f>0.5 * (D64-MAX($D$3:$D$73))/(MIN($D$3:$D$73)-MAX($D$3:$D$73)) + 0.75</f>
        <v>1.1192896860008725</v>
      </c>
      <c r="X64" s="76">
        <f>AVERAGE(D64, F64, G64, H64, I64, J64, K64)</f>
        <v>0.14985543726412617</v>
      </c>
      <c r="Y64" s="32">
        <f>1.2^M64</f>
        <v>1</v>
      </c>
      <c r="Z64" s="32">
        <f>IF(C64&gt;0, 1, 0.3)</f>
        <v>1</v>
      </c>
      <c r="AA64" s="32">
        <f>PERCENTILE($L$2:$L$73, 0.05)</f>
        <v>-0.31580945352484868</v>
      </c>
      <c r="AB64" s="32">
        <f>PERCENTILE($L$2:$L$73, 0.95)</f>
        <v>1.0216922300354019</v>
      </c>
      <c r="AC64" s="32">
        <f>MIN(MAX(L64,AA64), AB64)</f>
        <v>0.98466101577313303</v>
      </c>
      <c r="AD64" s="32">
        <f>AC64-$AC$74+1</f>
        <v>2.3004704692979816</v>
      </c>
      <c r="AE64" s="21">
        <f>(AD64^4) *Y64*Z64</f>
        <v>28.007003826127029</v>
      </c>
      <c r="AF64" s="15">
        <f>AE64/$AE$74</f>
        <v>4.3833603287898489E-2</v>
      </c>
      <c r="AG64" s="2">
        <v>2907</v>
      </c>
      <c r="AH64" s="16">
        <f>$D$80*AF64</f>
        <v>2575.4214443788319</v>
      </c>
      <c r="AI64" s="26">
        <f>AH64-AG64</f>
        <v>-331.57855562116811</v>
      </c>
      <c r="AJ64" s="2">
        <v>887</v>
      </c>
      <c r="AK64" s="2">
        <v>887</v>
      </c>
      <c r="AL64" s="2">
        <v>0</v>
      </c>
      <c r="AM64" s="10">
        <f>SUM(AJ64:AL64)</f>
        <v>1774</v>
      </c>
      <c r="AN64" s="16">
        <f>AF64*$D$79</f>
        <v>4242.1284589962397</v>
      </c>
      <c r="AO64" s="9">
        <f>AN64-AM64</f>
        <v>2468.1284589962397</v>
      </c>
      <c r="AP64" s="9">
        <f>AO64+AI64</f>
        <v>2136.5499033750716</v>
      </c>
      <c r="AQ64" s="18">
        <f>AG64+AM64</f>
        <v>4681</v>
      </c>
      <c r="AR64" s="30">
        <f>AH64+AN64</f>
        <v>6817.5499033750712</v>
      </c>
      <c r="AS64" s="77">
        <f>AP64*(AP64&gt;0)</f>
        <v>2136.5499033750716</v>
      </c>
      <c r="AT64">
        <f>AS64/$AS$74</f>
        <v>6.3461063025892356E-2</v>
      </c>
      <c r="AU64" s="66">
        <f>AT64*$AP$74</f>
        <v>311.56208892561909</v>
      </c>
      <c r="AV64" s="69">
        <f>IF(AU64&gt;0,U64,V64)</f>
        <v>48.991851782355617</v>
      </c>
      <c r="AW64" s="17">
        <f>AU64/AV64</f>
        <v>6.3594674949157151</v>
      </c>
      <c r="AX64" s="38">
        <f>AQ64/AR64</f>
        <v>0.68661030228508357</v>
      </c>
      <c r="AY64" s="23">
        <v>0</v>
      </c>
      <c r="AZ64" s="16">
        <f>BN64*$D$81</f>
        <v>118.57662617048889</v>
      </c>
      <c r="BA64" s="63">
        <f>AZ64-AY64</f>
        <v>118.57662617048889</v>
      </c>
      <c r="BB64" s="42">
        <f>($AD64^$BB$76)*($BC$76^$M64)*(IF($C64&gt;0,1,$BD$76))</f>
        <v>2.4920173536849317</v>
      </c>
      <c r="BC64" s="42">
        <f>($AD64^$BB$77)*($BC$77^$M64)*(IF($C64&gt;0,1,$BD$77))</f>
        <v>5.9172069429896847</v>
      </c>
      <c r="BD64" s="42">
        <f>($AD64^$BB$78)*($BC$78^$M64)*(IF($C64&gt;0,1,$BD$78))</f>
        <v>57.479691772164358</v>
      </c>
      <c r="BE64" s="42">
        <f>($AD64^$BB$79)*($BC$79^$M64)*(IF($C64&gt;0,1,$BD$79))</f>
        <v>5.9518157017859652</v>
      </c>
      <c r="BF64" s="42">
        <f>($AD64^$BB$80)*($BC$80^$M64)*(IF($C64&gt;0,1,$BD$80))</f>
        <v>1.076965231793471</v>
      </c>
      <c r="BG64" s="42">
        <f>($AD64^$BB$81)*($BC$81^$M64)*(IF($C64&gt;0,1,$BD$81))</f>
        <v>19.836934182706777</v>
      </c>
      <c r="BH64" s="42">
        <f>($AD64^$BB$82)*($BC$82^$M64)*(IF($C64&gt;0,1,$BD$82))</f>
        <v>4.7252659772521541</v>
      </c>
      <c r="BI64" s="40">
        <f>BB64/BB$74</f>
        <v>2.3924858220376381E-2</v>
      </c>
      <c r="BJ64" s="40">
        <f>BC64/BC$74</f>
        <v>2.9898087642687782E-2</v>
      </c>
      <c r="BK64" s="40">
        <f>BD64/BD$74</f>
        <v>5.4938623316625683E-2</v>
      </c>
      <c r="BL64" s="40">
        <f>BE64/BE$74</f>
        <v>2.6927970730988404E-2</v>
      </c>
      <c r="BM64" s="40">
        <f>BF64/BF$74</f>
        <v>1.4646084414864634E-2</v>
      </c>
      <c r="BN64" s="40">
        <f>BG64/BG$74</f>
        <v>3.4676597798066644E-2</v>
      </c>
      <c r="BO64" s="40">
        <f>BH64/BH$74</f>
        <v>3.5420510661533892E-2</v>
      </c>
      <c r="BP64" s="2">
        <v>416</v>
      </c>
      <c r="BQ64" s="17">
        <f>BP$74*BI64</f>
        <v>1510.759097183887</v>
      </c>
      <c r="BR64" s="1">
        <f>BQ64-BP64</f>
        <v>1094.759097183887</v>
      </c>
      <c r="BS64" s="2">
        <v>670</v>
      </c>
      <c r="BT64" s="17">
        <f>BS$74*BJ64</f>
        <v>1804.3794873238503</v>
      </c>
      <c r="BU64" s="1">
        <f>BT64-BS64</f>
        <v>1134.3794873238503</v>
      </c>
      <c r="BV64" s="2">
        <v>0</v>
      </c>
      <c r="BW64" s="17">
        <f>BV$74*BK64</f>
        <v>3682.7556754066859</v>
      </c>
      <c r="BX64" s="1">
        <f>BW64-BV64</f>
        <v>3682.7556754066859</v>
      </c>
      <c r="BY64" s="2">
        <v>601</v>
      </c>
      <c r="BZ64" s="17">
        <f>BY$74*BL64</f>
        <v>1746.0365501680192</v>
      </c>
      <c r="CA64" s="1">
        <f>BZ64-BY64</f>
        <v>1145.0365501680192</v>
      </c>
      <c r="CB64" s="2">
        <v>1074</v>
      </c>
      <c r="CC64" s="17">
        <f>CB$74*BM64</f>
        <v>968.13547199138202</v>
      </c>
      <c r="CD64" s="1">
        <f>CC64-CB64</f>
        <v>-105.86452800861798</v>
      </c>
      <c r="CE64" s="2">
        <v>2916</v>
      </c>
      <c r="CF64" s="17">
        <f>CE$74*BN64</f>
        <v>2499.1077267088649</v>
      </c>
      <c r="CG64" s="1">
        <f>CF64-CE64</f>
        <v>-416.8922732911351</v>
      </c>
      <c r="CH64" s="2">
        <v>1432</v>
      </c>
      <c r="CI64" s="17">
        <f>CH$74*BO64</f>
        <v>2359.2893741434495</v>
      </c>
      <c r="CJ64" s="1">
        <f>CI64-CH64</f>
        <v>927.28937414344955</v>
      </c>
      <c r="CK64" s="9"/>
      <c r="CO64" s="40"/>
      <c r="CQ64" s="17"/>
      <c r="CR64" s="1"/>
    </row>
    <row r="65" spans="1:96" x14ac:dyDescent="0.2">
      <c r="A65" s="52" t="s">
        <v>7</v>
      </c>
      <c r="B65">
        <v>1</v>
      </c>
      <c r="C65">
        <v>1</v>
      </c>
      <c r="D65">
        <v>0.528892455858748</v>
      </c>
      <c r="E65">
        <v>0.471107544141252</v>
      </c>
      <c r="F65">
        <v>0.76825396825396797</v>
      </c>
      <c r="G65">
        <v>0.76825396825396797</v>
      </c>
      <c r="H65">
        <v>6.1619718309859101E-2</v>
      </c>
      <c r="I65">
        <v>0.58362676056338003</v>
      </c>
      <c r="J65">
        <v>0.18963891104942299</v>
      </c>
      <c r="K65">
        <v>0.38169470254259502</v>
      </c>
      <c r="L65">
        <v>0.47635284571541903</v>
      </c>
      <c r="M65" s="31">
        <v>0</v>
      </c>
      <c r="N65">
        <v>1.0037578285822999</v>
      </c>
      <c r="O65">
        <v>0.99676066761391902</v>
      </c>
      <c r="P65">
        <v>1.0063065299151399</v>
      </c>
      <c r="Q65">
        <v>0.99769680853918097</v>
      </c>
      <c r="R65">
        <v>127.949996948242</v>
      </c>
      <c r="S65" s="43">
        <f>IF(C65,O65,Q65)</f>
        <v>0.99676066761391902</v>
      </c>
      <c r="T65" s="43">
        <f>IF(D65 = 0,N65,P65)</f>
        <v>1.0063065299151399</v>
      </c>
      <c r="U65" s="68">
        <f>R65*S65^(1-M65)</f>
        <v>127.53552437932861</v>
      </c>
      <c r="V65" s="67">
        <f>R65*T65^(M65+1)</f>
        <v>128.75691743163816</v>
      </c>
      <c r="W65" s="76">
        <f>0.5 * (D65-MAX($D$3:$D$73))/(MIN($D$3:$D$73)-MAX($D$3:$D$73)) + 0.75</f>
        <v>0.94109109245529876</v>
      </c>
      <c r="X65" s="76">
        <f>AVERAGE(D65, F65, G65, H65, I65, J65, K65)</f>
        <v>0.46885435497599159</v>
      </c>
      <c r="Y65" s="32">
        <f>1.2^M65</f>
        <v>1</v>
      </c>
      <c r="Z65" s="32">
        <f>IF(C65&gt;0, 1, 0.3)</f>
        <v>1</v>
      </c>
      <c r="AA65" s="32">
        <f>PERCENTILE($L$2:$L$73, 0.05)</f>
        <v>-0.31580945352484868</v>
      </c>
      <c r="AB65" s="32">
        <f>PERCENTILE($L$2:$L$73, 0.95)</f>
        <v>1.0216922300354019</v>
      </c>
      <c r="AC65" s="32">
        <f>MIN(MAX(L65,AA65), AB65)</f>
        <v>0.47635284571541903</v>
      </c>
      <c r="AD65" s="32">
        <f>AC65-$AC$74+1</f>
        <v>1.7921622992402677</v>
      </c>
      <c r="AE65" s="21">
        <f>(AD65^4) *Y65*Z65</f>
        <v>10.315952844406265</v>
      </c>
      <c r="AF65" s="15">
        <f>AE65/$AE$74</f>
        <v>1.6145439452417965E-2</v>
      </c>
      <c r="AG65" s="2">
        <v>0</v>
      </c>
      <c r="AH65" s="16">
        <f>$D$80*AF65</f>
        <v>948.61722230709131</v>
      </c>
      <c r="AI65" s="26">
        <f>AH65-AG65</f>
        <v>948.61722230709131</v>
      </c>
      <c r="AJ65" s="2">
        <v>1663</v>
      </c>
      <c r="AK65" s="2">
        <v>896</v>
      </c>
      <c r="AL65" s="2">
        <v>128</v>
      </c>
      <c r="AM65" s="10">
        <f>SUM(AJ65:AL65)</f>
        <v>2687</v>
      </c>
      <c r="AN65" s="16">
        <f>AF65*$D$79</f>
        <v>1562.5233393261058</v>
      </c>
      <c r="AO65" s="9">
        <f>AN65-AM65</f>
        <v>-1124.4766606738942</v>
      </c>
      <c r="AP65" s="9">
        <f>AO65+AI65</f>
        <v>-175.85943836680292</v>
      </c>
      <c r="AQ65" s="18">
        <f>AG65+AM65</f>
        <v>2687</v>
      </c>
      <c r="AR65" s="30">
        <f>AH65+AN65</f>
        <v>2511.1405616331972</v>
      </c>
      <c r="AS65" s="77">
        <f>AP65*(AP65&gt;0)</f>
        <v>0</v>
      </c>
      <c r="AT65">
        <f>AS65/$AS$74</f>
        <v>0</v>
      </c>
      <c r="AU65" s="66">
        <f>AT65*$AP$74</f>
        <v>0</v>
      </c>
      <c r="AV65" s="69">
        <f>IF(AU65&gt;0,U65,V65)</f>
        <v>128.75691743163816</v>
      </c>
      <c r="AW65" s="17">
        <f>AU65/AV65</f>
        <v>0</v>
      </c>
      <c r="AX65" s="38">
        <f>AQ65/AR65</f>
        <v>1.0700316983659517</v>
      </c>
      <c r="AY65" s="23">
        <v>0</v>
      </c>
      <c r="AZ65" s="16">
        <f>BN65*$D$81</f>
        <v>48.432364003241986</v>
      </c>
      <c r="BA65" s="63">
        <f>AZ65-AY65</f>
        <v>48.432364003241986</v>
      </c>
      <c r="BB65" s="42">
        <f>($AD65^$BB$76)*($BC$76^$M65)*(IF($C65&gt;0,1,$BD$76))</f>
        <v>1.8954029901392695</v>
      </c>
      <c r="BC65" s="42">
        <f>($AD65^$BB$77)*($BC$77^$M65)*(IF($C65&gt;0,1,$BD$77))</f>
        <v>3.4730196242499485</v>
      </c>
      <c r="BD65" s="42">
        <f>($AD65^$BB$78)*($BC$78^$M65)*(IF($C65&gt;0,1,$BD$78))</f>
        <v>17.067660287730209</v>
      </c>
      <c r="BE65" s="42">
        <f>($AD65^$BB$79)*($BC$79^$M65)*(IF($C65&gt;0,1,$BD$79))</f>
        <v>3.4872323002585643</v>
      </c>
      <c r="BF65" s="42">
        <f>($AD65^$BB$80)*($BC$80^$M65)*(IF($C65&gt;0,1,$BD$80))</f>
        <v>1.053296359159597</v>
      </c>
      <c r="BG65" s="42">
        <f>($AD65^$BB$81)*($BC$81^$M65)*(IF($C65&gt;0,1,$BD$81))</f>
        <v>8.1023524456147626</v>
      </c>
      <c r="BH65" s="42">
        <f>($AD65^$BB$82)*($BC$82^$M65)*(IF($C65&gt;0,1,$BD$82))</f>
        <v>2.9668484066843197</v>
      </c>
      <c r="BI65" s="40">
        <f>BB65/BB$74</f>
        <v>1.819700322010389E-2</v>
      </c>
      <c r="BJ65" s="40">
        <f>BC65/BC$74</f>
        <v>1.75482531050597E-2</v>
      </c>
      <c r="BK65" s="40">
        <f>BD65/BD$74</f>
        <v>1.6313131308366334E-2</v>
      </c>
      <c r="BL65" s="40">
        <f>BE65/BE$74</f>
        <v>1.5777385258307332E-2</v>
      </c>
      <c r="BM65" s="40">
        <f>BF65/BF$74</f>
        <v>1.4324201872729906E-2</v>
      </c>
      <c r="BN65" s="40">
        <f>BG65/BG$74</f>
        <v>1.4163580641392597E-2</v>
      </c>
      <c r="BO65" s="40">
        <f>BH65/BH$74</f>
        <v>2.2239443478106042E-2</v>
      </c>
      <c r="BP65" s="2">
        <v>747</v>
      </c>
      <c r="BQ65" s="17">
        <f>BP$74*BI65</f>
        <v>1149.0679653366801</v>
      </c>
      <c r="BR65" s="1">
        <f>BQ65-BP65</f>
        <v>402.06796533668012</v>
      </c>
      <c r="BS65" s="2">
        <v>1246</v>
      </c>
      <c r="BT65" s="17">
        <f>BS$74*BJ65</f>
        <v>1059.054623143458</v>
      </c>
      <c r="BU65" s="1">
        <f>BT65-BS65</f>
        <v>-186.945376856542</v>
      </c>
      <c r="BV65" s="2">
        <v>0</v>
      </c>
      <c r="BW65" s="17">
        <f>BV$74*BK65</f>
        <v>1093.5344441250288</v>
      </c>
      <c r="BX65" s="1">
        <f>BW65-BV65</f>
        <v>1093.5344441250288</v>
      </c>
      <c r="BY65" s="2">
        <v>1420</v>
      </c>
      <c r="BZ65" s="17">
        <f>BY$74*BL65</f>
        <v>1023.0214375339057</v>
      </c>
      <c r="CA65" s="1">
        <f>BZ65-BY65</f>
        <v>-396.97856246609433</v>
      </c>
      <c r="CB65" s="2">
        <v>1270</v>
      </c>
      <c r="CC65" s="17">
        <f>CB$74*BM65</f>
        <v>946.85839219119225</v>
      </c>
      <c r="CD65" s="1">
        <f>CC65-CB65</f>
        <v>-323.14160780880775</v>
      </c>
      <c r="CE65" s="2">
        <v>508</v>
      </c>
      <c r="CF65" s="17">
        <f>CE$74*BN65</f>
        <v>1020.7550932445231</v>
      </c>
      <c r="CG65" s="1">
        <f>CF65-CE65</f>
        <v>512.7550932445231</v>
      </c>
      <c r="CH65" s="2">
        <v>2793</v>
      </c>
      <c r="CI65" s="17">
        <f>CH$74*BO65</f>
        <v>1481.3248511896873</v>
      </c>
      <c r="CJ65" s="1">
        <f>CI65-CH65</f>
        <v>-1311.6751488103127</v>
      </c>
      <c r="CK65" s="9"/>
      <c r="CO65" s="40"/>
      <c r="CQ65" s="17"/>
      <c r="CR65" s="1"/>
    </row>
    <row r="66" spans="1:96" x14ac:dyDescent="0.2">
      <c r="A66" s="52" t="s">
        <v>65</v>
      </c>
      <c r="B66">
        <v>1</v>
      </c>
      <c r="C66">
        <v>1</v>
      </c>
      <c r="D66">
        <v>0.151685393258426</v>
      </c>
      <c r="E66">
        <v>0.848314606741573</v>
      </c>
      <c r="F66">
        <v>3.8888888888888799E-2</v>
      </c>
      <c r="G66">
        <v>3.8888888888888799E-2</v>
      </c>
      <c r="H66">
        <v>6.1619718309859099E-3</v>
      </c>
      <c r="I66">
        <v>2.5088028169013999E-2</v>
      </c>
      <c r="J66">
        <v>1.24334919822407E-2</v>
      </c>
      <c r="K66">
        <v>2.19891948055915E-2</v>
      </c>
      <c r="L66">
        <v>0.71334915256204001</v>
      </c>
      <c r="M66" s="31">
        <v>2</v>
      </c>
      <c r="N66">
        <v>1.0083333472795299</v>
      </c>
      <c r="O66">
        <v>0.99429969974049304</v>
      </c>
      <c r="P66">
        <v>1.01015332554429</v>
      </c>
      <c r="Q66">
        <v>0.99435306397253398</v>
      </c>
      <c r="R66">
        <v>90.699996948242102</v>
      </c>
      <c r="S66" s="43">
        <f>IF(C66,O66,Q66)</f>
        <v>0.99429969974049304</v>
      </c>
      <c r="T66" s="43">
        <f>IF(D66 = 0,N66,P66)</f>
        <v>1.01015332554429</v>
      </c>
      <c r="U66" s="68">
        <f>R66*S66^(1-M66)</f>
        <v>91.219978213726037</v>
      </c>
      <c r="V66" s="67">
        <f>R66*T66^(M66+1)</f>
        <v>93.490862465557584</v>
      </c>
      <c r="W66" s="76">
        <f>0.5 * (D66-MAX($D$3:$D$73))/(MIN($D$3:$D$73)-MAX($D$3:$D$73)) + 0.75</f>
        <v>1.1620761556912347</v>
      </c>
      <c r="X66" s="76">
        <f>AVERAGE(D66, F66, G66, H66, I66, J66, K66)</f>
        <v>4.2162265403433673E-2</v>
      </c>
      <c r="Y66" s="32">
        <f>1.2^M66</f>
        <v>1.44</v>
      </c>
      <c r="Z66" s="32">
        <f>IF(C66&gt;0, 1, 0.3)</f>
        <v>1</v>
      </c>
      <c r="AA66" s="32">
        <f>PERCENTILE($L$2:$L$73, 0.05)</f>
        <v>-0.31580945352484868</v>
      </c>
      <c r="AB66" s="32">
        <f>PERCENTILE($L$2:$L$73, 0.95)</f>
        <v>1.0216922300354019</v>
      </c>
      <c r="AC66" s="32">
        <f>MIN(MAX(L66,AA66), AB66)</f>
        <v>0.71334915256204001</v>
      </c>
      <c r="AD66" s="32">
        <f>AC66-$AC$74+1</f>
        <v>2.0291586060868889</v>
      </c>
      <c r="AE66" s="21">
        <f>(AD66^4) *Y66*Z66</f>
        <v>24.413298957967427</v>
      </c>
      <c r="AF66" s="15">
        <f>AE66/$AE$74</f>
        <v>3.8209116123807542E-2</v>
      </c>
      <c r="AG66" s="2">
        <v>1905</v>
      </c>
      <c r="AH66" s="16">
        <f>$D$80*AF66</f>
        <v>2244.95751329625</v>
      </c>
      <c r="AI66" s="26">
        <f>AH66-AG66</f>
        <v>339.95751329625</v>
      </c>
      <c r="AJ66" s="2">
        <v>0</v>
      </c>
      <c r="AK66" s="2">
        <v>1905</v>
      </c>
      <c r="AL66" s="2">
        <v>91</v>
      </c>
      <c r="AM66" s="10">
        <f>SUM(AJ66:AL66)</f>
        <v>1996</v>
      </c>
      <c r="AN66" s="16">
        <f>AF66*$D$79</f>
        <v>3697.8018402298462</v>
      </c>
      <c r="AO66" s="9">
        <f>AN66-AM66</f>
        <v>1701.8018402298462</v>
      </c>
      <c r="AP66" s="9">
        <f>AO66+AI66</f>
        <v>2041.7593535260962</v>
      </c>
      <c r="AQ66" s="18">
        <f>AG66+AM66</f>
        <v>3901</v>
      </c>
      <c r="AR66" s="30">
        <f>AH66+AN66</f>
        <v>5942.7593535260967</v>
      </c>
      <c r="AS66" s="77">
        <f>AP66*(AP66&gt;0)</f>
        <v>2041.7593535260962</v>
      </c>
      <c r="AT66">
        <f>AS66/$AS$74</f>
        <v>6.064553831068574E-2</v>
      </c>
      <c r="AU66" s="66">
        <f>AT66*$AP$74</f>
        <v>297.73927033631219</v>
      </c>
      <c r="AV66" s="69">
        <f>IF(AU66&gt;0,U66,V66)</f>
        <v>91.219978213726037</v>
      </c>
      <c r="AW66" s="17">
        <f>AU66/AV66</f>
        <v>3.2639699785798766</v>
      </c>
      <c r="AX66" s="38">
        <f>AQ66/AR66</f>
        <v>0.65642907072879664</v>
      </c>
      <c r="AY66" s="23">
        <v>0</v>
      </c>
      <c r="AZ66" s="16">
        <f>BN66*$D$81</f>
        <v>182.3486716855154</v>
      </c>
      <c r="BA66" s="63">
        <f>AZ66-AY66</f>
        <v>182.3486716855154</v>
      </c>
      <c r="BB66" s="42">
        <f>($AD66^$BB$76)*($BC$76^$M66)*(IF($C66&gt;0,1,$BD$76))</f>
        <v>1.1605212141383148</v>
      </c>
      <c r="BC66" s="42">
        <f>($AD66^$BB$77)*($BC$77^$M66)*(IF($C66&gt;0,1,$BD$77))</f>
        <v>2.8181644899532166</v>
      </c>
      <c r="BD66" s="42">
        <f>($AD66^$BB$78)*($BC$78^$M66)*(IF($C66&gt;0,1,$BD$78))</f>
        <v>7.2238352574588376</v>
      </c>
      <c r="BE66" s="42">
        <f>($AD66^$BB$79)*($BC$79^$M66)*(IF($C66&gt;0,1,$BD$79))</f>
        <v>0.56370108508535866</v>
      </c>
      <c r="BF66" s="42">
        <f>($AD66^$BB$80)*($BC$80^$M66)*(IF($C66&gt;0,1,$BD$80))</f>
        <v>1.9524883543185396</v>
      </c>
      <c r="BG66" s="42">
        <f>($AD66^$BB$81)*($BC$81^$M66)*(IF($C66&gt;0,1,$BD$81))</f>
        <v>30.505494340248202</v>
      </c>
      <c r="BH66" s="42">
        <f>($AD66^$BB$82)*($BC$82^$M66)*(IF($C66&gt;0,1,$BD$82))</f>
        <v>0.69791817306852155</v>
      </c>
      <c r="BI66" s="40">
        <f>BB66/BB$74</f>
        <v>1.1141698298746533E-2</v>
      </c>
      <c r="BJ66" s="40">
        <f>BC66/BC$74</f>
        <v>1.4239442649872971E-2</v>
      </c>
      <c r="BK66" s="40">
        <f>BD66/BD$74</f>
        <v>6.9044831639664692E-3</v>
      </c>
      <c r="BL66" s="40">
        <f>BE66/BE$74</f>
        <v>2.5503690101913055E-3</v>
      </c>
      <c r="BM66" s="40">
        <f>BF66/BF$74</f>
        <v>2.6552676365204479E-2</v>
      </c>
      <c r="BN66" s="40">
        <f>BG66/BG$74</f>
        <v>5.3326121270804328E-2</v>
      </c>
      <c r="BO66" s="40">
        <f>BH66/BH$74</f>
        <v>5.2315823509320016E-3</v>
      </c>
      <c r="BP66" s="2">
        <v>1684</v>
      </c>
      <c r="BQ66" s="17">
        <f>BP$74*BI66</f>
        <v>703.55368077264859</v>
      </c>
      <c r="BR66" s="1">
        <f>BQ66-BP66</f>
        <v>-980.44631922735141</v>
      </c>
      <c r="BS66" s="2">
        <v>938</v>
      </c>
      <c r="BT66" s="17">
        <f>BS$74*BJ66</f>
        <v>859.36460336248365</v>
      </c>
      <c r="BU66" s="1">
        <f>BT66-BS66</f>
        <v>-78.635396637516351</v>
      </c>
      <c r="BV66" s="2">
        <v>0</v>
      </c>
      <c r="BW66" s="17">
        <f>BV$74*BK66</f>
        <v>462.83512441332829</v>
      </c>
      <c r="BX66" s="1">
        <f>BW66-BV66</f>
        <v>462.83512441332829</v>
      </c>
      <c r="BY66" s="2">
        <v>546</v>
      </c>
      <c r="BZ66" s="17">
        <f>BY$74*BL66</f>
        <v>165.36847698981444</v>
      </c>
      <c r="CA66" s="1">
        <f>BZ66-BY66</f>
        <v>-380.63152301018556</v>
      </c>
      <c r="CB66" s="2">
        <v>1221</v>
      </c>
      <c r="CC66" s="17">
        <f>CB$74*BM66</f>
        <v>1755.1850130927464</v>
      </c>
      <c r="CD66" s="1">
        <f>CC66-CB66</f>
        <v>534.18501309274643</v>
      </c>
      <c r="CE66" s="2">
        <v>1424</v>
      </c>
      <c r="CF66" s="17">
        <f>CE$74*BN66</f>
        <v>3843.1602338655971</v>
      </c>
      <c r="CG66" s="1">
        <f>CF66-CE66</f>
        <v>2419.1602338655971</v>
      </c>
      <c r="CH66" s="2">
        <v>3256</v>
      </c>
      <c r="CI66" s="17">
        <f>CH$74*BO66</f>
        <v>348.46523723087876</v>
      </c>
      <c r="CJ66" s="1">
        <f>CI66-CH66</f>
        <v>-2907.5347627691212</v>
      </c>
      <c r="CK66" s="9"/>
      <c r="CO66" s="40"/>
      <c r="CQ66" s="17"/>
      <c r="CR66" s="1"/>
    </row>
    <row r="67" spans="1:96" x14ac:dyDescent="0.2">
      <c r="A67" s="52" t="s">
        <v>66</v>
      </c>
      <c r="B67">
        <v>0</v>
      </c>
      <c r="C67">
        <v>0</v>
      </c>
      <c r="D67">
        <v>0.243178170144462</v>
      </c>
      <c r="E67">
        <v>0.75682182985553703</v>
      </c>
      <c r="F67">
        <v>0.136507936507936</v>
      </c>
      <c r="G67">
        <v>0.136507936507936</v>
      </c>
      <c r="H67">
        <v>0.33714788732394302</v>
      </c>
      <c r="I67">
        <v>0.29313380281690099</v>
      </c>
      <c r="J67">
        <v>0.31437150367511302</v>
      </c>
      <c r="K67">
        <v>0.207157440763268</v>
      </c>
      <c r="L67">
        <v>0.58152451987603204</v>
      </c>
      <c r="M67" s="31">
        <v>0</v>
      </c>
      <c r="N67">
        <v>1.01168158288042</v>
      </c>
      <c r="O67">
        <v>0.99275474968070498</v>
      </c>
      <c r="P67">
        <v>1.0086550165163899</v>
      </c>
      <c r="Q67">
        <v>0.99246889569277297</v>
      </c>
      <c r="R67">
        <v>38.994998931884702</v>
      </c>
      <c r="S67" s="43">
        <f>IF(C67,O67,Q67)</f>
        <v>0.99246889569277297</v>
      </c>
      <c r="T67" s="43">
        <f>IF(D67 = 0,N67,P67)</f>
        <v>1.0086550165163899</v>
      </c>
      <c r="U67" s="68">
        <f>R67*S67^(1-M67)</f>
        <v>38.701323527468475</v>
      </c>
      <c r="V67" s="67">
        <f>R67*T67^(M67+1)</f>
        <v>39.332501291696772</v>
      </c>
      <c r="W67" s="76">
        <f>0.5 * (D67-MAX($D$3:$D$73))/(MIN($D$3:$D$73)-MAX($D$3:$D$73)) + 0.75</f>
        <v>1.1084755233318799</v>
      </c>
      <c r="X67" s="76">
        <f>AVERAGE(D67, F67, G67, H67, I67, J67, K67)</f>
        <v>0.23828638253422274</v>
      </c>
      <c r="Y67" s="32">
        <f>1.2^M67</f>
        <v>1</v>
      </c>
      <c r="Z67" s="32">
        <f>IF(C67&gt;0, 1, 0.3)</f>
        <v>0.3</v>
      </c>
      <c r="AA67" s="32">
        <f>PERCENTILE($L$2:$L$73, 0.05)</f>
        <v>-0.31580945352484868</v>
      </c>
      <c r="AB67" s="32">
        <f>PERCENTILE($L$2:$L$73, 0.95)</f>
        <v>1.0216922300354019</v>
      </c>
      <c r="AC67" s="32">
        <f>MIN(MAX(L67,AA67), AB67)</f>
        <v>0.58152451987603204</v>
      </c>
      <c r="AD67" s="32">
        <f>AC67-$AC$74+1</f>
        <v>1.8973339734008807</v>
      </c>
      <c r="AE67" s="21">
        <f>(AD67^4) *Y67*Z67</f>
        <v>3.8877326108991759</v>
      </c>
      <c r="AF67" s="15">
        <f>AE67/$AE$74</f>
        <v>6.084668321307757E-3</v>
      </c>
      <c r="AG67" s="2">
        <v>0</v>
      </c>
      <c r="AH67" s="16">
        <f>$D$80*AF67</f>
        <v>357.50164488427663</v>
      </c>
      <c r="AI67" s="26">
        <f>AH67-AG67</f>
        <v>357.50164488427663</v>
      </c>
      <c r="AJ67" s="2">
        <v>0</v>
      </c>
      <c r="AK67" s="2">
        <v>1364</v>
      </c>
      <c r="AL67" s="2">
        <v>0</v>
      </c>
      <c r="AM67" s="10">
        <f>SUM(AJ67:AL67)</f>
        <v>1364</v>
      </c>
      <c r="AN67" s="16">
        <f>AF67*$D$79</f>
        <v>588.86203079952213</v>
      </c>
      <c r="AO67" s="9">
        <f>AN67-AM67</f>
        <v>-775.13796920047787</v>
      </c>
      <c r="AP67" s="9">
        <f>AO67+AI67</f>
        <v>-417.63632431620124</v>
      </c>
      <c r="AQ67" s="18">
        <f>AG67+AM67</f>
        <v>1364</v>
      </c>
      <c r="AR67" s="30">
        <f>AH67+AN67</f>
        <v>946.36367568379876</v>
      </c>
      <c r="AS67" s="77">
        <f>AP67*(AP67&gt;0)</f>
        <v>0</v>
      </c>
      <c r="AT67">
        <f>AS67/$AS$74</f>
        <v>0</v>
      </c>
      <c r="AU67" s="66">
        <f>AT67*$AP$74</f>
        <v>0</v>
      </c>
      <c r="AV67" s="69">
        <f>IF(AU67&gt;0,U67,V67)</f>
        <v>39.332501291696772</v>
      </c>
      <c r="AW67" s="17">
        <f>AU67/AV67</f>
        <v>0</v>
      </c>
      <c r="AX67" s="38">
        <f>AQ67/AR67</f>
        <v>1.4413063762347351</v>
      </c>
      <c r="AY67" s="23">
        <v>0</v>
      </c>
      <c r="AZ67" s="16">
        <f>BN67*$D$81</f>
        <v>13.36997704498995</v>
      </c>
      <c r="BA67" s="63">
        <f>AZ67-AY67</f>
        <v>13.36997704498995</v>
      </c>
      <c r="BB67" s="42">
        <f>($AD67^$BB$76)*($BC$76^$M67)*(IF($C67&gt;0,1,$BD$76))</f>
        <v>0.93618907109554983</v>
      </c>
      <c r="BC67" s="42">
        <f>($AD67^$BB$77)*($BC$77^$M67)*(IF($C67&gt;0,1,$BD$77))</f>
        <v>1.545450342678703</v>
      </c>
      <c r="BD67" s="42">
        <f>($AD67^$BB$78)*($BC$78^$M67)*(IF($C67&gt;0,1,$BD$78))</f>
        <v>4.504464964804842E-2</v>
      </c>
      <c r="BE67" s="42">
        <f>($AD67^$BB$79)*($BC$79^$M67)*(IF($C67&gt;0,1,$BD$79))</f>
        <v>2.8565632615712899</v>
      </c>
      <c r="BF67" s="42">
        <f>($AD67^$BB$80)*($BC$80^$M67)*(IF($C67&gt;0,1,$BD$80))</f>
        <v>0.69236091791213916</v>
      </c>
      <c r="BG67" s="42">
        <f>($AD67^$BB$81)*($BC$81^$M67)*(IF($C67&gt;0,1,$BD$81))</f>
        <v>2.2366916923781841</v>
      </c>
      <c r="BH67" s="42">
        <f>($AD67^$BB$82)*($BC$82^$M67)*(IF($C67&gt;0,1,$BD$82))</f>
        <v>0.12868401982629102</v>
      </c>
      <c r="BI67" s="40">
        <f>BB67/BB$74</f>
        <v>8.9879754490099426E-3</v>
      </c>
      <c r="BJ67" s="40">
        <f>BC67/BC$74</f>
        <v>7.8087533929452222E-3</v>
      </c>
      <c r="BK67" s="40">
        <f>BD67/BD$74</f>
        <v>4.3053310885044178E-5</v>
      </c>
      <c r="BL67" s="40">
        <f>BE67/BE$74</f>
        <v>1.2924031212143649E-2</v>
      </c>
      <c r="BM67" s="40">
        <f>BF67/BF$74</f>
        <v>9.4156952796030161E-3</v>
      </c>
      <c r="BN67" s="40">
        <f>BG67/BG$74</f>
        <v>3.9099216391255886E-3</v>
      </c>
      <c r="BO67" s="40">
        <f>BH67/BH$74</f>
        <v>9.6461314943307975E-4</v>
      </c>
      <c r="BP67" s="2">
        <v>396</v>
      </c>
      <c r="BQ67" s="17">
        <f>BP$74*BI67</f>
        <v>567.55469770318189</v>
      </c>
      <c r="BR67" s="1">
        <f>BQ67-BP67</f>
        <v>171.55469770318189</v>
      </c>
      <c r="BS67" s="2">
        <v>314</v>
      </c>
      <c r="BT67" s="17">
        <f>BS$74*BJ67</f>
        <v>471.26607601763709</v>
      </c>
      <c r="BU67" s="1">
        <f>BT67-BS67</f>
        <v>157.26607601763709</v>
      </c>
      <c r="BV67" s="2">
        <v>1003</v>
      </c>
      <c r="BW67" s="17">
        <f>BV$74*BK67</f>
        <v>2.8860356418680513</v>
      </c>
      <c r="BX67" s="1">
        <f>BW67-BV67</f>
        <v>-1000.113964358132</v>
      </c>
      <c r="BY67" s="2">
        <v>1078</v>
      </c>
      <c r="BZ67" s="17">
        <f>BY$74*BL67</f>
        <v>838.00710782660633</v>
      </c>
      <c r="CA67" s="1">
        <f>BZ67-BY67</f>
        <v>-239.99289217339367</v>
      </c>
      <c r="CB67" s="2">
        <v>522</v>
      </c>
      <c r="CC67" s="17">
        <f>CB$74*BM67</f>
        <v>622.39628937231862</v>
      </c>
      <c r="CD67" s="1">
        <f>CC67-CB67</f>
        <v>100.39628937231862</v>
      </c>
      <c r="CE67" s="2">
        <v>924</v>
      </c>
      <c r="CF67" s="17">
        <f>CE$74*BN67</f>
        <v>281.78414261014206</v>
      </c>
      <c r="CG67" s="1">
        <f>CF67-CE67</f>
        <v>-642.215857389858</v>
      </c>
      <c r="CH67" s="2">
        <v>80</v>
      </c>
      <c r="CI67" s="17">
        <f>CH$74*BO67</f>
        <v>64.250952657438575</v>
      </c>
      <c r="CJ67" s="1">
        <f>CI67-CH67</f>
        <v>-15.749047342561425</v>
      </c>
      <c r="CK67" s="9"/>
      <c r="CO67" s="40"/>
      <c r="CQ67" s="17"/>
      <c r="CR67" s="1"/>
    </row>
    <row r="68" spans="1:96" x14ac:dyDescent="0.2">
      <c r="A68" s="52" t="s">
        <v>72</v>
      </c>
      <c r="B68">
        <v>1</v>
      </c>
      <c r="C68">
        <v>1</v>
      </c>
      <c r="D68">
        <v>0.18611111111111101</v>
      </c>
      <c r="E68">
        <v>0.813888888888888</v>
      </c>
      <c r="F68">
        <v>9.0909090909090898E-2</v>
      </c>
      <c r="G68">
        <v>9.0909090909090898E-2</v>
      </c>
      <c r="H68">
        <v>0.11600000000000001</v>
      </c>
      <c r="I68">
        <v>0.36</v>
      </c>
      <c r="J68">
        <v>0.204352636391116</v>
      </c>
      <c r="K68">
        <v>0.13629934849144501</v>
      </c>
      <c r="L68">
        <v>0.73573036225549204</v>
      </c>
      <c r="M68" s="31">
        <v>0</v>
      </c>
      <c r="N68">
        <v>1.01661106690347</v>
      </c>
      <c r="O68">
        <v>0.99158517838253901</v>
      </c>
      <c r="P68">
        <v>1.0202151550280101</v>
      </c>
      <c r="Q68">
        <v>0.98666988425276803</v>
      </c>
      <c r="R68">
        <v>37.490001678466797</v>
      </c>
      <c r="S68" s="43">
        <f>IF(C68,O68,Q68)</f>
        <v>0.99158517838253901</v>
      </c>
      <c r="T68" s="43">
        <f>IF(D68 = 0,N68,P68)</f>
        <v>1.0202151550280101</v>
      </c>
      <c r="U68" s="68">
        <f>R68*S68^(1-M68)</f>
        <v>37.174530001904188</v>
      </c>
      <c r="V68" s="67">
        <f>R68*T68^(M68+1)</f>
        <v>38.247867874397365</v>
      </c>
      <c r="W68" s="76">
        <f>0.5 * (D68-MAX($D$3:$D$73))/(MIN($D$3:$D$73)-MAX($D$3:$D$73)) + 0.75</f>
        <v>1.1419080035252218</v>
      </c>
      <c r="X68" s="76">
        <f>AVERAGE(D68, F68, G68, H68, I68, J68, K68)</f>
        <v>0.16922589683026484</v>
      </c>
      <c r="Y68" s="32">
        <f>1.2^M68</f>
        <v>1</v>
      </c>
      <c r="Z68" s="32">
        <f>IF(C68&gt;0, 1, 0.3)</f>
        <v>1</v>
      </c>
      <c r="AA68" s="32">
        <f>PERCENTILE($L$2:$L$73, 0.05)</f>
        <v>-0.31580945352484868</v>
      </c>
      <c r="AB68" s="32">
        <f>PERCENTILE($L$2:$L$73, 0.95)</f>
        <v>1.0216922300354019</v>
      </c>
      <c r="AC68" s="32">
        <f>MIN(MAX(L68,AA68), AB68)</f>
        <v>0.73573036225549204</v>
      </c>
      <c r="AD68" s="32">
        <f>AC68-$AC$74+1</f>
        <v>2.0515398157803406</v>
      </c>
      <c r="AE68" s="21">
        <f>(AD68^4) *Y68*Z68</f>
        <v>17.714128887229819</v>
      </c>
      <c r="AF68" s="15">
        <f>AE68/$AE$74</f>
        <v>2.7724282934870077E-2</v>
      </c>
      <c r="AG68" s="2">
        <v>2099</v>
      </c>
      <c r="AH68" s="16">
        <f>$D$80*AF68</f>
        <v>1628.9263816968239</v>
      </c>
      <c r="AI68" s="26">
        <f>AH68-AG68</f>
        <v>-470.07361830317609</v>
      </c>
      <c r="AJ68" s="2">
        <v>37</v>
      </c>
      <c r="AK68" s="2">
        <v>1087</v>
      </c>
      <c r="AL68" s="2">
        <v>0</v>
      </c>
      <c r="AM68" s="10">
        <f>SUM(AJ68:AL68)</f>
        <v>1124</v>
      </c>
      <c r="AN68" s="16">
        <f>AF68*$D$79</f>
        <v>2683.1006538708561</v>
      </c>
      <c r="AO68" s="9">
        <f>AN68-AM68</f>
        <v>1559.1006538708561</v>
      </c>
      <c r="AP68" s="9">
        <f>AO68+AI68</f>
        <v>1089.0270355676801</v>
      </c>
      <c r="AQ68" s="18">
        <f>AG68+AM68</f>
        <v>3223</v>
      </c>
      <c r="AR68" s="30">
        <f>AH68+AN68</f>
        <v>4312.0270355676803</v>
      </c>
      <c r="AS68" s="77">
        <f>AP68*(AP68&gt;0)</f>
        <v>1089.0270355676801</v>
      </c>
      <c r="AT68">
        <f>AS68/$AS$74</f>
        <v>3.234692212519262E-2</v>
      </c>
      <c r="AU68" s="66">
        <f>AT68*$AP$74</f>
        <v>158.80721417363347</v>
      </c>
      <c r="AV68" s="69">
        <f>IF(AU68&gt;0,U68,V68)</f>
        <v>37.174530001904188</v>
      </c>
      <c r="AW68" s="17">
        <f>AU68/AV68</f>
        <v>4.2719360316189308</v>
      </c>
      <c r="AX68" s="38">
        <f>AQ68/AR68</f>
        <v>0.74744429323265837</v>
      </c>
      <c r="AY68" s="23">
        <v>0</v>
      </c>
      <c r="AZ68" s="16">
        <f>BN68*$D$81</f>
        <v>78.639951662764474</v>
      </c>
      <c r="BA68" s="63">
        <f>AZ68-AY68</f>
        <v>78.639951662764474</v>
      </c>
      <c r="BB68" s="42">
        <f>($AD68^$BB$76)*($BC$76^$M68)*(IF($C68&gt;0,1,$BD$76))</f>
        <v>2.1980604158980004</v>
      </c>
      <c r="BC68" s="42">
        <f>($AD68^$BB$77)*($BC$77^$M68)*(IF($C68&gt;0,1,$BD$77))</f>
        <v>4.6342409814384373</v>
      </c>
      <c r="BD68" s="42">
        <f>($AD68^$BB$78)*($BC$78^$M68)*(IF($C68&gt;0,1,$BD$78))</f>
        <v>32.934023963498944</v>
      </c>
      <c r="BE68" s="42">
        <f>($AD68^$BB$79)*($BC$79^$M68)*(IF($C68&gt;0,1,$BD$79))</f>
        <v>4.6576105636104987</v>
      </c>
      <c r="BF68" s="42">
        <f>($AD68^$BB$80)*($BC$80^$M68)*(IF($C68&gt;0,1,$BD$80))</f>
        <v>1.0660439641231265</v>
      </c>
      <c r="BG68" s="42">
        <f>($AD68^$BB$81)*($BC$81^$M68)*(IF($C68&gt;0,1,$BD$81))</f>
        <v>13.155843572599004</v>
      </c>
      <c r="BH68" s="42">
        <f>($AD68^$BB$82)*($BC$82^$M68)*(IF($C68&gt;0,1,$BD$82))</f>
        <v>3.8169548862559961</v>
      </c>
      <c r="BI68" s="40">
        <f>BB68/BB$74</f>
        <v>2.1102695666392213E-2</v>
      </c>
      <c r="BJ68" s="40">
        <f>BC68/BC$74</f>
        <v>2.3415598669323637E-2</v>
      </c>
      <c r="BK68" s="40">
        <f>BD68/BD$74</f>
        <v>3.1478073055840647E-2</v>
      </c>
      <c r="BL68" s="40">
        <f>BE68/BE$74</f>
        <v>2.107256125145324E-2</v>
      </c>
      <c r="BM68" s="40">
        <f>BF68/BF$74</f>
        <v>1.4497561692407915E-2</v>
      </c>
      <c r="BN68" s="40">
        <f>BG68/BG$74</f>
        <v>2.2997500120709013E-2</v>
      </c>
      <c r="BO68" s="40">
        <f>BH68/BH$74</f>
        <v>2.8611826698027545E-2</v>
      </c>
      <c r="BP68" s="2">
        <v>1058</v>
      </c>
      <c r="BQ68" s="17">
        <f>BP$74*BI68</f>
        <v>1332.5508205500028</v>
      </c>
      <c r="BR68" s="1">
        <f>BQ68-BP68</f>
        <v>274.55082055000275</v>
      </c>
      <c r="BS68" s="2">
        <v>1333</v>
      </c>
      <c r="BT68" s="17">
        <f>BS$74*BJ68</f>
        <v>1413.1547952923509</v>
      </c>
      <c r="BU68" s="1">
        <f>BT68-BS68</f>
        <v>80.154795292350855</v>
      </c>
      <c r="BV68" s="2">
        <v>0</v>
      </c>
      <c r="BW68" s="17">
        <f>BV$74*BK68</f>
        <v>2110.1011492252219</v>
      </c>
      <c r="BX68" s="1">
        <f>BW68-BV68</f>
        <v>2110.1011492252219</v>
      </c>
      <c r="BY68" s="2">
        <v>1448</v>
      </c>
      <c r="BZ68" s="17">
        <f>BY$74*BL68</f>
        <v>1366.3659441054795</v>
      </c>
      <c r="CA68" s="1">
        <f>BZ68-BY68</f>
        <v>-81.634055894520543</v>
      </c>
      <c r="CB68" s="2">
        <v>631</v>
      </c>
      <c r="CC68" s="17">
        <f>CB$74*BM68</f>
        <v>958.31782299154804</v>
      </c>
      <c r="CD68" s="1">
        <f>CC68-CB68</f>
        <v>327.31782299154804</v>
      </c>
      <c r="CE68" s="2">
        <v>1408</v>
      </c>
      <c r="CF68" s="17">
        <f>CE$74*BN68</f>
        <v>1657.4068361993779</v>
      </c>
      <c r="CG68" s="1">
        <f>CF68-CE68</f>
        <v>249.40683619937795</v>
      </c>
      <c r="CH68" s="2">
        <v>97</v>
      </c>
      <c r="CI68" s="17">
        <f>CH$74*BO68</f>
        <v>1905.7765527022189</v>
      </c>
      <c r="CJ68" s="1">
        <f>CI68-CH68</f>
        <v>1808.7765527022189</v>
      </c>
      <c r="CK68" s="9"/>
      <c r="CO68" s="40"/>
      <c r="CQ68" s="17"/>
      <c r="CR68" s="1"/>
    </row>
    <row r="69" spans="1:96" x14ac:dyDescent="0.2">
      <c r="A69" s="52" t="s">
        <v>59</v>
      </c>
      <c r="B69">
        <v>1</v>
      </c>
      <c r="C69">
        <v>1</v>
      </c>
      <c r="D69">
        <v>0.51765650080256798</v>
      </c>
      <c r="E69">
        <v>0.48234349919743102</v>
      </c>
      <c r="F69">
        <v>0.61984126984126897</v>
      </c>
      <c r="G69">
        <v>0.61984126984126897</v>
      </c>
      <c r="H69">
        <v>7.6584507042253502E-2</v>
      </c>
      <c r="I69">
        <v>0.39964788732394302</v>
      </c>
      <c r="J69">
        <v>0.17494809642057299</v>
      </c>
      <c r="K69">
        <v>0.32930236901917498</v>
      </c>
      <c r="L69">
        <v>0.75612248868702503</v>
      </c>
      <c r="M69" s="31">
        <v>0</v>
      </c>
      <c r="N69">
        <v>1.00515321991609</v>
      </c>
      <c r="O69">
        <v>0.99544154463907197</v>
      </c>
      <c r="P69">
        <v>1.0067920725908399</v>
      </c>
      <c r="Q69">
        <v>0.99574846032261799</v>
      </c>
      <c r="R69">
        <v>183.42999267578099</v>
      </c>
      <c r="S69" s="43">
        <f>IF(C69,O69,Q69)</f>
        <v>0.99544154463907197</v>
      </c>
      <c r="T69" s="43">
        <f>IF(D69 = 0,N69,P69)</f>
        <v>1.0067920725908399</v>
      </c>
      <c r="U69" s="68">
        <f>R69*S69^(1-M69)</f>
        <v>182.59383524231311</v>
      </c>
      <c r="V69" s="67">
        <f>R69*T69^(M69+1)</f>
        <v>184.67586250137214</v>
      </c>
      <c r="W69" s="76">
        <f>0.5 * (D69-MAX($D$3:$D$73))/(MIN($D$3:$D$73)-MAX($D$3:$D$73)) + 0.75</f>
        <v>0.94767362625381613</v>
      </c>
      <c r="X69" s="76">
        <f>AVERAGE(D69, F69, G69, H69, I69, J69, K69)</f>
        <v>0.39111741432729291</v>
      </c>
      <c r="Y69" s="32">
        <f>1.2^M69</f>
        <v>1</v>
      </c>
      <c r="Z69" s="32">
        <f>IF(C69&gt;0, 1, 0.3)</f>
        <v>1</v>
      </c>
      <c r="AA69" s="32">
        <f>PERCENTILE($L$2:$L$73, 0.05)</f>
        <v>-0.31580945352484868</v>
      </c>
      <c r="AB69" s="32">
        <f>PERCENTILE($L$2:$L$73, 0.95)</f>
        <v>1.0216922300354019</v>
      </c>
      <c r="AC69" s="32">
        <f>MIN(MAX(L69,AA69), AB69)</f>
        <v>0.75612248868702503</v>
      </c>
      <c r="AD69" s="32">
        <f>AC69-$AC$74+1</f>
        <v>2.0719319422118736</v>
      </c>
      <c r="AE69" s="21">
        <f>(AD69^4) *Y69*Z69</f>
        <v>18.429007351142705</v>
      </c>
      <c r="AF69" s="15">
        <f>AE69/$AE$74</f>
        <v>2.8843135175572361E-2</v>
      </c>
      <c r="AG69" s="2">
        <v>1653</v>
      </c>
      <c r="AH69" s="16">
        <f>$D$80*AF69</f>
        <v>1694.6639856731663</v>
      </c>
      <c r="AI69" s="26">
        <f>AH69-AG69</f>
        <v>41.66398567316628</v>
      </c>
      <c r="AJ69" s="2">
        <v>0</v>
      </c>
      <c r="AK69" s="2">
        <v>2020</v>
      </c>
      <c r="AL69" s="2">
        <v>0</v>
      </c>
      <c r="AM69" s="10">
        <f>SUM(AJ69:AL69)</f>
        <v>2020</v>
      </c>
      <c r="AN69" s="16">
        <f>AF69*$D$79</f>
        <v>2791.3809360215419</v>
      </c>
      <c r="AO69" s="9">
        <f>AN69-AM69</f>
        <v>771.38093602154186</v>
      </c>
      <c r="AP69" s="9">
        <f>AO69+AI69</f>
        <v>813.04492169470814</v>
      </c>
      <c r="AQ69" s="18">
        <f>AG69+AM69</f>
        <v>3673</v>
      </c>
      <c r="AR69" s="30">
        <f>AH69+AN69</f>
        <v>4486.0449216947081</v>
      </c>
      <c r="AS69" s="77">
        <f>AP69*(AP69&gt;0)</f>
        <v>813.04492169470814</v>
      </c>
      <c r="AT69">
        <f>AS69/$AS$74</f>
        <v>2.4149538907115235E-2</v>
      </c>
      <c r="AU69" s="66">
        <f>AT69*$AP$74</f>
        <v>118.56216126448247</v>
      </c>
      <c r="AV69" s="69">
        <f>IF(AU69&gt;0,U69,V69)</f>
        <v>182.59383524231311</v>
      </c>
      <c r="AW69" s="17">
        <f>AU69/AV69</f>
        <v>0.64932181914654064</v>
      </c>
      <c r="AX69" s="38">
        <f>AQ69/AR69</f>
        <v>0.81876130625380328</v>
      </c>
      <c r="AY69" s="23">
        <v>0</v>
      </c>
      <c r="AZ69" s="16">
        <f>BN69*$D$81</f>
        <v>81.479251188846362</v>
      </c>
      <c r="BA69" s="63">
        <f>AZ69-AY69</f>
        <v>81.479251188846362</v>
      </c>
      <c r="BB69" s="42">
        <f>($AD69^$BB$76)*($BC$76^$M69)*(IF($C69&gt;0,1,$BD$76))</f>
        <v>2.2220177939611387</v>
      </c>
      <c r="BC69" s="42">
        <f>($AD69^$BB$77)*($BC$77^$M69)*(IF($C69&gt;0,1,$BD$77))</f>
        <v>4.7330957113247996</v>
      </c>
      <c r="BD69" s="42">
        <f>($AD69^$BB$78)*($BC$78^$M69)*(IF($C69&gt;0,1,$BD$78))</f>
        <v>34.556837242222457</v>
      </c>
      <c r="BE69" s="42">
        <f>($AD69^$BB$79)*($BC$79^$M69)*(IF($C69&gt;0,1,$BD$79))</f>
        <v>4.7572931626690531</v>
      </c>
      <c r="BF69" s="42">
        <f>($AD69^$BB$80)*($BC$80^$M69)*(IF($C69&gt;0,1,$BD$80))</f>
        <v>1.0669827992152694</v>
      </c>
      <c r="BG69" s="42">
        <f>($AD69^$BB$81)*($BC$81^$M69)*(IF($C69&gt;0,1,$BD$81))</f>
        <v>13.630835985883694</v>
      </c>
      <c r="BH69" s="42">
        <f>($AD69^$BB$82)*($BC$82^$M69)*(IF($C69&gt;0,1,$BD$82))</f>
        <v>3.8879789556369571</v>
      </c>
      <c r="BI69" s="40">
        <f>BB69/BB$74</f>
        <v>2.1332700835756301E-2</v>
      </c>
      <c r="BJ69" s="40">
        <f>BC69/BC$74</f>
        <v>2.3915085573620307E-2</v>
      </c>
      <c r="BK69" s="40">
        <f>BD69/BD$74</f>
        <v>3.3029144828918326E-2</v>
      </c>
      <c r="BL69" s="40">
        <f>BE69/BE$74</f>
        <v>2.1523558097513537E-2</v>
      </c>
      <c r="BM69" s="40">
        <f>BF69/BF$74</f>
        <v>1.4510329289360198E-2</v>
      </c>
      <c r="BN69" s="40">
        <f>BG69/BG$74</f>
        <v>2.3827826053179225E-2</v>
      </c>
      <c r="BO69" s="40">
        <f>BH69/BH$74</f>
        <v>2.9144221872996465E-2</v>
      </c>
      <c r="BP69" s="2">
        <v>1192</v>
      </c>
      <c r="BQ69" s="17">
        <f>BP$74*BI69</f>
        <v>1347.0747269746673</v>
      </c>
      <c r="BR69" s="1">
        <f>BQ69-BP69</f>
        <v>155.07472697466733</v>
      </c>
      <c r="BS69" s="2">
        <v>336</v>
      </c>
      <c r="BT69" s="17">
        <f>BS$74*BJ69</f>
        <v>1443.299329453559</v>
      </c>
      <c r="BU69" s="1">
        <f>BT69-BS69</f>
        <v>1107.299329453559</v>
      </c>
      <c r="BV69" s="2">
        <v>0</v>
      </c>
      <c r="BW69" s="17">
        <f>BV$74*BK69</f>
        <v>2214.075694461711</v>
      </c>
      <c r="BX69" s="1">
        <f>BW69-BV69</f>
        <v>2214.075694461711</v>
      </c>
      <c r="BY69" s="2">
        <v>1155</v>
      </c>
      <c r="BZ69" s="17">
        <f>BY$74*BL69</f>
        <v>1395.6090306008753</v>
      </c>
      <c r="CA69" s="1">
        <f>BZ69-BY69</f>
        <v>240.60903060087526</v>
      </c>
      <c r="CB69" s="2">
        <v>1127</v>
      </c>
      <c r="CC69" s="17">
        <f>CB$74*BM69</f>
        <v>959.16178668528778</v>
      </c>
      <c r="CD69" s="1">
        <f>CC69-CB69</f>
        <v>-167.83821331471222</v>
      </c>
      <c r="CE69" s="2">
        <v>564</v>
      </c>
      <c r="CF69" s="17">
        <f>CE$74*BN69</f>
        <v>1717.2475958265736</v>
      </c>
      <c r="CG69" s="1">
        <f>CF69-CE69</f>
        <v>1153.2475958265736</v>
      </c>
      <c r="CH69" s="2">
        <v>1691</v>
      </c>
      <c r="CI69" s="17">
        <f>CH$74*BO69</f>
        <v>1941.2383305165486</v>
      </c>
      <c r="CJ69" s="1">
        <f>CI69-CH69</f>
        <v>250.23833051654856</v>
      </c>
      <c r="CK69" s="9"/>
      <c r="CO69" s="40"/>
      <c r="CQ69" s="17"/>
      <c r="CR69" s="1"/>
    </row>
    <row r="70" spans="1:96" x14ac:dyDescent="0.2">
      <c r="A70" s="48" t="s">
        <v>110</v>
      </c>
      <c r="B70">
        <v>1</v>
      </c>
      <c r="C70">
        <v>1</v>
      </c>
      <c r="D70">
        <v>7.7849117174959806E-2</v>
      </c>
      <c r="E70">
        <v>0.92215088282503999</v>
      </c>
      <c r="F70">
        <v>3.9682539682539597E-2</v>
      </c>
      <c r="G70">
        <v>3.9682539682539597E-2</v>
      </c>
      <c r="H70">
        <v>1.4084507042253501E-2</v>
      </c>
      <c r="I70">
        <v>8.0985915492957694E-2</v>
      </c>
      <c r="J70">
        <v>3.37734614317797E-2</v>
      </c>
      <c r="K70">
        <v>3.6608970532962498E-2</v>
      </c>
      <c r="L70">
        <v>0.80381200917652296</v>
      </c>
      <c r="M70" s="31">
        <v>0</v>
      </c>
      <c r="N70">
        <v>1.0031056805718701</v>
      </c>
      <c r="O70">
        <v>0.99612877850248605</v>
      </c>
      <c r="P70">
        <v>1.0060306829619601</v>
      </c>
      <c r="Q70">
        <v>0.99485426777298003</v>
      </c>
      <c r="R70">
        <v>67.730003356933594</v>
      </c>
      <c r="S70" s="43">
        <f>IF(C70,O70,Q70)</f>
        <v>0.99612877850248605</v>
      </c>
      <c r="T70" s="43">
        <f>IF(D70 = 0,N70,P70)</f>
        <v>1.0060306829619601</v>
      </c>
      <c r="U70" s="68">
        <f>R70*S70^(1-M70)</f>
        <v>67.467805511911536</v>
      </c>
      <c r="V70" s="67">
        <f>R70*T70^(M70+1)</f>
        <v>68.138461534191748</v>
      </c>
      <c r="W70" s="76">
        <f>0.5 * (D70-MAX($D$3:$D$73))/(MIN($D$3:$D$73)-MAX($D$3:$D$73)) + 0.75</f>
        <v>1.2053328063672046</v>
      </c>
      <c r="X70" s="76">
        <f>AVERAGE(D70, F70, G70, H70, I70, J70, K70)</f>
        <v>4.6095293005713196E-2</v>
      </c>
      <c r="Y70" s="32">
        <f>1.2^M70</f>
        <v>1</v>
      </c>
      <c r="Z70" s="32">
        <f>IF(C70&gt;0, 1, 0.3)</f>
        <v>1</v>
      </c>
      <c r="AA70" s="32">
        <f>PERCENTILE($L$2:$L$73, 0.05)</f>
        <v>-0.31580945352484868</v>
      </c>
      <c r="AB70" s="32">
        <f>PERCENTILE($L$2:$L$73, 0.95)</f>
        <v>1.0216922300354019</v>
      </c>
      <c r="AC70" s="32">
        <f>MIN(MAX(L70,AA70), AB70)</f>
        <v>0.80381200917652296</v>
      </c>
      <c r="AD70" s="32">
        <f>AC70-$AC$74+1</f>
        <v>2.1196214627013719</v>
      </c>
      <c r="AE70" s="21">
        <v>0</v>
      </c>
      <c r="AF70" s="15">
        <f>AE70/$AE$74</f>
        <v>0</v>
      </c>
      <c r="AG70" s="2">
        <v>0</v>
      </c>
      <c r="AH70" s="16">
        <f>$D$80*AF70</f>
        <v>0</v>
      </c>
      <c r="AI70" s="26">
        <f>AH70-AG70</f>
        <v>0</v>
      </c>
      <c r="AJ70" s="2">
        <v>0</v>
      </c>
      <c r="AK70" s="2">
        <v>0</v>
      </c>
      <c r="AL70" s="2">
        <v>0</v>
      </c>
      <c r="AM70" s="14">
        <f>SUM(AJ70:AL70)</f>
        <v>0</v>
      </c>
      <c r="AN70" s="16">
        <f>AF70*$D$79</f>
        <v>0</v>
      </c>
      <c r="AO70" s="9">
        <f>AN70-AM70</f>
        <v>0</v>
      </c>
      <c r="AP70" s="9">
        <f>AO70+AI70</f>
        <v>0</v>
      </c>
      <c r="AQ70" s="18">
        <f>AG70+AM70</f>
        <v>0</v>
      </c>
      <c r="AR70" s="30">
        <f>AH70+AN70</f>
        <v>0</v>
      </c>
      <c r="AS70" s="77">
        <f>AP70*(AP70&gt;0)</f>
        <v>0</v>
      </c>
      <c r="AT70">
        <f>AS70/$AS$74</f>
        <v>0</v>
      </c>
      <c r="AU70" s="66">
        <f>AT70*$AP$74</f>
        <v>0</v>
      </c>
      <c r="AV70" s="69">
        <f>IF(AU70&gt;0,U70,V70)</f>
        <v>68.138461534191748</v>
      </c>
      <c r="AW70" s="17">
        <f>AU70/AV70</f>
        <v>0</v>
      </c>
      <c r="AX70" s="38">
        <v>1</v>
      </c>
      <c r="AY70" s="23">
        <v>0</v>
      </c>
      <c r="AZ70" s="16">
        <f>BN70*$D$81</f>
        <v>88.407036116134975</v>
      </c>
      <c r="BA70" s="63">
        <f>AZ70-AY70</f>
        <v>88.407036116134975</v>
      </c>
      <c r="BB70" s="42">
        <f>($AD70^$BB$76)*($BC$76^$M70)*(IF($C70&gt;0,1,$BD$76))</f>
        <v>2.2781331622360006</v>
      </c>
      <c r="BC70" s="42">
        <f>($AD70^$BB$77)*($BC$77^$M70)*(IF($C70&gt;0,1,$BD$77))</f>
        <v>4.9686136729626948</v>
      </c>
      <c r="BD70" s="42">
        <f>($AD70^$BB$78)*($BC$78^$M70)*(IF($C70&gt;0,1,$BD$78))</f>
        <v>38.600608753867967</v>
      </c>
      <c r="BE70" s="42">
        <f>($AD70^$BB$79)*($BC$79^$M70)*(IF($C70&gt;0,1,$BD$79))</f>
        <v>4.9948107564088984</v>
      </c>
      <c r="BF70" s="42">
        <f>($AD70^$BB$80)*($BC$80^$M70)*(IF($C70&gt;0,1,$BD$80))</f>
        <v>1.0691459359505899</v>
      </c>
      <c r="BG70" s="42">
        <f>($AD70^$BB$81)*($BC$81^$M70)*(IF($C70&gt;0,1,$BD$81))</f>
        <v>14.789799755328287</v>
      </c>
      <c r="BH70" s="42">
        <f>($AD70^$BB$82)*($BC$82^$M70)*(IF($C70&gt;0,1,$BD$82))</f>
        <v>4.0564440190718498</v>
      </c>
      <c r="BI70" s="40">
        <f>BB70/BB$74</f>
        <v>2.1871441959679473E-2</v>
      </c>
      <c r="BJ70" s="40">
        <f>BC70/BC$74</f>
        <v>2.5105095780516878E-2</v>
      </c>
      <c r="BK70" s="40">
        <f>BD70/BD$74</f>
        <v>3.6894148850467018E-2</v>
      </c>
      <c r="BL70" s="40">
        <f>BE70/BE$74</f>
        <v>2.2598165768984636E-2</v>
      </c>
      <c r="BM70" s="40">
        <f>BF70/BF$74</f>
        <v>1.4539746657991163E-2</v>
      </c>
      <c r="BN70" s="40">
        <f>BG70/BG$74</f>
        <v>2.5853790354184815E-2</v>
      </c>
      <c r="BO70" s="40">
        <f>BH70/BH$74</f>
        <v>3.0407033025684555E-2</v>
      </c>
      <c r="BP70" s="2">
        <v>438</v>
      </c>
      <c r="BQ70" s="17">
        <f>BP$74*BI70</f>
        <v>1381.09407398592</v>
      </c>
      <c r="BR70" s="1">
        <f>BQ70-BP70</f>
        <v>943.09407398591998</v>
      </c>
      <c r="BS70" s="2">
        <v>294</v>
      </c>
      <c r="BT70" s="17">
        <f>BS$74*BJ70</f>
        <v>1515.1176354499742</v>
      </c>
      <c r="BU70" s="1">
        <f>BT70-BS70</f>
        <v>1221.1176354499742</v>
      </c>
      <c r="BV70" s="2">
        <v>0</v>
      </c>
      <c r="BW70" s="17">
        <f>BV$74*BK70</f>
        <v>2473.162374042206</v>
      </c>
      <c r="BX70" s="1">
        <f>BW70-BV70</f>
        <v>2473.162374042206</v>
      </c>
      <c r="BY70" s="2">
        <v>0</v>
      </c>
      <c r="BZ70" s="17">
        <f>BY$74*BL70</f>
        <v>1465.2876666267327</v>
      </c>
      <c r="CA70" s="1">
        <f>BZ70-BY70</f>
        <v>1465.2876666267327</v>
      </c>
      <c r="CB70" s="2">
        <v>951</v>
      </c>
      <c r="CC70" s="17">
        <f>CB$74*BM70</f>
        <v>961.10633358653183</v>
      </c>
      <c r="CD70" s="1">
        <f>CC70-CB70</f>
        <v>10.106333586531832</v>
      </c>
      <c r="CE70" s="2">
        <v>293</v>
      </c>
      <c r="CF70" s="17">
        <f>CE$74*BN70</f>
        <v>1863.2568170357454</v>
      </c>
      <c r="CG70" s="1">
        <f>CF70-CE70</f>
        <v>1570.2568170357454</v>
      </c>
      <c r="CH70" s="2">
        <v>1244</v>
      </c>
      <c r="CI70" s="17">
        <f>CH$74*BO70</f>
        <v>2025.3516557747969</v>
      </c>
      <c r="CJ70" s="1">
        <f>CI70-CH70</f>
        <v>781.35165577479688</v>
      </c>
      <c r="CK70" s="9"/>
      <c r="CO70" s="40"/>
      <c r="CQ70" s="17"/>
      <c r="CR70" s="1"/>
    </row>
    <row r="71" spans="1:96" x14ac:dyDescent="0.2">
      <c r="A71" s="52" t="s">
        <v>135</v>
      </c>
      <c r="B71">
        <v>1</v>
      </c>
      <c r="C71">
        <v>1</v>
      </c>
      <c r="D71">
        <v>0.75514874141876398</v>
      </c>
      <c r="E71">
        <v>0.24485125858123499</v>
      </c>
      <c r="F71">
        <v>0.80487804878048697</v>
      </c>
      <c r="G71">
        <v>0.80487804878048697</v>
      </c>
      <c r="H71">
        <v>0.360856269113149</v>
      </c>
      <c r="I71">
        <v>0.302752293577981</v>
      </c>
      <c r="J71">
        <v>0.33052997311287702</v>
      </c>
      <c r="K71">
        <v>0.51578708768498605</v>
      </c>
      <c r="L71">
        <v>0.52667784130890505</v>
      </c>
      <c r="M71" s="31">
        <v>0</v>
      </c>
      <c r="N71">
        <v>1.0233574386884701</v>
      </c>
      <c r="O71">
        <v>0.97976278476831202</v>
      </c>
      <c r="P71">
        <v>1.0310403964518899</v>
      </c>
      <c r="Q71">
        <v>0.97716285142415804</v>
      </c>
      <c r="R71">
        <v>25.860000610351499</v>
      </c>
      <c r="S71" s="43">
        <f>IF(C71,O71,Q71)</f>
        <v>0.97976278476831202</v>
      </c>
      <c r="T71" s="43">
        <f>IF(D71 = 0,N71,P71)</f>
        <v>1.0310403964518899</v>
      </c>
      <c r="U71" s="68">
        <f>R71*S71^(1-M71)</f>
        <v>25.336666212108234</v>
      </c>
      <c r="V71" s="67">
        <f>R71*T71^(M71+1)</f>
        <v>26.662705281542927</v>
      </c>
      <c r="W71" s="76">
        <f>0.5 * (D71-MAX($D$3:$D$73))/(MIN($D$3:$D$73)-MAX($D$3:$D$73)) + 0.75</f>
        <v>0.80853986388780519</v>
      </c>
      <c r="X71" s="76">
        <f>AVERAGE(D71, F71, G71, H71, I71, J71, K71)</f>
        <v>0.55354720892410447</v>
      </c>
      <c r="Y71" s="32">
        <f>1.2^M71</f>
        <v>1</v>
      </c>
      <c r="Z71" s="32">
        <f>IF(C71&gt;0, 1, 0.3)</f>
        <v>1</v>
      </c>
      <c r="AA71" s="32">
        <f>PERCENTILE($L$2:$L$73, 0.05)</f>
        <v>-0.31580945352484868</v>
      </c>
      <c r="AB71" s="32">
        <f>PERCENTILE($L$2:$L$73, 0.95)</f>
        <v>1.0216922300354019</v>
      </c>
      <c r="AC71" s="32">
        <f>MIN(MAX(L71,AA71), AB71)</f>
        <v>0.52667784130890505</v>
      </c>
      <c r="AD71" s="32">
        <f>AC71-$AC$74+1</f>
        <v>1.8424872948337536</v>
      </c>
      <c r="AE71" s="21">
        <f>(AD71^4) *Y71*Z71</f>
        <v>11.524391598598768</v>
      </c>
      <c r="AF71" s="15">
        <f>AE71/$AE$74</f>
        <v>1.8036760111987477E-2</v>
      </c>
      <c r="AG71" s="2">
        <v>52</v>
      </c>
      <c r="AH71" s="16">
        <f>$D$80*AF71</f>
        <v>1059.7408219997683</v>
      </c>
      <c r="AI71" s="26">
        <f>AH71-AG71</f>
        <v>1007.7408219997683</v>
      </c>
      <c r="AJ71" s="2">
        <v>413</v>
      </c>
      <c r="AK71" s="2">
        <v>903</v>
      </c>
      <c r="AL71" s="2">
        <v>0</v>
      </c>
      <c r="AM71" s="10">
        <f>SUM(AJ71:AL71)</f>
        <v>1316</v>
      </c>
      <c r="AN71" s="16">
        <f>AF71*$D$79</f>
        <v>1745.561570117924</v>
      </c>
      <c r="AO71" s="9">
        <f>AN71-AM71</f>
        <v>429.56157011792402</v>
      </c>
      <c r="AP71" s="9">
        <f>AO71+AI71</f>
        <v>1437.3023921176923</v>
      </c>
      <c r="AQ71" s="18">
        <f>AG71+AM71</f>
        <v>1368</v>
      </c>
      <c r="AR71" s="30">
        <f>AH71+AN71</f>
        <v>2805.3023921176923</v>
      </c>
      <c r="AS71" s="77">
        <f>AP71*(AP71&gt;0)</f>
        <v>1437.3023921176923</v>
      </c>
      <c r="AT71">
        <f>AS71/$AS$74</f>
        <v>4.2691601796597166E-2</v>
      </c>
      <c r="AU71" s="66">
        <f>AT71*$AP$74</f>
        <v>209.59441902039418</v>
      </c>
      <c r="AV71" s="69">
        <f>IF(AU71&gt;0,U71,V71)</f>
        <v>25.336666212108234</v>
      </c>
      <c r="AW71" s="17">
        <f>AU71/AV71</f>
        <v>8.2723755866598712</v>
      </c>
      <c r="AX71" s="38">
        <f>AQ71/AR71</f>
        <v>0.48764796402833122</v>
      </c>
      <c r="AY71" s="23">
        <v>0</v>
      </c>
      <c r="AZ71" s="16">
        <f>BN71*$D$81</f>
        <v>53.48907411103707</v>
      </c>
      <c r="BA71" s="63">
        <f>AZ71-AY71</f>
        <v>53.48907411103707</v>
      </c>
      <c r="BB71" s="42">
        <f>($AD71^$BB$76)*($BC$76^$M71)*(IF($C71&gt;0,1,$BD$76))</f>
        <v>1.953814525296742</v>
      </c>
      <c r="BC71" s="42">
        <f>($AD71^$BB$77)*($BC$77^$M71)*(IF($C71&gt;0,1,$BD$77))</f>
        <v>3.6844545773610293</v>
      </c>
      <c r="BD71" s="42">
        <f>($AD71^$BB$78)*($BC$78^$M71)*(IF($C71&gt;0,1,$BD$78))</f>
        <v>19.528194510788232</v>
      </c>
      <c r="BE71" s="42">
        <f>($AD71^$BB$79)*($BC$79^$M71)*(IF($C71&gt;0,1,$BD$79))</f>
        <v>3.7002497532914078</v>
      </c>
      <c r="BF71" s="42">
        <f>($AD71^$BB$80)*($BC$80^$M71)*(IF($C71&gt;0,1,$BD$80))</f>
        <v>1.055895649880749</v>
      </c>
      <c r="BG71" s="42">
        <f>($AD71^$BB$81)*($BC$81^$M71)*(IF($C71&gt;0,1,$BD$81))</f>
        <v>8.9483001574777603</v>
      </c>
      <c r="BH71" s="42">
        <f>($AD71^$BB$82)*($BC$82^$M71)*(IF($C71&gt;0,1,$BD$82))</f>
        <v>3.1240213363304843</v>
      </c>
      <c r="BI71" s="40">
        <f>BB71/BB$74</f>
        <v>1.8757788920496628E-2</v>
      </c>
      <c r="BJ71" s="40">
        <f>BC71/BC$74</f>
        <v>1.8616578215157796E-2</v>
      </c>
      <c r="BK71" s="40">
        <f>BD71/BD$74</f>
        <v>1.8664889967303918E-2</v>
      </c>
      <c r="BL71" s="40">
        <f>BE71/BE$74</f>
        <v>1.6741146239470921E-2</v>
      </c>
      <c r="BM71" s="40">
        <f>BF71/BF$74</f>
        <v>1.4359550675269585E-2</v>
      </c>
      <c r="BN71" s="40">
        <f>BG71/BG$74</f>
        <v>1.5642367045192885E-2</v>
      </c>
      <c r="BO71" s="40">
        <f>BH71/BH$74</f>
        <v>2.3417608994510244E-2</v>
      </c>
      <c r="BP71" s="2">
        <v>1291</v>
      </c>
      <c r="BQ71" s="17">
        <f>BP$74*BI71</f>
        <v>1184.47933917368</v>
      </c>
      <c r="BR71" s="1">
        <f>BQ71-BP71</f>
        <v>-106.52066082631995</v>
      </c>
      <c r="BS71" s="2">
        <v>848</v>
      </c>
      <c r="BT71" s="17">
        <f>BS$74*BJ71</f>
        <v>1123.5291118629882</v>
      </c>
      <c r="BU71" s="1">
        <f>BT71-BS71</f>
        <v>275.5291118629882</v>
      </c>
      <c r="BV71" s="2">
        <v>595</v>
      </c>
      <c r="BW71" s="17">
        <f>BV$74*BK71</f>
        <v>1251.1822340682509</v>
      </c>
      <c r="BX71" s="1">
        <f>BW71-BV71</f>
        <v>656.18223406825086</v>
      </c>
      <c r="BY71" s="2">
        <v>1282</v>
      </c>
      <c r="BZ71" s="17">
        <f>BY$74*BL71</f>
        <v>1085.5126633135339</v>
      </c>
      <c r="CA71" s="1">
        <f>BZ71-BY71</f>
        <v>-196.48733668646605</v>
      </c>
      <c r="CB71" s="2">
        <v>1151</v>
      </c>
      <c r="CC71" s="17">
        <f>CB$74*BM71</f>
        <v>949.19501873667014</v>
      </c>
      <c r="CD71" s="1">
        <f>CC71-CB71</f>
        <v>-201.80498126332986</v>
      </c>
      <c r="CE71" s="2">
        <v>791</v>
      </c>
      <c r="CF71" s="17">
        <f>CE$74*BN71</f>
        <v>1127.329750580006</v>
      </c>
      <c r="CG71" s="1">
        <f>CF71-CE71</f>
        <v>336.32975058000602</v>
      </c>
      <c r="CH71" s="2">
        <v>2613</v>
      </c>
      <c r="CI71" s="17">
        <f>CH$74*BO71</f>
        <v>1559.8000999063383</v>
      </c>
      <c r="CJ71" s="1">
        <f>CI71-CH71</f>
        <v>-1053.1999000936617</v>
      </c>
      <c r="CK71" s="9"/>
      <c r="CO71" s="40"/>
      <c r="CQ71" s="17"/>
      <c r="CR71" s="1"/>
    </row>
    <row r="72" spans="1:96" x14ac:dyDescent="0.2">
      <c r="A72" s="52" t="s">
        <v>58</v>
      </c>
      <c r="B72">
        <v>0</v>
      </c>
      <c r="C72">
        <v>0</v>
      </c>
      <c r="D72">
        <v>1.6051364365971101E-3</v>
      </c>
      <c r="E72">
        <v>0.99839486356340201</v>
      </c>
      <c r="F72">
        <v>1.5873015873015799E-3</v>
      </c>
      <c r="G72">
        <v>1.5873015873015799E-3</v>
      </c>
      <c r="H72">
        <v>8.8028169014084498E-4</v>
      </c>
      <c r="I72">
        <v>1.7605633802816899E-2</v>
      </c>
      <c r="J72">
        <v>3.9367393970066696E-3</v>
      </c>
      <c r="K72">
        <v>2.4997585270704402E-3</v>
      </c>
      <c r="L72">
        <v>0.62952651314833497</v>
      </c>
      <c r="M72" s="31">
        <v>6</v>
      </c>
      <c r="N72">
        <v>1.00639366264624</v>
      </c>
      <c r="O72">
        <v>0.99540607695675098</v>
      </c>
      <c r="P72">
        <v>1.00687594553197</v>
      </c>
      <c r="Q72">
        <v>0.99465505849572899</v>
      </c>
      <c r="R72">
        <v>65.010002136230398</v>
      </c>
      <c r="S72" s="43">
        <f>IF(C72,O72,Q72)</f>
        <v>0.99465505849572899</v>
      </c>
      <c r="T72" s="43">
        <f>IF(D72 = 0,N72,P72)</f>
        <v>1.00687594553197</v>
      </c>
      <c r="U72" s="68">
        <f>R72*S72^(1-M72)</f>
        <v>66.775585093096993</v>
      </c>
      <c r="V72" s="67">
        <f>R72*T72^(M72+1)</f>
        <v>68.204328818543971</v>
      </c>
      <c r="W72" s="76">
        <f>0.5 * (D72-MAX($D$3:$D$73))/(MIN($D$3:$D$73)-MAX($D$3:$D$73)) + 0.75</f>
        <v>1.25</v>
      </c>
      <c r="X72" s="76">
        <f>AVERAGE(D72, F72, G72, H72, I72, J72, K72)</f>
        <v>4.2431647183193031E-3</v>
      </c>
      <c r="Y72" s="32">
        <f>1.2^M72</f>
        <v>2.9859839999999997</v>
      </c>
      <c r="Z72" s="32">
        <f>IF(C72&gt;0, 1, 0.3)</f>
        <v>0.3</v>
      </c>
      <c r="AA72" s="32">
        <f>PERCENTILE($L$2:$L$73, 0.05)</f>
        <v>-0.31580945352484868</v>
      </c>
      <c r="AB72" s="32">
        <f>PERCENTILE($L$2:$L$73, 0.95)</f>
        <v>1.0216922300354019</v>
      </c>
      <c r="AC72" s="32">
        <f>MIN(MAX(L72,AA72), AB72)</f>
        <v>0.62952651314833497</v>
      </c>
      <c r="AD72" s="32">
        <f>AC72-$AC$74+1</f>
        <v>1.9453359666731838</v>
      </c>
      <c r="AE72" s="21">
        <f>(AD72^4) *Y72*Z72</f>
        <v>12.828834325024063</v>
      </c>
      <c r="AF72" s="15">
        <f>AE72/$AE$74</f>
        <v>2.0078336045524888E-2</v>
      </c>
      <c r="AG72" s="2">
        <v>715</v>
      </c>
      <c r="AH72" s="16">
        <f>$D$80*AF72</f>
        <v>1179.692595186792</v>
      </c>
      <c r="AI72" s="26">
        <f>AH72-AG72</f>
        <v>464.692595186792</v>
      </c>
      <c r="AJ72" s="2">
        <v>1364</v>
      </c>
      <c r="AK72" s="2">
        <v>390</v>
      </c>
      <c r="AL72" s="2">
        <v>65</v>
      </c>
      <c r="AM72" s="10">
        <f>SUM(AJ72:AL72)</f>
        <v>1819</v>
      </c>
      <c r="AN72" s="16">
        <f>AF72*$D$79</f>
        <v>1943.1412058138076</v>
      </c>
      <c r="AO72" s="9">
        <f>AN72-AM72</f>
        <v>124.14120581380757</v>
      </c>
      <c r="AP72" s="9">
        <f>AO72+AI72</f>
        <v>588.83380100059958</v>
      </c>
      <c r="AQ72" s="18">
        <f>AG72+AM72</f>
        <v>2534</v>
      </c>
      <c r="AR72" s="30">
        <f>AH72+AN72</f>
        <v>3122.8338010005996</v>
      </c>
      <c r="AS72" s="77">
        <f>AP72*(AP72&gt;0)</f>
        <v>588.83380100059958</v>
      </c>
      <c r="AT72">
        <f>AS72/$AS$74</f>
        <v>1.7489888206236221E-2</v>
      </c>
      <c r="AU72" s="66">
        <f>AT72*$AP$74</f>
        <v>85.86660614851688</v>
      </c>
      <c r="AV72" s="69">
        <f>IF(AU72&gt;0,U72,V72)</f>
        <v>66.775585093096993</v>
      </c>
      <c r="AW72" s="17">
        <f>AU72/AV72</f>
        <v>1.2858982220643012</v>
      </c>
      <c r="AX72" s="38">
        <f>AQ72/AR72</f>
        <v>0.81144247868332631</v>
      </c>
      <c r="AY72" s="23">
        <v>0</v>
      </c>
      <c r="AZ72" s="16">
        <f>BN72*$D$81</f>
        <v>205.14950991548832</v>
      </c>
      <c r="BA72" s="63">
        <f>AZ72-AY72</f>
        <v>205.14950991548832</v>
      </c>
      <c r="BB72" s="42">
        <f>($AD72^$BB$76)*($BC$76^$M72)*(IF($C72&gt;0,1,$BD$76))</f>
        <v>0.14681158989132423</v>
      </c>
      <c r="BC72" s="42">
        <f>($AD72^$BB$77)*($BC$77^$M72)*(IF($C72&gt;0,1,$BD$77))</f>
        <v>0.39325364115170403</v>
      </c>
      <c r="BD72" s="42">
        <f>($AD72^$BB$78)*($BC$78^$M72)*(IF($C72&gt;0,1,$BD$78))</f>
        <v>6.2991401836573837E-4</v>
      </c>
      <c r="BE72" s="42">
        <f>($AD72^$BB$79)*($BC$79^$M72)*(IF($C72&gt;0,1,$BD$79))</f>
        <v>5.7323336579456754E-3</v>
      </c>
      <c r="BF72" s="42">
        <f>($AD72^$BB$80)*($BC$80^$M72)*(IF($C72&gt;0,1,$BD$80))</f>
        <v>4.275729825912312</v>
      </c>
      <c r="BG72" s="42">
        <f>($AD72^$BB$81)*($BC$81^$M72)*(IF($C72&gt;0,1,$BD$81))</f>
        <v>34.31989471480604</v>
      </c>
      <c r="BH72" s="42">
        <f>($AD72^$BB$82)*($BC$82^$M72)*(IF($C72&gt;0,1,$BD$82))</f>
        <v>8.7630048664049005E-4</v>
      </c>
      <c r="BI72" s="40">
        <f>BB72/BB$74</f>
        <v>1.4094791386842231E-3</v>
      </c>
      <c r="BJ72" s="40">
        <f>BC72/BC$74</f>
        <v>1.9870070359613301E-3</v>
      </c>
      <c r="BK72" s="40">
        <f>BD72/BD$74</f>
        <v>6.0206671103995462E-7</v>
      </c>
      <c r="BL72" s="40">
        <f>BE72/BE$74</f>
        <v>2.5934961815955069E-5</v>
      </c>
      <c r="BM72" s="40">
        <f>BF72/BF$74</f>
        <v>5.8147373858281899E-2</v>
      </c>
      <c r="BN72" s="40">
        <f>BG72/BG$74</f>
        <v>5.9994007871176584E-2</v>
      </c>
      <c r="BO72" s="40">
        <f>BH72/BH$74</f>
        <v>6.5687330362314724E-6</v>
      </c>
      <c r="BP72" s="2">
        <v>549</v>
      </c>
      <c r="BQ72" s="17">
        <f>BP$74*BI72</f>
        <v>89.002969691353954</v>
      </c>
      <c r="BR72" s="1">
        <f>BQ72-BP72</f>
        <v>-459.99703030864606</v>
      </c>
      <c r="BS72" s="2">
        <v>450</v>
      </c>
      <c r="BT72" s="17">
        <f>BS$74*BJ72</f>
        <v>119.91786162730223</v>
      </c>
      <c r="BU72" s="1">
        <f>BT72-BS72</f>
        <v>-330.08213837269778</v>
      </c>
      <c r="BV72" s="2">
        <v>0</v>
      </c>
      <c r="BW72" s="17">
        <f>BV$74*BK72</f>
        <v>4.0358939907852318E-2</v>
      </c>
      <c r="BX72" s="1">
        <f>BW72-BV72</f>
        <v>4.0358939907852318E-2</v>
      </c>
      <c r="BY72" s="2">
        <v>0</v>
      </c>
      <c r="BZ72" s="17">
        <f>BY$74*BL72</f>
        <v>1.6816488591083427</v>
      </c>
      <c r="CA72" s="1">
        <f>BZ72-BY72</f>
        <v>1.6816488591083427</v>
      </c>
      <c r="CB72" s="2">
        <v>538</v>
      </c>
      <c r="CC72" s="17">
        <f>CB$74*BM72</f>
        <v>3843.65770678015</v>
      </c>
      <c r="CD72" s="1">
        <f>CC72-CB72</f>
        <v>3305.65770678015</v>
      </c>
      <c r="CE72" s="2">
        <v>1077</v>
      </c>
      <c r="CF72" s="17">
        <f>CE$74*BN72</f>
        <v>4323.7081532678249</v>
      </c>
      <c r="CG72" s="1">
        <f>CF72-CE72</f>
        <v>3246.7081532678249</v>
      </c>
      <c r="CH72" s="2">
        <v>90</v>
      </c>
      <c r="CI72" s="17">
        <f>CH$74*BO72</f>
        <v>0.43753017007730594</v>
      </c>
      <c r="CJ72" s="1">
        <f>CI72-CH72</f>
        <v>-89.562469829922691</v>
      </c>
      <c r="CK72" s="9"/>
      <c r="CO72" s="40"/>
      <c r="CQ72" s="17"/>
      <c r="CR72" s="1"/>
    </row>
    <row r="73" spans="1:96" ht="17" thickBot="1" x14ac:dyDescent="0.25">
      <c r="A73" s="52" t="s">
        <v>52</v>
      </c>
      <c r="B73">
        <v>0</v>
      </c>
      <c r="C73">
        <v>0</v>
      </c>
      <c r="D73">
        <v>0.27568218298555303</v>
      </c>
      <c r="E73">
        <v>0.72431781701444597</v>
      </c>
      <c r="F73">
        <v>0.4</v>
      </c>
      <c r="G73">
        <v>0.39603174603174601</v>
      </c>
      <c r="H73">
        <v>0.39612676056337998</v>
      </c>
      <c r="I73">
        <v>0.70334507042253502</v>
      </c>
      <c r="J73">
        <v>0.52783880522816895</v>
      </c>
      <c r="K73">
        <v>0.45835097080898102</v>
      </c>
      <c r="L73">
        <v>0.61949567923695403</v>
      </c>
      <c r="M73" s="31">
        <v>0</v>
      </c>
      <c r="N73">
        <v>1.0057118318643301</v>
      </c>
      <c r="O73">
        <v>0.99724966636079304</v>
      </c>
      <c r="P73">
        <v>1.00569233076315</v>
      </c>
      <c r="Q73">
        <v>0.99613435641343895</v>
      </c>
      <c r="S73" s="43">
        <f>IF(C73,O73,Q73)</f>
        <v>0.99613435641343895</v>
      </c>
      <c r="T73" s="43">
        <f>IF(D73 = 0,N73,P73)</f>
        <v>1.00569233076315</v>
      </c>
      <c r="U73" s="68">
        <f>R73*S73^(1-M73)</f>
        <v>0</v>
      </c>
      <c r="V73" s="67">
        <f>R73*T73^(M73+1)</f>
        <v>0</v>
      </c>
      <c r="W73" s="76">
        <f>0.5 * (D73-MAX($D$3:$D$73))/(MIN($D$3:$D$73)-MAX($D$3:$D$73)) + 0.75</f>
        <v>1.089433193414741</v>
      </c>
      <c r="X73" s="76">
        <f>AVERAGE(D73, F73, G73, H73, I73, J73, K73)</f>
        <v>0.45105364800576631</v>
      </c>
      <c r="Y73" s="32">
        <f>1.2^M73</f>
        <v>1</v>
      </c>
      <c r="Z73" s="32">
        <f>IF(C73&gt;0, 1, 0.3)</f>
        <v>0.3</v>
      </c>
      <c r="AA73" s="32">
        <f>PERCENTILE($L$2:$L$73, 0.05)</f>
        <v>-0.31580945352484868</v>
      </c>
      <c r="AB73" s="32">
        <f>PERCENTILE($L$2:$L$73, 0.95)</f>
        <v>1.0216922300354019</v>
      </c>
      <c r="AC73" s="32">
        <f>MIN(MAX(L73,AA73), AB73)</f>
        <v>0.61949567923695403</v>
      </c>
      <c r="AD73" s="32">
        <f>AC73-$AC$74+1</f>
        <v>1.9353051327618027</v>
      </c>
      <c r="AE73" s="21">
        <v>0</v>
      </c>
      <c r="AF73" s="15">
        <f>AE73/$AE$74</f>
        <v>0</v>
      </c>
      <c r="AG73" s="2">
        <v>0</v>
      </c>
      <c r="AH73" s="16">
        <f>$D$80*AF73</f>
        <v>0</v>
      </c>
      <c r="AI73" s="27">
        <f>AH73-AG73</f>
        <v>0</v>
      </c>
      <c r="AJ73" s="2">
        <v>0</v>
      </c>
      <c r="AK73" s="2">
        <v>0</v>
      </c>
      <c r="AL73" s="2">
        <v>0</v>
      </c>
      <c r="AM73" s="10">
        <f>SUM(AJ73:AL73)</f>
        <v>0</v>
      </c>
      <c r="AN73" s="16">
        <f>AF73*$D$79</f>
        <v>0</v>
      </c>
      <c r="AO73" s="9">
        <f>AN73-AM73</f>
        <v>0</v>
      </c>
      <c r="AP73" s="9">
        <f>AO73+AI73</f>
        <v>0</v>
      </c>
      <c r="AQ73" s="18">
        <f>AG73+AM73</f>
        <v>0</v>
      </c>
      <c r="AR73" s="30">
        <f>AH73+AN73</f>
        <v>0</v>
      </c>
      <c r="AS73" s="77">
        <f>AP73*(AP73&gt;0)</f>
        <v>0</v>
      </c>
      <c r="AT73">
        <f>AS73/$AS$74</f>
        <v>0</v>
      </c>
      <c r="AU73" s="66">
        <f>AT73*$AP$74</f>
        <v>0</v>
      </c>
      <c r="AV73" s="69">
        <f>IF(AU73&gt;0,U73,V73)</f>
        <v>0</v>
      </c>
      <c r="AW73" s="17">
        <v>0</v>
      </c>
      <c r="AX73" s="38">
        <v>1</v>
      </c>
      <c r="AY73" s="23">
        <v>0</v>
      </c>
      <c r="AZ73" s="16">
        <f>BN73*$D$81</f>
        <v>14.354582880257903</v>
      </c>
      <c r="BA73" s="63">
        <f>AZ73-AY73</f>
        <v>14.354582880257903</v>
      </c>
      <c r="BB73" s="42">
        <f>($AD73^$BB$76)*($BC$76^$M73)*(IF($C73&gt;0,1,$BD$76))</f>
        <v>0.95674318206912423</v>
      </c>
      <c r="BC73" s="42">
        <f>($AD73^$BB$77)*($BC$77^$M73)*(IF($C73&gt;0,1,$BD$77))</f>
        <v>1.6122023311962148</v>
      </c>
      <c r="BD73" s="42">
        <f>($AD73^$BB$78)*($BC$78^$M73)*(IF($C73&gt;0,1,$BD$78))</f>
        <v>4.9601243392701222E-2</v>
      </c>
      <c r="BE73" s="42">
        <f>($AD73^$BB$79)*($BC$79^$M73)*(IF($C73&gt;0,1,$BD$79))</f>
        <v>2.9803589683273839</v>
      </c>
      <c r="BF73" s="42">
        <f>($AD73^$BB$80)*($BC$80^$M73)*(IF($C73&gt;0,1,$BD$80))</f>
        <v>0.69358301496455088</v>
      </c>
      <c r="BG73" s="42">
        <f>($AD73^$BB$81)*($BC$81^$M73)*(IF($C73&gt;0,1,$BD$81))</f>
        <v>2.4014084816890642</v>
      </c>
      <c r="BH73" s="42">
        <f>($AD73^$BB$82)*($BC$82^$M73)*(IF($C73&gt;0,1,$BD$82))</f>
        <v>0.13352591998622065</v>
      </c>
      <c r="BI73" s="40">
        <f>BB73/BB$74</f>
        <v>9.1853072172504401E-3</v>
      </c>
      <c r="BJ73" s="40">
        <f>BC73/BC$74</f>
        <v>8.1460336033973343E-3</v>
      </c>
      <c r="BK73" s="40">
        <f>BD73/BD$74</f>
        <v>4.7408466238636414E-5</v>
      </c>
      <c r="BL73" s="40">
        <f>BE73/BE$74</f>
        <v>1.3484123683950163E-2</v>
      </c>
      <c r="BM73" s="40">
        <f>BF73/BF$74</f>
        <v>9.4323150701629884E-3</v>
      </c>
      <c r="BN73" s="40">
        <f>BG73/BG$74</f>
        <v>4.1978601784640746E-3</v>
      </c>
      <c r="BO73" s="40">
        <f>BH73/BH$74</f>
        <v>1.0009079478767015E-3</v>
      </c>
      <c r="BP73" s="2">
        <v>0</v>
      </c>
      <c r="BQ73" s="17">
        <f>BP$74*BI73</f>
        <v>580.01540954049631</v>
      </c>
      <c r="BR73" s="1">
        <f>BQ73-BP73</f>
        <v>580.01540954049631</v>
      </c>
      <c r="BS73" s="2">
        <v>0</v>
      </c>
      <c r="BT73" s="17">
        <f>BS$74*BJ73</f>
        <v>491.62127399863255</v>
      </c>
      <c r="BU73" s="1">
        <f>BT73-BS73</f>
        <v>491.62127399863255</v>
      </c>
      <c r="BV73" s="2">
        <v>0</v>
      </c>
      <c r="BW73" s="17">
        <f>BV$74*BK73</f>
        <v>3.1779791258407535</v>
      </c>
      <c r="BX73" s="1">
        <f>BW73-BV73</f>
        <v>3.1779791258407535</v>
      </c>
      <c r="BY73" s="2">
        <v>0</v>
      </c>
      <c r="BZ73" s="17">
        <f>BY$74*BL73</f>
        <v>874.32406379101246</v>
      </c>
      <c r="CA73" s="1">
        <f>BZ73-BY73</f>
        <v>874.32406379101246</v>
      </c>
      <c r="CB73" s="2">
        <v>0</v>
      </c>
      <c r="CC73" s="17">
        <f>CB$74*BM73</f>
        <v>623.49489076791383</v>
      </c>
      <c r="CD73" s="1">
        <v>0</v>
      </c>
      <c r="CE73" s="2">
        <v>0</v>
      </c>
      <c r="CF73" s="17">
        <f>CE$74*BN73</f>
        <v>302.53558520172737</v>
      </c>
      <c r="CG73" s="1">
        <f>CF73-CE73</f>
        <v>302.53558520172737</v>
      </c>
      <c r="CH73" s="2">
        <v>0</v>
      </c>
      <c r="CI73" s="17">
        <f>CH$74*BO73</f>
        <v>66.668476592171331</v>
      </c>
      <c r="CJ73" s="1">
        <f>CI73-CH73</f>
        <v>66.668476592171331</v>
      </c>
      <c r="CK73" s="9"/>
      <c r="CO73" s="40"/>
      <c r="CQ73" s="17"/>
      <c r="CR73" s="1"/>
    </row>
    <row r="74" spans="1:96" ht="17" thickBot="1" x14ac:dyDescent="0.25">
      <c r="A74" s="4" t="s">
        <v>27</v>
      </c>
      <c r="B74" s="13">
        <f>AVERAGE(B2:B72)</f>
        <v>0.80281690140845074</v>
      </c>
      <c r="C74" s="13">
        <f>AVERAGE(C2:C72)</f>
        <v>0.60563380281690138</v>
      </c>
      <c r="D74" s="6">
        <f>SUM(D2:D73)</f>
        <v>18.116004294509107</v>
      </c>
      <c r="E74" s="6">
        <f>SUM(E3:E73)</f>
        <v>52.961844822665803</v>
      </c>
      <c r="F74" s="4"/>
      <c r="G74" s="4"/>
      <c r="H74" s="4"/>
      <c r="I74" s="4"/>
      <c r="J74" s="4"/>
      <c r="K74" s="4"/>
      <c r="L74" s="4">
        <f>MIN(L2:L73)</f>
        <v>-1.83926906776429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33">
        <f>SUM(W2:W73)</f>
        <v>79.454526321848206</v>
      </c>
      <c r="X74" s="33"/>
      <c r="Y74" s="13"/>
      <c r="Z74" s="13"/>
      <c r="AA74" s="13"/>
      <c r="AB74" s="13"/>
      <c r="AC74" s="33">
        <f>MIN(AC2:AC73)</f>
        <v>-0.31580945352484868</v>
      </c>
      <c r="AD74" s="13"/>
      <c r="AE74" s="22">
        <f t="shared" ref="AE74:AU74" si="0">SUM(AE2:AE73)</f>
        <v>638.93911805920732</v>
      </c>
      <c r="AF74" s="4">
        <f t="shared" si="0"/>
        <v>1.0000000000000002</v>
      </c>
      <c r="AG74" s="6">
        <f t="shared" si="0"/>
        <v>57557</v>
      </c>
      <c r="AH74" s="6">
        <f t="shared" si="0"/>
        <v>58754.499999999993</v>
      </c>
      <c r="AI74" s="6">
        <f t="shared" si="0"/>
        <v>1197.5000000000045</v>
      </c>
      <c r="AJ74" s="6">
        <f t="shared" si="0"/>
        <v>34578</v>
      </c>
      <c r="AK74" s="6">
        <f t="shared" si="0"/>
        <v>56661</v>
      </c>
      <c r="AL74" s="6">
        <f t="shared" si="0"/>
        <v>1827</v>
      </c>
      <c r="AM74" s="6">
        <f t="shared" si="0"/>
        <v>93066</v>
      </c>
      <c r="AN74" s="6">
        <f t="shared" si="0"/>
        <v>96778</v>
      </c>
      <c r="AO74" s="6">
        <f t="shared" si="0"/>
        <v>3712.0000000000059</v>
      </c>
      <c r="AP74" s="79">
        <f t="shared" si="0"/>
        <v>4909.5000000000091</v>
      </c>
      <c r="AQ74" s="6">
        <f t="shared" si="0"/>
        <v>150623</v>
      </c>
      <c r="AR74" s="6">
        <f t="shared" si="0"/>
        <v>155532.49999999997</v>
      </c>
      <c r="AS74" s="6">
        <f t="shared" si="0"/>
        <v>33667.099186525622</v>
      </c>
      <c r="AT74" s="6">
        <f t="shared" si="0"/>
        <v>0.99999999999999989</v>
      </c>
      <c r="AU74" s="6">
        <f t="shared" si="0"/>
        <v>4909.5000000000091</v>
      </c>
      <c r="AV74" s="6"/>
      <c r="AW74" s="6"/>
      <c r="AX74" s="6"/>
      <c r="AY74" s="6"/>
      <c r="AZ74" s="6">
        <f>SUM(AZ2:AZ73)</f>
        <v>3419.4999999999977</v>
      </c>
      <c r="BA74" s="6"/>
      <c r="BB74" s="64">
        <f t="shared" ref="BB74:BH74" si="1">SUM(BB2:BB73)</f>
        <v>104.16017226645566</v>
      </c>
      <c r="BC74" s="64">
        <f t="shared" si="1"/>
        <v>197.91255593689667</v>
      </c>
      <c r="BD74" s="64">
        <f t="shared" si="1"/>
        <v>1046.252860048819</v>
      </c>
      <c r="BE74" s="64">
        <f t="shared" si="1"/>
        <v>221.02726422443274</v>
      </c>
      <c r="BF74" s="64">
        <f t="shared" si="1"/>
        <v>73.532638573381107</v>
      </c>
      <c r="BG74" s="64">
        <f t="shared" si="1"/>
        <v>572.05537573852655</v>
      </c>
      <c r="BH74" s="64">
        <f t="shared" si="1"/>
        <v>133.40479538550858</v>
      </c>
      <c r="BI74" s="65">
        <f t="shared" ref="BI74" si="2">BB74/BB$74</f>
        <v>1</v>
      </c>
      <c r="BJ74" s="65">
        <f t="shared" ref="BJ74" si="3">BC74/BC$74</f>
        <v>1</v>
      </c>
      <c r="BK74" s="65">
        <f t="shared" ref="BK74" si="4">BD74/BD$74</f>
        <v>1</v>
      </c>
      <c r="BL74" s="65">
        <f t="shared" ref="BL74" si="5">BE74/BE$74</f>
        <v>1</v>
      </c>
      <c r="BM74" s="65">
        <f t="shared" ref="BM74" si="6">BF74/BF$74</f>
        <v>1</v>
      </c>
      <c r="BN74" s="65">
        <f t="shared" ref="BN74" si="7">BG74/BG$74</f>
        <v>1</v>
      </c>
      <c r="BO74" s="65">
        <f t="shared" ref="BO74" si="8">BH74/BH$74</f>
        <v>1</v>
      </c>
      <c r="BP74" s="13">
        <v>63146</v>
      </c>
      <c r="BQ74" s="65"/>
      <c r="BR74" s="4"/>
      <c r="BS74" s="13">
        <v>60351</v>
      </c>
      <c r="BT74" s="4"/>
      <c r="BU74" s="4"/>
      <c r="BV74" s="13">
        <v>67034</v>
      </c>
      <c r="BW74" s="4"/>
      <c r="BX74" s="4"/>
      <c r="BY74" s="13">
        <v>64841</v>
      </c>
      <c r="BZ74" s="4"/>
      <c r="CA74" s="4"/>
      <c r="CB74" s="13">
        <v>66102</v>
      </c>
      <c r="CC74" s="4"/>
      <c r="CD74" s="4"/>
      <c r="CE74" s="13">
        <v>72069</v>
      </c>
      <c r="CF74" s="4"/>
      <c r="CG74" s="4"/>
      <c r="CH74" s="13">
        <v>66608</v>
      </c>
      <c r="CI74" s="4"/>
      <c r="CJ74" s="4"/>
      <c r="CK74" s="9"/>
      <c r="CO74" s="25"/>
      <c r="CP74" s="25"/>
      <c r="CQ74" s="17"/>
    </row>
    <row r="75" spans="1:96" x14ac:dyDescent="0.2">
      <c r="A75" s="11" t="s">
        <v>38</v>
      </c>
      <c r="B75" s="8"/>
      <c r="C75" s="8"/>
      <c r="D75" s="1"/>
      <c r="E75" s="1">
        <f>MEDIAN(E2:E73)</f>
        <v>0.78049759229534454</v>
      </c>
      <c r="L75">
        <f>PERCENTILE(L2:L73, 0.99)</f>
        <v>1.0692557734593537</v>
      </c>
      <c r="BB75" s="3" t="s">
        <v>136</v>
      </c>
      <c r="BC75" s="29" t="s">
        <v>137</v>
      </c>
      <c r="BD75" s="3" t="s">
        <v>138</v>
      </c>
      <c r="BE75" s="3"/>
      <c r="BF75" s="3"/>
      <c r="BG75" s="3"/>
      <c r="BH75" s="41"/>
      <c r="BI75" s="40"/>
      <c r="BJ75" s="41"/>
      <c r="BK75" s="3"/>
      <c r="BL75" s="40"/>
      <c r="BQ75" s="40"/>
    </row>
    <row r="76" spans="1:96" x14ac:dyDescent="0.2">
      <c r="A76" s="12" t="s">
        <v>37</v>
      </c>
      <c r="B76" s="8"/>
      <c r="C76" s="8"/>
      <c r="D76" s="7"/>
      <c r="E76" s="7"/>
      <c r="F76" s="7"/>
      <c r="G76" s="7"/>
      <c r="H76" s="7"/>
      <c r="I76" s="59"/>
      <c r="J76" s="7"/>
      <c r="K76" s="7"/>
      <c r="M76" t="s">
        <v>207</v>
      </c>
      <c r="S76" s="7"/>
      <c r="T76" s="7"/>
      <c r="U76" s="7"/>
      <c r="V76" s="75" t="s">
        <v>203</v>
      </c>
      <c r="W76" s="7" t="e">
        <f>SUM(#REF!)</f>
        <v>#REF!</v>
      </c>
      <c r="X76" s="7"/>
      <c r="Y76" s="8"/>
      <c r="Z76" s="8"/>
      <c r="AA76" s="8"/>
      <c r="AB76" s="8"/>
      <c r="AC76" s="8"/>
      <c r="AD76" s="8"/>
      <c r="AE76" s="21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 t="s">
        <v>45</v>
      </c>
      <c r="AT76" s="7" t="s">
        <v>43</v>
      </c>
      <c r="AU76" t="s">
        <v>219</v>
      </c>
      <c r="AV76" s="7"/>
      <c r="AW76" s="7"/>
      <c r="AX76" s="7"/>
      <c r="AZ76">
        <v>1</v>
      </c>
      <c r="BB76" s="3">
        <v>1.0960000000000001</v>
      </c>
      <c r="BC76" s="42">
        <v>0.73099999999999998</v>
      </c>
      <c r="BD76" s="3">
        <v>0.46400000000000002</v>
      </c>
      <c r="BE76" s="3"/>
      <c r="BF76" s="3"/>
      <c r="BG76" s="3"/>
      <c r="BH76" s="3"/>
      <c r="BI76" s="40"/>
      <c r="BJ76" s="40"/>
      <c r="BK76" s="40"/>
      <c r="BL76" s="40"/>
      <c r="BM76" s="40"/>
      <c r="BN76" s="40"/>
      <c r="BO76" s="40"/>
      <c r="BQ76" s="40"/>
    </row>
    <row r="77" spans="1:96" x14ac:dyDescent="0.2">
      <c r="A77" t="s">
        <v>57</v>
      </c>
      <c r="B77" s="3"/>
      <c r="C77" s="2" t="s">
        <v>68</v>
      </c>
      <c r="H77" s="7" t="s">
        <v>95</v>
      </c>
      <c r="I77">
        <v>0.99</v>
      </c>
      <c r="K77">
        <v>0.01</v>
      </c>
      <c r="M77" s="78">
        <v>0.5</v>
      </c>
      <c r="AM77" t="s">
        <v>124</v>
      </c>
      <c r="AS77">
        <v>1411</v>
      </c>
      <c r="AU77">
        <v>601</v>
      </c>
      <c r="AZ77">
        <v>2</v>
      </c>
      <c r="BB77">
        <v>2.1339999999999999</v>
      </c>
      <c r="BC77">
        <v>0.78900000000000003</v>
      </c>
      <c r="BD77">
        <v>0.39400000000000002</v>
      </c>
      <c r="BI77" s="25"/>
      <c r="BJ77" s="25"/>
      <c r="BK77" s="25"/>
      <c r="BL77" s="25"/>
      <c r="BM77" s="25"/>
      <c r="BN77" s="25"/>
      <c r="BO77" s="25"/>
      <c r="BQ77" s="40"/>
    </row>
    <row r="78" spans="1:96" x14ac:dyDescent="0.2">
      <c r="A78" s="5" t="s">
        <v>22</v>
      </c>
      <c r="B78" s="3"/>
      <c r="C78" t="s">
        <v>24</v>
      </c>
      <c r="D78" t="s">
        <v>32</v>
      </c>
      <c r="F78" t="s">
        <v>44</v>
      </c>
      <c r="H78" t="s">
        <v>97</v>
      </c>
      <c r="I78">
        <v>0.99</v>
      </c>
      <c r="J78" t="s">
        <v>98</v>
      </c>
      <c r="K78">
        <v>0.01</v>
      </c>
      <c r="AM78" t="s">
        <v>125</v>
      </c>
      <c r="AS78">
        <f>AS77-90</f>
        <v>1321</v>
      </c>
      <c r="AU78">
        <f>AU77-34</f>
        <v>567</v>
      </c>
      <c r="AZ78">
        <v>3</v>
      </c>
      <c r="BB78">
        <v>4.8630000000000004</v>
      </c>
      <c r="BC78">
        <v>0.48099999999999998</v>
      </c>
      <c r="BD78">
        <v>2E-3</v>
      </c>
      <c r="BI78" s="25"/>
      <c r="BJ78" s="25"/>
      <c r="BK78" s="25"/>
      <c r="BL78" s="25"/>
      <c r="BQ78" s="40"/>
    </row>
    <row r="79" spans="1:96" x14ac:dyDescent="0.2">
      <c r="A79" s="5" t="s">
        <v>1</v>
      </c>
      <c r="B79" s="3"/>
      <c r="C79" s="3">
        <v>193556</v>
      </c>
      <c r="D79" s="1">
        <f>C79*$M$77</f>
        <v>96778</v>
      </c>
      <c r="F79">
        <f>D79/C79</f>
        <v>0.5</v>
      </c>
      <c r="H79" t="s">
        <v>99</v>
      </c>
      <c r="I79">
        <v>0.99</v>
      </c>
      <c r="J79" t="s">
        <v>100</v>
      </c>
      <c r="K79">
        <v>0.01</v>
      </c>
      <c r="AM79" t="s">
        <v>182</v>
      </c>
      <c r="AN79" t="s">
        <v>215</v>
      </c>
      <c r="AS79">
        <f>AS78-292</f>
        <v>1029</v>
      </c>
      <c r="AU79">
        <f>AU78-182</f>
        <v>385</v>
      </c>
      <c r="AZ79">
        <v>4</v>
      </c>
      <c r="BB79">
        <v>2.141</v>
      </c>
      <c r="BC79">
        <v>0.35199999999999998</v>
      </c>
      <c r="BD79">
        <v>0.72499999999999998</v>
      </c>
      <c r="BI79" s="25"/>
      <c r="BJ79" s="25"/>
      <c r="BK79" s="25"/>
      <c r="BL79" s="25"/>
      <c r="BQ79" s="40"/>
    </row>
    <row r="80" spans="1:96" x14ac:dyDescent="0.2">
      <c r="A80" s="5" t="s">
        <v>23</v>
      </c>
      <c r="B80" s="3"/>
      <c r="C80" s="3">
        <v>117509</v>
      </c>
      <c r="D80" s="1">
        <f>C80*$M$77</f>
        <v>58754.5</v>
      </c>
      <c r="F80">
        <f>D80/C80</f>
        <v>0.5</v>
      </c>
      <c r="H80" t="s">
        <v>101</v>
      </c>
      <c r="I80">
        <v>0.98</v>
      </c>
      <c r="J80" t="s">
        <v>96</v>
      </c>
      <c r="K80">
        <v>0.02</v>
      </c>
      <c r="AM80" s="60" t="s">
        <v>183</v>
      </c>
      <c r="AN80" t="s">
        <v>216</v>
      </c>
      <c r="AS80">
        <f>AS79-306</f>
        <v>723</v>
      </c>
      <c r="AU80">
        <f>AU79-203</f>
        <v>182</v>
      </c>
      <c r="AZ80">
        <v>5</v>
      </c>
      <c r="BB80">
        <v>8.8999999999999996E-2</v>
      </c>
      <c r="BC80">
        <v>1.3540000000000001</v>
      </c>
      <c r="BD80">
        <v>0.65400000000000003</v>
      </c>
      <c r="BI80" s="25"/>
      <c r="BJ80" s="25"/>
      <c r="BK80" s="25"/>
      <c r="BL80" s="25"/>
      <c r="BQ80" s="40"/>
    </row>
    <row r="81" spans="1:69" x14ac:dyDescent="0.2">
      <c r="A81" s="5" t="s">
        <v>179</v>
      </c>
      <c r="B81" s="3"/>
      <c r="C81">
        <v>6839</v>
      </c>
      <c r="D81" s="1">
        <f>C81*$M$77</f>
        <v>3419.5</v>
      </c>
      <c r="F81">
        <f>D81/C81</f>
        <v>0.5</v>
      </c>
      <c r="H81" t="s">
        <v>102</v>
      </c>
      <c r="I81">
        <v>0.99</v>
      </c>
      <c r="J81" t="s">
        <v>96</v>
      </c>
      <c r="K81">
        <v>0.01</v>
      </c>
      <c r="AM81" t="s">
        <v>180</v>
      </c>
      <c r="AN81" t="s">
        <v>212</v>
      </c>
      <c r="AS81">
        <f>AS80-287</f>
        <v>436</v>
      </c>
      <c r="AU81">
        <f>AU80-111</f>
        <v>71</v>
      </c>
      <c r="AZ81">
        <v>6</v>
      </c>
      <c r="BB81">
        <v>3.5859999999999999</v>
      </c>
      <c r="BC81">
        <v>1.5529999999999999</v>
      </c>
      <c r="BD81">
        <v>0.22500000000000001</v>
      </c>
      <c r="BI81" s="25"/>
      <c r="BJ81" s="25"/>
      <c r="BK81" s="25"/>
      <c r="BL81" s="25"/>
      <c r="BQ81" s="40"/>
    </row>
    <row r="82" spans="1:69" x14ac:dyDescent="0.2">
      <c r="A82" s="5" t="s">
        <v>24</v>
      </c>
      <c r="B82" s="3"/>
      <c r="C82">
        <f>SUM(C79:C81)</f>
        <v>317904</v>
      </c>
      <c r="D82">
        <f>SUM(D79:D81)</f>
        <v>158952</v>
      </c>
      <c r="F82">
        <f>D82/C82</f>
        <v>0.5</v>
      </c>
      <c r="H82" t="s">
        <v>103</v>
      </c>
      <c r="I82">
        <v>0.99</v>
      </c>
      <c r="J82" t="s">
        <v>96</v>
      </c>
      <c r="K82">
        <v>0.01</v>
      </c>
      <c r="AM82">
        <v>0</v>
      </c>
      <c r="AN82" s="61"/>
      <c r="AS82">
        <f>AS81-376</f>
        <v>60</v>
      </c>
      <c r="AU82">
        <f>AU81-34</f>
        <v>37</v>
      </c>
      <c r="AZ82">
        <v>7</v>
      </c>
      <c r="BB82">
        <v>1.8640000000000001</v>
      </c>
      <c r="BC82">
        <v>0.432</v>
      </c>
      <c r="BD82">
        <v>3.9E-2</v>
      </c>
      <c r="BI82" s="25"/>
      <c r="BJ82" s="25"/>
      <c r="BK82" s="25"/>
      <c r="BL82" s="25"/>
      <c r="BQ82" s="40"/>
    </row>
    <row r="83" spans="1:69" x14ac:dyDescent="0.2">
      <c r="A83" s="3"/>
      <c r="B83" s="3"/>
      <c r="AM83" s="61" t="s">
        <v>181</v>
      </c>
      <c r="AN83" t="s">
        <v>213</v>
      </c>
      <c r="BI83" s="25"/>
      <c r="BJ83" s="25"/>
      <c r="BK83" s="25"/>
      <c r="BL83" s="25"/>
      <c r="BQ83" s="40"/>
    </row>
    <row r="84" spans="1:69" x14ac:dyDescent="0.2">
      <c r="AM84" s="61" t="s">
        <v>185</v>
      </c>
      <c r="AN84" t="s">
        <v>217</v>
      </c>
      <c r="BI84" s="25"/>
      <c r="BJ84" s="25"/>
      <c r="BK84" s="25"/>
      <c r="BL84" s="25"/>
      <c r="BQ84" s="40"/>
    </row>
    <row r="85" spans="1:69" x14ac:dyDescent="0.2">
      <c r="AM85" s="61" t="s">
        <v>184</v>
      </c>
      <c r="AN85" t="s">
        <v>214</v>
      </c>
      <c r="BI85" s="25"/>
      <c r="BJ85" s="25"/>
      <c r="BK85" s="25"/>
      <c r="BL85" s="25"/>
      <c r="BQ85" s="40"/>
    </row>
    <row r="86" spans="1:69" x14ac:dyDescent="0.2">
      <c r="BI86" s="25"/>
      <c r="BJ86" s="25"/>
      <c r="BK86" s="25"/>
      <c r="BL86" s="25"/>
    </row>
    <row r="87" spans="1:69" x14ac:dyDescent="0.2">
      <c r="BI87" s="25"/>
      <c r="BJ87" s="25"/>
      <c r="BK87" s="25"/>
      <c r="BL87" s="25"/>
    </row>
    <row r="88" spans="1:69" x14ac:dyDescent="0.2">
      <c r="BI88" s="25"/>
      <c r="BJ88" s="25"/>
      <c r="BK88" s="25"/>
      <c r="BL88" s="25"/>
    </row>
    <row r="89" spans="1:69" x14ac:dyDescent="0.2">
      <c r="BI89" s="25"/>
      <c r="BJ89" s="25"/>
      <c r="BK89" s="25"/>
      <c r="BL89" s="25"/>
    </row>
    <row r="90" spans="1:69" x14ac:dyDescent="0.2">
      <c r="BI90" s="25"/>
      <c r="BJ90" s="25"/>
      <c r="BK90" s="25"/>
      <c r="BL90" s="25"/>
    </row>
    <row r="91" spans="1:69" x14ac:dyDescent="0.2">
      <c r="BI91" s="25"/>
      <c r="BJ91" s="25"/>
      <c r="BK91" s="25"/>
      <c r="BL91" s="25"/>
    </row>
    <row r="92" spans="1:69" x14ac:dyDescent="0.2">
      <c r="BI92" s="25"/>
      <c r="BJ92" s="25"/>
      <c r="BK92" s="25"/>
      <c r="BL92" s="25"/>
    </row>
    <row r="93" spans="1:69" x14ac:dyDescent="0.2">
      <c r="BI93" s="25"/>
      <c r="BJ93" s="25"/>
      <c r="BK93" s="25"/>
      <c r="BL93" s="25"/>
    </row>
    <row r="94" spans="1:69" x14ac:dyDescent="0.2">
      <c r="BI94" s="25"/>
      <c r="BJ94" s="25"/>
      <c r="BK94" s="25"/>
      <c r="BL94" s="25"/>
    </row>
  </sheetData>
  <sortState xmlns:xlrd2="http://schemas.microsoft.com/office/spreadsheetml/2017/richdata2" ref="A2:CJ73">
    <sortCondition ref="A2:A73"/>
    <sortCondition ref="AX2:AX73"/>
    <sortCondition ref="CJ2:CJ73"/>
    <sortCondition descending="1" ref="M2:M73"/>
  </sortState>
  <conditionalFormatting sqref="G2:G73">
    <cfRule type="cellIs" dxfId="42" priority="238" operator="lessThanOrEqual">
      <formula>0.01</formula>
    </cfRule>
    <cfRule type="cellIs" dxfId="41" priority="239" operator="greaterThanOrEqual">
      <formula>0.99</formula>
    </cfRule>
  </conditionalFormatting>
  <conditionalFormatting sqref="C2:C73">
    <cfRule type="expression" dxfId="40" priority="156">
      <formula>$C2 &lt;&gt; $B2</formula>
    </cfRule>
  </conditionalFormatting>
  <conditionalFormatting sqref="O76:O77 P77:Q77 N2:O73">
    <cfRule type="cellIs" dxfId="39" priority="135" operator="greaterThan">
      <formula>0</formula>
    </cfRule>
  </conditionalFormatting>
  <conditionalFormatting sqref="P2:Q73">
    <cfRule type="cellIs" dxfId="38" priority="134" operator="greaterThan">
      <formula>0</formula>
    </cfRule>
  </conditionalFormatting>
  <conditionalFormatting sqref="AX2:AX4 AX6:AX18 AX55:AX56 AX58:AX73 AX20:AX23 AX53 AX25:AX51">
    <cfRule type="cellIs" dxfId="37" priority="165" operator="lessThan">
      <formula>0.3333334</formula>
    </cfRule>
    <cfRule type="cellIs" dxfId="36" priority="166" operator="greaterThan">
      <formula>3</formula>
    </cfRule>
  </conditionalFormatting>
  <conditionalFormatting sqref="AX24">
    <cfRule type="cellIs" dxfId="35" priority="127" operator="lessThan">
      <formula>0.3333334</formula>
    </cfRule>
    <cfRule type="cellIs" dxfId="34" priority="128" operator="greaterThan">
      <formula>3</formula>
    </cfRule>
  </conditionalFormatting>
  <conditionalFormatting sqref="AP2:AP73">
    <cfRule type="colorScale" priority="112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BA55:BA56 BA2:BA4 BA6:BA18 BA58:BA73 BA20:BA51 BA53">
    <cfRule type="colorScale" priority="114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2:AW4 AW6:AW18 AW55:AW56 AW58:AW73 AW20:AW51 AW53">
    <cfRule type="cellIs" dxfId="33" priority="120" operator="greaterThan">
      <formula>0</formula>
    </cfRule>
    <cfRule type="cellIs" dxfId="32" priority="121" operator="lessThan">
      <formula>0</formula>
    </cfRule>
  </conditionalFormatting>
  <conditionalFormatting sqref="D2:D73">
    <cfRule type="cellIs" dxfId="31" priority="1180" operator="greaterThanOrEqual">
      <formula>$I$82</formula>
    </cfRule>
    <cfRule type="cellIs" dxfId="30" priority="1181" operator="lessThanOrEqual">
      <formula>$K$82</formula>
    </cfRule>
  </conditionalFormatting>
  <conditionalFormatting sqref="AX5">
    <cfRule type="cellIs" dxfId="29" priority="70" operator="lessThan">
      <formula>0.3333334</formula>
    </cfRule>
    <cfRule type="cellIs" dxfId="28" priority="71" operator="greaterThan">
      <formula>3</formula>
    </cfRule>
  </conditionalFormatting>
  <conditionalFormatting sqref="BA5">
    <cfRule type="colorScale" priority="73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5">
    <cfRule type="cellIs" dxfId="27" priority="68" operator="greaterThan">
      <formula>0</formula>
    </cfRule>
    <cfRule type="cellIs" dxfId="26" priority="69" operator="lessThan">
      <formula>0</formula>
    </cfRule>
  </conditionalFormatting>
  <conditionalFormatting sqref="AX19">
    <cfRule type="cellIs" dxfId="25" priority="58" operator="lessThan">
      <formula>0.3333334</formula>
    </cfRule>
    <cfRule type="cellIs" dxfId="24" priority="59" operator="greaterThan">
      <formula>3</formula>
    </cfRule>
  </conditionalFormatting>
  <conditionalFormatting sqref="BA19">
    <cfRule type="colorScale" priority="6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19">
    <cfRule type="cellIs" dxfId="23" priority="56" operator="greaterThan">
      <formula>0</formula>
    </cfRule>
    <cfRule type="cellIs" dxfId="22" priority="57" operator="lessThan">
      <formula>0</formula>
    </cfRule>
  </conditionalFormatting>
  <conditionalFormatting sqref="AX54">
    <cfRule type="cellIs" dxfId="21" priority="52" operator="lessThan">
      <formula>0.3333334</formula>
    </cfRule>
    <cfRule type="cellIs" dxfId="20" priority="53" operator="greaterThan">
      <formula>3</formula>
    </cfRule>
  </conditionalFormatting>
  <conditionalFormatting sqref="BA54">
    <cfRule type="colorScale" priority="5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54">
    <cfRule type="cellIs" dxfId="19" priority="50" operator="greaterThan">
      <formula>0</formula>
    </cfRule>
    <cfRule type="cellIs" dxfId="18" priority="51" operator="lessThan">
      <formula>0</formula>
    </cfRule>
  </conditionalFormatting>
  <conditionalFormatting sqref="AX57">
    <cfRule type="cellIs" dxfId="17" priority="46" operator="lessThan">
      <formula>0.3333334</formula>
    </cfRule>
    <cfRule type="cellIs" dxfId="16" priority="47" operator="greaterThan">
      <formula>3</formula>
    </cfRule>
  </conditionalFormatting>
  <conditionalFormatting sqref="BA57">
    <cfRule type="colorScale" priority="49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57">
    <cfRule type="cellIs" dxfId="15" priority="44" operator="greaterThan">
      <formula>0</formula>
    </cfRule>
    <cfRule type="cellIs" dxfId="14" priority="45" operator="lessThan">
      <formula>0</formula>
    </cfRule>
  </conditionalFormatting>
  <conditionalFormatting sqref="CK2:CK73">
    <cfRule type="colorScale" priority="124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73">
    <cfRule type="cellIs" dxfId="13" priority="1247" operator="lessThanOrEqual">
      <formula>$K$79</formula>
    </cfRule>
  </conditionalFormatting>
  <conditionalFormatting sqref="I2:I73">
    <cfRule type="cellIs" dxfId="12" priority="1249" operator="greaterThanOrEqual">
      <formula>$I$79</formula>
    </cfRule>
  </conditionalFormatting>
  <conditionalFormatting sqref="F2:F73">
    <cfRule type="cellIs" dxfId="11" priority="1251" operator="greaterThanOrEqual">
      <formula>$I$77</formula>
    </cfRule>
    <cfRule type="cellIs" dxfId="10" priority="1252" operator="lessThanOrEqual">
      <formula>$K$77</formula>
    </cfRule>
  </conditionalFormatting>
  <conditionalFormatting sqref="J2:J73">
    <cfRule type="cellIs" dxfId="9" priority="1255" operator="lessThanOrEqual">
      <formula>$K$80</formula>
    </cfRule>
    <cfRule type="cellIs" dxfId="8" priority="1256" operator="greaterThanOrEqual">
      <formula>$I$80</formula>
    </cfRule>
  </conditionalFormatting>
  <conditionalFormatting sqref="K2:K73">
    <cfRule type="cellIs" dxfId="7" priority="1259" operator="greaterThanOrEqual">
      <formula>$I$81</formula>
    </cfRule>
    <cfRule type="cellIs" dxfId="6" priority="1260" operator="lessThanOrEqual">
      <formula>$K$81</formula>
    </cfRule>
  </conditionalFormatting>
  <conditionalFormatting sqref="AX52">
    <cfRule type="cellIs" dxfId="5" priority="15" operator="lessThan">
      <formula>0.3333334</formula>
    </cfRule>
    <cfRule type="cellIs" dxfId="4" priority="16" operator="greaterThan">
      <formula>3</formula>
    </cfRule>
  </conditionalFormatting>
  <conditionalFormatting sqref="BA52">
    <cfRule type="colorScale" priority="1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52">
    <cfRule type="cellIs" dxfId="3" priority="13" operator="greaterThan">
      <formula>0</formula>
    </cfRule>
    <cfRule type="cellIs" dxfId="2" priority="14" operator="lessThan">
      <formula>0</formula>
    </cfRule>
  </conditionalFormatting>
  <conditionalFormatting sqref="B2:B73">
    <cfRule type="expression" dxfId="0" priority="1">
      <formula>$C2 &lt;&gt; $B2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:M3"/>
    </sheetView>
  </sheetViews>
  <sheetFormatPr baseColWidth="10" defaultRowHeight="16" x14ac:dyDescent="0.2"/>
  <cols>
    <col min="5" max="5" width="11.6640625" bestFit="1" customWidth="1"/>
    <col min="12" max="12" width="11.5" bestFit="1" customWidth="1"/>
  </cols>
  <sheetData>
    <row r="1" spans="1:14" x14ac:dyDescent="0.2">
      <c r="A1" t="s">
        <v>0</v>
      </c>
      <c r="B1" t="s">
        <v>123</v>
      </c>
      <c r="C1" t="s">
        <v>43</v>
      </c>
      <c r="D1" t="s">
        <v>117</v>
      </c>
      <c r="E1" t="s">
        <v>118</v>
      </c>
      <c r="F1" t="s">
        <v>28</v>
      </c>
      <c r="G1" t="s">
        <v>115</v>
      </c>
      <c r="H1" t="s">
        <v>134</v>
      </c>
      <c r="J1" t="s">
        <v>0</v>
      </c>
      <c r="K1" t="s">
        <v>204</v>
      </c>
      <c r="L1" t="s">
        <v>122</v>
      </c>
      <c r="M1" s="19" t="s">
        <v>206</v>
      </c>
      <c r="N1" s="19"/>
    </row>
    <row r="2" spans="1:14" x14ac:dyDescent="0.2">
      <c r="A2" s="3" t="str">
        <f>Damian!A2</f>
        <v>aapl</v>
      </c>
      <c r="B2" s="1">
        <f>Damian!AF2*$E$76</f>
        <v>186.15895496563382</v>
      </c>
      <c r="C2" s="2">
        <v>0</v>
      </c>
      <c r="D2" s="2">
        <v>0</v>
      </c>
      <c r="E2" s="3">
        <f>C2+D2</f>
        <v>0</v>
      </c>
      <c r="F2" s="1">
        <f t="shared" ref="F2:F4" si="0">B2-E2</f>
        <v>186.15895496563382</v>
      </c>
      <c r="G2" s="1">
        <f>Damian!M2</f>
        <v>0</v>
      </c>
      <c r="H2" s="39">
        <f>E2/B2</f>
        <v>0</v>
      </c>
      <c r="J2" t="s">
        <v>51</v>
      </c>
      <c r="K2">
        <v>13</v>
      </c>
      <c r="L2" s="1" t="s">
        <v>205</v>
      </c>
      <c r="M2" s="19">
        <v>147</v>
      </c>
    </row>
    <row r="3" spans="1:14" x14ac:dyDescent="0.2">
      <c r="A3" s="3" t="str">
        <f>Damian!A3</f>
        <v>abmd</v>
      </c>
      <c r="B3" s="1">
        <f>Damian!AF3*$E$76</f>
        <v>220.26759984452445</v>
      </c>
      <c r="C3" s="2">
        <v>0</v>
      </c>
      <c r="D3" s="2">
        <v>0</v>
      </c>
      <c r="E3" s="3">
        <f t="shared" ref="E3:E4" si="1">C3+D3</f>
        <v>0</v>
      </c>
      <c r="F3" s="1">
        <f t="shared" si="0"/>
        <v>220.26759984452445</v>
      </c>
      <c r="G3" s="1">
        <f>Damian!M3</f>
        <v>0</v>
      </c>
      <c r="H3" s="39">
        <f t="shared" ref="H3:H4" si="2">E3/B3</f>
        <v>0</v>
      </c>
      <c r="J3" t="s">
        <v>7</v>
      </c>
      <c r="K3">
        <v>1</v>
      </c>
      <c r="L3" s="1" t="s">
        <v>205</v>
      </c>
      <c r="M3" s="19">
        <v>120</v>
      </c>
    </row>
    <row r="4" spans="1:14" x14ac:dyDescent="0.2">
      <c r="A4" s="3" t="str">
        <f>Damian!A4</f>
        <v>abnb</v>
      </c>
      <c r="B4" s="1">
        <f>Damian!AF4*$E$76</f>
        <v>18.988162460955948</v>
      </c>
      <c r="C4" s="2">
        <v>0</v>
      </c>
      <c r="D4" s="2">
        <v>0</v>
      </c>
      <c r="E4" s="3">
        <f t="shared" si="1"/>
        <v>0</v>
      </c>
      <c r="F4" s="1">
        <f t="shared" si="0"/>
        <v>18.988162460955948</v>
      </c>
      <c r="G4" s="1">
        <f>Damian!M4</f>
        <v>0</v>
      </c>
      <c r="H4" s="39">
        <f t="shared" si="2"/>
        <v>0</v>
      </c>
      <c r="L4" s="1"/>
      <c r="M4" s="19"/>
    </row>
    <row r="5" spans="1:14" x14ac:dyDescent="0.2">
      <c r="A5" s="3" t="str">
        <f>Damian!A5</f>
        <v>adyey</v>
      </c>
      <c r="B5" s="1">
        <f>Damian!AF5*$E$76</f>
        <v>137.38655107625053</v>
      </c>
      <c r="C5" s="2">
        <v>0</v>
      </c>
      <c r="D5" s="2">
        <v>0</v>
      </c>
      <c r="E5" s="3">
        <f t="shared" ref="E5" si="3">C5+D5</f>
        <v>0</v>
      </c>
      <c r="F5" s="1">
        <f t="shared" ref="F5" si="4">B5-E5</f>
        <v>137.38655107625053</v>
      </c>
      <c r="G5" s="1">
        <f>Damian!M5</f>
        <v>0</v>
      </c>
      <c r="H5" s="39">
        <f t="shared" ref="H5" si="5">E5/B5</f>
        <v>0</v>
      </c>
      <c r="L5" s="1"/>
      <c r="M5" s="19"/>
    </row>
    <row r="6" spans="1:14" x14ac:dyDescent="0.2">
      <c r="A6" s="3" t="str">
        <f>Damian!A6</f>
        <v>amd</v>
      </c>
      <c r="B6" s="1">
        <f>Damian!AF6*$E$76</f>
        <v>618.51023574403621</v>
      </c>
      <c r="C6" s="2">
        <v>0</v>
      </c>
      <c r="D6" s="2">
        <v>0</v>
      </c>
      <c r="E6" s="3">
        <f t="shared" ref="E6:E19" si="6">C6+D6</f>
        <v>0</v>
      </c>
      <c r="F6" s="1">
        <f t="shared" ref="F6:F19" si="7">B6-E6</f>
        <v>618.51023574403621</v>
      </c>
      <c r="G6" s="1">
        <f>Damian!M6</f>
        <v>0</v>
      </c>
      <c r="H6" s="39">
        <f t="shared" ref="H6:H19" si="8">E6/B6</f>
        <v>0</v>
      </c>
      <c r="L6" s="1"/>
      <c r="M6" s="19"/>
    </row>
    <row r="7" spans="1:14" x14ac:dyDescent="0.2">
      <c r="A7" s="3" t="str">
        <f>Damian!A7</f>
        <v>amzn</v>
      </c>
      <c r="B7" s="1">
        <f>Damian!AF7*$E$76</f>
        <v>93.58426095348689</v>
      </c>
      <c r="C7" s="2">
        <v>0</v>
      </c>
      <c r="D7" s="2">
        <v>0</v>
      </c>
      <c r="E7" s="3">
        <f t="shared" si="6"/>
        <v>0</v>
      </c>
      <c r="F7" s="1">
        <f t="shared" si="7"/>
        <v>93.58426095348689</v>
      </c>
      <c r="G7" s="1">
        <f>Damian!M7</f>
        <v>0</v>
      </c>
      <c r="H7" s="39">
        <f t="shared" si="8"/>
        <v>0</v>
      </c>
      <c r="L7" s="1"/>
      <c r="M7" s="19"/>
    </row>
    <row r="8" spans="1:14" x14ac:dyDescent="0.2">
      <c r="A8" s="3" t="str">
        <f>Damian!A8</f>
        <v>anet</v>
      </c>
      <c r="B8" s="1">
        <f>Damian!AF8*$E$76</f>
        <v>131.34701751377793</v>
      </c>
      <c r="C8" s="2">
        <v>0</v>
      </c>
      <c r="D8" s="2">
        <v>0</v>
      </c>
      <c r="E8" s="3">
        <f t="shared" si="6"/>
        <v>0</v>
      </c>
      <c r="F8" s="1">
        <f t="shared" si="7"/>
        <v>131.34701751377793</v>
      </c>
      <c r="G8" s="1">
        <f>Damian!M8</f>
        <v>2</v>
      </c>
      <c r="H8" s="39">
        <f t="shared" si="8"/>
        <v>0</v>
      </c>
      <c r="L8" s="1"/>
      <c r="M8" s="19"/>
    </row>
    <row r="9" spans="1:14" x14ac:dyDescent="0.2">
      <c r="A9" s="3" t="str">
        <f>Damian!A9</f>
        <v>apph</v>
      </c>
      <c r="B9" s="1">
        <f>Damian!AF9*$E$76</f>
        <v>0</v>
      </c>
      <c r="C9" s="2">
        <v>0</v>
      </c>
      <c r="D9" s="2">
        <v>107</v>
      </c>
      <c r="E9" s="3">
        <f t="shared" si="6"/>
        <v>107</v>
      </c>
      <c r="F9" s="1">
        <f t="shared" si="7"/>
        <v>-107</v>
      </c>
      <c r="G9" s="1">
        <f>Damian!M9</f>
        <v>0</v>
      </c>
      <c r="H9" s="39" t="e">
        <f t="shared" si="8"/>
        <v>#DIV/0!</v>
      </c>
      <c r="M9" s="19"/>
    </row>
    <row r="10" spans="1:14" x14ac:dyDescent="0.2">
      <c r="A10" s="3" t="str">
        <f>Damian!A10</f>
        <v>axon</v>
      </c>
      <c r="B10" s="1">
        <f>Damian!AF10*$E$76</f>
        <v>403.6628619045652</v>
      </c>
      <c r="C10" s="2">
        <v>0</v>
      </c>
      <c r="D10" s="2">
        <v>224</v>
      </c>
      <c r="E10" s="3">
        <f t="shared" si="6"/>
        <v>224</v>
      </c>
      <c r="F10" s="1">
        <f t="shared" si="7"/>
        <v>179.6628619045652</v>
      </c>
      <c r="G10" s="1">
        <f>Damian!M10</f>
        <v>0</v>
      </c>
      <c r="H10" s="39">
        <f t="shared" si="8"/>
        <v>0.5549185251849067</v>
      </c>
      <c r="L10" s="1"/>
      <c r="M10" s="19"/>
    </row>
    <row r="11" spans="1:14" x14ac:dyDescent="0.2">
      <c r="A11" s="3" t="str">
        <f>Damian!A11</f>
        <v>bros</v>
      </c>
      <c r="B11" s="1">
        <f>Damian!AF11*$E$76</f>
        <v>61.626615807845852</v>
      </c>
      <c r="C11" s="2">
        <v>0</v>
      </c>
      <c r="D11" s="2">
        <v>287</v>
      </c>
      <c r="E11" s="3">
        <f t="shared" si="6"/>
        <v>287</v>
      </c>
      <c r="F11" s="1">
        <f t="shared" si="7"/>
        <v>-225.37338419215416</v>
      </c>
      <c r="G11" s="1">
        <f>Damian!M11</f>
        <v>0</v>
      </c>
      <c r="H11" s="39">
        <f t="shared" si="8"/>
        <v>4.6570787027293044</v>
      </c>
      <c r="L11" s="1"/>
      <c r="M11" s="19"/>
    </row>
    <row r="12" spans="1:14" x14ac:dyDescent="0.2">
      <c r="A12" s="3" t="str">
        <f>Damian!A12</f>
        <v>bynd</v>
      </c>
      <c r="B12" s="1">
        <f>Damian!AF12*$E$76</f>
        <v>60.057230054643895</v>
      </c>
      <c r="C12" s="2">
        <v>0</v>
      </c>
      <c r="D12" s="2">
        <v>111</v>
      </c>
      <c r="E12" s="3">
        <f t="shared" si="6"/>
        <v>111</v>
      </c>
      <c r="F12" s="1">
        <f t="shared" si="7"/>
        <v>-50.942769945356105</v>
      </c>
      <c r="G12" s="1">
        <f>Damian!M12</f>
        <v>0</v>
      </c>
      <c r="H12" s="39">
        <f t="shared" si="8"/>
        <v>1.8482370881741486</v>
      </c>
      <c r="L12" s="1"/>
      <c r="M12" s="19"/>
    </row>
    <row r="13" spans="1:14" x14ac:dyDescent="0.2">
      <c r="A13" s="3" t="str">
        <f>Damian!A13</f>
        <v>chwy</v>
      </c>
      <c r="B13" s="1">
        <f>Damian!AF13*$E$76</f>
        <v>126.18762304020929</v>
      </c>
      <c r="C13" s="2">
        <v>116</v>
      </c>
      <c r="D13" s="2">
        <v>0</v>
      </c>
      <c r="E13" s="3">
        <f t="shared" si="6"/>
        <v>116</v>
      </c>
      <c r="F13" s="1">
        <f t="shared" si="7"/>
        <v>10.187623040209289</v>
      </c>
      <c r="G13" s="1">
        <f>Damian!M13</f>
        <v>0</v>
      </c>
      <c r="H13" s="39">
        <f t="shared" si="8"/>
        <v>0.91926606750518602</v>
      </c>
      <c r="L13" s="1"/>
      <c r="M13" s="19"/>
    </row>
    <row r="14" spans="1:14" x14ac:dyDescent="0.2">
      <c r="A14" s="3" t="str">
        <f>Damian!A14</f>
        <v>coin</v>
      </c>
      <c r="B14" s="1">
        <f>Damian!AF14*$E$76</f>
        <v>20.785235438925437</v>
      </c>
      <c r="C14" s="2">
        <v>0</v>
      </c>
      <c r="D14" s="2">
        <v>0</v>
      </c>
      <c r="E14" s="3">
        <f t="shared" si="6"/>
        <v>0</v>
      </c>
      <c r="F14" s="1">
        <f t="shared" si="7"/>
        <v>20.785235438925437</v>
      </c>
      <c r="G14" s="1">
        <f>Damian!M14</f>
        <v>0</v>
      </c>
      <c r="H14" s="39">
        <f t="shared" si="8"/>
        <v>0</v>
      </c>
      <c r="L14" s="1"/>
      <c r="M14" s="19"/>
    </row>
    <row r="15" spans="1:14" x14ac:dyDescent="0.2">
      <c r="A15" s="3" t="str">
        <f>Damian!A15</f>
        <v>cour</v>
      </c>
      <c r="B15" s="1">
        <f>Damian!AF15*$E$76</f>
        <v>0</v>
      </c>
      <c r="C15" s="2">
        <v>0</v>
      </c>
      <c r="D15" s="2">
        <v>19</v>
      </c>
      <c r="E15" s="3">
        <f t="shared" si="6"/>
        <v>19</v>
      </c>
      <c r="F15" s="1">
        <f t="shared" si="7"/>
        <v>-19</v>
      </c>
      <c r="G15" s="1">
        <f>Damian!M15</f>
        <v>0</v>
      </c>
      <c r="H15" s="39" t="e">
        <f t="shared" si="8"/>
        <v>#DIV/0!</v>
      </c>
      <c r="L15" s="1"/>
      <c r="M15" s="19"/>
    </row>
    <row r="16" spans="1:14" x14ac:dyDescent="0.2">
      <c r="A16" s="3" t="str">
        <f>Damian!A16</f>
        <v>crwd</v>
      </c>
      <c r="B16" s="1">
        <f>Damian!AF16*$E$76</f>
        <v>0</v>
      </c>
      <c r="C16" s="2">
        <v>0</v>
      </c>
      <c r="D16" s="2">
        <v>199</v>
      </c>
      <c r="E16" s="3">
        <f t="shared" si="6"/>
        <v>199</v>
      </c>
      <c r="F16" s="1">
        <f t="shared" si="7"/>
        <v>-199</v>
      </c>
      <c r="G16" s="1">
        <f>Damian!M16</f>
        <v>0</v>
      </c>
      <c r="H16" s="39" t="e">
        <f t="shared" si="8"/>
        <v>#DIV/0!</v>
      </c>
      <c r="L16" s="1"/>
      <c r="M16" s="19"/>
    </row>
    <row r="17" spans="1:13" x14ac:dyDescent="0.2">
      <c r="A17" s="3" t="str">
        <f>Damian!A17</f>
        <v>ddog</v>
      </c>
      <c r="B17" s="1">
        <f>Damian!AF17*$E$76</f>
        <v>479.30458443488516</v>
      </c>
      <c r="C17" s="2">
        <v>725</v>
      </c>
      <c r="D17" s="2">
        <v>121</v>
      </c>
      <c r="E17" s="3">
        <f t="shared" si="6"/>
        <v>846</v>
      </c>
      <c r="F17" s="1">
        <f t="shared" si="7"/>
        <v>-366.69541556511484</v>
      </c>
      <c r="G17" s="1">
        <f>Damian!M17</f>
        <v>0</v>
      </c>
      <c r="H17" s="39">
        <f t="shared" si="8"/>
        <v>1.7650571838311542</v>
      </c>
      <c r="L17" s="1"/>
      <c r="M17" s="19"/>
    </row>
    <row r="18" spans="1:13" x14ac:dyDescent="0.2">
      <c r="A18" s="3" t="str">
        <f>Damian!A18</f>
        <v>dkng</v>
      </c>
      <c r="B18" s="1">
        <f>Damian!AF18*$E$76</f>
        <v>0</v>
      </c>
      <c r="C18" s="2">
        <v>0</v>
      </c>
      <c r="D18" s="2">
        <v>137</v>
      </c>
      <c r="E18" s="3">
        <f t="shared" si="6"/>
        <v>137</v>
      </c>
      <c r="F18" s="1">
        <f t="shared" si="7"/>
        <v>-137</v>
      </c>
      <c r="G18" s="1">
        <f>Damian!M18</f>
        <v>0</v>
      </c>
      <c r="H18" s="39" t="e">
        <f t="shared" si="8"/>
        <v>#DIV/0!</v>
      </c>
      <c r="L18" s="1"/>
      <c r="M18" s="19"/>
    </row>
    <row r="19" spans="1:13" x14ac:dyDescent="0.2">
      <c r="A19" s="3" t="str">
        <f>Damian!A19</f>
        <v>docs</v>
      </c>
      <c r="B19" s="1">
        <f>Damian!AF19*$E$76</f>
        <v>43.171181560161358</v>
      </c>
      <c r="C19" s="2">
        <v>0</v>
      </c>
      <c r="D19" s="2">
        <v>0</v>
      </c>
      <c r="E19" s="3">
        <f t="shared" si="6"/>
        <v>0</v>
      </c>
      <c r="F19" s="1">
        <f t="shared" si="7"/>
        <v>43.171181560161358</v>
      </c>
      <c r="G19" s="1">
        <f>Damian!M19</f>
        <v>0</v>
      </c>
      <c r="H19" s="39">
        <f t="shared" si="8"/>
        <v>0</v>
      </c>
      <c r="L19" s="1"/>
      <c r="M19" s="19"/>
    </row>
    <row r="20" spans="1:13" x14ac:dyDescent="0.2">
      <c r="A20" s="3" t="str">
        <f>Damian!A20</f>
        <v>docu</v>
      </c>
      <c r="B20" s="1">
        <f>Damian!AF20*$E$76</f>
        <v>72.923308979581719</v>
      </c>
      <c r="C20" s="2">
        <v>0</v>
      </c>
      <c r="D20" s="2">
        <v>486</v>
      </c>
      <c r="E20" s="3">
        <f t="shared" ref="E20:E38" si="9">C20+D20</f>
        <v>486</v>
      </c>
      <c r="F20" s="1">
        <f t="shared" ref="F20:F38" si="10">B20-E20</f>
        <v>-413.07669102041825</v>
      </c>
      <c r="G20" s="1">
        <f>Damian!M20</f>
        <v>0</v>
      </c>
      <c r="H20" s="39">
        <f t="shared" ref="H20:H38" si="11">E20/B20</f>
        <v>6.6645357540766339</v>
      </c>
      <c r="L20" s="1"/>
      <c r="M20" s="19"/>
    </row>
    <row r="21" spans="1:13" x14ac:dyDescent="0.2">
      <c r="A21" s="3" t="str">
        <f>Damian!A21</f>
        <v>duol</v>
      </c>
      <c r="B21" s="1">
        <f>Damian!AF21*$E$76</f>
        <v>50.114615194926159</v>
      </c>
      <c r="C21" s="2">
        <v>0</v>
      </c>
      <c r="D21" s="2">
        <v>173</v>
      </c>
      <c r="E21" s="3">
        <f t="shared" si="9"/>
        <v>173</v>
      </c>
      <c r="F21" s="1">
        <f t="shared" si="10"/>
        <v>-122.88538480507384</v>
      </c>
      <c r="G21" s="1">
        <f>Damian!M21</f>
        <v>0</v>
      </c>
      <c r="H21" s="39">
        <f t="shared" si="11"/>
        <v>3.4520867680435736</v>
      </c>
      <c r="M21" s="19"/>
    </row>
    <row r="22" spans="1:13" x14ac:dyDescent="0.2">
      <c r="A22" s="3" t="str">
        <f>Damian!A22</f>
        <v>edit</v>
      </c>
      <c r="B22" s="1">
        <f>Damian!AF22*$E$76</f>
        <v>132.69656046996533</v>
      </c>
      <c r="C22" s="2">
        <v>0</v>
      </c>
      <c r="D22" s="2">
        <v>146</v>
      </c>
      <c r="E22" s="3">
        <f t="shared" si="9"/>
        <v>146</v>
      </c>
      <c r="F22" s="1">
        <f t="shared" si="10"/>
        <v>-13.303439530034666</v>
      </c>
      <c r="G22" s="1">
        <f>Damian!M22</f>
        <v>0</v>
      </c>
      <c r="H22" s="39">
        <f t="shared" si="11"/>
        <v>1.1002545920023736</v>
      </c>
      <c r="L22" s="1"/>
      <c r="M22" s="19"/>
    </row>
    <row r="23" spans="1:13" x14ac:dyDescent="0.2">
      <c r="A23" s="3" t="str">
        <f>Damian!A23</f>
        <v>etsy</v>
      </c>
      <c r="B23" s="1">
        <f>Damian!AF23*$E$76</f>
        <v>471.31139514998335</v>
      </c>
      <c r="C23" s="2">
        <v>280</v>
      </c>
      <c r="D23" s="2">
        <v>280</v>
      </c>
      <c r="E23" s="3">
        <f t="shared" si="9"/>
        <v>560</v>
      </c>
      <c r="F23" s="1">
        <f t="shared" si="10"/>
        <v>-88.688604850016645</v>
      </c>
      <c r="G23" s="1">
        <f>Damian!M23</f>
        <v>0</v>
      </c>
      <c r="H23" s="39">
        <f t="shared" si="11"/>
        <v>1.1881741153782068</v>
      </c>
      <c r="L23" s="1"/>
      <c r="M23" s="19"/>
    </row>
    <row r="24" spans="1:13" x14ac:dyDescent="0.2">
      <c r="A24" s="3" t="str">
        <f>Damian!A24</f>
        <v>flgt</v>
      </c>
      <c r="B24" s="1">
        <f>Damian!AF24*$E$76</f>
        <v>165.16195878788236</v>
      </c>
      <c r="C24" s="2">
        <v>0</v>
      </c>
      <c r="D24" s="2">
        <v>0</v>
      </c>
      <c r="E24" s="3">
        <f t="shared" si="9"/>
        <v>0</v>
      </c>
      <c r="F24" s="1">
        <f t="shared" si="10"/>
        <v>165.16195878788236</v>
      </c>
      <c r="G24" s="1">
        <f>Damian!M24</f>
        <v>0</v>
      </c>
      <c r="H24" s="39">
        <f t="shared" si="11"/>
        <v>0</v>
      </c>
      <c r="L24" s="1"/>
      <c r="M24" s="19"/>
    </row>
    <row r="25" spans="1:13" x14ac:dyDescent="0.2">
      <c r="A25" s="3" t="str">
        <f>Damian!A25</f>
        <v>fuv</v>
      </c>
      <c r="B25" s="1">
        <f>Damian!AF25*$E$76</f>
        <v>0</v>
      </c>
      <c r="C25" s="2">
        <v>0</v>
      </c>
      <c r="D25" s="2">
        <v>20</v>
      </c>
      <c r="E25" s="3">
        <f t="shared" si="9"/>
        <v>20</v>
      </c>
      <c r="F25" s="1">
        <f t="shared" si="10"/>
        <v>-20</v>
      </c>
      <c r="G25" s="1">
        <f>Damian!M25</f>
        <v>0</v>
      </c>
      <c r="H25" s="39" t="e">
        <f t="shared" si="11"/>
        <v>#DIV/0!</v>
      </c>
      <c r="M25" s="19"/>
    </row>
    <row r="26" spans="1:13" x14ac:dyDescent="0.2">
      <c r="A26" s="3" t="str">
        <f>Damian!A26</f>
        <v>fvrr</v>
      </c>
      <c r="B26" s="1">
        <f>Damian!AF26*$E$76</f>
        <v>0</v>
      </c>
      <c r="C26" s="2">
        <v>0</v>
      </c>
      <c r="D26" s="2">
        <v>373</v>
      </c>
      <c r="E26" s="3">
        <f t="shared" si="9"/>
        <v>373</v>
      </c>
      <c r="F26" s="1">
        <f t="shared" si="10"/>
        <v>-373</v>
      </c>
      <c r="G26" s="1">
        <f>Damian!M26</f>
        <v>0</v>
      </c>
      <c r="H26" s="39" t="e">
        <f t="shared" si="11"/>
        <v>#DIV/0!</v>
      </c>
      <c r="L26" s="1"/>
      <c r="M26" s="19"/>
    </row>
    <row r="27" spans="1:13" x14ac:dyDescent="0.2">
      <c r="A27" s="3" t="str">
        <f>Damian!A27</f>
        <v>gh</v>
      </c>
      <c r="B27" s="1">
        <f>Damian!AF27*$E$76</f>
        <v>199.90414042273306</v>
      </c>
      <c r="C27" s="2">
        <v>0</v>
      </c>
      <c r="D27" s="2">
        <v>370</v>
      </c>
      <c r="E27" s="3">
        <f t="shared" si="9"/>
        <v>370</v>
      </c>
      <c r="F27" s="1">
        <f t="shared" si="10"/>
        <v>-170.09585957726694</v>
      </c>
      <c r="G27" s="1">
        <f>Damian!M27</f>
        <v>0</v>
      </c>
      <c r="H27" s="39">
        <f t="shared" si="11"/>
        <v>1.8508871262874738</v>
      </c>
      <c r="L27" s="1"/>
      <c r="M27" s="19"/>
    </row>
    <row r="28" spans="1:13" x14ac:dyDescent="0.2">
      <c r="A28" s="3" t="str">
        <f>Damian!A28</f>
        <v>gmed</v>
      </c>
      <c r="B28" s="1">
        <f>Damian!AF28*$E$76</f>
        <v>84.440366915848799</v>
      </c>
      <c r="C28" s="2">
        <v>0</v>
      </c>
      <c r="D28" s="2">
        <v>397</v>
      </c>
      <c r="E28" s="3">
        <f t="shared" si="9"/>
        <v>397</v>
      </c>
      <c r="F28" s="1">
        <f t="shared" si="10"/>
        <v>-312.55963308415119</v>
      </c>
      <c r="G28" s="1">
        <f>Damian!M28</f>
        <v>1</v>
      </c>
      <c r="H28" s="39">
        <f t="shared" si="11"/>
        <v>4.7015428106280082</v>
      </c>
      <c r="L28" s="1"/>
      <c r="M28" s="19"/>
    </row>
    <row r="29" spans="1:13" x14ac:dyDescent="0.2">
      <c r="A29" s="3" t="str">
        <f>Damian!A29</f>
        <v>goog</v>
      </c>
      <c r="B29" s="1">
        <f>Damian!AF29*$E$76</f>
        <v>367.03574467063567</v>
      </c>
      <c r="C29" s="2">
        <v>0</v>
      </c>
      <c r="D29" s="2">
        <v>0</v>
      </c>
      <c r="E29" s="3">
        <f t="shared" si="9"/>
        <v>0</v>
      </c>
      <c r="F29" s="1">
        <f t="shared" si="10"/>
        <v>367.03574467063567</v>
      </c>
      <c r="G29" s="1">
        <f>Damian!M29</f>
        <v>0</v>
      </c>
      <c r="H29" s="39">
        <f t="shared" si="11"/>
        <v>0</v>
      </c>
      <c r="L29" s="1"/>
      <c r="M29" s="19"/>
    </row>
    <row r="30" spans="1:13" x14ac:dyDescent="0.2">
      <c r="A30" s="3" t="str">
        <f>Damian!A30</f>
        <v>intg</v>
      </c>
      <c r="B30" s="1">
        <f>Damian!AF30*$E$76</f>
        <v>64.957106952533238</v>
      </c>
      <c r="C30" s="2">
        <v>0</v>
      </c>
      <c r="D30" s="2">
        <v>0</v>
      </c>
      <c r="E30" s="3">
        <f t="shared" si="9"/>
        <v>0</v>
      </c>
      <c r="F30" s="1">
        <f t="shared" si="10"/>
        <v>64.957106952533238</v>
      </c>
      <c r="G30" s="1">
        <f>Damian!M30</f>
        <v>0</v>
      </c>
      <c r="H30" s="39">
        <f t="shared" si="11"/>
        <v>0</v>
      </c>
      <c r="L30" s="9"/>
      <c r="M30" s="20"/>
    </row>
    <row r="31" spans="1:13" x14ac:dyDescent="0.2">
      <c r="A31" s="3" t="str">
        <f>Damian!A31</f>
        <v>isrg</v>
      </c>
      <c r="B31" s="1">
        <f>Damian!AF31*$E$76</f>
        <v>140.38915770898004</v>
      </c>
      <c r="C31" s="2">
        <v>239</v>
      </c>
      <c r="D31" s="2">
        <v>0</v>
      </c>
      <c r="E31" s="3">
        <f t="shared" si="9"/>
        <v>239</v>
      </c>
      <c r="F31" s="1">
        <f t="shared" si="10"/>
        <v>-98.610842291019964</v>
      </c>
      <c r="G31" s="1">
        <f>Damian!M31</f>
        <v>3</v>
      </c>
      <c r="H31" s="39">
        <f t="shared" si="11"/>
        <v>1.7024106697429975</v>
      </c>
      <c r="L31" s="7"/>
      <c r="M31" s="7"/>
    </row>
    <row r="32" spans="1:13" x14ac:dyDescent="0.2">
      <c r="A32" s="3" t="str">
        <f>Damian!A32</f>
        <v>jd</v>
      </c>
      <c r="B32" s="1">
        <f>Damian!AF32*$E$76</f>
        <v>194.97285391455179</v>
      </c>
      <c r="C32" s="2">
        <v>0</v>
      </c>
      <c r="D32" s="2">
        <v>308</v>
      </c>
      <c r="E32" s="3">
        <f t="shared" si="9"/>
        <v>308</v>
      </c>
      <c r="F32" s="1">
        <f t="shared" si="10"/>
        <v>-113.02714608544821</v>
      </c>
      <c r="G32" s="1">
        <f>Damian!M32</f>
        <v>0</v>
      </c>
      <c r="H32" s="39">
        <f t="shared" si="11"/>
        <v>1.5797070916086766</v>
      </c>
    </row>
    <row r="33" spans="1:8" x14ac:dyDescent="0.2">
      <c r="A33" s="3" t="str">
        <f>Damian!A33</f>
        <v>lspd</v>
      </c>
      <c r="B33" s="1">
        <f>Damian!AF33*$E$76</f>
        <v>98.857370850643491</v>
      </c>
      <c r="C33" s="2">
        <v>0</v>
      </c>
      <c r="D33" s="2">
        <v>447</v>
      </c>
      <c r="E33" s="3">
        <f t="shared" si="9"/>
        <v>447</v>
      </c>
      <c r="F33" s="1">
        <f t="shared" si="10"/>
        <v>-348.14262914935648</v>
      </c>
      <c r="G33" s="1">
        <f>Damian!M33</f>
        <v>0</v>
      </c>
      <c r="H33" s="39">
        <f t="shared" si="11"/>
        <v>4.5216658722933287</v>
      </c>
    </row>
    <row r="34" spans="1:8" x14ac:dyDescent="0.2">
      <c r="A34" s="3" t="str">
        <f>Damian!A34</f>
        <v>lulu</v>
      </c>
      <c r="B34" s="1">
        <f>Damian!AF34*$E$76</f>
        <v>186.15895496563382</v>
      </c>
      <c r="C34" s="2">
        <v>0</v>
      </c>
      <c r="D34" s="2">
        <v>1064</v>
      </c>
      <c r="E34" s="3">
        <f t="shared" si="9"/>
        <v>1064</v>
      </c>
      <c r="F34" s="1">
        <f t="shared" si="10"/>
        <v>-877.84104503436618</v>
      </c>
      <c r="G34" s="1">
        <f>Damian!M34</f>
        <v>0</v>
      </c>
      <c r="H34" s="39">
        <f t="shared" si="11"/>
        <v>5.715545621731823</v>
      </c>
    </row>
    <row r="35" spans="1:8" x14ac:dyDescent="0.2">
      <c r="A35" s="3" t="str">
        <f>Damian!A35</f>
        <v>mdb</v>
      </c>
      <c r="B35" s="1">
        <f>Damian!AF35*$E$76</f>
        <v>620.52984988544597</v>
      </c>
      <c r="C35" s="2">
        <v>0</v>
      </c>
      <c r="D35" s="2">
        <v>355</v>
      </c>
      <c r="E35" s="3">
        <f t="shared" si="9"/>
        <v>355</v>
      </c>
      <c r="F35" s="1">
        <f t="shared" si="10"/>
        <v>265.52984988544597</v>
      </c>
      <c r="G35" s="1">
        <f>Damian!M35</f>
        <v>0</v>
      </c>
      <c r="H35" s="39">
        <f t="shared" si="11"/>
        <v>0.57209173751357068</v>
      </c>
    </row>
    <row r="36" spans="1:8" x14ac:dyDescent="0.2">
      <c r="A36" s="3" t="str">
        <f>Damian!A36</f>
        <v>meli</v>
      </c>
      <c r="B36" s="1">
        <f>Damian!AF36*$E$76</f>
        <v>86.451038384320825</v>
      </c>
      <c r="C36" s="2">
        <v>0</v>
      </c>
      <c r="D36" s="2">
        <v>974</v>
      </c>
      <c r="E36" s="3">
        <f t="shared" si="9"/>
        <v>974</v>
      </c>
      <c r="F36" s="1">
        <f t="shared" si="10"/>
        <v>-887.54896161567922</v>
      </c>
      <c r="G36" s="1">
        <f>Damian!M36</f>
        <v>0</v>
      </c>
      <c r="H36" s="39">
        <f t="shared" si="11"/>
        <v>11.266492782539547</v>
      </c>
    </row>
    <row r="37" spans="1:8" x14ac:dyDescent="0.2">
      <c r="A37" s="3" t="str">
        <f>Damian!A37</f>
        <v>mnst</v>
      </c>
      <c r="B37" s="1">
        <f>Damian!AF37*$E$76</f>
        <v>71.979740172160959</v>
      </c>
      <c r="C37" s="2">
        <v>0</v>
      </c>
      <c r="D37" s="2">
        <v>171</v>
      </c>
      <c r="E37" s="3">
        <f t="shared" si="9"/>
        <v>171</v>
      </c>
      <c r="F37" s="1">
        <f t="shared" si="10"/>
        <v>-99.020259827839041</v>
      </c>
      <c r="G37" s="1">
        <f>Damian!M37</f>
        <v>0</v>
      </c>
      <c r="H37" s="39">
        <f t="shared" si="11"/>
        <v>2.3756684810337276</v>
      </c>
    </row>
    <row r="38" spans="1:8" x14ac:dyDescent="0.2">
      <c r="A38" s="3" t="str">
        <f>Damian!A38</f>
        <v>msft</v>
      </c>
      <c r="B38" s="1">
        <f>Damian!AF38*$E$76</f>
        <v>268.06889515051262</v>
      </c>
      <c r="C38" s="2">
        <v>0</v>
      </c>
      <c r="D38" s="2">
        <v>278</v>
      </c>
      <c r="E38" s="3">
        <f t="shared" si="9"/>
        <v>278</v>
      </c>
      <c r="F38" s="1">
        <f t="shared" si="10"/>
        <v>-9.931104849487383</v>
      </c>
      <c r="G38" s="1">
        <f>Damian!M38</f>
        <v>2</v>
      </c>
      <c r="H38" s="39">
        <f t="shared" si="11"/>
        <v>1.037046837694136</v>
      </c>
    </row>
    <row r="39" spans="1:8" x14ac:dyDescent="0.2">
      <c r="A39" s="3" t="str">
        <f>Damian!A39</f>
        <v>mtch</v>
      </c>
      <c r="B39" s="1">
        <f>Damian!AF39*$E$76</f>
        <v>463.52814273947439</v>
      </c>
      <c r="C39" s="2">
        <v>0</v>
      </c>
      <c r="D39" s="2">
        <v>237</v>
      </c>
      <c r="E39" s="3">
        <f t="shared" ref="E39:E53" si="12">C39+D39</f>
        <v>237</v>
      </c>
      <c r="F39" s="1">
        <f t="shared" ref="F39:F53" si="13">B39-E39</f>
        <v>226.52814273947439</v>
      </c>
      <c r="G39" s="1">
        <f>Damian!M39</f>
        <v>0</v>
      </c>
      <c r="H39" s="39">
        <f t="shared" ref="H39:H53" si="14">E39/B39</f>
        <v>0.51129581604111074</v>
      </c>
    </row>
    <row r="40" spans="1:8" x14ac:dyDescent="0.2">
      <c r="A40" s="3" t="str">
        <f>Damian!A40</f>
        <v>nvcr</v>
      </c>
      <c r="B40" s="1">
        <f>Damian!AF40*$E$76</f>
        <v>125.29530008192218</v>
      </c>
      <c r="C40" s="2">
        <v>0</v>
      </c>
      <c r="D40" s="2">
        <v>919</v>
      </c>
      <c r="E40" s="3">
        <f t="shared" si="12"/>
        <v>919</v>
      </c>
      <c r="F40" s="1">
        <f t="shared" si="13"/>
        <v>-793.70469991807784</v>
      </c>
      <c r="G40" s="1">
        <f>Damian!M40</f>
        <v>0</v>
      </c>
      <c r="H40" s="39">
        <f t="shared" si="14"/>
        <v>7.3346725647261124</v>
      </c>
    </row>
    <row r="41" spans="1:8" x14ac:dyDescent="0.2">
      <c r="A41" s="3" t="str">
        <f>Damian!A41</f>
        <v>nvda</v>
      </c>
      <c r="B41" s="1">
        <f>Damian!AF41*$E$76</f>
        <v>468.32446892667156</v>
      </c>
      <c r="C41" s="2">
        <v>0</v>
      </c>
      <c r="D41" s="2">
        <v>0</v>
      </c>
      <c r="E41" s="3">
        <f t="shared" si="12"/>
        <v>0</v>
      </c>
      <c r="F41" s="1">
        <f t="shared" si="13"/>
        <v>468.32446892667156</v>
      </c>
      <c r="G41" s="1">
        <f>Damian!M41</f>
        <v>0</v>
      </c>
      <c r="H41" s="39">
        <f t="shared" si="14"/>
        <v>0</v>
      </c>
    </row>
    <row r="42" spans="1:8" x14ac:dyDescent="0.2">
      <c r="A42" s="3" t="str">
        <f>Damian!A42</f>
        <v>nyt</v>
      </c>
      <c r="B42" s="1">
        <f>Damian!AF42*$E$76</f>
        <v>0</v>
      </c>
      <c r="C42" s="2">
        <v>0</v>
      </c>
      <c r="D42" s="2">
        <v>422</v>
      </c>
      <c r="E42" s="3">
        <f t="shared" si="12"/>
        <v>422</v>
      </c>
      <c r="F42" s="1">
        <f t="shared" si="13"/>
        <v>-422</v>
      </c>
      <c r="G42" s="1">
        <f>Damian!M42</f>
        <v>2</v>
      </c>
      <c r="H42" s="39" t="e">
        <f t="shared" si="14"/>
        <v>#DIV/0!</v>
      </c>
    </row>
    <row r="43" spans="1:8" x14ac:dyDescent="0.2">
      <c r="A43" s="3" t="str">
        <f>Damian!A43</f>
        <v>okta</v>
      </c>
      <c r="B43" s="1">
        <f>Damian!AF43*$E$76</f>
        <v>375.59207288667409</v>
      </c>
      <c r="C43" s="2">
        <v>239</v>
      </c>
      <c r="D43" s="2">
        <v>358</v>
      </c>
      <c r="E43" s="3">
        <f t="shared" si="12"/>
        <v>597</v>
      </c>
      <c r="F43" s="1">
        <f t="shared" si="13"/>
        <v>-221.40792711332591</v>
      </c>
      <c r="G43" s="1">
        <f>Damian!M43</f>
        <v>0</v>
      </c>
      <c r="H43" s="39">
        <f t="shared" si="14"/>
        <v>1.5894904155235738</v>
      </c>
    </row>
    <row r="44" spans="1:8" x14ac:dyDescent="0.2">
      <c r="A44" s="3" t="str">
        <f>Damian!A44</f>
        <v>open</v>
      </c>
      <c r="B44" s="1">
        <f>Damian!AF44*$E$76</f>
        <v>25.317078815191529</v>
      </c>
      <c r="C44" s="2">
        <v>0</v>
      </c>
      <c r="D44" s="2">
        <v>119</v>
      </c>
      <c r="E44" s="3">
        <f t="shared" si="12"/>
        <v>119</v>
      </c>
      <c r="F44" s="1">
        <f t="shared" si="13"/>
        <v>-93.682921184808464</v>
      </c>
      <c r="G44" s="1">
        <f>Damian!M44</f>
        <v>0</v>
      </c>
      <c r="H44" s="39">
        <f t="shared" si="14"/>
        <v>4.7003843085006309</v>
      </c>
    </row>
    <row r="45" spans="1:8" x14ac:dyDescent="0.2">
      <c r="A45" s="3" t="str">
        <f>Damian!A45</f>
        <v>panw</v>
      </c>
      <c r="B45" s="1">
        <f>Damian!AF45*$E$76</f>
        <v>151.02854414346231</v>
      </c>
      <c r="C45" s="2">
        <v>0</v>
      </c>
      <c r="D45" s="2">
        <v>0</v>
      </c>
      <c r="E45" s="3">
        <f t="shared" si="12"/>
        <v>0</v>
      </c>
      <c r="F45" s="1">
        <f t="shared" si="13"/>
        <v>151.02854414346231</v>
      </c>
      <c r="G45" s="1">
        <f>Damian!M45</f>
        <v>0</v>
      </c>
      <c r="H45" s="39">
        <f t="shared" si="14"/>
        <v>0</v>
      </c>
    </row>
    <row r="46" spans="1:8" x14ac:dyDescent="0.2">
      <c r="A46" s="3" t="str">
        <f>Damian!A46</f>
        <v>pins</v>
      </c>
      <c r="B46" s="1">
        <f>Damian!AF46*$E$76</f>
        <v>36.041368615333305</v>
      </c>
      <c r="C46" s="2">
        <v>0</v>
      </c>
      <c r="D46" s="2">
        <v>185</v>
      </c>
      <c r="E46" s="3">
        <f t="shared" si="12"/>
        <v>185</v>
      </c>
      <c r="F46" s="1">
        <f t="shared" si="13"/>
        <v>-148.95863138466669</v>
      </c>
      <c r="G46" s="1">
        <f>Damian!M46</f>
        <v>0</v>
      </c>
      <c r="H46" s="39">
        <f t="shared" si="14"/>
        <v>5.1329904248223883</v>
      </c>
    </row>
    <row r="47" spans="1:8" x14ac:dyDescent="0.2">
      <c r="A47" s="3" t="str">
        <f>Damian!A47</f>
        <v>pton</v>
      </c>
      <c r="B47" s="1">
        <f>Damian!AF47*$E$76</f>
        <v>19.498695320495226</v>
      </c>
      <c r="C47" s="2">
        <v>211</v>
      </c>
      <c r="D47" s="2">
        <v>246</v>
      </c>
      <c r="E47" s="3">
        <f t="shared" si="12"/>
        <v>457</v>
      </c>
      <c r="F47" s="1">
        <f t="shared" si="13"/>
        <v>-437.50130467950476</v>
      </c>
      <c r="G47" s="1">
        <f>Damian!M47</f>
        <v>0</v>
      </c>
      <c r="H47" s="39">
        <f t="shared" si="14"/>
        <v>23.437465557997815</v>
      </c>
    </row>
    <row r="48" spans="1:8" x14ac:dyDescent="0.2">
      <c r="A48" s="3" t="str">
        <f>Damian!A48</f>
        <v>qdel</v>
      </c>
      <c r="B48" s="1">
        <f>Damian!AF48*$E$76</f>
        <v>376.58495129577312</v>
      </c>
      <c r="C48" s="2">
        <v>0</v>
      </c>
      <c r="D48" s="2">
        <v>302</v>
      </c>
      <c r="E48" s="3">
        <f t="shared" si="12"/>
        <v>302</v>
      </c>
      <c r="F48" s="1">
        <f t="shared" si="13"/>
        <v>74.584951295773124</v>
      </c>
      <c r="G48" s="1">
        <f>Damian!M48</f>
        <v>0</v>
      </c>
      <c r="H48" s="39">
        <f t="shared" si="14"/>
        <v>0.80194388798825511</v>
      </c>
    </row>
    <row r="49" spans="1:8" x14ac:dyDescent="0.2">
      <c r="A49" s="3" t="str">
        <f>Damian!A49</f>
        <v>rblx</v>
      </c>
      <c r="B49" s="1">
        <f>Damian!AF49*$E$76</f>
        <v>20.785235438925437</v>
      </c>
      <c r="C49" s="2">
        <v>0</v>
      </c>
      <c r="D49" s="2">
        <v>0</v>
      </c>
      <c r="E49" s="3">
        <f t="shared" si="12"/>
        <v>0</v>
      </c>
      <c r="F49" s="1">
        <f t="shared" si="13"/>
        <v>20.785235438925437</v>
      </c>
      <c r="G49" s="1">
        <f>Damian!M49</f>
        <v>0</v>
      </c>
      <c r="H49" s="39">
        <f t="shared" si="14"/>
        <v>0</v>
      </c>
    </row>
    <row r="50" spans="1:8" x14ac:dyDescent="0.2">
      <c r="A50" s="3" t="str">
        <f>Damian!A50</f>
        <v>rdfn</v>
      </c>
      <c r="B50" s="1">
        <f>Damian!AF50*$E$76</f>
        <v>76.246243052536371</v>
      </c>
      <c r="C50" s="2">
        <v>0</v>
      </c>
      <c r="D50" s="2">
        <v>78</v>
      </c>
      <c r="E50" s="3">
        <f t="shared" si="12"/>
        <v>78</v>
      </c>
      <c r="F50" s="1">
        <f t="shared" si="13"/>
        <v>-1.7537569474636285</v>
      </c>
      <c r="G50" s="1">
        <f>Damian!M50</f>
        <v>0</v>
      </c>
      <c r="H50" s="39">
        <f t="shared" si="14"/>
        <v>1.0230012244177753</v>
      </c>
    </row>
    <row r="51" spans="1:8" x14ac:dyDescent="0.2">
      <c r="A51" s="3" t="str">
        <f>Damian!A51</f>
        <v>rgen</v>
      </c>
      <c r="B51" s="1">
        <f>Damian!AF51*$E$76</f>
        <v>136.49751815149082</v>
      </c>
      <c r="C51" s="2">
        <v>0</v>
      </c>
      <c r="D51" s="2">
        <v>943</v>
      </c>
      <c r="E51" s="3">
        <f t="shared" si="12"/>
        <v>943</v>
      </c>
      <c r="F51" s="1">
        <f t="shared" si="13"/>
        <v>-806.50248184850921</v>
      </c>
      <c r="G51" s="1">
        <f>Damian!M51</f>
        <v>0</v>
      </c>
      <c r="H51" s="39">
        <f t="shared" si="14"/>
        <v>6.9085505199692934</v>
      </c>
    </row>
    <row r="52" spans="1:8" x14ac:dyDescent="0.2">
      <c r="A52" s="3" t="str">
        <f>Damian!A53</f>
        <v>roku</v>
      </c>
      <c r="B52" s="1">
        <f>Damian!AF53*$E$76</f>
        <v>336.51337171535505</v>
      </c>
      <c r="C52" s="2">
        <v>0</v>
      </c>
      <c r="D52" s="2">
        <v>186</v>
      </c>
      <c r="E52" s="3">
        <f t="shared" si="12"/>
        <v>186</v>
      </c>
      <c r="F52" s="1">
        <f t="shared" si="13"/>
        <v>150.51337171535505</v>
      </c>
      <c r="G52" s="1">
        <f>Damian!M53</f>
        <v>0</v>
      </c>
      <c r="H52" s="39">
        <f t="shared" si="14"/>
        <v>0.55272692152432779</v>
      </c>
    </row>
    <row r="53" spans="1:8" x14ac:dyDescent="0.2">
      <c r="A53" s="3" t="str">
        <f>Damian!A54</f>
        <v>rvlv</v>
      </c>
      <c r="B53" s="1">
        <f>Damian!AF54*$E$76</f>
        <v>153.85135505784882</v>
      </c>
      <c r="C53" s="2">
        <v>0</v>
      </c>
      <c r="D53" s="2">
        <v>0</v>
      </c>
      <c r="E53" s="3">
        <f t="shared" si="12"/>
        <v>0</v>
      </c>
      <c r="F53" s="1">
        <f t="shared" si="13"/>
        <v>153.85135505784882</v>
      </c>
      <c r="G53" s="1">
        <f>Damian!M54</f>
        <v>0</v>
      </c>
      <c r="H53" s="39">
        <f t="shared" si="14"/>
        <v>0</v>
      </c>
    </row>
    <row r="54" spans="1:8" x14ac:dyDescent="0.2">
      <c r="A54" s="3" t="str">
        <f>Damian!A55</f>
        <v>se</v>
      </c>
      <c r="B54" s="1">
        <f>Damian!AF55*$E$76</f>
        <v>460.09310994412419</v>
      </c>
      <c r="C54" s="2">
        <v>0</v>
      </c>
      <c r="D54" s="2">
        <v>1903</v>
      </c>
      <c r="E54" s="3">
        <f>C54+D54</f>
        <v>1903</v>
      </c>
      <c r="F54" s="1">
        <f>B54-E54</f>
        <v>-1442.9068900558759</v>
      </c>
      <c r="G54" s="1">
        <f>Damian!M55</f>
        <v>0</v>
      </c>
      <c r="H54" s="39">
        <f>E54/B54</f>
        <v>4.1361193177422475</v>
      </c>
    </row>
    <row r="55" spans="1:8" x14ac:dyDescent="0.2">
      <c r="A55" s="3" t="str">
        <f>Damian!A56</f>
        <v>shop</v>
      </c>
      <c r="B55" s="1">
        <f>Damian!AF56*$E$76</f>
        <v>390.27387667549237</v>
      </c>
      <c r="C55" s="2">
        <v>0</v>
      </c>
      <c r="D55" s="2">
        <v>427</v>
      </c>
      <c r="E55" s="3">
        <f>C55+D55</f>
        <v>427</v>
      </c>
      <c r="F55" s="1">
        <f>B55-E55</f>
        <v>-36.726123324507626</v>
      </c>
      <c r="G55" s="1">
        <f>Damian!M56</f>
        <v>0</v>
      </c>
      <c r="H55" s="39">
        <f>E55/B55</f>
        <v>1.0941034630279518</v>
      </c>
    </row>
    <row r="56" spans="1:8" x14ac:dyDescent="0.2">
      <c r="A56" s="3" t="str">
        <f>Damian!A57</f>
        <v>snow</v>
      </c>
      <c r="B56" s="1">
        <f>Damian!AF57*$E$76</f>
        <v>45.470423979566739</v>
      </c>
      <c r="C56" s="2">
        <v>0</v>
      </c>
      <c r="D56" s="2">
        <v>0</v>
      </c>
      <c r="E56" s="3">
        <f t="shared" ref="E56" si="15">C56+D56</f>
        <v>0</v>
      </c>
      <c r="F56" s="1">
        <f t="shared" ref="F56" si="16">B56-E56</f>
        <v>45.470423979566739</v>
      </c>
      <c r="G56" s="1">
        <f>Damian!M57</f>
        <v>2</v>
      </c>
      <c r="H56" s="39">
        <f t="shared" ref="H56" si="17">E56/B56</f>
        <v>0</v>
      </c>
    </row>
    <row r="57" spans="1:8" x14ac:dyDescent="0.2">
      <c r="A57" s="3" t="str">
        <f>Damian!A58</f>
        <v>splk</v>
      </c>
      <c r="B57" s="1">
        <f>Damian!AF58*$E$76</f>
        <v>0</v>
      </c>
      <c r="C57" s="2">
        <v>0</v>
      </c>
      <c r="D57" s="2">
        <v>122</v>
      </c>
      <c r="E57" s="3">
        <f t="shared" ref="E57:E64" si="18">C57+D57</f>
        <v>122</v>
      </c>
      <c r="F57" s="1">
        <f t="shared" ref="F57:F63" si="19">B57-E57</f>
        <v>-122</v>
      </c>
      <c r="G57" s="1">
        <f>Damian!M58</f>
        <v>0</v>
      </c>
      <c r="H57" s="39" t="e">
        <f t="shared" ref="H57:H64" si="20">E57/B57</f>
        <v>#DIV/0!</v>
      </c>
    </row>
    <row r="58" spans="1:8" x14ac:dyDescent="0.2">
      <c r="A58" s="3" t="str">
        <f>Damian!A59</f>
        <v>sq</v>
      </c>
      <c r="B58" s="1">
        <f>Damian!AF59*$E$76</f>
        <v>0</v>
      </c>
      <c r="C58" s="2">
        <v>0</v>
      </c>
      <c r="D58" s="2">
        <v>597</v>
      </c>
      <c r="E58" s="3">
        <f t="shared" si="18"/>
        <v>597</v>
      </c>
      <c r="F58" s="1">
        <f t="shared" si="19"/>
        <v>-597</v>
      </c>
      <c r="G58" s="1">
        <f>Damian!M59</f>
        <v>0</v>
      </c>
      <c r="H58" s="39" t="e">
        <f t="shared" si="20"/>
        <v>#DIV/0!</v>
      </c>
    </row>
    <row r="59" spans="1:8" x14ac:dyDescent="0.2">
      <c r="A59" s="3" t="str">
        <f>Damian!A60</f>
        <v>task</v>
      </c>
      <c r="B59" s="1">
        <f>Damian!AF60*$E$76</f>
        <v>14.001595468024137</v>
      </c>
      <c r="C59" s="2">
        <v>0</v>
      </c>
      <c r="D59" s="2">
        <v>0</v>
      </c>
      <c r="E59" s="3">
        <f t="shared" si="18"/>
        <v>0</v>
      </c>
      <c r="F59" s="1">
        <f t="shared" si="19"/>
        <v>14.001595468024137</v>
      </c>
      <c r="G59" s="1">
        <f>Damian!M60</f>
        <v>0</v>
      </c>
      <c r="H59" s="39">
        <f t="shared" si="20"/>
        <v>0</v>
      </c>
    </row>
    <row r="60" spans="1:8" x14ac:dyDescent="0.2">
      <c r="A60" s="3" t="str">
        <f>Damian!A61</f>
        <v>tdoc</v>
      </c>
      <c r="B60" s="1">
        <f>Damian!AF61*$E$76</f>
        <v>144.52167948095141</v>
      </c>
      <c r="C60" s="2">
        <v>0</v>
      </c>
      <c r="D60" s="2">
        <v>203</v>
      </c>
      <c r="E60" s="3">
        <f t="shared" si="18"/>
        <v>203</v>
      </c>
      <c r="F60" s="1">
        <f t="shared" si="19"/>
        <v>-58.478320519048594</v>
      </c>
      <c r="G60" s="1">
        <f>Damian!M61</f>
        <v>0</v>
      </c>
      <c r="H60" s="39">
        <f t="shared" si="20"/>
        <v>1.4046335520668807</v>
      </c>
    </row>
    <row r="61" spans="1:8" x14ac:dyDescent="0.2">
      <c r="A61" s="3" t="str">
        <f>Damian!A62</f>
        <v>team</v>
      </c>
      <c r="B61" s="1">
        <f>Damian!AF62*$E$76</f>
        <v>531.36793435782408</v>
      </c>
      <c r="C61" s="2">
        <v>0</v>
      </c>
      <c r="D61" s="2">
        <v>899</v>
      </c>
      <c r="E61" s="3">
        <f t="shared" si="18"/>
        <v>899</v>
      </c>
      <c r="F61" s="1">
        <f t="shared" si="19"/>
        <v>-367.63206564217592</v>
      </c>
      <c r="G61" s="1">
        <f>Damian!M62</f>
        <v>0</v>
      </c>
      <c r="H61" s="39">
        <f t="shared" si="20"/>
        <v>1.6918597112685612</v>
      </c>
    </row>
    <row r="62" spans="1:8" x14ac:dyDescent="0.2">
      <c r="A62" s="3" t="str">
        <f>Damian!A63</f>
        <v>trex</v>
      </c>
      <c r="B62" s="1">
        <f>Damian!AF63*$E$76</f>
        <v>389.664212865997</v>
      </c>
      <c r="C62" s="2">
        <v>0</v>
      </c>
      <c r="D62" s="2">
        <v>175</v>
      </c>
      <c r="E62" s="3">
        <f t="shared" si="18"/>
        <v>175</v>
      </c>
      <c r="F62" s="1">
        <f t="shared" si="19"/>
        <v>214.664212865997</v>
      </c>
      <c r="G62" s="1">
        <f>Damian!M63</f>
        <v>0</v>
      </c>
      <c r="H62" s="39">
        <f t="shared" si="20"/>
        <v>0.44910462449930283</v>
      </c>
    </row>
    <row r="63" spans="1:8" x14ac:dyDescent="0.2">
      <c r="A63" s="3" t="str">
        <f>Damian!A64</f>
        <v>ttd</v>
      </c>
      <c r="B63" s="1">
        <f>Damian!AF64*$E$76</f>
        <v>582.13216846493583</v>
      </c>
      <c r="C63" s="2">
        <v>0</v>
      </c>
      <c r="D63" s="2">
        <v>884</v>
      </c>
      <c r="E63" s="3">
        <f t="shared" si="18"/>
        <v>884</v>
      </c>
      <c r="F63" s="1">
        <f t="shared" si="19"/>
        <v>-301.86783153506417</v>
      </c>
      <c r="G63" s="1">
        <f>Damian!M64</f>
        <v>0</v>
      </c>
      <c r="H63" s="39">
        <f t="shared" si="20"/>
        <v>1.518555489436497</v>
      </c>
    </row>
    <row r="64" spans="1:8" x14ac:dyDescent="0.2">
      <c r="A64" s="3" t="str">
        <f>Damian!A65</f>
        <v>ttwo</v>
      </c>
      <c r="B64" s="1">
        <f>Damian!AF65*$E$76</f>
        <v>214.41950864783678</v>
      </c>
      <c r="C64" s="2">
        <v>0</v>
      </c>
      <c r="D64" s="2">
        <v>120</v>
      </c>
      <c r="E64" s="3">
        <f t="shared" si="18"/>
        <v>120</v>
      </c>
      <c r="F64" s="1">
        <f t="shared" ref="F64:F72" si="21">B64-E64</f>
        <v>94.419508647836778</v>
      </c>
      <c r="G64" s="1">
        <f>Damian!M65</f>
        <v>0</v>
      </c>
      <c r="H64" s="39">
        <f t="shared" si="20"/>
        <v>0.5596505689092327</v>
      </c>
    </row>
    <row r="65" spans="1:8" x14ac:dyDescent="0.2">
      <c r="A65" s="3" t="str">
        <f>Damian!A66</f>
        <v>twlo</v>
      </c>
      <c r="B65" s="1">
        <f>Damian!AF66*$E$76</f>
        <v>507.43616668222609</v>
      </c>
      <c r="C65" s="2">
        <v>0</v>
      </c>
      <c r="D65" s="2">
        <v>447</v>
      </c>
      <c r="E65" s="3">
        <f t="shared" ref="E65:E72" si="22">C65+D65</f>
        <v>447</v>
      </c>
      <c r="F65" s="1">
        <f t="shared" si="21"/>
        <v>60.436166682226087</v>
      </c>
      <c r="G65" s="1">
        <f>Damian!M66</f>
        <v>2</v>
      </c>
      <c r="H65" s="39">
        <f t="shared" ref="H65:H72" si="23">E65/B65</f>
        <v>0.88089897675726125</v>
      </c>
    </row>
    <row r="66" spans="1:8" x14ac:dyDescent="0.2">
      <c r="A66" s="3" t="str">
        <f>Damian!A67</f>
        <v>twtr</v>
      </c>
      <c r="B66" s="1">
        <f>Damian!AF67*$E$76</f>
        <v>80.807437641127663</v>
      </c>
      <c r="C66" s="2">
        <v>0</v>
      </c>
      <c r="D66" s="2">
        <v>196</v>
      </c>
      <c r="E66" s="3">
        <f t="shared" si="22"/>
        <v>196</v>
      </c>
      <c r="F66" s="1">
        <f t="shared" si="21"/>
        <v>-115.19256235887234</v>
      </c>
      <c r="G66" s="1">
        <f>Damian!M67</f>
        <v>0</v>
      </c>
      <c r="H66" s="39">
        <f t="shared" si="23"/>
        <v>2.4255193051715338</v>
      </c>
    </row>
    <row r="67" spans="1:8" x14ac:dyDescent="0.2">
      <c r="A67" s="3" t="str">
        <f>Damian!A68</f>
        <v>upst</v>
      </c>
      <c r="B67" s="1">
        <f>Damian!AF68*$E$76</f>
        <v>368.19233951654206</v>
      </c>
      <c r="C67" s="2">
        <v>0</v>
      </c>
      <c r="D67" s="2">
        <v>1350</v>
      </c>
      <c r="E67" s="3">
        <f t="shared" si="22"/>
        <v>1350</v>
      </c>
      <c r="F67" s="1">
        <f t="shared" si="21"/>
        <v>-981.80766048345799</v>
      </c>
      <c r="G67" s="1">
        <f>Damian!M68</f>
        <v>0</v>
      </c>
      <c r="H67" s="39">
        <f t="shared" si="23"/>
        <v>3.6665618892903327</v>
      </c>
    </row>
    <row r="68" spans="1:8" x14ac:dyDescent="0.2">
      <c r="A68" s="3" t="str">
        <f>Damian!A69</f>
        <v>veev</v>
      </c>
      <c r="B68" s="1">
        <f>Damian!AF69*$E$76</f>
        <v>383.05125669918874</v>
      </c>
      <c r="C68" s="2">
        <v>0</v>
      </c>
      <c r="D68" s="2">
        <v>546</v>
      </c>
      <c r="E68" s="3">
        <f t="shared" si="22"/>
        <v>546</v>
      </c>
      <c r="F68" s="1">
        <f t="shared" si="21"/>
        <v>-162.94874330081126</v>
      </c>
      <c r="G68" s="1">
        <f>Damian!M69</f>
        <v>0</v>
      </c>
      <c r="H68" s="39">
        <f t="shared" si="23"/>
        <v>1.4253967072317306</v>
      </c>
    </row>
    <row r="69" spans="1:8" x14ac:dyDescent="0.2">
      <c r="A69" s="3" t="str">
        <f>Damian!A70</f>
        <v>wk</v>
      </c>
      <c r="B69" s="1">
        <f>Damian!AF70*$E$76</f>
        <v>0</v>
      </c>
      <c r="C69" s="2">
        <v>0</v>
      </c>
      <c r="D69" s="2">
        <v>97</v>
      </c>
      <c r="E69" s="3">
        <f t="shared" si="22"/>
        <v>97</v>
      </c>
      <c r="F69" s="1">
        <f t="shared" si="21"/>
        <v>-97</v>
      </c>
      <c r="G69" s="1">
        <f>Damian!M70</f>
        <v>0</v>
      </c>
      <c r="H69" s="39" t="e">
        <f t="shared" si="23"/>
        <v>#DIV/0!</v>
      </c>
    </row>
    <row r="70" spans="1:8" x14ac:dyDescent="0.2">
      <c r="A70" s="3" t="str">
        <f>Damian!A71</f>
        <v>xpev</v>
      </c>
      <c r="B70" s="1">
        <f>Damian!AF71*$E$76</f>
        <v>239.53719266724968</v>
      </c>
      <c r="C70" s="2">
        <v>0</v>
      </c>
      <c r="D70" s="2">
        <v>0</v>
      </c>
      <c r="E70" s="3">
        <f t="shared" si="22"/>
        <v>0</v>
      </c>
      <c r="F70" s="1">
        <f t="shared" si="21"/>
        <v>239.53719266724968</v>
      </c>
      <c r="G70" s="1">
        <f>Damian!M71</f>
        <v>0</v>
      </c>
      <c r="H70" s="39">
        <f t="shared" si="23"/>
        <v>0</v>
      </c>
    </row>
    <row r="71" spans="1:8" x14ac:dyDescent="0.2">
      <c r="A71" s="3" t="str">
        <f>Damian!A72</f>
        <v>zen</v>
      </c>
      <c r="B71" s="1">
        <f>Damian!AF72*$E$76</f>
        <v>266.65034185259327</v>
      </c>
      <c r="C71" s="2">
        <v>0</v>
      </c>
      <c r="D71" s="2">
        <v>488</v>
      </c>
      <c r="E71" s="3">
        <f t="shared" si="22"/>
        <v>488</v>
      </c>
      <c r="F71" s="1">
        <f t="shared" si="21"/>
        <v>-221.34965814740673</v>
      </c>
      <c r="G71" s="1">
        <f>Damian!M72</f>
        <v>6</v>
      </c>
      <c r="H71" s="39">
        <f t="shared" si="23"/>
        <v>1.8301120358951981</v>
      </c>
    </row>
    <row r="72" spans="1:8" ht="17" thickBot="1" x14ac:dyDescent="0.25">
      <c r="A72" s="3" t="str">
        <f>Damian!A73</f>
        <v>znga</v>
      </c>
      <c r="B72" s="1">
        <f>Damian!AF73*$E$76</f>
        <v>0</v>
      </c>
      <c r="C72" s="2">
        <v>0</v>
      </c>
      <c r="D72" s="2">
        <v>414</v>
      </c>
      <c r="E72" s="3">
        <f t="shared" si="22"/>
        <v>414</v>
      </c>
      <c r="F72" s="1">
        <f t="shared" si="21"/>
        <v>-414</v>
      </c>
      <c r="G72" s="1">
        <f>Damian!M73</f>
        <v>0</v>
      </c>
      <c r="H72" s="39" t="e">
        <f t="shared" si="23"/>
        <v>#DIV/0!</v>
      </c>
    </row>
    <row r="73" spans="1:8" x14ac:dyDescent="0.2">
      <c r="A73" s="55" t="str">
        <f>Damian!A74</f>
        <v>SUM</v>
      </c>
      <c r="B73" s="56">
        <f>SUM(B2:B72)</f>
        <v>13259.714764561077</v>
      </c>
      <c r="C73" s="56">
        <f>SUM(C2:C72)</f>
        <v>1810</v>
      </c>
      <c r="D73" s="56">
        <f>SUM(D2:D72)</f>
        <v>19910</v>
      </c>
      <c r="E73" s="56">
        <f>SUM(E2:E72)</f>
        <v>21720</v>
      </c>
      <c r="F73" s="56">
        <f>SUM(F2:F72)</f>
        <v>-8460.285235438927</v>
      </c>
      <c r="G73" s="57"/>
      <c r="H73" s="57"/>
    </row>
    <row r="75" spans="1:8" x14ac:dyDescent="0.2">
      <c r="A75" s="3" t="s">
        <v>119</v>
      </c>
      <c r="B75" t="s">
        <v>120</v>
      </c>
      <c r="C75" t="s">
        <v>174</v>
      </c>
      <c r="D75" t="s">
        <v>26</v>
      </c>
      <c r="E75" t="s">
        <v>190</v>
      </c>
      <c r="F75" t="s">
        <v>191</v>
      </c>
      <c r="G75" t="s">
        <v>192</v>
      </c>
    </row>
    <row r="76" spans="1:8" x14ac:dyDescent="0.2">
      <c r="A76" s="1">
        <v>6118</v>
      </c>
      <c r="B76">
        <v>20443</v>
      </c>
      <c r="C76" s="1">
        <f>A76+B76</f>
        <v>26561</v>
      </c>
      <c r="D76">
        <f>Damian!F82</f>
        <v>0.5</v>
      </c>
      <c r="E76" s="1">
        <f>D76*C76</f>
        <v>13280.5</v>
      </c>
      <c r="F76" s="1">
        <f>E73</f>
        <v>21720</v>
      </c>
      <c r="G76" s="1">
        <f>E76-F76</f>
        <v>-8439.5</v>
      </c>
    </row>
    <row r="78" spans="1:8" x14ac:dyDescent="0.2">
      <c r="A78" s="34" t="s">
        <v>189</v>
      </c>
    </row>
  </sheetData>
  <sortState xmlns:xlrd2="http://schemas.microsoft.com/office/spreadsheetml/2017/richdata2" ref="A2:H36">
    <sortCondition ref="G2:G36"/>
  </sortState>
  <conditionalFormatting sqref="N2:N30">
    <cfRule type="colorScale" priority="77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2:F4 F6:F18 F20:F52 F54:F55 F57:F72">
    <cfRule type="colorScale" priority="117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3:F4 F6:F18 F20:F52 F54:F55 F57:F71">
    <cfRule type="colorScale" priority="118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4 G6:G18 G20:G52 G54:G55 G57:G72">
    <cfRule type="colorScale" priority="119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">
    <cfRule type="colorScale" priority="1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7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19">
    <cfRule type="colorScale" priority="9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3">
    <cfRule type="colorScale" priority="6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6">
    <cfRule type="colorScale" priority="3">
      <colorScale>
        <cfvo type="min"/>
        <cfvo type="percentile" val="50"/>
        <cfvo type="max"/>
        <color rgb="FFFF0000"/>
        <color theme="0"/>
        <color rgb="FF00B050"/>
      </colorScale>
    </cfRule>
  </conditionalFormatting>
  <hyperlinks>
    <hyperlink ref="A78" r:id="rId1" xr:uid="{278F32D6-B321-9D47-8E81-230980C843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Damian</vt:lpstr>
      <vt:lpstr>Dongmei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2022-06-11T04:37:29Z</dcterms:modified>
</cp:coreProperties>
</file>