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DBB02B20-9AB3-0F4E-A459-7BDFF7ACA39C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Damian!$A$1:$CS$65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6" i="11" l="1"/>
  <c r="B66" i="11"/>
  <c r="S2" i="11"/>
  <c r="U2" i="11" s="1"/>
  <c r="T2" i="11"/>
  <c r="V2" i="11" s="1"/>
  <c r="W2" i="11"/>
  <c r="S3" i="11"/>
  <c r="U3" i="11" s="1"/>
  <c r="T3" i="11"/>
  <c r="V3" i="11" s="1"/>
  <c r="W3" i="11"/>
  <c r="S4" i="11"/>
  <c r="U4" i="11" s="1"/>
  <c r="T4" i="11"/>
  <c r="V4" i="11" s="1"/>
  <c r="W4" i="11"/>
  <c r="S5" i="11"/>
  <c r="U5" i="11" s="1"/>
  <c r="T5" i="11"/>
  <c r="V5" i="11" s="1"/>
  <c r="W5" i="11"/>
  <c r="S6" i="11"/>
  <c r="U6" i="11" s="1"/>
  <c r="T6" i="11"/>
  <c r="V6" i="11" s="1"/>
  <c r="W6" i="11"/>
  <c r="S7" i="11"/>
  <c r="U7" i="11" s="1"/>
  <c r="T7" i="11"/>
  <c r="V7" i="11" s="1"/>
  <c r="W7" i="11"/>
  <c r="S8" i="11"/>
  <c r="U8" i="11" s="1"/>
  <c r="T8" i="11"/>
  <c r="V8" i="11" s="1"/>
  <c r="W8" i="11"/>
  <c r="S9" i="11"/>
  <c r="U9" i="11" s="1"/>
  <c r="T9" i="11"/>
  <c r="V9" i="11" s="1"/>
  <c r="W9" i="11"/>
  <c r="S10" i="11"/>
  <c r="U10" i="11" s="1"/>
  <c r="T10" i="11"/>
  <c r="V10" i="11" s="1"/>
  <c r="W10" i="11"/>
  <c r="S11" i="11"/>
  <c r="U11" i="11" s="1"/>
  <c r="T11" i="11"/>
  <c r="V11" i="11" s="1"/>
  <c r="W11" i="11"/>
  <c r="S12" i="11"/>
  <c r="U12" i="11" s="1"/>
  <c r="T12" i="11"/>
  <c r="V12" i="11" s="1"/>
  <c r="W12" i="11"/>
  <c r="S13" i="11"/>
  <c r="U13" i="11" s="1"/>
  <c r="T13" i="11"/>
  <c r="V13" i="11" s="1"/>
  <c r="W13" i="11"/>
  <c r="S14" i="11"/>
  <c r="U14" i="11" s="1"/>
  <c r="T14" i="11"/>
  <c r="V14" i="11" s="1"/>
  <c r="W14" i="11"/>
  <c r="S15" i="11"/>
  <c r="U15" i="11" s="1"/>
  <c r="T15" i="11"/>
  <c r="V15" i="11" s="1"/>
  <c r="W15" i="11"/>
  <c r="S16" i="11"/>
  <c r="U16" i="11" s="1"/>
  <c r="T16" i="11"/>
  <c r="V16" i="11" s="1"/>
  <c r="W16" i="11"/>
  <c r="S17" i="11"/>
  <c r="U17" i="11" s="1"/>
  <c r="T17" i="11"/>
  <c r="V17" i="11" s="1"/>
  <c r="W17" i="11"/>
  <c r="S18" i="11"/>
  <c r="U18" i="11" s="1"/>
  <c r="T18" i="11"/>
  <c r="V18" i="11" s="1"/>
  <c r="W18" i="11"/>
  <c r="S19" i="11"/>
  <c r="U19" i="11" s="1"/>
  <c r="T19" i="11"/>
  <c r="V19" i="11" s="1"/>
  <c r="W19" i="11"/>
  <c r="S20" i="11"/>
  <c r="U20" i="11" s="1"/>
  <c r="T20" i="11"/>
  <c r="V20" i="11" s="1"/>
  <c r="W20" i="11"/>
  <c r="S21" i="11"/>
  <c r="U21" i="11" s="1"/>
  <c r="T21" i="11"/>
  <c r="V21" i="11" s="1"/>
  <c r="W21" i="11"/>
  <c r="S22" i="11"/>
  <c r="U22" i="11" s="1"/>
  <c r="T22" i="11"/>
  <c r="V22" i="11" s="1"/>
  <c r="W22" i="11"/>
  <c r="S23" i="11"/>
  <c r="U23" i="11" s="1"/>
  <c r="T23" i="11"/>
  <c r="V23" i="11" s="1"/>
  <c r="W23" i="11"/>
  <c r="S24" i="11"/>
  <c r="U24" i="11" s="1"/>
  <c r="T24" i="11"/>
  <c r="V24" i="11" s="1"/>
  <c r="W24" i="11"/>
  <c r="S25" i="11"/>
  <c r="U25" i="11" s="1"/>
  <c r="T25" i="11"/>
  <c r="V25" i="11" s="1"/>
  <c r="W25" i="11"/>
  <c r="S26" i="11"/>
  <c r="U26" i="11" s="1"/>
  <c r="T26" i="11"/>
  <c r="V26" i="11" s="1"/>
  <c r="W26" i="11"/>
  <c r="S27" i="11"/>
  <c r="U27" i="11" s="1"/>
  <c r="T27" i="11"/>
  <c r="V27" i="11" s="1"/>
  <c r="W27" i="11"/>
  <c r="S28" i="11"/>
  <c r="U28" i="11" s="1"/>
  <c r="T28" i="11"/>
  <c r="V28" i="11" s="1"/>
  <c r="W28" i="11"/>
  <c r="S29" i="11"/>
  <c r="U29" i="11" s="1"/>
  <c r="T29" i="11"/>
  <c r="V29" i="11" s="1"/>
  <c r="W29" i="11"/>
  <c r="S30" i="11"/>
  <c r="U30" i="11" s="1"/>
  <c r="T30" i="11"/>
  <c r="V30" i="11" s="1"/>
  <c r="W30" i="11"/>
  <c r="S31" i="11"/>
  <c r="U31" i="11" s="1"/>
  <c r="T31" i="11"/>
  <c r="V31" i="11" s="1"/>
  <c r="W31" i="11"/>
  <c r="S32" i="11"/>
  <c r="U32" i="11" s="1"/>
  <c r="T32" i="11"/>
  <c r="V32" i="11" s="1"/>
  <c r="W32" i="11"/>
  <c r="S33" i="11"/>
  <c r="U33" i="11" s="1"/>
  <c r="T33" i="11"/>
  <c r="V33" i="11" s="1"/>
  <c r="W33" i="11"/>
  <c r="S34" i="11"/>
  <c r="U34" i="11" s="1"/>
  <c r="T34" i="11"/>
  <c r="V34" i="11" s="1"/>
  <c r="W34" i="11"/>
  <c r="S35" i="11"/>
  <c r="U35" i="11" s="1"/>
  <c r="T35" i="11"/>
  <c r="V35" i="11" s="1"/>
  <c r="W35" i="11"/>
  <c r="S36" i="11"/>
  <c r="U36" i="11" s="1"/>
  <c r="T36" i="11"/>
  <c r="V36" i="11" s="1"/>
  <c r="W36" i="11"/>
  <c r="S37" i="11"/>
  <c r="U37" i="11" s="1"/>
  <c r="T37" i="11"/>
  <c r="V37" i="11" s="1"/>
  <c r="W37" i="11"/>
  <c r="S38" i="11"/>
  <c r="U38" i="11" s="1"/>
  <c r="T38" i="11"/>
  <c r="V38" i="11" s="1"/>
  <c r="W38" i="11"/>
  <c r="S39" i="11"/>
  <c r="U39" i="11" s="1"/>
  <c r="T39" i="11"/>
  <c r="V39" i="11" s="1"/>
  <c r="W39" i="11"/>
  <c r="S40" i="11"/>
  <c r="U40" i="11" s="1"/>
  <c r="T40" i="11"/>
  <c r="V40" i="11" s="1"/>
  <c r="W40" i="11"/>
  <c r="S41" i="11"/>
  <c r="U41" i="11" s="1"/>
  <c r="T41" i="11"/>
  <c r="V41" i="11" s="1"/>
  <c r="W41" i="11"/>
  <c r="S42" i="11"/>
  <c r="U42" i="11" s="1"/>
  <c r="T42" i="11"/>
  <c r="V42" i="11" s="1"/>
  <c r="W42" i="11"/>
  <c r="S43" i="11"/>
  <c r="U43" i="11" s="1"/>
  <c r="T43" i="11"/>
  <c r="V43" i="11" s="1"/>
  <c r="W43" i="11"/>
  <c r="S44" i="11"/>
  <c r="U44" i="11" s="1"/>
  <c r="T44" i="11"/>
  <c r="V44" i="11" s="1"/>
  <c r="W44" i="11"/>
  <c r="S45" i="11"/>
  <c r="U45" i="11" s="1"/>
  <c r="T45" i="11"/>
  <c r="V45" i="11" s="1"/>
  <c r="W45" i="11"/>
  <c r="S46" i="11"/>
  <c r="U46" i="11" s="1"/>
  <c r="T46" i="11"/>
  <c r="V46" i="11" s="1"/>
  <c r="W46" i="11"/>
  <c r="S47" i="11"/>
  <c r="U47" i="11" s="1"/>
  <c r="T47" i="11"/>
  <c r="V47" i="11" s="1"/>
  <c r="W47" i="11"/>
  <c r="S48" i="11"/>
  <c r="U48" i="11" s="1"/>
  <c r="T48" i="11"/>
  <c r="V48" i="11" s="1"/>
  <c r="W48" i="11"/>
  <c r="S49" i="11"/>
  <c r="U49" i="11" s="1"/>
  <c r="T49" i="11"/>
  <c r="V49" i="11" s="1"/>
  <c r="W49" i="11"/>
  <c r="S50" i="11"/>
  <c r="U50" i="11" s="1"/>
  <c r="T50" i="11"/>
  <c r="V50" i="11" s="1"/>
  <c r="W50" i="11"/>
  <c r="S51" i="11"/>
  <c r="U51" i="11" s="1"/>
  <c r="T51" i="11"/>
  <c r="V51" i="11" s="1"/>
  <c r="W51" i="11"/>
  <c r="S52" i="11"/>
  <c r="U52" i="11" s="1"/>
  <c r="T52" i="11"/>
  <c r="V52" i="11" s="1"/>
  <c r="W52" i="11"/>
  <c r="S53" i="11"/>
  <c r="U53" i="11" s="1"/>
  <c r="T53" i="11"/>
  <c r="V53" i="11" s="1"/>
  <c r="W53" i="11"/>
  <c r="S54" i="11"/>
  <c r="U54" i="11" s="1"/>
  <c r="T54" i="11"/>
  <c r="V54" i="11" s="1"/>
  <c r="W54" i="11"/>
  <c r="S55" i="11"/>
  <c r="U55" i="11" s="1"/>
  <c r="T55" i="11"/>
  <c r="V55" i="11" s="1"/>
  <c r="W55" i="11"/>
  <c r="S56" i="11"/>
  <c r="U56" i="11" s="1"/>
  <c r="V56" i="11"/>
  <c r="W56" i="11"/>
  <c r="S57" i="11"/>
  <c r="U57" i="11" s="1"/>
  <c r="T57" i="11"/>
  <c r="V57" i="11" s="1"/>
  <c r="W57" i="11"/>
  <c r="S58" i="11"/>
  <c r="U58" i="11" s="1"/>
  <c r="T58" i="11"/>
  <c r="V58" i="11" s="1"/>
  <c r="W58" i="11"/>
  <c r="S59" i="11"/>
  <c r="U59" i="11" s="1"/>
  <c r="T59" i="11"/>
  <c r="V59" i="11" s="1"/>
  <c r="W59" i="11"/>
  <c r="S60" i="11"/>
  <c r="U60" i="11" s="1"/>
  <c r="T60" i="11"/>
  <c r="V60" i="11" s="1"/>
  <c r="W60" i="11"/>
  <c r="S61" i="11"/>
  <c r="U61" i="11" s="1"/>
  <c r="T61" i="11"/>
  <c r="V61" i="11" s="1"/>
  <c r="W61" i="11"/>
  <c r="S62" i="11"/>
  <c r="U62" i="11" s="1"/>
  <c r="T62" i="11"/>
  <c r="V62" i="11" s="1"/>
  <c r="W62" i="11"/>
  <c r="S63" i="11"/>
  <c r="U63" i="11" s="1"/>
  <c r="T63" i="11"/>
  <c r="V63" i="11" s="1"/>
  <c r="W63" i="11"/>
  <c r="S64" i="11"/>
  <c r="U64" i="11" s="1"/>
  <c r="T64" i="11"/>
  <c r="V64" i="11" s="1"/>
  <c r="W64" i="11"/>
  <c r="S65" i="11"/>
  <c r="U65" i="11" s="1"/>
  <c r="T65" i="11"/>
  <c r="V65" i="11" s="1"/>
  <c r="W65" i="11"/>
  <c r="D74" i="11"/>
  <c r="F74" i="11" s="1"/>
  <c r="C75" i="11"/>
  <c r="AQ10" i="11"/>
  <c r="AU10" i="11" s="1"/>
  <c r="AB10" i="11"/>
  <c r="AA10" i="11"/>
  <c r="Z10" i="11"/>
  <c r="Y10" i="11"/>
  <c r="X10" i="11"/>
  <c r="AQ5" i="11"/>
  <c r="AU5" i="11" s="1"/>
  <c r="AB5" i="11"/>
  <c r="AA5" i="11"/>
  <c r="Z5" i="11"/>
  <c r="Y5" i="11"/>
  <c r="X5" i="11"/>
  <c r="AQ40" i="11"/>
  <c r="AU40" i="11" s="1"/>
  <c r="AB40" i="11"/>
  <c r="AA40" i="11"/>
  <c r="Z40" i="11"/>
  <c r="Y40" i="11"/>
  <c r="X40" i="11"/>
  <c r="AQ64" i="11"/>
  <c r="AU64" i="11" s="1"/>
  <c r="AB64" i="11"/>
  <c r="AA64" i="11"/>
  <c r="Z64" i="11"/>
  <c r="Y64" i="11"/>
  <c r="X64" i="11"/>
  <c r="AQ62" i="11"/>
  <c r="AU62" i="11" s="1"/>
  <c r="AB62" i="11"/>
  <c r="AA62" i="11"/>
  <c r="Z62" i="11"/>
  <c r="Y62" i="11"/>
  <c r="X62" i="11"/>
  <c r="AX72" i="11"/>
  <c r="AX70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Y70" i="11"/>
  <c r="AY71" i="11" s="1"/>
  <c r="AY72" i="11" s="1"/>
  <c r="AY73" i="11" s="1"/>
  <c r="AY75" i="11" s="1"/>
  <c r="AW70" i="11"/>
  <c r="AW71" i="11" s="1"/>
  <c r="AW72" i="11" s="1"/>
  <c r="AW73" i="11" s="1"/>
  <c r="AW75" i="11" s="1"/>
  <c r="C66" i="11"/>
  <c r="AB46" i="11"/>
  <c r="AA46" i="11"/>
  <c r="Z46" i="11"/>
  <c r="Y46" i="11"/>
  <c r="X46" i="11"/>
  <c r="AQ46" i="11"/>
  <c r="AU46" i="11" s="1"/>
  <c r="AK66" i="11"/>
  <c r="AQ51" i="11"/>
  <c r="AU51" i="11" s="1"/>
  <c r="AB51" i="11"/>
  <c r="AA51" i="11"/>
  <c r="Z51" i="11"/>
  <c r="Y51" i="11"/>
  <c r="X51" i="11"/>
  <c r="AQ48" i="11"/>
  <c r="AU48" i="11" s="1"/>
  <c r="AB48" i="11"/>
  <c r="AA48" i="11"/>
  <c r="Z48" i="11"/>
  <c r="Y48" i="11"/>
  <c r="X48" i="11"/>
  <c r="AQ16" i="11"/>
  <c r="AU16" i="11" s="1"/>
  <c r="AB16" i="11"/>
  <c r="AA16" i="11"/>
  <c r="Z16" i="11"/>
  <c r="Y16" i="11"/>
  <c r="X16" i="11"/>
  <c r="AQ6" i="11"/>
  <c r="AU6" i="11" s="1"/>
  <c r="AB6" i="11"/>
  <c r="AA6" i="11"/>
  <c r="Z6" i="11"/>
  <c r="Y6" i="11"/>
  <c r="X6" i="11"/>
  <c r="D66" i="11"/>
  <c r="E66" i="11"/>
  <c r="L66" i="11"/>
  <c r="E67" i="11"/>
  <c r="L67" i="11"/>
  <c r="AQ21" i="11"/>
  <c r="AU21" i="11" s="1"/>
  <c r="Z21" i="11"/>
  <c r="Y21" i="11"/>
  <c r="X21" i="11"/>
  <c r="X12" i="11"/>
  <c r="X27" i="11"/>
  <c r="X18" i="11"/>
  <c r="X3" i="11"/>
  <c r="X56" i="11"/>
  <c r="X39" i="11"/>
  <c r="X60" i="11"/>
  <c r="X57" i="11"/>
  <c r="X35" i="11"/>
  <c r="X2" i="11"/>
  <c r="X11" i="11"/>
  <c r="X23" i="11"/>
  <c r="X63" i="11"/>
  <c r="X25" i="11"/>
  <c r="X9" i="11"/>
  <c r="X7" i="11"/>
  <c r="X32" i="11"/>
  <c r="X13" i="11"/>
  <c r="X52" i="11"/>
  <c r="X4" i="11"/>
  <c r="X24" i="11"/>
  <c r="X30" i="11"/>
  <c r="X34" i="11"/>
  <c r="X36" i="11"/>
  <c r="X14" i="11"/>
  <c r="X33" i="11"/>
  <c r="X65" i="11"/>
  <c r="X15" i="11"/>
  <c r="X53" i="11"/>
  <c r="X61" i="11"/>
  <c r="X28" i="11"/>
  <c r="X41" i="11"/>
  <c r="X17" i="11"/>
  <c r="X54" i="11"/>
  <c r="X59" i="11"/>
  <c r="X45" i="11"/>
  <c r="X31" i="11"/>
  <c r="X37" i="11"/>
  <c r="X42" i="11"/>
  <c r="X44" i="11"/>
  <c r="X38" i="11"/>
  <c r="X55" i="11"/>
  <c r="X29" i="11"/>
  <c r="X19" i="11"/>
  <c r="X20" i="11"/>
  <c r="X50" i="11"/>
  <c r="X8" i="11"/>
  <c r="X58" i="11"/>
  <c r="X26" i="11"/>
  <c r="X43" i="11"/>
  <c r="X22" i="11"/>
  <c r="X49" i="11"/>
  <c r="AQ43" i="11"/>
  <c r="AU43" i="11" s="1"/>
  <c r="Z43" i="11"/>
  <c r="Y43" i="11"/>
  <c r="AQ14" i="11"/>
  <c r="AU14" i="11" s="1"/>
  <c r="Z14" i="11"/>
  <c r="Y14" i="11"/>
  <c r="Z2" i="11"/>
  <c r="AQ63" i="11"/>
  <c r="AU63" i="11" s="1"/>
  <c r="Z63" i="11"/>
  <c r="Y63" i="11"/>
  <c r="Y65" i="11"/>
  <c r="Z65" i="11"/>
  <c r="AQ65" i="11"/>
  <c r="AU65" i="11" s="1"/>
  <c r="Z49" i="11"/>
  <c r="AQ52" i="11"/>
  <c r="AU52" i="11" s="1"/>
  <c r="Z52" i="11"/>
  <c r="Y52" i="11"/>
  <c r="AP66" i="11"/>
  <c r="AQ7" i="11"/>
  <c r="AU7" i="11" s="1"/>
  <c r="Z7" i="11"/>
  <c r="Y7" i="11"/>
  <c r="Z11" i="11"/>
  <c r="Z54" i="11"/>
  <c r="AC40" i="11" l="1"/>
  <c r="AC5" i="11"/>
  <c r="AC10" i="11"/>
  <c r="AC64" i="11"/>
  <c r="AC62" i="11"/>
  <c r="AC46" i="11"/>
  <c r="AC6" i="11"/>
  <c r="AC16" i="11"/>
  <c r="AC48" i="11"/>
  <c r="AC51" i="11"/>
  <c r="D73" i="11"/>
  <c r="F73" i="11" s="1"/>
  <c r="AA52" i="11"/>
  <c r="AA14" i="11"/>
  <c r="AB65" i="11"/>
  <c r="AB20" i="11"/>
  <c r="AB63" i="11"/>
  <c r="AB21" i="11"/>
  <c r="AA63" i="11"/>
  <c r="AA21" i="11"/>
  <c r="AA43" i="11"/>
  <c r="AA7" i="11"/>
  <c r="AB52" i="11"/>
  <c r="AB14" i="11"/>
  <c r="AA65" i="11"/>
  <c r="AB43" i="11"/>
  <c r="AB7" i="11"/>
  <c r="Z28" i="11"/>
  <c r="Z47" i="11"/>
  <c r="Z60" i="11"/>
  <c r="Z12" i="11"/>
  <c r="Z59" i="11"/>
  <c r="Z23" i="11"/>
  <c r="Z18" i="11"/>
  <c r="Z35" i="11"/>
  <c r="Z53" i="11"/>
  <c r="Z13" i="11"/>
  <c r="Z15" i="11"/>
  <c r="Z36" i="11"/>
  <c r="Z56" i="11"/>
  <c r="Z50" i="11"/>
  <c r="Z20" i="11"/>
  <c r="Z33" i="11"/>
  <c r="Z55" i="11"/>
  <c r="Z29" i="11"/>
  <c r="Z37" i="11"/>
  <c r="Z26" i="11"/>
  <c r="Z30" i="11"/>
  <c r="Z4" i="11"/>
  <c r="Z42" i="11"/>
  <c r="Z27" i="11"/>
  <c r="Z44" i="11"/>
  <c r="Z41" i="11"/>
  <c r="Z57" i="11"/>
  <c r="Z24" i="11"/>
  <c r="Z31" i="11"/>
  <c r="Z32" i="11"/>
  <c r="Z38" i="11"/>
  <c r="Z22" i="11"/>
  <c r="Z39" i="11"/>
  <c r="Z25" i="11"/>
  <c r="Z34" i="11"/>
  <c r="Z19" i="11"/>
  <c r="Z8" i="11"/>
  <c r="Z3" i="11"/>
  <c r="Z61" i="11"/>
  <c r="Z58" i="11"/>
  <c r="Z45" i="11"/>
  <c r="Z17" i="11"/>
  <c r="Z9" i="11"/>
  <c r="Y47" i="11"/>
  <c r="Y28" i="11"/>
  <c r="Y13" i="11"/>
  <c r="Y12" i="11"/>
  <c r="Y19" i="11"/>
  <c r="Y44" i="11"/>
  <c r="Y35" i="11"/>
  <c r="Y59" i="11"/>
  <c r="Y23" i="11"/>
  <c r="Y60" i="11"/>
  <c r="Y36" i="11"/>
  <c r="Y50" i="11"/>
  <c r="Y54" i="11"/>
  <c r="Y26" i="11"/>
  <c r="Y29" i="11"/>
  <c r="Y2" i="11"/>
  <c r="Y49" i="11"/>
  <c r="Y37" i="11"/>
  <c r="Y4" i="11"/>
  <c r="Y24" i="11"/>
  <c r="Y17" i="11"/>
  <c r="Y42" i="11"/>
  <c r="Y45" i="11"/>
  <c r="Y33" i="11"/>
  <c r="Y27" i="11"/>
  <c r="Y58" i="11"/>
  <c r="Y11" i="11"/>
  <c r="Y39" i="11"/>
  <c r="Y61" i="11"/>
  <c r="Y53" i="11"/>
  <c r="Y3" i="11"/>
  <c r="Y32" i="11"/>
  <c r="Y34" i="11"/>
  <c r="Y25" i="11"/>
  <c r="Y57" i="11"/>
  <c r="Y22" i="11"/>
  <c r="Y41" i="11"/>
  <c r="Y31" i="11"/>
  <c r="Y38" i="11"/>
  <c r="Y8" i="11"/>
  <c r="Y18" i="11"/>
  <c r="Y15" i="11"/>
  <c r="Y30" i="11"/>
  <c r="Y56" i="11"/>
  <c r="Y9" i="11"/>
  <c r="Y20" i="11"/>
  <c r="Y55" i="11"/>
  <c r="C77" i="8"/>
  <c r="E2" i="8"/>
  <c r="G2" i="8"/>
  <c r="A74" i="8"/>
  <c r="A2" i="8"/>
  <c r="AB12" i="11"/>
  <c r="AB60" i="11"/>
  <c r="AB28" i="11"/>
  <c r="AB50" i="11"/>
  <c r="AB49" i="11"/>
  <c r="AB35" i="11"/>
  <c r="AB37" i="11"/>
  <c r="AB18" i="11"/>
  <c r="AB47" i="11"/>
  <c r="AB56" i="11"/>
  <c r="AB2" i="11"/>
  <c r="AB15" i="11"/>
  <c r="AB17" i="11"/>
  <c r="AB34" i="11"/>
  <c r="AB61" i="11"/>
  <c r="AB30" i="11"/>
  <c r="AB31" i="11"/>
  <c r="AB54" i="11"/>
  <c r="AB58" i="11"/>
  <c r="AB45" i="11"/>
  <c r="AB8" i="11"/>
  <c r="AB11" i="11"/>
  <c r="AB24" i="11"/>
  <c r="AB23" i="11"/>
  <c r="AB22" i="11"/>
  <c r="AB38" i="11"/>
  <c r="AB53" i="11"/>
  <c r="AB42" i="11"/>
  <c r="AB55" i="11"/>
  <c r="AB41" i="11"/>
  <c r="AB26" i="11"/>
  <c r="AB29" i="11"/>
  <c r="AB33" i="11"/>
  <c r="AB59" i="11"/>
  <c r="AB3" i="11"/>
  <c r="AB32" i="11"/>
  <c r="AB13" i="11"/>
  <c r="AB36" i="11"/>
  <c r="AB19" i="11"/>
  <c r="AB44" i="11"/>
  <c r="AB27" i="11"/>
  <c r="AB39" i="11"/>
  <c r="AB4" i="11"/>
  <c r="AB57" i="11"/>
  <c r="AB25" i="11"/>
  <c r="AB9" i="11"/>
  <c r="AA12" i="11"/>
  <c r="AA60" i="11"/>
  <c r="AA28" i="11"/>
  <c r="AA50" i="11"/>
  <c r="AA49" i="11"/>
  <c r="AA35" i="11"/>
  <c r="AA37" i="11"/>
  <c r="AA18" i="11"/>
  <c r="AA47" i="11"/>
  <c r="AA20" i="11"/>
  <c r="AA56" i="11"/>
  <c r="AA2" i="11"/>
  <c r="AA15" i="11"/>
  <c r="AA17" i="11"/>
  <c r="AA34" i="11"/>
  <c r="AA61" i="11"/>
  <c r="AA30" i="11"/>
  <c r="AA31" i="11"/>
  <c r="AA54" i="11"/>
  <c r="AA58" i="11"/>
  <c r="AA45" i="11"/>
  <c r="AA8" i="11"/>
  <c r="AA11" i="11"/>
  <c r="AA24" i="11"/>
  <c r="AA23" i="11"/>
  <c r="AA22" i="11"/>
  <c r="AA38" i="11"/>
  <c r="AA53" i="11"/>
  <c r="AA42" i="11"/>
  <c r="AA55" i="11"/>
  <c r="AA41" i="11"/>
  <c r="AA26" i="11"/>
  <c r="AA29" i="11"/>
  <c r="AA33" i="11"/>
  <c r="AA59" i="11"/>
  <c r="AA3" i="11"/>
  <c r="AA32" i="11"/>
  <c r="AA13" i="11"/>
  <c r="AA36" i="11"/>
  <c r="AA19" i="11"/>
  <c r="AA44" i="11"/>
  <c r="AA27" i="11"/>
  <c r="AA39" i="11"/>
  <c r="AA4" i="11"/>
  <c r="AA57" i="11"/>
  <c r="AA25" i="11"/>
  <c r="AA9" i="11"/>
  <c r="AC43" i="11" l="1"/>
  <c r="AC52" i="11"/>
  <c r="AC7" i="11"/>
  <c r="AC65" i="11"/>
  <c r="AC14" i="11"/>
  <c r="AC21" i="11"/>
  <c r="AC63" i="11"/>
  <c r="X47" i="11"/>
  <c r="D71" i="11"/>
  <c r="F71" i="11" s="1"/>
  <c r="D72" i="11"/>
  <c r="F72" i="11" s="1"/>
  <c r="F77" i="8"/>
  <c r="AC57" i="11"/>
  <c r="AC42" i="11"/>
  <c r="AC2" i="11"/>
  <c r="AC35" i="11"/>
  <c r="AC3" i="11"/>
  <c r="AC58" i="11"/>
  <c r="AC27" i="11"/>
  <c r="AC59" i="11"/>
  <c r="AC24" i="11"/>
  <c r="AC54" i="11"/>
  <c r="AC56" i="11"/>
  <c r="AC49" i="11"/>
  <c r="AC44" i="11"/>
  <c r="AC31" i="11"/>
  <c r="AC20" i="11"/>
  <c r="AC50" i="11"/>
  <c r="AC19" i="11"/>
  <c r="AC33" i="11"/>
  <c r="AC53" i="11"/>
  <c r="AC11" i="11"/>
  <c r="AC30" i="11"/>
  <c r="AC47" i="11"/>
  <c r="AC28" i="11"/>
  <c r="AC25" i="11"/>
  <c r="AC39" i="11"/>
  <c r="AC32" i="11"/>
  <c r="AC55" i="11"/>
  <c r="AC15" i="11"/>
  <c r="AC9" i="11"/>
  <c r="AC36" i="11"/>
  <c r="AC29" i="11"/>
  <c r="AC38" i="11"/>
  <c r="AC8" i="11"/>
  <c r="AC61" i="11"/>
  <c r="AC18" i="11"/>
  <c r="AC60" i="11"/>
  <c r="AC13" i="11"/>
  <c r="AC26" i="11"/>
  <c r="AC22" i="11"/>
  <c r="AC45" i="11"/>
  <c r="AC34" i="11"/>
  <c r="AC37" i="11"/>
  <c r="AC12" i="11"/>
  <c r="AC4" i="11"/>
  <c r="AC41" i="11"/>
  <c r="AC23" i="11"/>
  <c r="AC17" i="11"/>
  <c r="AQ38" i="11"/>
  <c r="AU38" i="11" s="1"/>
  <c r="AQ15" i="11"/>
  <c r="AU15" i="11" s="1"/>
  <c r="AQ12" i="11"/>
  <c r="AU12" i="11" s="1"/>
  <c r="AQ45" i="11"/>
  <c r="AU45" i="11" s="1"/>
  <c r="AQ29" i="11"/>
  <c r="AU29" i="11" s="1"/>
  <c r="AN66" i="11"/>
  <c r="AQ36" i="11"/>
  <c r="AU36" i="11" s="1"/>
  <c r="AQ24" i="11"/>
  <c r="AU24" i="11" s="1"/>
  <c r="AQ33" i="11"/>
  <c r="AU33" i="11" s="1"/>
  <c r="AQ2" i="11"/>
  <c r="AU2" i="11" s="1"/>
  <c r="AQ11" i="11"/>
  <c r="AU11" i="11" s="1"/>
  <c r="AQ47" i="11"/>
  <c r="AU47" i="11" s="1"/>
  <c r="AQ17" i="11"/>
  <c r="AU17" i="11" s="1"/>
  <c r="AQ53" i="11"/>
  <c r="AU53" i="11" s="1"/>
  <c r="AQ8" i="11"/>
  <c r="AU8" i="11" s="1"/>
  <c r="AQ56" i="11"/>
  <c r="AU56" i="11" s="1"/>
  <c r="AQ31" i="11"/>
  <c r="AU31" i="11" s="1"/>
  <c r="AQ60" i="11"/>
  <c r="AU60" i="11" s="1"/>
  <c r="AQ18" i="11"/>
  <c r="AU18" i="11" s="1"/>
  <c r="AQ20" i="11"/>
  <c r="AU20" i="11" s="1"/>
  <c r="AQ25" i="11"/>
  <c r="AU25" i="11" s="1"/>
  <c r="AQ4" i="11"/>
  <c r="AU4" i="11" s="1"/>
  <c r="AQ28" i="11"/>
  <c r="AU28" i="11" s="1"/>
  <c r="AQ50" i="11"/>
  <c r="AU50" i="11" s="1"/>
  <c r="AQ27" i="11"/>
  <c r="AU27" i="11" s="1"/>
  <c r="AQ23" i="11"/>
  <c r="AU23" i="11" s="1"/>
  <c r="AQ59" i="11"/>
  <c r="AU59" i="11" s="1"/>
  <c r="AQ41" i="11"/>
  <c r="AU41" i="11" s="1"/>
  <c r="AQ58" i="11"/>
  <c r="AU58" i="11" s="1"/>
  <c r="AQ37" i="11"/>
  <c r="AU37" i="11" s="1"/>
  <c r="AQ54" i="11"/>
  <c r="AU54" i="11" s="1"/>
  <c r="AQ39" i="11"/>
  <c r="AU39" i="11" s="1"/>
  <c r="AQ22" i="11"/>
  <c r="AU22" i="11" s="1"/>
  <c r="AQ49" i="11"/>
  <c r="AU49" i="11" s="1"/>
  <c r="AQ44" i="11"/>
  <c r="AU44" i="11" s="1"/>
  <c r="AQ30" i="11"/>
  <c r="AU30" i="11" s="1"/>
  <c r="AQ34" i="11"/>
  <c r="AU34" i="11" s="1"/>
  <c r="AQ3" i="11"/>
  <c r="AU3" i="11" s="1"/>
  <c r="AQ13" i="11"/>
  <c r="AU13" i="11" s="1"/>
  <c r="AQ61" i="11"/>
  <c r="AU61" i="11" s="1"/>
  <c r="AQ32" i="11"/>
  <c r="AU32" i="11" s="1"/>
  <c r="AQ9" i="11"/>
  <c r="AU9" i="11" s="1"/>
  <c r="AQ57" i="11"/>
  <c r="AU57" i="11" s="1"/>
  <c r="AQ35" i="11"/>
  <c r="AU35" i="11" s="1"/>
  <c r="AQ26" i="11"/>
  <c r="AU26" i="11" s="1"/>
  <c r="AQ19" i="11"/>
  <c r="AU19" i="11" s="1"/>
  <c r="AQ55" i="11"/>
  <c r="AU55" i="11" s="1"/>
  <c r="AQ42" i="11"/>
  <c r="AU42" i="11" s="1"/>
  <c r="W66" i="11" l="1"/>
  <c r="D75" i="11"/>
  <c r="F75" i="11" s="1"/>
  <c r="D77" i="8" s="1"/>
  <c r="AC66" i="11"/>
  <c r="AO66" i="11"/>
  <c r="AQ66" i="11"/>
  <c r="AD5" i="11" l="1"/>
  <c r="BN5" i="11" s="1"/>
  <c r="AD10" i="11"/>
  <c r="AD64" i="11"/>
  <c r="BM64" i="11" s="1"/>
  <c r="AD40" i="11"/>
  <c r="AD46" i="11"/>
  <c r="AD62" i="11"/>
  <c r="AD48" i="11"/>
  <c r="AD51" i="11"/>
  <c r="AD16" i="11"/>
  <c r="AD21" i="11"/>
  <c r="AD6" i="11"/>
  <c r="AD14" i="11"/>
  <c r="AD43" i="11"/>
  <c r="AD65" i="11"/>
  <c r="AD63" i="11"/>
  <c r="AD52" i="11"/>
  <c r="AD7" i="11"/>
  <c r="AD41" i="11"/>
  <c r="AD59" i="11"/>
  <c r="AD9" i="11"/>
  <c r="AD60" i="11"/>
  <c r="AD32" i="11"/>
  <c r="AD61" i="11"/>
  <c r="AD3" i="11"/>
  <c r="AD56" i="11"/>
  <c r="AD15" i="11"/>
  <c r="AD27" i="11"/>
  <c r="AD53" i="11"/>
  <c r="AD24" i="11"/>
  <c r="AD58" i="11"/>
  <c r="AD19" i="11"/>
  <c r="AD49" i="11"/>
  <c r="AD54" i="11"/>
  <c r="AD57" i="11"/>
  <c r="AD45" i="11"/>
  <c r="AD13" i="11"/>
  <c r="AD37" i="11"/>
  <c r="AD39" i="11"/>
  <c r="AD31" i="11"/>
  <c r="AD20" i="11"/>
  <c r="AD23" i="11"/>
  <c r="AD28" i="11"/>
  <c r="AD2" i="11"/>
  <c r="AD17" i="11"/>
  <c r="AD33" i="11"/>
  <c r="AD11" i="11"/>
  <c r="AD30" i="11"/>
  <c r="AD55" i="11"/>
  <c r="AD36" i="11"/>
  <c r="AD38" i="11"/>
  <c r="AD8" i="11"/>
  <c r="AD18" i="11"/>
  <c r="AD44" i="11"/>
  <c r="AD50" i="11"/>
  <c r="AD4" i="11"/>
  <c r="AD34" i="11"/>
  <c r="AD35" i="11"/>
  <c r="AD26" i="11"/>
  <c r="AD22" i="11"/>
  <c r="AD29" i="11"/>
  <c r="AD12" i="11"/>
  <c r="AD47" i="11"/>
  <c r="AD42" i="11"/>
  <c r="AD25" i="11"/>
  <c r="AU66" i="11"/>
  <c r="E77" i="8"/>
  <c r="BP5" i="11" l="1"/>
  <c r="BO5" i="11"/>
  <c r="BK5" i="11"/>
  <c r="BL5" i="11"/>
  <c r="BQ5" i="11"/>
  <c r="BQ64" i="11"/>
  <c r="BK64" i="11"/>
  <c r="BM5" i="11"/>
  <c r="AH12" i="11"/>
  <c r="AG12" i="11"/>
  <c r="AH24" i="11"/>
  <c r="AG24" i="11"/>
  <c r="AH46" i="11"/>
  <c r="AG46" i="11"/>
  <c r="AH18" i="11"/>
  <c r="AG18" i="11"/>
  <c r="AH53" i="11"/>
  <c r="AG53" i="11"/>
  <c r="BK14" i="11"/>
  <c r="AH14" i="11"/>
  <c r="AG14" i="11"/>
  <c r="AH22" i="11"/>
  <c r="AG22" i="11"/>
  <c r="AH45" i="11"/>
  <c r="AG45" i="11"/>
  <c r="AH59" i="11"/>
  <c r="AG59" i="11"/>
  <c r="AH6" i="11"/>
  <c r="AG6" i="11"/>
  <c r="AH47" i="11"/>
  <c r="AG47" i="11"/>
  <c r="AH50" i="11"/>
  <c r="AG50" i="11"/>
  <c r="AH11" i="11"/>
  <c r="AG11" i="11"/>
  <c r="AH39" i="11"/>
  <c r="AG39" i="11"/>
  <c r="AH58" i="11"/>
  <c r="AG58" i="11"/>
  <c r="BM32" i="11"/>
  <c r="AH32" i="11"/>
  <c r="AG32" i="11"/>
  <c r="AH65" i="11"/>
  <c r="AG65" i="11"/>
  <c r="AH62" i="11"/>
  <c r="AG62" i="11"/>
  <c r="AH33" i="11"/>
  <c r="AG33" i="11"/>
  <c r="AH13" i="11"/>
  <c r="AG13" i="11"/>
  <c r="AH2" i="11"/>
  <c r="AG2" i="11"/>
  <c r="AH38" i="11"/>
  <c r="AG38" i="11"/>
  <c r="AH15" i="11"/>
  <c r="AG15" i="11"/>
  <c r="AH35" i="11"/>
  <c r="AG35" i="11"/>
  <c r="AH36" i="11"/>
  <c r="AG36" i="11"/>
  <c r="AH23" i="11"/>
  <c r="AG23" i="11"/>
  <c r="AH54" i="11"/>
  <c r="AG54" i="11"/>
  <c r="AH56" i="11"/>
  <c r="AG56" i="11"/>
  <c r="AH7" i="11"/>
  <c r="AG7" i="11"/>
  <c r="BN16" i="11"/>
  <c r="AH16" i="11"/>
  <c r="AG16" i="11"/>
  <c r="AH40" i="11"/>
  <c r="AG40" i="11"/>
  <c r="AH37" i="11"/>
  <c r="AG37" i="11"/>
  <c r="AH43" i="11"/>
  <c r="AG43" i="11"/>
  <c r="AH17" i="11"/>
  <c r="AG17" i="11"/>
  <c r="AH9" i="11"/>
  <c r="AG9" i="11"/>
  <c r="AH26" i="11"/>
  <c r="AG26" i="11"/>
  <c r="AH57" i="11"/>
  <c r="AG57" i="11"/>
  <c r="BO21" i="11"/>
  <c r="AH21" i="11"/>
  <c r="AG21" i="11"/>
  <c r="AH25" i="11"/>
  <c r="AG25" i="11"/>
  <c r="AH34" i="11"/>
  <c r="AG34" i="11"/>
  <c r="AH55" i="11"/>
  <c r="AG55" i="11"/>
  <c r="AH20" i="11"/>
  <c r="AG20" i="11"/>
  <c r="AH49" i="11"/>
  <c r="AG49" i="11"/>
  <c r="AH3" i="11"/>
  <c r="AG3" i="11"/>
  <c r="AH52" i="11"/>
  <c r="AG52" i="11"/>
  <c r="AH51" i="11"/>
  <c r="AG51" i="11"/>
  <c r="BL64" i="11"/>
  <c r="AH64" i="11"/>
  <c r="AG64" i="11"/>
  <c r="AH10" i="11"/>
  <c r="AG10" i="11"/>
  <c r="AH44" i="11"/>
  <c r="AG44" i="11"/>
  <c r="AH60" i="11"/>
  <c r="AG60" i="11"/>
  <c r="AH29" i="11"/>
  <c r="AG29" i="11"/>
  <c r="AH8" i="11"/>
  <c r="AG8" i="11"/>
  <c r="AH27" i="11"/>
  <c r="AG27" i="11"/>
  <c r="AH28" i="11"/>
  <c r="AG28" i="11"/>
  <c r="AH41" i="11"/>
  <c r="AG41" i="11"/>
  <c r="AH42" i="11"/>
  <c r="AG42" i="11"/>
  <c r="AH4" i="11"/>
  <c r="AG4" i="11"/>
  <c r="AH30" i="11"/>
  <c r="AG30" i="11"/>
  <c r="AH31" i="11"/>
  <c r="AG31" i="11"/>
  <c r="AH19" i="11"/>
  <c r="AG19" i="11"/>
  <c r="AH61" i="11"/>
  <c r="AG61" i="11"/>
  <c r="AH63" i="11"/>
  <c r="AG63" i="11"/>
  <c r="BN48" i="11"/>
  <c r="AH48" i="11"/>
  <c r="AG48" i="11"/>
  <c r="AH5" i="11"/>
  <c r="AG5" i="11"/>
  <c r="BN10" i="11"/>
  <c r="BQ10" i="11"/>
  <c r="BM10" i="11"/>
  <c r="BL10" i="11"/>
  <c r="BP10" i="11"/>
  <c r="BK10" i="11"/>
  <c r="BO10" i="11"/>
  <c r="BO64" i="11"/>
  <c r="BP64" i="11"/>
  <c r="BN64" i="11"/>
  <c r="BN40" i="11"/>
  <c r="BK40" i="11"/>
  <c r="BQ40" i="11"/>
  <c r="BM40" i="11"/>
  <c r="BP40" i="11"/>
  <c r="BO40" i="11"/>
  <c r="BL40" i="11"/>
  <c r="BL46" i="11"/>
  <c r="BK46" i="11"/>
  <c r="BQ46" i="11"/>
  <c r="BO46" i="11"/>
  <c r="BP46" i="11"/>
  <c r="BM46" i="11"/>
  <c r="BN46" i="11"/>
  <c r="BQ62" i="11"/>
  <c r="BP62" i="11"/>
  <c r="BO62" i="11"/>
  <c r="BN62" i="11"/>
  <c r="BM62" i="11"/>
  <c r="BL62" i="11"/>
  <c r="BK62" i="11"/>
  <c r="BO48" i="11"/>
  <c r="BP48" i="11"/>
  <c r="BQ48" i="11"/>
  <c r="BK48" i="11"/>
  <c r="BL48" i="11"/>
  <c r="BM48" i="11"/>
  <c r="BL16" i="11"/>
  <c r="BO16" i="11"/>
  <c r="BM16" i="11"/>
  <c r="BK16" i="11"/>
  <c r="BP21" i="11"/>
  <c r="BQ16" i="11"/>
  <c r="BN51" i="11"/>
  <c r="BL51" i="11"/>
  <c r="BM51" i="11"/>
  <c r="BK51" i="11"/>
  <c r="BQ51" i="11"/>
  <c r="BP51" i="11"/>
  <c r="BO51" i="11"/>
  <c r="BP16" i="11"/>
  <c r="BQ21" i="11"/>
  <c r="BK21" i="11"/>
  <c r="BM21" i="11"/>
  <c r="BL21" i="11"/>
  <c r="BN21" i="11"/>
  <c r="BN6" i="11"/>
  <c r="BP6" i="11"/>
  <c r="BM6" i="11"/>
  <c r="BL6" i="11"/>
  <c r="BO6" i="11"/>
  <c r="BK6" i="11"/>
  <c r="BQ6" i="11"/>
  <c r="G77" i="8"/>
  <c r="BN14" i="11"/>
  <c r="BQ14" i="11"/>
  <c r="BO14" i="11"/>
  <c r="BP14" i="11"/>
  <c r="BL14" i="11"/>
  <c r="BM14" i="11"/>
  <c r="BL43" i="11"/>
  <c r="BK43" i="11"/>
  <c r="BQ43" i="11"/>
  <c r="BP43" i="11"/>
  <c r="BO43" i="11"/>
  <c r="BN43" i="11"/>
  <c r="BM43" i="11"/>
  <c r="BQ39" i="11"/>
  <c r="BP39" i="11"/>
  <c r="BO39" i="11"/>
  <c r="BN39" i="11"/>
  <c r="BM39" i="11"/>
  <c r="BK39" i="11"/>
  <c r="BL39" i="11"/>
  <c r="BO63" i="11"/>
  <c r="BN63" i="11"/>
  <c r="BP63" i="11"/>
  <c r="BQ63" i="11"/>
  <c r="BM63" i="11"/>
  <c r="BK63" i="11"/>
  <c r="BL63" i="11"/>
  <c r="BP38" i="11"/>
  <c r="BO38" i="11"/>
  <c r="BN38" i="11"/>
  <c r="BQ38" i="11"/>
  <c r="BM38" i="11"/>
  <c r="BK38" i="11"/>
  <c r="BL38" i="11"/>
  <c r="BL28" i="11"/>
  <c r="BK28" i="11"/>
  <c r="BQ28" i="11"/>
  <c r="BP28" i="11"/>
  <c r="BM28" i="11"/>
  <c r="BO28" i="11"/>
  <c r="BN28" i="11"/>
  <c r="BO23" i="11"/>
  <c r="BM23" i="11"/>
  <c r="BQ23" i="11"/>
  <c r="BP23" i="11"/>
  <c r="BN23" i="11"/>
  <c r="BK23" i="11"/>
  <c r="BL23" i="11"/>
  <c r="BL15" i="11"/>
  <c r="BK15" i="11"/>
  <c r="BN15" i="11"/>
  <c r="BM15" i="11"/>
  <c r="BO15" i="11"/>
  <c r="BQ15" i="11"/>
  <c r="BP15" i="11"/>
  <c r="BQ25" i="11"/>
  <c r="BN25" i="11"/>
  <c r="BL25" i="11"/>
  <c r="BO25" i="11"/>
  <c r="BM25" i="11"/>
  <c r="BK25" i="11"/>
  <c r="BP25" i="11"/>
  <c r="BO18" i="11"/>
  <c r="BM18" i="11"/>
  <c r="BL18" i="11"/>
  <c r="BQ18" i="11"/>
  <c r="BK18" i="11"/>
  <c r="BP18" i="11"/>
  <c r="BN18" i="11"/>
  <c r="BL61" i="11"/>
  <c r="BK61" i="11"/>
  <c r="BQ61" i="11"/>
  <c r="BP61" i="11"/>
  <c r="BM61" i="11"/>
  <c r="BO61" i="11"/>
  <c r="BN61" i="11"/>
  <c r="BN17" i="11"/>
  <c r="BQ17" i="11"/>
  <c r="BM17" i="11"/>
  <c r="BP17" i="11"/>
  <c r="BO17" i="11"/>
  <c r="BL17" i="11"/>
  <c r="BK17" i="11"/>
  <c r="BP24" i="11"/>
  <c r="BM24" i="11"/>
  <c r="BL24" i="11"/>
  <c r="BQ24" i="11"/>
  <c r="BO24" i="11"/>
  <c r="BN24" i="11"/>
  <c r="BK24" i="11"/>
  <c r="BQ2" i="11"/>
  <c r="BK2" i="11"/>
  <c r="BP2" i="11"/>
  <c r="BM2" i="11"/>
  <c r="BO2" i="11"/>
  <c r="BN2" i="11"/>
  <c r="BL2" i="11"/>
  <c r="BQ53" i="11"/>
  <c r="BP53" i="11"/>
  <c r="BM53" i="11"/>
  <c r="BO53" i="11"/>
  <c r="BK53" i="11"/>
  <c r="BN53" i="11"/>
  <c r="BL53" i="11"/>
  <c r="BQ65" i="11"/>
  <c r="BP65" i="11"/>
  <c r="BO65" i="11"/>
  <c r="BN65" i="11"/>
  <c r="BL65" i="11"/>
  <c r="BM65" i="11"/>
  <c r="BK65" i="11"/>
  <c r="BO13" i="11"/>
  <c r="BL13" i="11"/>
  <c r="BM13" i="11"/>
  <c r="BQ13" i="11"/>
  <c r="BN13" i="11"/>
  <c r="BP13" i="11"/>
  <c r="BK13" i="11"/>
  <c r="BQ27" i="11"/>
  <c r="BP27" i="11"/>
  <c r="BL27" i="11"/>
  <c r="BM27" i="11"/>
  <c r="BK27" i="11"/>
  <c r="BO27" i="11"/>
  <c r="BN27" i="11"/>
  <c r="BO7" i="11"/>
  <c r="BL7" i="11"/>
  <c r="BN7" i="11"/>
  <c r="BK7" i="11"/>
  <c r="BP7" i="11"/>
  <c r="BQ7" i="11"/>
  <c r="BM7" i="11"/>
  <c r="BQ34" i="11"/>
  <c r="BL34" i="11"/>
  <c r="BK34" i="11"/>
  <c r="BP34" i="11"/>
  <c r="BN34" i="11"/>
  <c r="BO34" i="11"/>
  <c r="BM34" i="11"/>
  <c r="BP19" i="11"/>
  <c r="BL19" i="11"/>
  <c r="BN19" i="11"/>
  <c r="BM19" i="11"/>
  <c r="BK19" i="11"/>
  <c r="BQ19" i="11"/>
  <c r="BO19" i="11"/>
  <c r="BN4" i="11"/>
  <c r="BM4" i="11"/>
  <c r="BO4" i="11"/>
  <c r="BK4" i="11"/>
  <c r="BL4" i="11"/>
  <c r="BQ4" i="11"/>
  <c r="BP4" i="11"/>
  <c r="BQ59" i="11"/>
  <c r="BP59" i="11"/>
  <c r="BO59" i="11"/>
  <c r="BN59" i="11"/>
  <c r="BM59" i="11"/>
  <c r="BL59" i="11"/>
  <c r="BK59" i="11"/>
  <c r="BP8" i="11"/>
  <c r="BO8" i="11"/>
  <c r="BN8" i="11"/>
  <c r="BL8" i="11"/>
  <c r="BQ8" i="11"/>
  <c r="BK8" i="11"/>
  <c r="BM8" i="11"/>
  <c r="BQ54" i="11"/>
  <c r="BP54" i="11"/>
  <c r="BO54" i="11"/>
  <c r="BM54" i="11"/>
  <c r="BN54" i="11"/>
  <c r="BL54" i="11"/>
  <c r="BK54" i="11"/>
  <c r="BQ32" i="11"/>
  <c r="BP32" i="11"/>
  <c r="BO32" i="11"/>
  <c r="BL32" i="11"/>
  <c r="BK32" i="11"/>
  <c r="BN32" i="11"/>
  <c r="BL35" i="11"/>
  <c r="BK35" i="11"/>
  <c r="BQ35" i="11"/>
  <c r="BP35" i="11"/>
  <c r="BO35" i="11"/>
  <c r="BN35" i="11"/>
  <c r="BM35" i="11"/>
  <c r="BM36" i="11"/>
  <c r="BN36" i="11"/>
  <c r="BL36" i="11"/>
  <c r="BO36" i="11"/>
  <c r="BK36" i="11"/>
  <c r="BQ36" i="11"/>
  <c r="BP36" i="11"/>
  <c r="BQ49" i="11"/>
  <c r="BM49" i="11"/>
  <c r="BK49" i="11"/>
  <c r="BP49" i="11"/>
  <c r="BO49" i="11"/>
  <c r="BN49" i="11"/>
  <c r="BL49" i="11"/>
  <c r="BQ60" i="11"/>
  <c r="BM60" i="11"/>
  <c r="BK60" i="11"/>
  <c r="BP60" i="11"/>
  <c r="BN60" i="11"/>
  <c r="BO60" i="11"/>
  <c r="BL60" i="11"/>
  <c r="BL55" i="11"/>
  <c r="BK55" i="11"/>
  <c r="BM55" i="11"/>
  <c r="BN55" i="11"/>
  <c r="BQ55" i="11"/>
  <c r="BP55" i="11"/>
  <c r="BO55" i="11"/>
  <c r="BQ9" i="11"/>
  <c r="BP9" i="11"/>
  <c r="BK9" i="11"/>
  <c r="BO9" i="11"/>
  <c r="BN9" i="11"/>
  <c r="BM9" i="11"/>
  <c r="BL9" i="11"/>
  <c r="BM29" i="11"/>
  <c r="BN29" i="11"/>
  <c r="BK29" i="11"/>
  <c r="BO29" i="11"/>
  <c r="BL29" i="11"/>
  <c r="BQ29" i="11"/>
  <c r="BP29" i="11"/>
  <c r="BN30" i="11"/>
  <c r="BP30" i="11"/>
  <c r="BO30" i="11"/>
  <c r="BQ30" i="11"/>
  <c r="BM30" i="11"/>
  <c r="BL30" i="11"/>
  <c r="BK30" i="11"/>
  <c r="BP45" i="11"/>
  <c r="BO45" i="11"/>
  <c r="BN45" i="11"/>
  <c r="BQ45" i="11"/>
  <c r="BM45" i="11"/>
  <c r="BK45" i="11"/>
  <c r="BL45" i="11"/>
  <c r="BO56" i="11"/>
  <c r="BN56" i="11"/>
  <c r="BP56" i="11"/>
  <c r="BL56" i="11"/>
  <c r="BQ56" i="11"/>
  <c r="BM56" i="11"/>
  <c r="BK56" i="11"/>
  <c r="BN22" i="11"/>
  <c r="BQ22" i="11"/>
  <c r="BP22" i="11"/>
  <c r="BO22" i="11"/>
  <c r="BM22" i="11"/>
  <c r="BL22" i="11"/>
  <c r="BK22" i="11"/>
  <c r="BL50" i="11"/>
  <c r="BK50" i="11"/>
  <c r="BQ50" i="11"/>
  <c r="BP50" i="11"/>
  <c r="BO50" i="11"/>
  <c r="BM50" i="11"/>
  <c r="BN50" i="11"/>
  <c r="BL11" i="11"/>
  <c r="BK11" i="11"/>
  <c r="BO11" i="11"/>
  <c r="BN11" i="11"/>
  <c r="BM11" i="11"/>
  <c r="BP11" i="11"/>
  <c r="BQ11" i="11"/>
  <c r="BQ20" i="11"/>
  <c r="BO20" i="11"/>
  <c r="BN20" i="11"/>
  <c r="BL20" i="11"/>
  <c r="BP20" i="11"/>
  <c r="BK20" i="11"/>
  <c r="BM20" i="11"/>
  <c r="BP57" i="11"/>
  <c r="BO57" i="11"/>
  <c r="BN57" i="11"/>
  <c r="BQ57" i="11"/>
  <c r="BL57" i="11"/>
  <c r="BM57" i="11"/>
  <c r="BK57" i="11"/>
  <c r="BQ58" i="11"/>
  <c r="BP58" i="11"/>
  <c r="BO58" i="11"/>
  <c r="BK58" i="11"/>
  <c r="BM58" i="11"/>
  <c r="BL58" i="11"/>
  <c r="BN58" i="11"/>
  <c r="BM42" i="11"/>
  <c r="BN42" i="11"/>
  <c r="BQ42" i="11"/>
  <c r="BL42" i="11"/>
  <c r="BP42" i="11"/>
  <c r="BO42" i="11"/>
  <c r="BK42" i="11"/>
  <c r="BO37" i="11"/>
  <c r="BN37" i="11"/>
  <c r="BP37" i="11"/>
  <c r="BQ37" i="11"/>
  <c r="BL37" i="11"/>
  <c r="BK37" i="11"/>
  <c r="BM37" i="11"/>
  <c r="BQ47" i="11"/>
  <c r="BP47" i="11"/>
  <c r="BO47" i="11"/>
  <c r="BM47" i="11"/>
  <c r="BN47" i="11"/>
  <c r="BK47" i="11"/>
  <c r="BL47" i="11"/>
  <c r="BN12" i="11"/>
  <c r="BM12" i="11"/>
  <c r="BQ12" i="11"/>
  <c r="BL12" i="11"/>
  <c r="BK12" i="11"/>
  <c r="BP12" i="11"/>
  <c r="BO12" i="11"/>
  <c r="BP26" i="11"/>
  <c r="BO26" i="11"/>
  <c r="BL26" i="11"/>
  <c r="BN26" i="11"/>
  <c r="BQ26" i="11"/>
  <c r="BM26" i="11"/>
  <c r="BK26" i="11"/>
  <c r="BO44" i="11"/>
  <c r="BN44" i="11"/>
  <c r="BP44" i="11"/>
  <c r="BK44" i="11"/>
  <c r="BL44" i="11"/>
  <c r="BM44" i="11"/>
  <c r="BQ44" i="11"/>
  <c r="BQ33" i="11"/>
  <c r="BP33" i="11"/>
  <c r="BO33" i="11"/>
  <c r="BL33" i="11"/>
  <c r="BN33" i="11"/>
  <c r="BM33" i="11"/>
  <c r="BK33" i="11"/>
  <c r="BP31" i="11"/>
  <c r="BO31" i="11"/>
  <c r="BN31" i="11"/>
  <c r="BQ31" i="11"/>
  <c r="BM31" i="11"/>
  <c r="BK31" i="11"/>
  <c r="BL31" i="11"/>
  <c r="BM3" i="11"/>
  <c r="BQ3" i="11"/>
  <c r="BK3" i="11"/>
  <c r="BP3" i="11"/>
  <c r="BO3" i="11"/>
  <c r="BL3" i="11"/>
  <c r="BN3" i="11"/>
  <c r="BQ41" i="11"/>
  <c r="BP41" i="11"/>
  <c r="BM41" i="11"/>
  <c r="BL41" i="11"/>
  <c r="BK41" i="11"/>
  <c r="BO41" i="11"/>
  <c r="BN41" i="11"/>
  <c r="BQ52" i="11"/>
  <c r="BP52" i="11"/>
  <c r="BO52" i="11"/>
  <c r="BN52" i="11"/>
  <c r="BK52" i="11"/>
  <c r="BM52" i="11"/>
  <c r="BL52" i="11"/>
  <c r="AH66" i="11" l="1"/>
  <c r="AJ61" i="11" s="1"/>
  <c r="BD61" i="11" s="1"/>
  <c r="BQ66" i="11"/>
  <c r="BX10" i="11" s="1"/>
  <c r="CR10" i="11" s="1"/>
  <c r="CS10" i="11" s="1"/>
  <c r="BM66" i="11"/>
  <c r="BT10" i="11" s="1"/>
  <c r="CF10" i="11" s="1"/>
  <c r="CG10" i="11" s="1"/>
  <c r="BN66" i="11"/>
  <c r="BU40" i="11" s="1"/>
  <c r="CI40" i="11" s="1"/>
  <c r="CJ40" i="11" s="1"/>
  <c r="BL66" i="11"/>
  <c r="BS10" i="11" s="1"/>
  <c r="CC10" i="11" s="1"/>
  <c r="CD10" i="11" s="1"/>
  <c r="BO66" i="11"/>
  <c r="BV10" i="11" s="1"/>
  <c r="CL10" i="11" s="1"/>
  <c r="CM10" i="11" s="1"/>
  <c r="AG66" i="11"/>
  <c r="AI10" i="11" s="1"/>
  <c r="BP66" i="11"/>
  <c r="BW10" i="11" s="1"/>
  <c r="BK66" i="11"/>
  <c r="BR10" i="11" s="1"/>
  <c r="BZ10" i="11" s="1"/>
  <c r="CA10" i="11" s="1"/>
  <c r="AJ28" i="11" l="1"/>
  <c r="BD28" i="11" s="1"/>
  <c r="AJ30" i="11"/>
  <c r="BD30" i="11" s="1"/>
  <c r="AJ31" i="11"/>
  <c r="BD31" i="11" s="1"/>
  <c r="AJ18" i="11"/>
  <c r="BD18" i="11" s="1"/>
  <c r="AJ59" i="11"/>
  <c r="BD59" i="11" s="1"/>
  <c r="AJ56" i="11"/>
  <c r="BD56" i="11" s="1"/>
  <c r="AJ43" i="11"/>
  <c r="BD43" i="11" s="1"/>
  <c r="AJ63" i="11"/>
  <c r="BD63" i="11" s="1"/>
  <c r="AJ24" i="11"/>
  <c r="BD24" i="11" s="1"/>
  <c r="AJ20" i="11"/>
  <c r="BD20" i="11" s="1"/>
  <c r="AJ49" i="11"/>
  <c r="BD49" i="11" s="1"/>
  <c r="AJ57" i="11"/>
  <c r="BD57" i="11" s="1"/>
  <c r="AJ54" i="11"/>
  <c r="BD54" i="11" s="1"/>
  <c r="AJ10" i="11"/>
  <c r="AJ37" i="11"/>
  <c r="BD37" i="11" s="1"/>
  <c r="AJ50" i="11"/>
  <c r="BD50" i="11" s="1"/>
  <c r="AJ52" i="11"/>
  <c r="BD52" i="11" s="1"/>
  <c r="AJ53" i="11"/>
  <c r="BD53" i="11" s="1"/>
  <c r="AJ26" i="11"/>
  <c r="BD26" i="11" s="1"/>
  <c r="AJ7" i="11"/>
  <c r="BD7" i="11" s="1"/>
  <c r="AJ33" i="11"/>
  <c r="BD33" i="11" s="1"/>
  <c r="AJ23" i="11"/>
  <c r="BD23" i="11" s="1"/>
  <c r="AJ12" i="11"/>
  <c r="BD12" i="11" s="1"/>
  <c r="AJ36" i="11"/>
  <c r="BD36" i="11" s="1"/>
  <c r="AJ55" i="11"/>
  <c r="BD55" i="11" s="1"/>
  <c r="AJ40" i="11"/>
  <c r="BD40" i="11" s="1"/>
  <c r="AJ13" i="11"/>
  <c r="BD13" i="11" s="1"/>
  <c r="AJ64" i="11"/>
  <c r="AJ34" i="11"/>
  <c r="BD34" i="11" s="1"/>
  <c r="AJ9" i="11"/>
  <c r="BD9" i="11" s="1"/>
  <c r="AJ35" i="11"/>
  <c r="BD35" i="11" s="1"/>
  <c r="AJ41" i="11"/>
  <c r="BD41" i="11" s="1"/>
  <c r="AJ48" i="11"/>
  <c r="BD48" i="11" s="1"/>
  <c r="AJ47" i="11"/>
  <c r="BD47" i="11" s="1"/>
  <c r="AJ58" i="11"/>
  <c r="BD58" i="11" s="1"/>
  <c r="AJ16" i="11"/>
  <c r="BD16" i="11" s="1"/>
  <c r="AJ42" i="11"/>
  <c r="BD42" i="11" s="1"/>
  <c r="AJ44" i="11"/>
  <c r="BD44" i="11" s="1"/>
  <c r="AJ60" i="11"/>
  <c r="BD60" i="11" s="1"/>
  <c r="AJ32" i="11"/>
  <c r="BD32" i="11" s="1"/>
  <c r="AJ11" i="11"/>
  <c r="BD11" i="11" s="1"/>
  <c r="AJ21" i="11"/>
  <c r="BD21" i="11" s="1"/>
  <c r="AJ3" i="11"/>
  <c r="BD3" i="11" s="1"/>
  <c r="AJ8" i="11"/>
  <c r="BD8" i="11" s="1"/>
  <c r="AJ5" i="11"/>
  <c r="BD5" i="11" s="1"/>
  <c r="AJ17" i="11"/>
  <c r="BD17" i="11" s="1"/>
  <c r="AJ65" i="11"/>
  <c r="BD65" i="11" s="1"/>
  <c r="AJ14" i="11"/>
  <c r="BD14" i="11" s="1"/>
  <c r="AJ19" i="11"/>
  <c r="BD19" i="11" s="1"/>
  <c r="AJ51" i="11"/>
  <c r="BD51" i="11" s="1"/>
  <c r="AJ27" i="11"/>
  <c r="BD27" i="11" s="1"/>
  <c r="AJ6" i="11"/>
  <c r="BD6" i="11" s="1"/>
  <c r="AJ62" i="11"/>
  <c r="BD62" i="11" s="1"/>
  <c r="AJ46" i="11"/>
  <c r="BD46" i="11" s="1"/>
  <c r="AJ4" i="11"/>
  <c r="BD4" i="11" s="1"/>
  <c r="AJ45" i="11"/>
  <c r="BD45" i="11" s="1"/>
  <c r="AJ15" i="11"/>
  <c r="BD15" i="11" s="1"/>
  <c r="AJ25" i="11"/>
  <c r="BD25" i="11" s="1"/>
  <c r="AJ29" i="11"/>
  <c r="BD29" i="11" s="1"/>
  <c r="AJ2" i="11"/>
  <c r="BD2" i="11" s="1"/>
  <c r="AJ39" i="11"/>
  <c r="BD39" i="11" s="1"/>
  <c r="AJ38" i="11"/>
  <c r="BD38" i="11" s="1"/>
  <c r="AJ22" i="11"/>
  <c r="BD22" i="11" s="1"/>
  <c r="AR10" i="11"/>
  <c r="AS10" i="11" s="1"/>
  <c r="AL10" i="11"/>
  <c r="BU10" i="11"/>
  <c r="CI10" i="11" s="1"/>
  <c r="CJ10" i="11" s="1"/>
  <c r="CO10" i="11"/>
  <c r="CP10" i="11" s="1"/>
  <c r="BS64" i="11"/>
  <c r="CC64" i="11" s="1"/>
  <c r="CD64" i="11" s="1"/>
  <c r="BS5" i="11"/>
  <c r="CC5" i="11" s="1"/>
  <c r="CD5" i="11" s="1"/>
  <c r="BT64" i="11"/>
  <c r="CF64" i="11" s="1"/>
  <c r="CG64" i="11" s="1"/>
  <c r="BT5" i="11"/>
  <c r="CF5" i="11" s="1"/>
  <c r="CG5" i="11" s="1"/>
  <c r="BU64" i="11"/>
  <c r="CI64" i="11" s="1"/>
  <c r="CJ64" i="11" s="1"/>
  <c r="BU5" i="11"/>
  <c r="CI5" i="11" s="1"/>
  <c r="CJ5" i="11" s="1"/>
  <c r="BX64" i="11"/>
  <c r="CR64" i="11" s="1"/>
  <c r="CS64" i="11" s="1"/>
  <c r="BX5" i="11"/>
  <c r="CR5" i="11" s="1"/>
  <c r="CS5" i="11" s="1"/>
  <c r="BR64" i="11"/>
  <c r="BZ64" i="11" s="1"/>
  <c r="CA64" i="11" s="1"/>
  <c r="BR5" i="11"/>
  <c r="BZ5" i="11" s="1"/>
  <c r="CA5" i="11" s="1"/>
  <c r="BW64" i="11"/>
  <c r="CO64" i="11" s="1"/>
  <c r="CP64" i="11" s="1"/>
  <c r="BW5" i="11"/>
  <c r="BX40" i="11"/>
  <c r="CR40" i="11" s="1"/>
  <c r="CS40" i="11" s="1"/>
  <c r="BV64" i="11"/>
  <c r="CL64" i="11" s="1"/>
  <c r="CM64" i="11" s="1"/>
  <c r="BV5" i="11"/>
  <c r="CL5" i="11" s="1"/>
  <c r="CM5" i="11" s="1"/>
  <c r="AI64" i="11"/>
  <c r="AR64" i="11" s="1"/>
  <c r="AS64" i="11" s="1"/>
  <c r="AI5" i="11"/>
  <c r="BT40" i="11"/>
  <c r="CF40" i="11" s="1"/>
  <c r="CG40" i="11" s="1"/>
  <c r="BR40" i="11"/>
  <c r="BZ40" i="11" s="1"/>
  <c r="CA40" i="11" s="1"/>
  <c r="BW40" i="11"/>
  <c r="BS40" i="11"/>
  <c r="CC40" i="11" s="1"/>
  <c r="CD40" i="11" s="1"/>
  <c r="AI40" i="11"/>
  <c r="BV40" i="11"/>
  <c r="CL40" i="11" s="1"/>
  <c r="CM40" i="11" s="1"/>
  <c r="BS46" i="11"/>
  <c r="CC46" i="11" s="1"/>
  <c r="CD46" i="11" s="1"/>
  <c r="BS62" i="11"/>
  <c r="CC62" i="11" s="1"/>
  <c r="CD62" i="11" s="1"/>
  <c r="BR46" i="11"/>
  <c r="BZ46" i="11" s="1"/>
  <c r="CA46" i="11" s="1"/>
  <c r="BR62" i="11"/>
  <c r="BZ62" i="11" s="1"/>
  <c r="CA62" i="11" s="1"/>
  <c r="BW46" i="11"/>
  <c r="BW62" i="11"/>
  <c r="BV46" i="11"/>
  <c r="CL46" i="11" s="1"/>
  <c r="CM46" i="11" s="1"/>
  <c r="BV62" i="11"/>
  <c r="CL62" i="11" s="1"/>
  <c r="CM62" i="11" s="1"/>
  <c r="BU46" i="11"/>
  <c r="CI46" i="11" s="1"/>
  <c r="CJ46" i="11" s="1"/>
  <c r="BU62" i="11"/>
  <c r="CI62" i="11" s="1"/>
  <c r="CJ62" i="11" s="1"/>
  <c r="BT46" i="11"/>
  <c r="CF46" i="11" s="1"/>
  <c r="CG46" i="11" s="1"/>
  <c r="BT62" i="11"/>
  <c r="CF62" i="11" s="1"/>
  <c r="CG62" i="11" s="1"/>
  <c r="BX46" i="11"/>
  <c r="CR46" i="11" s="1"/>
  <c r="CS46" i="11" s="1"/>
  <c r="BX62" i="11"/>
  <c r="CR62" i="11" s="1"/>
  <c r="CS62" i="11" s="1"/>
  <c r="AI55" i="11"/>
  <c r="AI62" i="11"/>
  <c r="AI47" i="11"/>
  <c r="AI4" i="11"/>
  <c r="AI46" i="11"/>
  <c r="BR51" i="11"/>
  <c r="BZ51" i="11" s="1"/>
  <c r="CA51" i="11" s="1"/>
  <c r="BW51" i="11"/>
  <c r="CO51" i="11" s="1"/>
  <c r="CP51" i="11" s="1"/>
  <c r="AI51" i="11"/>
  <c r="BV51" i="11"/>
  <c r="CL51" i="11" s="1"/>
  <c r="CM51" i="11" s="1"/>
  <c r="BS51" i="11"/>
  <c r="CC51" i="11" s="1"/>
  <c r="CD51" i="11" s="1"/>
  <c r="BU51" i="11"/>
  <c r="CI51" i="11" s="1"/>
  <c r="CJ51" i="11" s="1"/>
  <c r="BT51" i="11"/>
  <c r="CF51" i="11" s="1"/>
  <c r="CG51" i="11" s="1"/>
  <c r="BX51" i="11"/>
  <c r="CR51" i="11" s="1"/>
  <c r="CS51" i="11" s="1"/>
  <c r="BR16" i="11"/>
  <c r="BZ16" i="11" s="1"/>
  <c r="CA16" i="11" s="1"/>
  <c r="BR48" i="11"/>
  <c r="BZ48" i="11" s="1"/>
  <c r="CA48" i="11" s="1"/>
  <c r="AI16" i="11"/>
  <c r="AI48" i="11"/>
  <c r="BW16" i="11"/>
  <c r="CO16" i="11" s="1"/>
  <c r="CP16" i="11" s="1"/>
  <c r="BW48" i="11"/>
  <c r="BV16" i="11"/>
  <c r="CL16" i="11" s="1"/>
  <c r="CM16" i="11" s="1"/>
  <c r="BV48" i="11"/>
  <c r="CL48" i="11" s="1"/>
  <c r="CM48" i="11" s="1"/>
  <c r="BS16" i="11"/>
  <c r="CC16" i="11" s="1"/>
  <c r="CD16" i="11" s="1"/>
  <c r="BS48" i="11"/>
  <c r="CC48" i="11" s="1"/>
  <c r="CD48" i="11" s="1"/>
  <c r="BU16" i="11"/>
  <c r="CI16" i="11" s="1"/>
  <c r="CJ16" i="11" s="1"/>
  <c r="BU48" i="11"/>
  <c r="CI48" i="11" s="1"/>
  <c r="CJ48" i="11" s="1"/>
  <c r="BT16" i="11"/>
  <c r="CF16" i="11" s="1"/>
  <c r="CG16" i="11" s="1"/>
  <c r="BT48" i="11"/>
  <c r="CF48" i="11" s="1"/>
  <c r="CG48" i="11" s="1"/>
  <c r="BX16" i="11"/>
  <c r="CR16" i="11" s="1"/>
  <c r="CS16" i="11" s="1"/>
  <c r="BX48" i="11"/>
  <c r="CR48" i="11" s="1"/>
  <c r="CS48" i="11" s="1"/>
  <c r="BV6" i="11"/>
  <c r="CL6" i="11" s="1"/>
  <c r="CM6" i="11" s="1"/>
  <c r="BX6" i="11"/>
  <c r="CR6" i="11" s="1"/>
  <c r="CS6" i="11" s="1"/>
  <c r="BR6" i="11"/>
  <c r="BZ6" i="11" s="1"/>
  <c r="CA6" i="11" s="1"/>
  <c r="BU6" i="11"/>
  <c r="CI6" i="11" s="1"/>
  <c r="CJ6" i="11" s="1"/>
  <c r="AI6" i="11"/>
  <c r="BS6" i="11"/>
  <c r="CC6" i="11" s="1"/>
  <c r="CD6" i="11" s="1"/>
  <c r="BW6" i="11"/>
  <c r="CO6" i="11" s="1"/>
  <c r="CP6" i="11" s="1"/>
  <c r="BT6" i="11"/>
  <c r="CF6" i="11" s="1"/>
  <c r="CG6" i="11" s="1"/>
  <c r="BR21" i="11"/>
  <c r="BZ21" i="11" s="1"/>
  <c r="CA21" i="11" s="1"/>
  <c r="BW14" i="11"/>
  <c r="BW21" i="11"/>
  <c r="AI36" i="11"/>
  <c r="AI21" i="11"/>
  <c r="BV43" i="11"/>
  <c r="CL43" i="11" s="1"/>
  <c r="CM43" i="11" s="1"/>
  <c r="BV21" i="11"/>
  <c r="CL21" i="11" s="1"/>
  <c r="CM21" i="11" s="1"/>
  <c r="BS43" i="11"/>
  <c r="CC43" i="11" s="1"/>
  <c r="CD43" i="11" s="1"/>
  <c r="BS21" i="11"/>
  <c r="CC21" i="11" s="1"/>
  <c r="CD21" i="11" s="1"/>
  <c r="BU43" i="11"/>
  <c r="CI43" i="11" s="1"/>
  <c r="CJ43" i="11" s="1"/>
  <c r="BU21" i="11"/>
  <c r="CI21" i="11" s="1"/>
  <c r="CJ21" i="11" s="1"/>
  <c r="BT14" i="11"/>
  <c r="CF14" i="11" s="1"/>
  <c r="CG14" i="11" s="1"/>
  <c r="BT21" i="11"/>
  <c r="CF21" i="11" s="1"/>
  <c r="CG21" i="11" s="1"/>
  <c r="BX43" i="11"/>
  <c r="CR43" i="11" s="1"/>
  <c r="CS43" i="11" s="1"/>
  <c r="BX21" i="11"/>
  <c r="CR21" i="11" s="1"/>
  <c r="CS21" i="11" s="1"/>
  <c r="AI14" i="11"/>
  <c r="BR43" i="11"/>
  <c r="BZ43" i="11" s="1"/>
  <c r="CA43" i="11" s="1"/>
  <c r="AI43" i="11"/>
  <c r="BT43" i="11"/>
  <c r="CF43" i="11" s="1"/>
  <c r="CG43" i="11" s="1"/>
  <c r="BW43" i="11"/>
  <c r="BS14" i="11"/>
  <c r="CC14" i="11" s="1"/>
  <c r="CD14" i="11" s="1"/>
  <c r="BU30" i="11"/>
  <c r="CI30" i="11" s="1"/>
  <c r="CJ30" i="11" s="1"/>
  <c r="BU14" i="11"/>
  <c r="CI14" i="11" s="1"/>
  <c r="CJ14" i="11" s="1"/>
  <c r="BR17" i="11"/>
  <c r="BZ17" i="11" s="1"/>
  <c r="CA17" i="11" s="1"/>
  <c r="BR14" i="11"/>
  <c r="BZ14" i="11" s="1"/>
  <c r="CA14" i="11" s="1"/>
  <c r="BV42" i="11"/>
  <c r="CL42" i="11" s="1"/>
  <c r="CM42" i="11" s="1"/>
  <c r="BV14" i="11"/>
  <c r="CL14" i="11" s="1"/>
  <c r="CM14" i="11" s="1"/>
  <c r="BX35" i="11"/>
  <c r="CR35" i="11" s="1"/>
  <c r="CS35" i="11" s="1"/>
  <c r="BX14" i="11"/>
  <c r="CR14" i="11" s="1"/>
  <c r="CS14" i="11" s="1"/>
  <c r="BX26" i="11"/>
  <c r="CR26" i="11" s="1"/>
  <c r="CS26" i="11" s="1"/>
  <c r="BX50" i="11"/>
  <c r="CR50" i="11" s="1"/>
  <c r="CS50" i="11" s="1"/>
  <c r="BX29" i="11"/>
  <c r="CR29" i="11" s="1"/>
  <c r="CS29" i="11" s="1"/>
  <c r="BX53" i="11"/>
  <c r="CR53" i="11" s="1"/>
  <c r="CS53" i="11" s="1"/>
  <c r="BX9" i="11"/>
  <c r="CR9" i="11" s="1"/>
  <c r="CS9" i="11" s="1"/>
  <c r="BX3" i="11"/>
  <c r="CR3" i="11" s="1"/>
  <c r="CS3" i="11" s="1"/>
  <c r="AI18" i="11"/>
  <c r="BX4" i="11"/>
  <c r="CR4" i="11" s="1"/>
  <c r="CS4" i="11" s="1"/>
  <c r="BV33" i="11"/>
  <c r="CL33" i="11" s="1"/>
  <c r="CM33" i="11" s="1"/>
  <c r="BV59" i="11"/>
  <c r="CL59" i="11" s="1"/>
  <c r="CM59" i="11" s="1"/>
  <c r="BV13" i="11"/>
  <c r="CL13" i="11" s="1"/>
  <c r="CM13" i="11" s="1"/>
  <c r="BS19" i="11"/>
  <c r="CC19" i="11" s="1"/>
  <c r="CD19" i="11" s="1"/>
  <c r="BV30" i="11"/>
  <c r="CL30" i="11" s="1"/>
  <c r="CM30" i="11" s="1"/>
  <c r="BU28" i="11"/>
  <c r="CI28" i="11" s="1"/>
  <c r="CJ28" i="11" s="1"/>
  <c r="BV15" i="11"/>
  <c r="CL15" i="11" s="1"/>
  <c r="CM15" i="11" s="1"/>
  <c r="BU22" i="11"/>
  <c r="CI22" i="11" s="1"/>
  <c r="CJ22" i="11" s="1"/>
  <c r="BV57" i="11"/>
  <c r="CL57" i="11" s="1"/>
  <c r="CM57" i="11" s="1"/>
  <c r="BV56" i="11"/>
  <c r="CL56" i="11" s="1"/>
  <c r="CM56" i="11" s="1"/>
  <c r="BX65" i="11"/>
  <c r="CR65" i="11" s="1"/>
  <c r="CS65" i="11" s="1"/>
  <c r="BU9" i="11"/>
  <c r="CI9" i="11" s="1"/>
  <c r="CJ9" i="11" s="1"/>
  <c r="BV9" i="11"/>
  <c r="CL9" i="11" s="1"/>
  <c r="CM9" i="11" s="1"/>
  <c r="BV18" i="11"/>
  <c r="CL18" i="11" s="1"/>
  <c r="CM18" i="11" s="1"/>
  <c r="BV22" i="11"/>
  <c r="CL22" i="11" s="1"/>
  <c r="CM22" i="11" s="1"/>
  <c r="BS22" i="11"/>
  <c r="CC22" i="11" s="1"/>
  <c r="CD22" i="11" s="1"/>
  <c r="BV11" i="11"/>
  <c r="CL11" i="11" s="1"/>
  <c r="CM11" i="11" s="1"/>
  <c r="BV53" i="11"/>
  <c r="CL53" i="11" s="1"/>
  <c r="CM53" i="11" s="1"/>
  <c r="BV61" i="11"/>
  <c r="CL61" i="11" s="1"/>
  <c r="CM61" i="11" s="1"/>
  <c r="BV58" i="11"/>
  <c r="CL58" i="11" s="1"/>
  <c r="CM58" i="11" s="1"/>
  <c r="BV41" i="11"/>
  <c r="CL41" i="11" s="1"/>
  <c r="CM41" i="11" s="1"/>
  <c r="BV49" i="11"/>
  <c r="CL49" i="11" s="1"/>
  <c r="CM49" i="11" s="1"/>
  <c r="BU55" i="11"/>
  <c r="CI55" i="11" s="1"/>
  <c r="CJ55" i="11" s="1"/>
  <c r="BU42" i="11"/>
  <c r="CI42" i="11" s="1"/>
  <c r="CJ42" i="11" s="1"/>
  <c r="BW65" i="11"/>
  <c r="BW35" i="11"/>
  <c r="BU53" i="11"/>
  <c r="CI53" i="11" s="1"/>
  <c r="CJ53" i="11" s="1"/>
  <c r="BW19" i="11"/>
  <c r="BU12" i="11"/>
  <c r="CI12" i="11" s="1"/>
  <c r="CJ12" i="11" s="1"/>
  <c r="BU57" i="11"/>
  <c r="CI57" i="11" s="1"/>
  <c r="CJ57" i="11" s="1"/>
  <c r="BU24" i="11"/>
  <c r="CI24" i="11" s="1"/>
  <c r="CJ24" i="11" s="1"/>
  <c r="BU61" i="11"/>
  <c r="CI61" i="11" s="1"/>
  <c r="CJ61" i="11" s="1"/>
  <c r="BU19" i="11"/>
  <c r="CI19" i="11" s="1"/>
  <c r="CJ19" i="11" s="1"/>
  <c r="BU29" i="11"/>
  <c r="CI29" i="11" s="1"/>
  <c r="CJ29" i="11" s="1"/>
  <c r="BU32" i="11"/>
  <c r="CI32" i="11" s="1"/>
  <c r="CJ32" i="11" s="1"/>
  <c r="BW54" i="11"/>
  <c r="BU15" i="11"/>
  <c r="CI15" i="11" s="1"/>
  <c r="CJ15" i="11" s="1"/>
  <c r="BW18" i="11"/>
  <c r="BW49" i="11"/>
  <c r="BU50" i="11"/>
  <c r="CI50" i="11" s="1"/>
  <c r="CJ50" i="11" s="1"/>
  <c r="BU26" i="11"/>
  <c r="CI26" i="11" s="1"/>
  <c r="CJ26" i="11" s="1"/>
  <c r="BU13" i="11"/>
  <c r="CI13" i="11" s="1"/>
  <c r="CJ13" i="11" s="1"/>
  <c r="BU8" i="11"/>
  <c r="CI8" i="11" s="1"/>
  <c r="CJ8" i="11" s="1"/>
  <c r="BU54" i="11"/>
  <c r="CI54" i="11" s="1"/>
  <c r="CJ54" i="11" s="1"/>
  <c r="BU52" i="11"/>
  <c r="CI52" i="11" s="1"/>
  <c r="CJ52" i="11" s="1"/>
  <c r="BU63" i="11"/>
  <c r="CI63" i="11" s="1"/>
  <c r="CJ63" i="11" s="1"/>
  <c r="BW24" i="11"/>
  <c r="BW45" i="11"/>
  <c r="BU18" i="11"/>
  <c r="CI18" i="11" s="1"/>
  <c r="CJ18" i="11" s="1"/>
  <c r="BU20" i="11"/>
  <c r="CI20" i="11" s="1"/>
  <c r="CJ20" i="11" s="1"/>
  <c r="BW57" i="11"/>
  <c r="BU39" i="11"/>
  <c r="CI39" i="11" s="1"/>
  <c r="CJ39" i="11" s="1"/>
  <c r="BU34" i="11"/>
  <c r="CI34" i="11" s="1"/>
  <c r="CJ34" i="11" s="1"/>
  <c r="BU60" i="11"/>
  <c r="CI60" i="11" s="1"/>
  <c r="CJ60" i="11" s="1"/>
  <c r="BU7" i="11"/>
  <c r="CI7" i="11" s="1"/>
  <c r="CJ7" i="11" s="1"/>
  <c r="BU45" i="11"/>
  <c r="CI45" i="11" s="1"/>
  <c r="CJ45" i="11" s="1"/>
  <c r="BW38" i="11"/>
  <c r="BW39" i="11"/>
  <c r="BX12" i="11"/>
  <c r="CR12" i="11" s="1"/>
  <c r="CS12" i="11" s="1"/>
  <c r="BR18" i="11"/>
  <c r="BR24" i="11"/>
  <c r="BZ24" i="11" s="1"/>
  <c r="CA24" i="11" s="1"/>
  <c r="BX49" i="11"/>
  <c r="CR49" i="11" s="1"/>
  <c r="CS49" i="11" s="1"/>
  <c r="BW32" i="11"/>
  <c r="BX19" i="11"/>
  <c r="CR19" i="11" s="1"/>
  <c r="CS19" i="11" s="1"/>
  <c r="BX13" i="11"/>
  <c r="CR13" i="11" s="1"/>
  <c r="CS13" i="11" s="1"/>
  <c r="BX22" i="11"/>
  <c r="CR22" i="11" s="1"/>
  <c r="CS22" i="11" s="1"/>
  <c r="BR29" i="11"/>
  <c r="BZ29" i="11" s="1"/>
  <c r="CA29" i="11" s="1"/>
  <c r="BW8" i="11"/>
  <c r="BW42" i="11"/>
  <c r="BX63" i="11"/>
  <c r="CR63" i="11" s="1"/>
  <c r="CS63" i="11" s="1"/>
  <c r="BW9" i="11"/>
  <c r="BR55" i="11"/>
  <c r="BZ55" i="11" s="1"/>
  <c r="CA55" i="11" s="1"/>
  <c r="BR42" i="11"/>
  <c r="BZ42" i="11" s="1"/>
  <c r="CA42" i="11" s="1"/>
  <c r="BX39" i="11"/>
  <c r="CR39" i="11" s="1"/>
  <c r="CS39" i="11" s="1"/>
  <c r="BX44" i="11"/>
  <c r="CR44" i="11" s="1"/>
  <c r="CS44" i="11" s="1"/>
  <c r="BW27" i="11"/>
  <c r="BW50" i="11"/>
  <c r="BW12" i="11"/>
  <c r="BX23" i="11"/>
  <c r="CR23" i="11" s="1"/>
  <c r="CS23" i="11" s="1"/>
  <c r="BX8" i="11"/>
  <c r="CR8" i="11" s="1"/>
  <c r="CS8" i="11" s="1"/>
  <c r="BW37" i="11"/>
  <c r="BX37" i="11"/>
  <c r="CR37" i="11" s="1"/>
  <c r="CS37" i="11" s="1"/>
  <c r="BW53" i="11"/>
  <c r="BX61" i="11"/>
  <c r="CR61" i="11" s="1"/>
  <c r="CS61" i="11" s="1"/>
  <c r="BW33" i="11"/>
  <c r="BR32" i="11"/>
  <c r="BZ32" i="11" s="1"/>
  <c r="CA32" i="11" s="1"/>
  <c r="BR50" i="11"/>
  <c r="BZ50" i="11" s="1"/>
  <c r="CA50" i="11" s="1"/>
  <c r="BX28" i="11"/>
  <c r="CR28" i="11" s="1"/>
  <c r="CS28" i="11" s="1"/>
  <c r="BX42" i="11"/>
  <c r="CR42" i="11" s="1"/>
  <c r="CS42" i="11" s="1"/>
  <c r="BX54" i="11"/>
  <c r="CR54" i="11" s="1"/>
  <c r="CS54" i="11" s="1"/>
  <c r="BW26" i="11"/>
  <c r="BX15" i="11"/>
  <c r="CR15" i="11" s="1"/>
  <c r="CS15" i="11" s="1"/>
  <c r="BS27" i="11"/>
  <c r="CC27" i="11" s="1"/>
  <c r="CD27" i="11" s="1"/>
  <c r="BW22" i="11"/>
  <c r="BX24" i="11"/>
  <c r="CR24" i="11" s="1"/>
  <c r="CS24" i="11" s="1"/>
  <c r="BX57" i="11"/>
  <c r="CR57" i="11" s="1"/>
  <c r="CS57" i="11" s="1"/>
  <c r="BR8" i="11"/>
  <c r="BZ8" i="11" s="1"/>
  <c r="CA8" i="11" s="1"/>
  <c r="BR23" i="11"/>
  <c r="BZ23" i="11" s="1"/>
  <c r="CA23" i="11" s="1"/>
  <c r="BX27" i="11"/>
  <c r="CR27" i="11" s="1"/>
  <c r="CS27" i="11" s="1"/>
  <c r="BX32" i="11"/>
  <c r="CR32" i="11" s="1"/>
  <c r="CS32" i="11" s="1"/>
  <c r="BX38" i="11"/>
  <c r="CR38" i="11" s="1"/>
  <c r="CS38" i="11" s="1"/>
  <c r="BX34" i="11"/>
  <c r="CR34" i="11" s="1"/>
  <c r="CS34" i="11" s="1"/>
  <c r="BW7" i="11"/>
  <c r="BX17" i="11"/>
  <c r="CR17" i="11" s="1"/>
  <c r="CS17" i="11" s="1"/>
  <c r="BX18" i="11"/>
  <c r="CR18" i="11" s="1"/>
  <c r="CS18" i="11" s="1"/>
  <c r="BX60" i="11"/>
  <c r="CR60" i="11" s="1"/>
  <c r="CS60" i="11" s="1"/>
  <c r="BW20" i="11"/>
  <c r="BX7" i="11"/>
  <c r="CR7" i="11" s="1"/>
  <c r="CS7" i="11" s="1"/>
  <c r="BX31" i="11"/>
  <c r="CR31" i="11" s="1"/>
  <c r="CS31" i="11" s="1"/>
  <c r="BW15" i="11"/>
  <c r="BW59" i="11"/>
  <c r="BV45" i="11"/>
  <c r="CL45" i="11" s="1"/>
  <c r="CM45" i="11" s="1"/>
  <c r="BW31" i="11"/>
  <c r="BV52" i="11"/>
  <c r="CL52" i="11" s="1"/>
  <c r="CM52" i="11" s="1"/>
  <c r="BW11" i="11"/>
  <c r="BR34" i="11"/>
  <c r="BZ34" i="11" s="1"/>
  <c r="CA34" i="11" s="1"/>
  <c r="BX20" i="11"/>
  <c r="CR20" i="11" s="1"/>
  <c r="CS20" i="11" s="1"/>
  <c r="BU31" i="11"/>
  <c r="CI31" i="11" s="1"/>
  <c r="CJ31" i="11" s="1"/>
  <c r="BW34" i="11"/>
  <c r="BU11" i="11"/>
  <c r="CI11" i="11" s="1"/>
  <c r="CJ11" i="11" s="1"/>
  <c r="BU65" i="11"/>
  <c r="CI65" i="11" s="1"/>
  <c r="CJ65" i="11" s="1"/>
  <c r="BU44" i="11"/>
  <c r="CI44" i="11" s="1"/>
  <c r="CJ44" i="11" s="1"/>
  <c r="BX55" i="11"/>
  <c r="CR55" i="11" s="1"/>
  <c r="CS55" i="11" s="1"/>
  <c r="BU59" i="11"/>
  <c r="CI59" i="11" s="1"/>
  <c r="CJ59" i="11" s="1"/>
  <c r="BW25" i="11"/>
  <c r="BU25" i="11"/>
  <c r="CI25" i="11" s="1"/>
  <c r="CJ25" i="11" s="1"/>
  <c r="BV2" i="11"/>
  <c r="CL2" i="11" s="1"/>
  <c r="CM2" i="11" s="1"/>
  <c r="BX36" i="11"/>
  <c r="CR36" i="11" s="1"/>
  <c r="CS36" i="11" s="1"/>
  <c r="BU47" i="11"/>
  <c r="CI47" i="11" s="1"/>
  <c r="CJ47" i="11" s="1"/>
  <c r="BT66" i="11"/>
  <c r="BT42" i="11"/>
  <c r="CF42" i="11" s="1"/>
  <c r="CG42" i="11" s="1"/>
  <c r="BT20" i="11"/>
  <c r="CF20" i="11" s="1"/>
  <c r="CG20" i="11" s="1"/>
  <c r="BT24" i="11"/>
  <c r="CF24" i="11" s="1"/>
  <c r="CG24" i="11" s="1"/>
  <c r="BT17" i="11"/>
  <c r="CF17" i="11" s="1"/>
  <c r="CG17" i="11" s="1"/>
  <c r="BT23" i="11"/>
  <c r="CF23" i="11" s="1"/>
  <c r="CG23" i="11" s="1"/>
  <c r="BT39" i="11"/>
  <c r="CF39" i="11" s="1"/>
  <c r="CG39" i="11" s="1"/>
  <c r="BT31" i="11"/>
  <c r="CF31" i="11" s="1"/>
  <c r="CG31" i="11" s="1"/>
  <c r="BT32" i="11"/>
  <c r="CF32" i="11" s="1"/>
  <c r="CG32" i="11" s="1"/>
  <c r="BT63" i="11"/>
  <c r="CF63" i="11" s="1"/>
  <c r="CG63" i="11" s="1"/>
  <c r="BT33" i="11"/>
  <c r="CF33" i="11" s="1"/>
  <c r="CG33" i="11" s="1"/>
  <c r="BT19" i="11"/>
  <c r="CF19" i="11" s="1"/>
  <c r="CG19" i="11" s="1"/>
  <c r="BT41" i="11"/>
  <c r="CF41" i="11" s="1"/>
  <c r="CG41" i="11" s="1"/>
  <c r="BT12" i="11"/>
  <c r="CF12" i="11" s="1"/>
  <c r="CG12" i="11" s="1"/>
  <c r="BT22" i="11"/>
  <c r="CF22" i="11" s="1"/>
  <c r="CG22" i="11" s="1"/>
  <c r="BT2" i="11"/>
  <c r="CF2" i="11" s="1"/>
  <c r="CG2" i="11" s="1"/>
  <c r="BT53" i="11"/>
  <c r="CF53" i="11" s="1"/>
  <c r="CG53" i="11" s="1"/>
  <c r="BT55" i="11"/>
  <c r="CF55" i="11" s="1"/>
  <c r="CG55" i="11" s="1"/>
  <c r="BT28" i="11"/>
  <c r="CF28" i="11" s="1"/>
  <c r="CG28" i="11" s="1"/>
  <c r="BT50" i="11"/>
  <c r="CF50" i="11" s="1"/>
  <c r="CG50" i="11" s="1"/>
  <c r="BT49" i="11"/>
  <c r="CF49" i="11" s="1"/>
  <c r="CG49" i="11" s="1"/>
  <c r="BT8" i="11"/>
  <c r="CF8" i="11" s="1"/>
  <c r="CG8" i="11" s="1"/>
  <c r="BT60" i="11"/>
  <c r="CF60" i="11" s="1"/>
  <c r="CG60" i="11" s="1"/>
  <c r="BT47" i="11"/>
  <c r="CF47" i="11" s="1"/>
  <c r="CG47" i="11" s="1"/>
  <c r="BT45" i="11"/>
  <c r="CF45" i="11" s="1"/>
  <c r="CG45" i="11" s="1"/>
  <c r="BT18" i="11"/>
  <c r="BT58" i="11"/>
  <c r="CF58" i="11" s="1"/>
  <c r="CG58" i="11" s="1"/>
  <c r="BT59" i="11"/>
  <c r="CF59" i="11" s="1"/>
  <c r="CG59" i="11" s="1"/>
  <c r="BT61" i="11"/>
  <c r="CF61" i="11" s="1"/>
  <c r="CG61" i="11" s="1"/>
  <c r="BS2" i="11"/>
  <c r="CC2" i="11" s="1"/>
  <c r="CD2" i="11" s="1"/>
  <c r="BS47" i="11"/>
  <c r="CC47" i="11" s="1"/>
  <c r="CD47" i="11" s="1"/>
  <c r="BT3" i="11"/>
  <c r="CF3" i="11" s="1"/>
  <c r="CG3" i="11" s="1"/>
  <c r="BT9" i="11"/>
  <c r="CF9" i="11" s="1"/>
  <c r="CG9" i="11" s="1"/>
  <c r="BT7" i="11"/>
  <c r="CF7" i="11" s="1"/>
  <c r="CG7" i="11" s="1"/>
  <c r="BS59" i="11"/>
  <c r="CC59" i="11" s="1"/>
  <c r="CD59" i="11" s="1"/>
  <c r="BT13" i="11"/>
  <c r="CF13" i="11" s="1"/>
  <c r="CG13" i="11" s="1"/>
  <c r="BR11" i="11"/>
  <c r="BZ11" i="11" s="1"/>
  <c r="CA11" i="11" s="1"/>
  <c r="BT34" i="11"/>
  <c r="CF34" i="11" s="1"/>
  <c r="CG34" i="11" s="1"/>
  <c r="BT29" i="11"/>
  <c r="CF29" i="11" s="1"/>
  <c r="CG29" i="11" s="1"/>
  <c r="BS37" i="11"/>
  <c r="CC37" i="11" s="1"/>
  <c r="CD37" i="11" s="1"/>
  <c r="BR38" i="11"/>
  <c r="BZ38" i="11" s="1"/>
  <c r="CA38" i="11" s="1"/>
  <c r="BR54" i="11"/>
  <c r="BZ54" i="11" s="1"/>
  <c r="CA54" i="11" s="1"/>
  <c r="BT11" i="11"/>
  <c r="CF11" i="11" s="1"/>
  <c r="CG11" i="11" s="1"/>
  <c r="BS28" i="11"/>
  <c r="CC28" i="11" s="1"/>
  <c r="CD28" i="11" s="1"/>
  <c r="BR28" i="11"/>
  <c r="BZ28" i="11" s="1"/>
  <c r="CA28" i="11" s="1"/>
  <c r="BR9" i="11"/>
  <c r="BZ9" i="11" s="1"/>
  <c r="CA9" i="11" s="1"/>
  <c r="BT52" i="11"/>
  <c r="CF52" i="11" s="1"/>
  <c r="CG52" i="11" s="1"/>
  <c r="BT4" i="11"/>
  <c r="CF4" i="11" s="1"/>
  <c r="CG4" i="11" s="1"/>
  <c r="BT35" i="11"/>
  <c r="CF35" i="11" s="1"/>
  <c r="CG35" i="11" s="1"/>
  <c r="BS66" i="11"/>
  <c r="BS20" i="11"/>
  <c r="CC20" i="11" s="1"/>
  <c r="CD20" i="11" s="1"/>
  <c r="BS36" i="11"/>
  <c r="CC36" i="11" s="1"/>
  <c r="CD36" i="11" s="1"/>
  <c r="BS18" i="11"/>
  <c r="BS29" i="11"/>
  <c r="CC29" i="11" s="1"/>
  <c r="CD29" i="11" s="1"/>
  <c r="BS63" i="11"/>
  <c r="CC63" i="11" s="1"/>
  <c r="CD63" i="11" s="1"/>
  <c r="BS15" i="11"/>
  <c r="CC15" i="11" s="1"/>
  <c r="CD15" i="11" s="1"/>
  <c r="BS57" i="11"/>
  <c r="CC57" i="11" s="1"/>
  <c r="CD57" i="11" s="1"/>
  <c r="BS30" i="11"/>
  <c r="CC30" i="11" s="1"/>
  <c r="CD30" i="11" s="1"/>
  <c r="BS41" i="11"/>
  <c r="CC41" i="11" s="1"/>
  <c r="CD41" i="11" s="1"/>
  <c r="BS8" i="11"/>
  <c r="CC8" i="11" s="1"/>
  <c r="CD8" i="11" s="1"/>
  <c r="BS44" i="11"/>
  <c r="CC44" i="11" s="1"/>
  <c r="CD44" i="11" s="1"/>
  <c r="BS55" i="11"/>
  <c r="CC55" i="11" s="1"/>
  <c r="CD55" i="11" s="1"/>
  <c r="BS33" i="11"/>
  <c r="CC33" i="11" s="1"/>
  <c r="CD33" i="11" s="1"/>
  <c r="BS45" i="11"/>
  <c r="CC45" i="11" s="1"/>
  <c r="CD45" i="11" s="1"/>
  <c r="BS58" i="11"/>
  <c r="CC58" i="11" s="1"/>
  <c r="CD58" i="11" s="1"/>
  <c r="BS13" i="11"/>
  <c r="CC13" i="11" s="1"/>
  <c r="CD13" i="11" s="1"/>
  <c r="BS60" i="11"/>
  <c r="CC60" i="11" s="1"/>
  <c r="CD60" i="11" s="1"/>
  <c r="BS56" i="11"/>
  <c r="CC56" i="11" s="1"/>
  <c r="CD56" i="11" s="1"/>
  <c r="BS53" i="11"/>
  <c r="CC53" i="11" s="1"/>
  <c r="CD53" i="11" s="1"/>
  <c r="BS65" i="11"/>
  <c r="CC65" i="11" s="1"/>
  <c r="CD65" i="11" s="1"/>
  <c r="BS23" i="11"/>
  <c r="CC23" i="11" s="1"/>
  <c r="CD23" i="11" s="1"/>
  <c r="BS25" i="11"/>
  <c r="CC25" i="11" s="1"/>
  <c r="CD25" i="11" s="1"/>
  <c r="BS7" i="11"/>
  <c r="CC7" i="11" s="1"/>
  <c r="CD7" i="11" s="1"/>
  <c r="BS50" i="11"/>
  <c r="CC50" i="11" s="1"/>
  <c r="CD50" i="11" s="1"/>
  <c r="BS3" i="11"/>
  <c r="CC3" i="11" s="1"/>
  <c r="CD3" i="11" s="1"/>
  <c r="BS42" i="11"/>
  <c r="CC42" i="11" s="1"/>
  <c r="CD42" i="11" s="1"/>
  <c r="BS31" i="11"/>
  <c r="CC31" i="11" s="1"/>
  <c r="CD31" i="11" s="1"/>
  <c r="BS11" i="11"/>
  <c r="CC11" i="11" s="1"/>
  <c r="CD11" i="11" s="1"/>
  <c r="BS49" i="11"/>
  <c r="CC49" i="11" s="1"/>
  <c r="CD49" i="11" s="1"/>
  <c r="BT37" i="11"/>
  <c r="CF37" i="11" s="1"/>
  <c r="CG37" i="11" s="1"/>
  <c r="BS9" i="11"/>
  <c r="CC9" i="11" s="1"/>
  <c r="CD9" i="11" s="1"/>
  <c r="BT30" i="11"/>
  <c r="CF30" i="11" s="1"/>
  <c r="CG30" i="11" s="1"/>
  <c r="BS52" i="11"/>
  <c r="CC52" i="11" s="1"/>
  <c r="CD52" i="11" s="1"/>
  <c r="BR36" i="11"/>
  <c r="BZ36" i="11" s="1"/>
  <c r="CA36" i="11" s="1"/>
  <c r="BS61" i="11"/>
  <c r="CC61" i="11" s="1"/>
  <c r="CD61" i="11" s="1"/>
  <c r="BS4" i="11"/>
  <c r="CC4" i="11" s="1"/>
  <c r="CD4" i="11" s="1"/>
  <c r="BR12" i="11"/>
  <c r="BZ12" i="11" s="1"/>
  <c r="CA12" i="11" s="1"/>
  <c r="BS39" i="11"/>
  <c r="CC39" i="11" s="1"/>
  <c r="CD39" i="11" s="1"/>
  <c r="BR7" i="11"/>
  <c r="BZ7" i="11" s="1"/>
  <c r="CA7" i="11" s="1"/>
  <c r="BT56" i="11"/>
  <c r="CF56" i="11" s="1"/>
  <c r="CG56" i="11" s="1"/>
  <c r="BT15" i="11"/>
  <c r="CF15" i="11" s="1"/>
  <c r="CG15" i="11" s="1"/>
  <c r="BT38" i="11"/>
  <c r="CF38" i="11" s="1"/>
  <c r="CG38" i="11" s="1"/>
  <c r="BT27" i="11"/>
  <c r="CF27" i="11" s="1"/>
  <c r="CG27" i="11" s="1"/>
  <c r="BT26" i="11"/>
  <c r="CF26" i="11" s="1"/>
  <c r="CG26" i="11" s="1"/>
  <c r="BS38" i="11"/>
  <c r="CC38" i="11" s="1"/>
  <c r="CD38" i="11" s="1"/>
  <c r="BT65" i="11"/>
  <c r="CF65" i="11" s="1"/>
  <c r="CG65" i="11" s="1"/>
  <c r="BT36" i="11"/>
  <c r="CF36" i="11" s="1"/>
  <c r="CG36" i="11" s="1"/>
  <c r="BS54" i="11"/>
  <c r="CC54" i="11" s="1"/>
  <c r="CD54" i="11" s="1"/>
  <c r="BS32" i="11"/>
  <c r="CC32" i="11" s="1"/>
  <c r="CD32" i="11" s="1"/>
  <c r="BT25" i="11"/>
  <c r="CF25" i="11" s="1"/>
  <c r="CG25" i="11" s="1"/>
  <c r="BS26" i="11"/>
  <c r="CC26" i="11" s="1"/>
  <c r="CD26" i="11" s="1"/>
  <c r="BS24" i="11"/>
  <c r="CC24" i="11" s="1"/>
  <c r="CD24" i="11" s="1"/>
  <c r="BR66" i="11"/>
  <c r="BR44" i="11"/>
  <c r="BZ44" i="11" s="1"/>
  <c r="CA44" i="11" s="1"/>
  <c r="BR47" i="11"/>
  <c r="BZ47" i="11" s="1"/>
  <c r="CA47" i="11" s="1"/>
  <c r="BR59" i="11"/>
  <c r="BZ59" i="11" s="1"/>
  <c r="CA59" i="11" s="1"/>
  <c r="BR15" i="11"/>
  <c r="BZ15" i="11" s="1"/>
  <c r="CA15" i="11" s="1"/>
  <c r="BR4" i="11"/>
  <c r="BZ4" i="11" s="1"/>
  <c r="CA4" i="11" s="1"/>
  <c r="BR45" i="11"/>
  <c r="BZ45" i="11" s="1"/>
  <c r="CA45" i="11" s="1"/>
  <c r="BR57" i="11"/>
  <c r="BZ57" i="11" s="1"/>
  <c r="CA57" i="11" s="1"/>
  <c r="BR37" i="11"/>
  <c r="BZ37" i="11" s="1"/>
  <c r="CA37" i="11" s="1"/>
  <c r="BR20" i="11"/>
  <c r="BZ20" i="11" s="1"/>
  <c r="CA20" i="11" s="1"/>
  <c r="BR27" i="11"/>
  <c r="BZ27" i="11" s="1"/>
  <c r="CA27" i="11" s="1"/>
  <c r="BR13" i="11"/>
  <c r="BZ13" i="11" s="1"/>
  <c r="CA13" i="11" s="1"/>
  <c r="BR65" i="11"/>
  <c r="BZ65" i="11" s="1"/>
  <c r="CA65" i="11" s="1"/>
  <c r="BR56" i="11"/>
  <c r="BZ56" i="11" s="1"/>
  <c r="CA56" i="11" s="1"/>
  <c r="BR39" i="11"/>
  <c r="BZ39" i="11" s="1"/>
  <c r="CA39" i="11" s="1"/>
  <c r="BR52" i="11"/>
  <c r="BZ52" i="11" s="1"/>
  <c r="CA52" i="11" s="1"/>
  <c r="BR30" i="11"/>
  <c r="BZ30" i="11" s="1"/>
  <c r="CA30" i="11" s="1"/>
  <c r="BR49" i="11"/>
  <c r="BZ49" i="11" s="1"/>
  <c r="CA49" i="11" s="1"/>
  <c r="BR31" i="11"/>
  <c r="BZ31" i="11" s="1"/>
  <c r="CA31" i="11" s="1"/>
  <c r="BR60" i="11"/>
  <c r="BZ60" i="11" s="1"/>
  <c r="CA60" i="11" s="1"/>
  <c r="BR26" i="11"/>
  <c r="BZ26" i="11" s="1"/>
  <c r="CA26" i="11" s="1"/>
  <c r="BR3" i="11"/>
  <c r="BZ3" i="11" s="1"/>
  <c r="CA3" i="11" s="1"/>
  <c r="BR33" i="11"/>
  <c r="BZ33" i="11" s="1"/>
  <c r="CA33" i="11" s="1"/>
  <c r="BR63" i="11"/>
  <c r="BZ63" i="11" s="1"/>
  <c r="CA63" i="11" s="1"/>
  <c r="BR58" i="11"/>
  <c r="BZ58" i="11" s="1"/>
  <c r="CA58" i="11" s="1"/>
  <c r="BR41" i="11"/>
  <c r="BZ41" i="11" s="1"/>
  <c r="CA41" i="11" s="1"/>
  <c r="BR2" i="11"/>
  <c r="BZ2" i="11" s="1"/>
  <c r="CA2" i="11" s="1"/>
  <c r="BR22" i="11"/>
  <c r="BZ22" i="11" s="1"/>
  <c r="CA22" i="11" s="1"/>
  <c r="BR35" i="11"/>
  <c r="BZ35" i="11" s="1"/>
  <c r="CA35" i="11" s="1"/>
  <c r="BS34" i="11"/>
  <c r="CC34" i="11" s="1"/>
  <c r="CD34" i="11" s="1"/>
  <c r="BS35" i="11"/>
  <c r="CC35" i="11" s="1"/>
  <c r="CD35" i="11" s="1"/>
  <c r="BS12" i="11"/>
  <c r="CC12" i="11" s="1"/>
  <c r="CD12" i="11" s="1"/>
  <c r="BR53" i="11"/>
  <c r="BZ53" i="11" s="1"/>
  <c r="CA53" i="11" s="1"/>
  <c r="BR25" i="11"/>
  <c r="BZ25" i="11" s="1"/>
  <c r="CA25" i="11" s="1"/>
  <c r="BT57" i="11"/>
  <c r="CF57" i="11" s="1"/>
  <c r="CG57" i="11" s="1"/>
  <c r="BT44" i="11"/>
  <c r="CF44" i="11" s="1"/>
  <c r="CG44" i="11" s="1"/>
  <c r="BR19" i="11"/>
  <c r="BV66" i="11"/>
  <c r="BV23" i="11"/>
  <c r="CL23" i="11" s="1"/>
  <c r="CM23" i="11" s="1"/>
  <c r="BV34" i="11"/>
  <c r="CL34" i="11" s="1"/>
  <c r="CM34" i="11" s="1"/>
  <c r="BV38" i="11"/>
  <c r="CL38" i="11" s="1"/>
  <c r="CM38" i="11" s="1"/>
  <c r="BV44" i="11"/>
  <c r="CL44" i="11" s="1"/>
  <c r="CM44" i="11" s="1"/>
  <c r="BV47" i="11"/>
  <c r="CL47" i="11" s="1"/>
  <c r="CM47" i="11" s="1"/>
  <c r="BV31" i="11"/>
  <c r="CL31" i="11" s="1"/>
  <c r="CM31" i="11" s="1"/>
  <c r="BV55" i="11"/>
  <c r="CL55" i="11" s="1"/>
  <c r="CM55" i="11" s="1"/>
  <c r="BV4" i="11"/>
  <c r="CL4" i="11" s="1"/>
  <c r="CM4" i="11" s="1"/>
  <c r="BV63" i="11"/>
  <c r="CL63" i="11" s="1"/>
  <c r="CM63" i="11" s="1"/>
  <c r="BV20" i="11"/>
  <c r="CL20" i="11" s="1"/>
  <c r="CM20" i="11" s="1"/>
  <c r="BV60" i="11"/>
  <c r="CL60" i="11" s="1"/>
  <c r="CM60" i="11" s="1"/>
  <c r="BV29" i="11"/>
  <c r="CL29" i="11" s="1"/>
  <c r="CM29" i="11" s="1"/>
  <c r="BV65" i="11"/>
  <c r="CL65" i="11" s="1"/>
  <c r="CM65" i="11" s="1"/>
  <c r="BV25" i="11"/>
  <c r="CL25" i="11" s="1"/>
  <c r="CM25" i="11" s="1"/>
  <c r="BV50" i="11"/>
  <c r="CL50" i="11" s="1"/>
  <c r="CM50" i="11" s="1"/>
  <c r="BV39" i="11"/>
  <c r="CL39" i="11" s="1"/>
  <c r="CM39" i="11" s="1"/>
  <c r="BV17" i="11"/>
  <c r="CL17" i="11" s="1"/>
  <c r="CM17" i="11" s="1"/>
  <c r="BV54" i="11"/>
  <c r="CL54" i="11" s="1"/>
  <c r="CM54" i="11" s="1"/>
  <c r="BV24" i="11"/>
  <c r="CL24" i="11" s="1"/>
  <c r="CM24" i="11" s="1"/>
  <c r="BV32" i="11"/>
  <c r="CL32" i="11" s="1"/>
  <c r="CM32" i="11" s="1"/>
  <c r="BV35" i="11"/>
  <c r="CL35" i="11" s="1"/>
  <c r="CM35" i="11" s="1"/>
  <c r="BV28" i="11"/>
  <c r="CL28" i="11" s="1"/>
  <c r="CM28" i="11" s="1"/>
  <c r="BV37" i="11"/>
  <c r="CL37" i="11" s="1"/>
  <c r="CM37" i="11" s="1"/>
  <c r="BV12" i="11"/>
  <c r="CL12" i="11" s="1"/>
  <c r="CM12" i="11" s="1"/>
  <c r="BV3" i="11"/>
  <c r="CL3" i="11" s="1"/>
  <c r="CM3" i="11" s="1"/>
  <c r="BV19" i="11"/>
  <c r="CL19" i="11" s="1"/>
  <c r="CM19" i="11" s="1"/>
  <c r="BV27" i="11"/>
  <c r="CL27" i="11" s="1"/>
  <c r="CM27" i="11" s="1"/>
  <c r="BV26" i="11"/>
  <c r="CL26" i="11" s="1"/>
  <c r="CM26" i="11" s="1"/>
  <c r="BV7" i="11"/>
  <c r="CL7" i="11" s="1"/>
  <c r="CM7" i="11" s="1"/>
  <c r="BV36" i="11"/>
  <c r="CL36" i="11" s="1"/>
  <c r="CM36" i="11" s="1"/>
  <c r="BV8" i="11"/>
  <c r="CL8" i="11" s="1"/>
  <c r="CM8" i="11" s="1"/>
  <c r="BR61" i="11"/>
  <c r="BZ61" i="11" s="1"/>
  <c r="CA61" i="11" s="1"/>
  <c r="BS17" i="11"/>
  <c r="CC17" i="11" s="1"/>
  <c r="CD17" i="11" s="1"/>
  <c r="BT54" i="11"/>
  <c r="CF54" i="11" s="1"/>
  <c r="CG54" i="11" s="1"/>
  <c r="BW66" i="11"/>
  <c r="BU23" i="11"/>
  <c r="CI23" i="11" s="1"/>
  <c r="CJ23" i="11" s="1"/>
  <c r="BW60" i="11"/>
  <c r="BX30" i="11"/>
  <c r="CR30" i="11" s="1"/>
  <c r="CS30" i="11" s="1"/>
  <c r="BX11" i="11"/>
  <c r="CR11" i="11" s="1"/>
  <c r="CS11" i="11" s="1"/>
  <c r="BU41" i="11"/>
  <c r="CI41" i="11" s="1"/>
  <c r="CJ41" i="11" s="1"/>
  <c r="BW13" i="11"/>
  <c r="BW29" i="11"/>
  <c r="BW2" i="11"/>
  <c r="BW23" i="11"/>
  <c r="BX66" i="11"/>
  <c r="BW61" i="11"/>
  <c r="BU27" i="11"/>
  <c r="CI27" i="11" s="1"/>
  <c r="CJ27" i="11" s="1"/>
  <c r="BW55" i="11"/>
  <c r="BX58" i="11"/>
  <c r="CR58" i="11" s="1"/>
  <c r="CS58" i="11" s="1"/>
  <c r="BW3" i="11"/>
  <c r="BX33" i="11"/>
  <c r="CR33" i="11" s="1"/>
  <c r="CS33" i="11" s="1"/>
  <c r="BW28" i="11"/>
  <c r="BW30" i="11"/>
  <c r="BW44" i="11"/>
  <c r="BU66" i="11"/>
  <c r="BU36" i="11"/>
  <c r="CI36" i="11" s="1"/>
  <c r="CJ36" i="11" s="1"/>
  <c r="BX2" i="11"/>
  <c r="CR2" i="11" s="1"/>
  <c r="CS2" i="11" s="1"/>
  <c r="BX59" i="11"/>
  <c r="CR59" i="11" s="1"/>
  <c r="CS59" i="11" s="1"/>
  <c r="BU35" i="11"/>
  <c r="CI35" i="11" s="1"/>
  <c r="CJ35" i="11" s="1"/>
  <c r="BX47" i="11"/>
  <c r="CR47" i="11" s="1"/>
  <c r="CS47" i="11" s="1"/>
  <c r="BW58" i="11"/>
  <c r="BW17" i="11"/>
  <c r="BU58" i="11"/>
  <c r="CI58" i="11" s="1"/>
  <c r="CJ58" i="11" s="1"/>
  <c r="BW47" i="11"/>
  <c r="BW52" i="11"/>
  <c r="BU3" i="11"/>
  <c r="CI3" i="11" s="1"/>
  <c r="CJ3" i="11" s="1"/>
  <c r="BX56" i="11"/>
  <c r="CR56" i="11" s="1"/>
  <c r="CS56" i="11" s="1"/>
  <c r="BW36" i="11"/>
  <c r="BX41" i="11"/>
  <c r="CR41" i="11" s="1"/>
  <c r="CS41" i="11" s="1"/>
  <c r="BW63" i="11"/>
  <c r="BX45" i="11"/>
  <c r="CR45" i="11" s="1"/>
  <c r="CS45" i="11" s="1"/>
  <c r="BU37" i="11"/>
  <c r="CI37" i="11" s="1"/>
  <c r="CJ37" i="11" s="1"/>
  <c r="BU56" i="11"/>
  <c r="CI56" i="11" s="1"/>
  <c r="CJ56" i="11" s="1"/>
  <c r="BW56" i="11"/>
  <c r="BU49" i="11"/>
  <c r="CI49" i="11" s="1"/>
  <c r="CJ49" i="11" s="1"/>
  <c r="BU33" i="11"/>
  <c r="CI33" i="11" s="1"/>
  <c r="CJ33" i="11" s="1"/>
  <c r="BU38" i="11"/>
  <c r="CI38" i="11" s="1"/>
  <c r="CJ38" i="11" s="1"/>
  <c r="BX25" i="11"/>
  <c r="CR25" i="11" s="1"/>
  <c r="CS25" i="11" s="1"/>
  <c r="BW4" i="11"/>
  <c r="BU17" i="11"/>
  <c r="CI17" i="11" s="1"/>
  <c r="CJ17" i="11" s="1"/>
  <c r="BU4" i="11"/>
  <c r="CI4" i="11" s="1"/>
  <c r="CJ4" i="11" s="1"/>
  <c r="BU2" i="11"/>
  <c r="CI2" i="11" s="1"/>
  <c r="CJ2" i="11" s="1"/>
  <c r="BX52" i="11"/>
  <c r="CR52" i="11" s="1"/>
  <c r="CS52" i="11" s="1"/>
  <c r="BW41" i="11"/>
  <c r="AI65" i="11"/>
  <c r="AI63" i="11"/>
  <c r="AI52" i="11"/>
  <c r="AI7" i="11"/>
  <c r="AI60" i="11"/>
  <c r="AI32" i="11"/>
  <c r="AI2" i="11"/>
  <c r="AI37" i="11"/>
  <c r="AI8" i="11"/>
  <c r="AI49" i="11"/>
  <c r="AI33" i="11"/>
  <c r="AI31" i="11"/>
  <c r="AI22" i="11"/>
  <c r="AI59" i="11"/>
  <c r="AI39" i="11"/>
  <c r="AI15" i="11"/>
  <c r="AI50" i="11"/>
  <c r="AI26" i="11"/>
  <c r="AI41" i="11"/>
  <c r="AI3" i="11"/>
  <c r="AI54" i="11"/>
  <c r="AI56" i="11"/>
  <c r="AI17" i="11"/>
  <c r="AI11" i="11"/>
  <c r="AI24" i="11"/>
  <c r="AI38" i="11"/>
  <c r="AI53" i="11"/>
  <c r="AI20" i="11"/>
  <c r="AI25" i="11"/>
  <c r="AI34" i="11"/>
  <c r="AI44" i="11"/>
  <c r="AI45" i="11"/>
  <c r="AI61" i="11"/>
  <c r="AI23" i="11"/>
  <c r="AI57" i="11"/>
  <c r="AI35" i="11"/>
  <c r="AI42" i="11"/>
  <c r="AI9" i="11"/>
  <c r="AI29" i="11"/>
  <c r="AI30" i="11"/>
  <c r="AI13" i="11"/>
  <c r="AI28" i="11"/>
  <c r="AI19" i="11"/>
  <c r="AI12" i="11"/>
  <c r="AI58" i="11"/>
  <c r="AI27" i="11"/>
  <c r="BD10" i="11" l="1"/>
  <c r="BE10" i="11" s="1"/>
  <c r="BF10" i="11" s="1"/>
  <c r="BD64" i="11"/>
  <c r="BE64" i="11" s="1"/>
  <c r="BF64" i="11" s="1"/>
  <c r="BE46" i="11"/>
  <c r="BF46" i="11" s="1"/>
  <c r="BE14" i="11"/>
  <c r="BF14" i="11" s="1"/>
  <c r="AJ66" i="11"/>
  <c r="AM10" i="11"/>
  <c r="AT10" i="11" s="1"/>
  <c r="AW10" i="11" s="1"/>
  <c r="AV10" i="11"/>
  <c r="BB10" i="11" s="1"/>
  <c r="AL64" i="11"/>
  <c r="AM64" i="11" s="1"/>
  <c r="AT64" i="11" s="1"/>
  <c r="AW64" i="11" s="1"/>
  <c r="BE5" i="11"/>
  <c r="BF5" i="11" s="1"/>
  <c r="CO5" i="11"/>
  <c r="CP5" i="11" s="1"/>
  <c r="AR5" i="11"/>
  <c r="AS5" i="11" s="1"/>
  <c r="AL5" i="11"/>
  <c r="AR40" i="11"/>
  <c r="AS40" i="11" s="1"/>
  <c r="AL40" i="11"/>
  <c r="CO40" i="11"/>
  <c r="CP40" i="11" s="1"/>
  <c r="BE40" i="11"/>
  <c r="BF40" i="11" s="1"/>
  <c r="CO46" i="11"/>
  <c r="CP46" i="11" s="1"/>
  <c r="AL62" i="11"/>
  <c r="AR62" i="11"/>
  <c r="AS62" i="11" s="1"/>
  <c r="CO62" i="11"/>
  <c r="CP62" i="11" s="1"/>
  <c r="BE62" i="11"/>
  <c r="BF62" i="11" s="1"/>
  <c r="B61" i="8"/>
  <c r="F61" i="8" s="1"/>
  <c r="B73" i="8"/>
  <c r="H73" i="8" s="1"/>
  <c r="B46" i="8"/>
  <c r="H46" i="8" s="1"/>
  <c r="B44" i="8"/>
  <c r="F44" i="8" s="1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AR51" i="11"/>
  <c r="AS51" i="11" s="1"/>
  <c r="B57" i="8"/>
  <c r="AR46" i="11"/>
  <c r="AS46" i="11" s="1"/>
  <c r="AL46" i="11"/>
  <c r="BE51" i="11"/>
  <c r="BF51" i="11" s="1"/>
  <c r="AL51" i="11"/>
  <c r="AL16" i="11"/>
  <c r="AM16" i="11" s="1"/>
  <c r="AR16" i="11"/>
  <c r="AS16" i="11" s="1"/>
  <c r="AL6" i="11"/>
  <c r="AM6" i="11" s="1"/>
  <c r="CO48" i="11"/>
  <c r="CP48" i="11" s="1"/>
  <c r="BE48" i="11"/>
  <c r="BF48" i="11" s="1"/>
  <c r="AR48" i="11"/>
  <c r="AS48" i="11" s="1"/>
  <c r="AL48" i="11"/>
  <c r="BE16" i="11"/>
  <c r="BF16" i="11" s="1"/>
  <c r="AR6" i="11"/>
  <c r="AS6" i="11" s="1"/>
  <c r="BE6" i="11"/>
  <c r="BF6" i="11" s="1"/>
  <c r="CO14" i="11"/>
  <c r="CP14" i="11" s="1"/>
  <c r="AR21" i="11"/>
  <c r="AS21" i="11" s="1"/>
  <c r="AL21" i="11"/>
  <c r="CO21" i="11"/>
  <c r="CP21" i="11" s="1"/>
  <c r="BE21" i="11"/>
  <c r="BF21" i="11" s="1"/>
  <c r="CO41" i="11"/>
  <c r="CP41" i="11" s="1"/>
  <c r="BE41" i="11"/>
  <c r="BF41" i="11" s="1"/>
  <c r="CO47" i="11"/>
  <c r="CP47" i="11" s="1"/>
  <c r="BE47" i="11"/>
  <c r="BF47" i="11" s="1"/>
  <c r="CO2" i="11"/>
  <c r="CP2" i="11" s="1"/>
  <c r="BE2" i="11"/>
  <c r="BF2" i="11" s="1"/>
  <c r="CO63" i="11"/>
  <c r="CP63" i="11" s="1"/>
  <c r="BE63" i="11"/>
  <c r="BF63" i="11" s="1"/>
  <c r="CO30" i="11"/>
  <c r="CP30" i="11" s="1"/>
  <c r="BE30" i="11"/>
  <c r="BF30" i="11" s="1"/>
  <c r="CO23" i="11"/>
  <c r="CP23" i="11" s="1"/>
  <c r="BE23" i="11"/>
  <c r="BF23" i="11" s="1"/>
  <c r="CO11" i="11"/>
  <c r="CP11" i="11" s="1"/>
  <c r="BE11" i="11"/>
  <c r="BF11" i="11" s="1"/>
  <c r="CO20" i="11"/>
  <c r="CP20" i="11" s="1"/>
  <c r="BE20" i="11"/>
  <c r="BF20" i="11" s="1"/>
  <c r="CO37" i="11"/>
  <c r="CP37" i="11" s="1"/>
  <c r="BE37" i="11"/>
  <c r="BF37" i="11" s="1"/>
  <c r="CO38" i="11"/>
  <c r="CP38" i="11" s="1"/>
  <c r="BE38" i="11"/>
  <c r="BF38" i="11" s="1"/>
  <c r="CO57" i="11"/>
  <c r="CP57" i="11" s="1"/>
  <c r="BE57" i="11"/>
  <c r="BF57" i="11" s="1"/>
  <c r="CO18" i="11"/>
  <c r="CP18" i="11" s="1"/>
  <c r="BE18" i="11"/>
  <c r="BF18" i="11" s="1"/>
  <c r="CO43" i="11"/>
  <c r="CP43" i="11" s="1"/>
  <c r="BE43" i="11"/>
  <c r="BF43" i="11" s="1"/>
  <c r="CO52" i="11"/>
  <c r="CP52" i="11" s="1"/>
  <c r="BE52" i="11"/>
  <c r="BF52" i="11" s="1"/>
  <c r="CO55" i="11"/>
  <c r="CP55" i="11" s="1"/>
  <c r="BE55" i="11"/>
  <c r="BF55" i="11" s="1"/>
  <c r="CO8" i="11"/>
  <c r="CP8" i="11" s="1"/>
  <c r="BE8" i="11"/>
  <c r="BF8" i="11" s="1"/>
  <c r="CO32" i="11"/>
  <c r="CP32" i="11" s="1"/>
  <c r="BE32" i="11"/>
  <c r="BF32" i="11" s="1"/>
  <c r="CO65" i="11"/>
  <c r="CP65" i="11" s="1"/>
  <c r="BE65" i="11"/>
  <c r="BF65" i="11" s="1"/>
  <c r="CO31" i="11"/>
  <c r="CP31" i="11" s="1"/>
  <c r="BE31" i="11"/>
  <c r="BF31" i="11" s="1"/>
  <c r="CO60" i="11"/>
  <c r="CP60" i="11" s="1"/>
  <c r="BE60" i="11"/>
  <c r="BF60" i="11" s="1"/>
  <c r="CO50" i="11"/>
  <c r="CP50" i="11" s="1"/>
  <c r="BE50" i="11"/>
  <c r="BF50" i="11" s="1"/>
  <c r="CO36" i="11"/>
  <c r="CP36" i="11" s="1"/>
  <c r="BE36" i="11"/>
  <c r="BF36" i="11" s="1"/>
  <c r="CO58" i="11"/>
  <c r="CP58" i="11" s="1"/>
  <c r="BE58" i="11"/>
  <c r="BF58" i="11" s="1"/>
  <c r="CO61" i="11"/>
  <c r="CP61" i="11" s="1"/>
  <c r="BE61" i="11"/>
  <c r="BF61" i="11" s="1"/>
  <c r="CO29" i="11"/>
  <c r="CP29" i="11" s="1"/>
  <c r="BE29" i="11"/>
  <c r="BF29" i="11" s="1"/>
  <c r="CO15" i="11"/>
  <c r="CP15" i="11" s="1"/>
  <c r="BE15" i="11"/>
  <c r="BF15" i="11" s="1"/>
  <c r="CO7" i="11"/>
  <c r="CP7" i="11" s="1"/>
  <c r="BE7" i="11"/>
  <c r="BF7" i="11" s="1"/>
  <c r="CO27" i="11"/>
  <c r="CP27" i="11" s="1"/>
  <c r="BE27" i="11"/>
  <c r="BF27" i="11" s="1"/>
  <c r="CO45" i="11"/>
  <c r="CP45" i="11" s="1"/>
  <c r="BE45" i="11"/>
  <c r="BF45" i="11" s="1"/>
  <c r="CO44" i="11"/>
  <c r="CP44" i="11" s="1"/>
  <c r="BE44" i="11"/>
  <c r="BF44" i="11" s="1"/>
  <c r="CO22" i="11"/>
  <c r="CP22" i="11" s="1"/>
  <c r="BE22" i="11"/>
  <c r="BF22" i="11" s="1"/>
  <c r="CO33" i="11"/>
  <c r="CP33" i="11" s="1"/>
  <c r="BE33" i="11"/>
  <c r="BF33" i="11" s="1"/>
  <c r="CO12" i="11"/>
  <c r="CP12" i="11" s="1"/>
  <c r="BE12" i="11"/>
  <c r="BF12" i="11" s="1"/>
  <c r="CO28" i="11"/>
  <c r="CP28" i="11" s="1"/>
  <c r="BE28" i="11"/>
  <c r="BF28" i="11" s="1"/>
  <c r="CO59" i="11"/>
  <c r="CP59" i="11" s="1"/>
  <c r="BE59" i="11"/>
  <c r="BF59" i="11" s="1"/>
  <c r="CO56" i="11"/>
  <c r="CP56" i="11" s="1"/>
  <c r="BE56" i="11"/>
  <c r="BF56" i="11" s="1"/>
  <c r="CO13" i="11"/>
  <c r="CP13" i="11" s="1"/>
  <c r="BE13" i="11"/>
  <c r="BF13" i="11" s="1"/>
  <c r="CO25" i="11"/>
  <c r="CP25" i="11" s="1"/>
  <c r="BE25" i="11"/>
  <c r="BF25" i="11" s="1"/>
  <c r="CO26" i="11"/>
  <c r="CP26" i="11" s="1"/>
  <c r="BE26" i="11"/>
  <c r="BF26" i="11" s="1"/>
  <c r="CO53" i="11"/>
  <c r="CP53" i="11" s="1"/>
  <c r="BE53" i="11"/>
  <c r="BF53" i="11" s="1"/>
  <c r="CO39" i="11"/>
  <c r="CP39" i="11" s="1"/>
  <c r="BE39" i="11"/>
  <c r="BF39" i="11" s="1"/>
  <c r="CO35" i="11"/>
  <c r="CP35" i="11" s="1"/>
  <c r="BE35" i="11"/>
  <c r="BF35" i="11" s="1"/>
  <c r="CO54" i="11"/>
  <c r="CP54" i="11" s="1"/>
  <c r="BE54" i="11"/>
  <c r="BF54" i="11" s="1"/>
  <c r="CO17" i="11"/>
  <c r="CP17" i="11" s="1"/>
  <c r="BE17" i="11"/>
  <c r="BF17" i="11" s="1"/>
  <c r="CO34" i="11"/>
  <c r="CP34" i="11" s="1"/>
  <c r="BE34" i="11"/>
  <c r="BF34" i="11" s="1"/>
  <c r="CO9" i="11"/>
  <c r="CP9" i="11" s="1"/>
  <c r="BE9" i="11"/>
  <c r="BF9" i="11" s="1"/>
  <c r="CO19" i="11"/>
  <c r="CP19" i="11" s="1"/>
  <c r="BE19" i="11"/>
  <c r="BF19" i="11" s="1"/>
  <c r="CO4" i="11"/>
  <c r="CP4" i="11" s="1"/>
  <c r="BE4" i="11"/>
  <c r="BF4" i="11" s="1"/>
  <c r="CO3" i="11"/>
  <c r="CP3" i="11" s="1"/>
  <c r="BE3" i="11"/>
  <c r="BF3" i="11" s="1"/>
  <c r="CO42" i="11"/>
  <c r="CP42" i="11" s="1"/>
  <c r="BE42" i="11"/>
  <c r="BF42" i="11" s="1"/>
  <c r="CO24" i="11"/>
  <c r="CP24" i="11" s="1"/>
  <c r="BE24" i="11"/>
  <c r="BF24" i="11" s="1"/>
  <c r="CO49" i="11"/>
  <c r="CP49" i="11" s="1"/>
  <c r="BE49" i="11"/>
  <c r="BF49" i="11" s="1"/>
  <c r="AL14" i="11"/>
  <c r="AM14" i="11" s="1"/>
  <c r="AL43" i="11"/>
  <c r="AR14" i="11"/>
  <c r="AS14" i="11" s="1"/>
  <c r="AR2" i="11"/>
  <c r="AR43" i="11"/>
  <c r="AS43" i="11" s="1"/>
  <c r="CC18" i="11"/>
  <c r="CD18" i="11" s="1"/>
  <c r="CF18" i="11"/>
  <c r="CG18" i="11" s="1"/>
  <c r="BZ18" i="11"/>
  <c r="CA18" i="11" s="1"/>
  <c r="BZ19" i="11"/>
  <c r="CA19" i="11" s="1"/>
  <c r="AL65" i="11"/>
  <c r="AM65" i="11" s="1"/>
  <c r="AR65" i="11"/>
  <c r="AS65" i="11" s="1"/>
  <c r="AR63" i="11"/>
  <c r="AS63" i="11" s="1"/>
  <c r="AL63" i="11"/>
  <c r="AR52" i="11"/>
  <c r="AS52" i="11" s="1"/>
  <c r="AL52" i="11"/>
  <c r="AL35" i="11"/>
  <c r="AR38" i="11"/>
  <c r="AR8" i="11"/>
  <c r="AL27" i="11"/>
  <c r="AL23" i="11"/>
  <c r="AR17" i="11"/>
  <c r="AR12" i="11"/>
  <c r="AR19" i="11"/>
  <c r="AR9" i="11"/>
  <c r="AL15" i="11"/>
  <c r="AR28" i="11"/>
  <c r="AR4" i="11"/>
  <c r="AR61" i="11"/>
  <c r="AL20" i="11"/>
  <c r="AR56" i="11"/>
  <c r="AR39" i="11"/>
  <c r="AR32" i="11"/>
  <c r="AR45" i="11"/>
  <c r="AL53" i="11"/>
  <c r="AR54" i="11"/>
  <c r="AR59" i="11"/>
  <c r="AL31" i="11"/>
  <c r="AL44" i="11"/>
  <c r="AR3" i="11"/>
  <c r="AL47" i="11"/>
  <c r="AL33" i="11"/>
  <c r="AR60" i="11"/>
  <c r="AR58" i="11"/>
  <c r="AR13" i="11"/>
  <c r="AR42" i="11"/>
  <c r="AR34" i="11"/>
  <c r="AR41" i="11"/>
  <c r="AL49" i="11"/>
  <c r="AR30" i="11"/>
  <c r="AL18" i="11"/>
  <c r="AL22" i="11"/>
  <c r="AL29" i="11"/>
  <c r="AL24" i="11"/>
  <c r="AL26" i="11"/>
  <c r="AR55" i="11"/>
  <c r="AR37" i="11"/>
  <c r="AR36" i="11"/>
  <c r="AL57" i="11"/>
  <c r="AL25" i="11"/>
  <c r="AL11" i="11"/>
  <c r="AL50" i="11"/>
  <c r="AR7" i="11"/>
  <c r="AL7" i="11"/>
  <c r="AM7" i="11" s="1"/>
  <c r="AL60" i="11"/>
  <c r="AR22" i="11"/>
  <c r="AL32" i="11"/>
  <c r="AL2" i="11"/>
  <c r="AR31" i="11"/>
  <c r="AR49" i="11"/>
  <c r="AL37" i="11"/>
  <c r="AR33" i="11"/>
  <c r="AL8" i="11"/>
  <c r="AL55" i="11"/>
  <c r="AR47" i="11"/>
  <c r="AR44" i="11"/>
  <c r="AL42" i="11"/>
  <c r="AL3" i="11"/>
  <c r="AL59" i="11"/>
  <c r="AR53" i="11"/>
  <c r="AL34" i="11"/>
  <c r="AL13" i="11"/>
  <c r="AR15" i="11"/>
  <c r="AL41" i="11"/>
  <c r="AL12" i="11"/>
  <c r="AL30" i="11"/>
  <c r="AR18" i="11"/>
  <c r="AR35" i="11"/>
  <c r="AL38" i="11"/>
  <c r="AL39" i="11"/>
  <c r="AR29" i="11"/>
  <c r="AR50" i="11"/>
  <c r="AR26" i="11"/>
  <c r="AR23" i="11"/>
  <c r="AR11" i="11"/>
  <c r="AL17" i="11"/>
  <c r="AL54" i="11"/>
  <c r="AL4" i="11"/>
  <c r="AR20" i="11"/>
  <c r="AL56" i="11"/>
  <c r="AL9" i="11"/>
  <c r="AR57" i="11"/>
  <c r="AR25" i="11"/>
  <c r="AL36" i="11"/>
  <c r="AL61" i="11"/>
  <c r="AR24" i="11"/>
  <c r="AL45" i="11"/>
  <c r="AL28" i="11"/>
  <c r="AL19" i="11"/>
  <c r="AL58" i="11"/>
  <c r="AR27" i="11"/>
  <c r="AI66" i="11"/>
  <c r="B2" i="8"/>
  <c r="BF66" i="11" l="1"/>
  <c r="BG53" i="11" s="1"/>
  <c r="BG29" i="11"/>
  <c r="BG30" i="11"/>
  <c r="BG41" i="11"/>
  <c r="BG64" i="11"/>
  <c r="BG4" i="11"/>
  <c r="BG3" i="11"/>
  <c r="BG16" i="11"/>
  <c r="BG5" i="11"/>
  <c r="BE66" i="11"/>
  <c r="AV64" i="11"/>
  <c r="BB64" i="11" s="1"/>
  <c r="AM5" i="11"/>
  <c r="AT5" i="11" s="1"/>
  <c r="AW5" i="11" s="1"/>
  <c r="AV5" i="11"/>
  <c r="BB5" i="11" s="1"/>
  <c r="AM40" i="11"/>
  <c r="AT40" i="11" s="1"/>
  <c r="AW40" i="11" s="1"/>
  <c r="AV40" i="11"/>
  <c r="BB40" i="11" s="1"/>
  <c r="H61" i="8"/>
  <c r="AM62" i="11"/>
  <c r="AT62" i="11" s="1"/>
  <c r="AW62" i="11" s="1"/>
  <c r="AV62" i="11"/>
  <c r="BB62" i="11" s="1"/>
  <c r="F73" i="8"/>
  <c r="F46" i="8"/>
  <c r="H44" i="8"/>
  <c r="F11" i="8"/>
  <c r="F69" i="8"/>
  <c r="F47" i="8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AV51" i="11"/>
  <c r="BB51" i="11" s="1"/>
  <c r="AM46" i="11"/>
  <c r="AT46" i="11" s="1"/>
  <c r="AW46" i="11" s="1"/>
  <c r="AV46" i="11"/>
  <c r="BB46" i="11" s="1"/>
  <c r="AM51" i="11"/>
  <c r="AT51" i="11" s="1"/>
  <c r="AW51" i="11" s="1"/>
  <c r="AV16" i="11"/>
  <c r="BB16" i="11" s="1"/>
  <c r="AT16" i="11"/>
  <c r="AW16" i="11" s="1"/>
  <c r="AM48" i="11"/>
  <c r="AT48" i="11" s="1"/>
  <c r="AW48" i="11" s="1"/>
  <c r="AV48" i="11"/>
  <c r="BB48" i="11" s="1"/>
  <c r="AV6" i="11"/>
  <c r="BB6" i="11" s="1"/>
  <c r="AT6" i="11"/>
  <c r="AW6" i="11" s="1"/>
  <c r="AV44" i="11"/>
  <c r="AV43" i="11"/>
  <c r="B74" i="8"/>
  <c r="AM21" i="11"/>
  <c r="AT21" i="11" s="1"/>
  <c r="AW21" i="11" s="1"/>
  <c r="AV21" i="11"/>
  <c r="BB21" i="11" s="1"/>
  <c r="BD66" i="11"/>
  <c r="AV14" i="11"/>
  <c r="BB14" i="11" s="1"/>
  <c r="AT14" i="11"/>
  <c r="AW14" i="11" s="1"/>
  <c r="AM43" i="11"/>
  <c r="AT43" i="11" s="1"/>
  <c r="AW43" i="11" s="1"/>
  <c r="H2" i="8"/>
  <c r="AV18" i="11"/>
  <c r="AV65" i="11"/>
  <c r="AT65" i="11"/>
  <c r="AW65" i="11" s="1"/>
  <c r="AV52" i="11"/>
  <c r="AV63" i="11"/>
  <c r="BB63" i="11" s="1"/>
  <c r="AM63" i="11"/>
  <c r="AT63" i="11" s="1"/>
  <c r="AW63" i="11" s="1"/>
  <c r="AM52" i="11"/>
  <c r="AT52" i="11" s="1"/>
  <c r="AW52" i="11" s="1"/>
  <c r="AV7" i="11"/>
  <c r="AS7" i="11"/>
  <c r="AT7" i="11" s="1"/>
  <c r="AW7" i="11" s="1"/>
  <c r="F2" i="8"/>
  <c r="BG38" i="11" l="1"/>
  <c r="BG12" i="11"/>
  <c r="BH41" i="11"/>
  <c r="BH5" i="11"/>
  <c r="BH29" i="11"/>
  <c r="BH16" i="11"/>
  <c r="BH12" i="11"/>
  <c r="BH3" i="11"/>
  <c r="BG13" i="11"/>
  <c r="BH13" i="11" s="1"/>
  <c r="BG25" i="11"/>
  <c r="BH25" i="11" s="1"/>
  <c r="BG6" i="11"/>
  <c r="BH30" i="11"/>
  <c r="BH38" i="11"/>
  <c r="BH4" i="11"/>
  <c r="BH6" i="11"/>
  <c r="BH64" i="11"/>
  <c r="BH53" i="11"/>
  <c r="BG62" i="11"/>
  <c r="BH62" i="11" s="1"/>
  <c r="BG7" i="11"/>
  <c r="BH7" i="11" s="1"/>
  <c r="BG40" i="11"/>
  <c r="BH40" i="11" s="1"/>
  <c r="BG45" i="11"/>
  <c r="BH45" i="11" s="1"/>
  <c r="BG26" i="11"/>
  <c r="BH26" i="11" s="1"/>
  <c r="BG19" i="11"/>
  <c r="BH19" i="11" s="1"/>
  <c r="BG48" i="11"/>
  <c r="BH48" i="11" s="1"/>
  <c r="BG54" i="11"/>
  <c r="BH54" i="11" s="1"/>
  <c r="BG51" i="11"/>
  <c r="BH51" i="11" s="1"/>
  <c r="BG46" i="11"/>
  <c r="BH46" i="11" s="1"/>
  <c r="BG17" i="11"/>
  <c r="BH17" i="11" s="1"/>
  <c r="BG2" i="11"/>
  <c r="BH2" i="11" s="1"/>
  <c r="BG20" i="11"/>
  <c r="BH20" i="11" s="1"/>
  <c r="BG21" i="11"/>
  <c r="BH21" i="11" s="1"/>
  <c r="BG28" i="11"/>
  <c r="BH28" i="11" s="1"/>
  <c r="BG37" i="11"/>
  <c r="BH37" i="11" s="1"/>
  <c r="BG39" i="11"/>
  <c r="BH39" i="11" s="1"/>
  <c r="BG52" i="11"/>
  <c r="BH52" i="11" s="1"/>
  <c r="BG47" i="11"/>
  <c r="BH47" i="11" s="1"/>
  <c r="BG57" i="11"/>
  <c r="BH57" i="11" s="1"/>
  <c r="BG61" i="11"/>
  <c r="BH61" i="11" s="1"/>
  <c r="BG18" i="11"/>
  <c r="BH18" i="11" s="1"/>
  <c r="BG63" i="11"/>
  <c r="BH63" i="11" s="1"/>
  <c r="BG9" i="11"/>
  <c r="BH9" i="11" s="1"/>
  <c r="BG43" i="11"/>
  <c r="BH43" i="11" s="1"/>
  <c r="BG34" i="11"/>
  <c r="BH34" i="11" s="1"/>
  <c r="BG44" i="11"/>
  <c r="BH44" i="11" s="1"/>
  <c r="BG23" i="11"/>
  <c r="BH23" i="11" s="1"/>
  <c r="BG55" i="11"/>
  <c r="BH55" i="11" s="1"/>
  <c r="BG33" i="11"/>
  <c r="BH33" i="11" s="1"/>
  <c r="BG60" i="11"/>
  <c r="BH60" i="11" s="1"/>
  <c r="BG14" i="11"/>
  <c r="BH14" i="11" s="1"/>
  <c r="BG11" i="11"/>
  <c r="BH11" i="11" s="1"/>
  <c r="BG22" i="11"/>
  <c r="BH22" i="11" s="1"/>
  <c r="BG32" i="11"/>
  <c r="BH32" i="11" s="1"/>
  <c r="BG65" i="11"/>
  <c r="BH65" i="11" s="1"/>
  <c r="BG35" i="11"/>
  <c r="BH35" i="11" s="1"/>
  <c r="BG36" i="11"/>
  <c r="BH36" i="11" s="1"/>
  <c r="BG31" i="11"/>
  <c r="BH31" i="11" s="1"/>
  <c r="BG56" i="11"/>
  <c r="BH56" i="11" s="1"/>
  <c r="BG27" i="11"/>
  <c r="BH27" i="11" s="1"/>
  <c r="BG8" i="11"/>
  <c r="BH8" i="11" s="1"/>
  <c r="BG10" i="11"/>
  <c r="BH10" i="11" s="1"/>
  <c r="BG24" i="11"/>
  <c r="BH24" i="11" s="1"/>
  <c r="BG50" i="11"/>
  <c r="BH50" i="11" s="1"/>
  <c r="BG15" i="11"/>
  <c r="BH15" i="11" s="1"/>
  <c r="BG59" i="11"/>
  <c r="BH59" i="11" s="1"/>
  <c r="BG42" i="11"/>
  <c r="BH42" i="11" s="1"/>
  <c r="BG58" i="11"/>
  <c r="BH58" i="11" s="1"/>
  <c r="BG49" i="11"/>
  <c r="BH49" i="11" s="1"/>
  <c r="F74" i="8"/>
  <c r="BB43" i="11"/>
  <c r="BB52" i="11"/>
  <c r="BB7" i="11"/>
  <c r="BB65" i="11"/>
  <c r="AS54" i="11"/>
  <c r="AS47" i="11"/>
  <c r="BI31" i="11" l="1"/>
  <c r="BJ31" i="11" s="1"/>
  <c r="BI13" i="11"/>
  <c r="BJ13" i="11" s="1"/>
  <c r="BI33" i="11"/>
  <c r="BJ33" i="11" s="1"/>
  <c r="BI6" i="11"/>
  <c r="BJ6" i="11" s="1"/>
  <c r="BI35" i="11"/>
  <c r="BJ35" i="11" s="1"/>
  <c r="BI26" i="11"/>
  <c r="BJ26" i="11" s="1"/>
  <c r="BI42" i="11"/>
  <c r="BJ42" i="11" s="1"/>
  <c r="BI56" i="11"/>
  <c r="BJ56" i="11" s="1"/>
  <c r="BI14" i="11"/>
  <c r="BJ14" i="11"/>
  <c r="BI9" i="11"/>
  <c r="BJ9" i="11" s="1"/>
  <c r="BI37" i="11"/>
  <c r="BJ37" i="11" s="1"/>
  <c r="BI54" i="11"/>
  <c r="BJ54" i="11" s="1"/>
  <c r="BI53" i="11"/>
  <c r="BJ53" i="11" s="1"/>
  <c r="BI63" i="11"/>
  <c r="BJ63" i="11" s="1"/>
  <c r="BI57" i="11"/>
  <c r="BJ57" i="11" s="1"/>
  <c r="BI45" i="11"/>
  <c r="BJ45" i="11" s="1"/>
  <c r="BI25" i="11"/>
  <c r="BJ25" i="11" s="1"/>
  <c r="BI16" i="11"/>
  <c r="BJ16" i="11" s="1"/>
  <c r="BI59" i="11"/>
  <c r="BJ59" i="11" s="1"/>
  <c r="BI28" i="11"/>
  <c r="BJ28" i="11" s="1"/>
  <c r="BI18" i="11"/>
  <c r="BJ18" i="11" s="1"/>
  <c r="BI3" i="11"/>
  <c r="BJ3" i="11" s="1"/>
  <c r="BI61" i="11"/>
  <c r="BJ61" i="11" s="1"/>
  <c r="BI4" i="11"/>
  <c r="BJ4" i="11" s="1"/>
  <c r="BI65" i="11"/>
  <c r="BJ65" i="11" s="1"/>
  <c r="BI10" i="11"/>
  <c r="BJ10" i="11" s="1"/>
  <c r="BI47" i="11"/>
  <c r="BJ47" i="11" s="1"/>
  <c r="BI17" i="11"/>
  <c r="BJ17" i="11" s="1"/>
  <c r="BI40" i="11"/>
  <c r="BJ40" i="11" s="1"/>
  <c r="BI38" i="11"/>
  <c r="BJ38" i="11" s="1"/>
  <c r="BI29" i="11"/>
  <c r="BJ29" i="11" s="1"/>
  <c r="BI48" i="11"/>
  <c r="BJ48" i="11" s="1"/>
  <c r="BI15" i="11"/>
  <c r="BJ15" i="11" s="1"/>
  <c r="BI19" i="11"/>
  <c r="BJ19" i="11" s="1"/>
  <c r="BI55" i="11"/>
  <c r="BJ55" i="11" s="1"/>
  <c r="BI12" i="11"/>
  <c r="BJ12" i="11" s="1"/>
  <c r="BI24" i="11"/>
  <c r="BJ24" i="11" s="1"/>
  <c r="BI8" i="11"/>
  <c r="BJ8" i="11" s="1"/>
  <c r="BI34" i="11"/>
  <c r="BJ34" i="11" s="1"/>
  <c r="BI52" i="11"/>
  <c r="BJ52" i="11" s="1"/>
  <c r="BI46" i="11"/>
  <c r="BJ46" i="11" s="1"/>
  <c r="BI7" i="11"/>
  <c r="BJ7" i="11" s="1"/>
  <c r="BI30" i="11"/>
  <c r="BJ30" i="11" s="1"/>
  <c r="BI5" i="11"/>
  <c r="BJ5" i="11" s="1"/>
  <c r="BI60" i="11"/>
  <c r="BJ60" i="11" s="1"/>
  <c r="BI64" i="11"/>
  <c r="BJ64" i="11" s="1"/>
  <c r="BI36" i="11"/>
  <c r="BJ36" i="11" s="1"/>
  <c r="BI21" i="11"/>
  <c r="BJ21" i="11" s="1"/>
  <c r="BI50" i="11"/>
  <c r="BJ50" i="11" s="1"/>
  <c r="BI20" i="11"/>
  <c r="BJ20" i="11" s="1"/>
  <c r="BI23" i="11"/>
  <c r="BJ23" i="11" s="1"/>
  <c r="BI2" i="11"/>
  <c r="BJ2" i="11" s="1"/>
  <c r="BI32" i="11"/>
  <c r="BJ32" i="11" s="1"/>
  <c r="BI44" i="11"/>
  <c r="BJ44" i="11" s="1"/>
  <c r="BI49" i="11"/>
  <c r="BJ49" i="11" s="1"/>
  <c r="BI22" i="11"/>
  <c r="BJ22" i="11" s="1"/>
  <c r="BI58" i="11"/>
  <c r="BJ58" i="11" s="1"/>
  <c r="BI27" i="11"/>
  <c r="BJ27" i="11" s="1"/>
  <c r="BI11" i="11"/>
  <c r="BJ11" i="11" s="1"/>
  <c r="BI43" i="11"/>
  <c r="BJ43" i="11" s="1"/>
  <c r="BI39" i="11"/>
  <c r="BJ39" i="11" s="1"/>
  <c r="BI51" i="11"/>
  <c r="BJ51" i="11" s="1"/>
  <c r="BI62" i="11"/>
  <c r="BJ62" i="11" s="1"/>
  <c r="BI41" i="11"/>
  <c r="BJ41" i="11" s="1"/>
  <c r="AM47" i="11"/>
  <c r="AT47" i="11" s="1"/>
  <c r="AW47" i="11" s="1"/>
  <c r="AM54" i="11"/>
  <c r="AT54" i="11" s="1"/>
  <c r="AW54" i="11" s="1"/>
  <c r="AS37" i="11"/>
  <c r="AS33" i="11"/>
  <c r="AS24" i="11"/>
  <c r="AS39" i="11"/>
  <c r="AS27" i="11"/>
  <c r="AS41" i="11"/>
  <c r="AS49" i="11"/>
  <c r="AS31" i="11"/>
  <c r="AS60" i="11"/>
  <c r="AS13" i="11"/>
  <c r="AS17" i="11"/>
  <c r="AS32" i="11"/>
  <c r="AS28" i="11"/>
  <c r="AS26" i="11"/>
  <c r="AS45" i="11"/>
  <c r="AS30" i="11"/>
  <c r="AS18" i="11"/>
  <c r="AS4" i="11"/>
  <c r="AS44" i="11"/>
  <c r="AS8" i="11"/>
  <c r="AS25" i="11"/>
  <c r="AS57" i="11"/>
  <c r="AS3" i="11"/>
  <c r="AS15" i="11"/>
  <c r="AS50" i="11"/>
  <c r="AS36" i="11"/>
  <c r="AS58" i="11"/>
  <c r="AS12" i="11"/>
  <c r="AS55" i="11"/>
  <c r="AS29" i="11"/>
  <c r="AS19" i="11"/>
  <c r="AS38" i="11"/>
  <c r="AS42" i="11"/>
  <c r="AS34" i="11"/>
  <c r="AS23" i="11"/>
  <c r="AS22" i="11"/>
  <c r="AS9" i="11"/>
  <c r="AS11" i="11"/>
  <c r="AS35" i="11"/>
  <c r="AS59" i="11"/>
  <c r="AS53" i="11"/>
  <c r="AS20" i="11"/>
  <c r="AS56" i="11"/>
  <c r="AS61" i="11"/>
  <c r="AV47" i="11" l="1"/>
  <c r="AV54" i="11"/>
  <c r="AV22" i="11"/>
  <c r="AM22" i="11"/>
  <c r="AT22" i="11" s="1"/>
  <c r="AW22" i="11" s="1"/>
  <c r="AM15" i="11"/>
  <c r="AT15" i="11" s="1"/>
  <c r="AW15" i="11" s="1"/>
  <c r="AV15" i="11"/>
  <c r="AL66" i="11"/>
  <c r="AM2" i="11"/>
  <c r="AV2" i="11"/>
  <c r="AV27" i="11"/>
  <c r="AM27" i="11"/>
  <c r="AT27" i="11" s="1"/>
  <c r="AW27" i="11" s="1"/>
  <c r="AM53" i="11"/>
  <c r="AT53" i="11" s="1"/>
  <c r="AW53" i="11" s="1"/>
  <c r="AV53" i="11"/>
  <c r="AM4" i="11"/>
  <c r="AT4" i="11" s="1"/>
  <c r="AW4" i="11" s="1"/>
  <c r="AV4" i="11"/>
  <c r="AM26" i="11"/>
  <c r="AT26" i="11" s="1"/>
  <c r="AW26" i="11" s="1"/>
  <c r="AV26" i="11"/>
  <c r="AV41" i="11"/>
  <c r="AM41" i="11"/>
  <c r="AT41" i="11" s="1"/>
  <c r="AW41" i="11" s="1"/>
  <c r="AV38" i="11"/>
  <c r="AM38" i="11"/>
  <c r="AT38" i="11" s="1"/>
  <c r="AW38" i="11" s="1"/>
  <c r="AV8" i="11"/>
  <c r="AM8" i="11"/>
  <c r="AT8" i="11" s="1"/>
  <c r="AW8" i="11" s="1"/>
  <c r="AV30" i="11"/>
  <c r="AM30" i="11"/>
  <c r="AT30" i="11" s="1"/>
  <c r="AW30" i="11" s="1"/>
  <c r="AM13" i="11"/>
  <c r="AT13" i="11" s="1"/>
  <c r="AW13" i="11" s="1"/>
  <c r="AV13" i="11"/>
  <c r="AM31" i="11"/>
  <c r="AT31" i="11" s="1"/>
  <c r="AW31" i="11" s="1"/>
  <c r="AV31" i="11"/>
  <c r="AM57" i="11"/>
  <c r="AT57" i="11" s="1"/>
  <c r="AW57" i="11" s="1"/>
  <c r="AV57" i="11"/>
  <c r="AV24" i="11"/>
  <c r="AM24" i="11"/>
  <c r="AT24" i="11" s="1"/>
  <c r="AW24" i="11" s="1"/>
  <c r="AV20" i="11"/>
  <c r="AM20" i="11"/>
  <c r="AT20" i="11" s="1"/>
  <c r="AW20" i="11" s="1"/>
  <c r="AM35" i="11"/>
  <c r="AT35" i="11" s="1"/>
  <c r="AW35" i="11" s="1"/>
  <c r="AV35" i="11"/>
  <c r="AV29" i="11"/>
  <c r="AM29" i="11"/>
  <c r="AT29" i="11" s="1"/>
  <c r="AW29" i="11" s="1"/>
  <c r="AV50" i="11"/>
  <c r="AM50" i="11"/>
  <c r="AT50" i="11" s="1"/>
  <c r="AW50" i="11" s="1"/>
  <c r="AR66" i="11"/>
  <c r="AS2" i="11"/>
  <c r="AM17" i="11"/>
  <c r="AT17" i="11" s="1"/>
  <c r="AW17" i="11" s="1"/>
  <c r="AV17" i="11"/>
  <c r="AM33" i="11"/>
  <c r="AT33" i="11" s="1"/>
  <c r="AW33" i="11" s="1"/>
  <c r="AV33" i="11"/>
  <c r="AM23" i="11"/>
  <c r="AT23" i="11" s="1"/>
  <c r="AW23" i="11" s="1"/>
  <c r="AV23" i="11"/>
  <c r="AV58" i="11"/>
  <c r="AM58" i="11"/>
  <c r="AT58" i="11" s="1"/>
  <c r="AW58" i="11" s="1"/>
  <c r="AM39" i="11"/>
  <c r="AT39" i="11" s="1"/>
  <c r="AW39" i="11" s="1"/>
  <c r="AV39" i="11"/>
  <c r="AM3" i="11"/>
  <c r="AT3" i="11" s="1"/>
  <c r="AW3" i="11" s="1"/>
  <c r="AV3" i="11"/>
  <c r="AV61" i="11"/>
  <c r="AM61" i="11"/>
  <c r="AT61" i="11" s="1"/>
  <c r="AW61" i="11" s="1"/>
  <c r="AV55" i="11"/>
  <c r="AM55" i="11"/>
  <c r="AT55" i="11" s="1"/>
  <c r="AW55" i="11" s="1"/>
  <c r="AV11" i="11"/>
  <c r="AM11" i="11"/>
  <c r="AT11" i="11" s="1"/>
  <c r="AW11" i="11" s="1"/>
  <c r="AM34" i="11"/>
  <c r="AT34" i="11" s="1"/>
  <c r="AW34" i="11" s="1"/>
  <c r="AV34" i="11"/>
  <c r="AM19" i="11"/>
  <c r="AT19" i="11" s="1"/>
  <c r="AW19" i="11" s="1"/>
  <c r="AV19" i="11"/>
  <c r="AV36" i="11"/>
  <c r="AM36" i="11"/>
  <c r="AT36" i="11" s="1"/>
  <c r="AW36" i="11" s="1"/>
  <c r="AM59" i="11"/>
  <c r="AT59" i="11" s="1"/>
  <c r="AW59" i="11" s="1"/>
  <c r="AV59" i="11"/>
  <c r="AV9" i="11"/>
  <c r="AM9" i="11"/>
  <c r="AT9" i="11" s="1"/>
  <c r="AW9" i="11" s="1"/>
  <c r="AM12" i="11"/>
  <c r="AT12" i="11" s="1"/>
  <c r="AW12" i="11" s="1"/>
  <c r="AV12" i="11"/>
  <c r="AM44" i="11"/>
  <c r="AT44" i="11" s="1"/>
  <c r="AW44" i="11" s="1"/>
  <c r="AM18" i="11"/>
  <c r="AT18" i="11" s="1"/>
  <c r="AW18" i="11" s="1"/>
  <c r="BB18" i="11"/>
  <c r="AM45" i="11"/>
  <c r="AT45" i="11" s="1"/>
  <c r="AW45" i="11" s="1"/>
  <c r="AV45" i="11"/>
  <c r="AV28" i="11"/>
  <c r="AM28" i="11"/>
  <c r="AT28" i="11" s="1"/>
  <c r="AW28" i="11" s="1"/>
  <c r="AV60" i="11"/>
  <c r="AM60" i="11"/>
  <c r="AT60" i="11" s="1"/>
  <c r="AW60" i="11" s="1"/>
  <c r="AV49" i="11"/>
  <c r="AM49" i="11"/>
  <c r="AT49" i="11" s="1"/>
  <c r="AW49" i="11" s="1"/>
  <c r="AM37" i="11"/>
  <c r="AT37" i="11" s="1"/>
  <c r="AW37" i="11" s="1"/>
  <c r="AV37" i="11"/>
  <c r="AV56" i="11"/>
  <c r="AM56" i="11"/>
  <c r="AT56" i="11" s="1"/>
  <c r="AW56" i="11" s="1"/>
  <c r="AM42" i="11"/>
  <c r="AT42" i="11" s="1"/>
  <c r="AW42" i="11" s="1"/>
  <c r="AV42" i="11"/>
  <c r="AM25" i="11"/>
  <c r="AT25" i="11" s="1"/>
  <c r="AW25" i="11" s="1"/>
  <c r="AV25" i="11"/>
  <c r="AM32" i="11"/>
  <c r="AT32" i="11" s="1"/>
  <c r="AW32" i="11" s="1"/>
  <c r="AV32" i="11"/>
  <c r="BB32" i="11" s="1"/>
  <c r="BB42" i="11" l="1"/>
  <c r="BB22" i="11"/>
  <c r="BB19" i="11"/>
  <c r="BB39" i="11"/>
  <c r="BB38" i="11"/>
  <c r="BB45" i="11"/>
  <c r="BB34" i="11"/>
  <c r="BB31" i="11"/>
  <c r="BB53" i="11"/>
  <c r="BB58" i="11"/>
  <c r="BB20" i="11"/>
  <c r="BB41" i="11"/>
  <c r="BB15" i="11"/>
  <c r="BB54" i="11"/>
  <c r="BB59" i="11"/>
  <c r="BB23" i="11"/>
  <c r="BB13" i="11"/>
  <c r="BB26" i="11"/>
  <c r="BB47" i="11"/>
  <c r="BB49" i="11"/>
  <c r="BB61" i="11"/>
  <c r="BB50" i="11"/>
  <c r="BB24" i="11"/>
  <c r="BB27" i="11"/>
  <c r="BB33" i="11"/>
  <c r="BB30" i="11"/>
  <c r="BB17" i="11"/>
  <c r="BB2" i="11"/>
  <c r="BB56" i="11"/>
  <c r="BB3" i="11"/>
  <c r="BB57" i="11"/>
  <c r="BB36" i="11"/>
  <c r="BB12" i="11"/>
  <c r="BB35" i="11"/>
  <c r="BB55" i="11"/>
  <c r="BB9" i="11"/>
  <c r="BB44" i="11"/>
  <c r="BB60" i="11"/>
  <c r="BB11" i="11"/>
  <c r="BB29" i="11"/>
  <c r="BB4" i="11"/>
  <c r="BB28" i="11"/>
  <c r="BB8" i="11"/>
  <c r="BB37" i="11"/>
  <c r="BB25" i="11"/>
  <c r="AV66" i="11"/>
  <c r="AM66" i="11"/>
  <c r="AS66" i="11"/>
  <c r="AT2" i="11"/>
  <c r="AW2" i="11" s="1"/>
  <c r="AT66" i="11" l="1"/>
  <c r="AW66" i="11" l="1"/>
  <c r="AX10" i="11" s="1"/>
  <c r="AY10" i="11" s="1"/>
  <c r="AZ10" i="11" l="1"/>
  <c r="BA10" i="11" s="1"/>
  <c r="AX40" i="11"/>
  <c r="AY40" i="11" s="1"/>
  <c r="AZ40" i="11" s="1"/>
  <c r="BA40" i="11" s="1"/>
  <c r="AX5" i="11"/>
  <c r="AY5" i="11" s="1"/>
  <c r="AX62" i="11"/>
  <c r="AY62" i="11" s="1"/>
  <c r="AZ62" i="11" s="1"/>
  <c r="AX64" i="11"/>
  <c r="AY64" i="11" s="1"/>
  <c r="AX46" i="11"/>
  <c r="AY46" i="11" s="1"/>
  <c r="AZ46" i="11" s="1"/>
  <c r="BA46" i="11" s="1"/>
  <c r="AX48" i="11"/>
  <c r="AY48" i="11" s="1"/>
  <c r="AZ48" i="11" s="1"/>
  <c r="BA48" i="11" s="1"/>
  <c r="AX51" i="11"/>
  <c r="AY51" i="11" s="1"/>
  <c r="AX16" i="11"/>
  <c r="AY16" i="11" s="1"/>
  <c r="AZ16" i="11" s="1"/>
  <c r="BA16" i="11" s="1"/>
  <c r="AX6" i="11"/>
  <c r="AY6" i="11" s="1"/>
  <c r="AZ6" i="11" s="1"/>
  <c r="BA6" i="11" s="1"/>
  <c r="AX11" i="11"/>
  <c r="AY11" i="11" s="1"/>
  <c r="AX2" i="11"/>
  <c r="AY2" i="11" s="1"/>
  <c r="AX14" i="11"/>
  <c r="AY14" i="11" s="1"/>
  <c r="AX65" i="11"/>
  <c r="AY65" i="11" s="1"/>
  <c r="AX25" i="11"/>
  <c r="AY25" i="11" s="1"/>
  <c r="AX61" i="11"/>
  <c r="AY61" i="11" s="1"/>
  <c r="AX32" i="11"/>
  <c r="AY32" i="11" s="1"/>
  <c r="AX45" i="11"/>
  <c r="AY45" i="11" s="1"/>
  <c r="AX41" i="11"/>
  <c r="AY41" i="11" s="1"/>
  <c r="AX55" i="11"/>
  <c r="AY55" i="11" s="1"/>
  <c r="AX42" i="11"/>
  <c r="AY42" i="11" s="1"/>
  <c r="AX22" i="11"/>
  <c r="AY22" i="11" s="1"/>
  <c r="AX12" i="11"/>
  <c r="AY12" i="11" s="1"/>
  <c r="AX19" i="11"/>
  <c r="AY19" i="11" s="1"/>
  <c r="AX52" i="11"/>
  <c r="AY52" i="11" s="1"/>
  <c r="AX28" i="11"/>
  <c r="AY28" i="11" s="1"/>
  <c r="AX38" i="11"/>
  <c r="AY38" i="11" s="1"/>
  <c r="AX36" i="11"/>
  <c r="AY36" i="11" s="1"/>
  <c r="AX13" i="11"/>
  <c r="AY13" i="11" s="1"/>
  <c r="AX49" i="11"/>
  <c r="AY49" i="11" s="1"/>
  <c r="AX50" i="11"/>
  <c r="AY50" i="11" s="1"/>
  <c r="AX9" i="11"/>
  <c r="AY9" i="11" s="1"/>
  <c r="AX4" i="11"/>
  <c r="AY4" i="11" s="1"/>
  <c r="AX34" i="11"/>
  <c r="AY34" i="11" s="1"/>
  <c r="AX24" i="11"/>
  <c r="AY24" i="11" s="1"/>
  <c r="AX15" i="11"/>
  <c r="AY15" i="11" s="1"/>
  <c r="AX23" i="11"/>
  <c r="AY23" i="11" s="1"/>
  <c r="AX18" i="11"/>
  <c r="AY18" i="11" s="1"/>
  <c r="AX21" i="11"/>
  <c r="AY21" i="11" s="1"/>
  <c r="AX27" i="11"/>
  <c r="AY27" i="11" s="1"/>
  <c r="AX47" i="11"/>
  <c r="AY47" i="11" s="1"/>
  <c r="AX63" i="11"/>
  <c r="AY63" i="11" s="1"/>
  <c r="AX7" i="11"/>
  <c r="AY7" i="11" s="1"/>
  <c r="AX54" i="11"/>
  <c r="AY54" i="11" s="1"/>
  <c r="AX33" i="11"/>
  <c r="AY33" i="11" s="1"/>
  <c r="AX58" i="11"/>
  <c r="AY58" i="11" s="1"/>
  <c r="AX43" i="11"/>
  <c r="AY43" i="11" s="1"/>
  <c r="AX39" i="11"/>
  <c r="AY39" i="11" s="1"/>
  <c r="AX30" i="11"/>
  <c r="AY30" i="11" s="1"/>
  <c r="AX57" i="11"/>
  <c r="AY57" i="11" s="1"/>
  <c r="AX29" i="11"/>
  <c r="AY29" i="11" s="1"/>
  <c r="AX8" i="11"/>
  <c r="AY8" i="11" s="1"/>
  <c r="AX59" i="11"/>
  <c r="AY59" i="11" s="1"/>
  <c r="AX26" i="11"/>
  <c r="AY26" i="11" s="1"/>
  <c r="AX3" i="11"/>
  <c r="AY3" i="11" s="1"/>
  <c r="AX56" i="11"/>
  <c r="AY56" i="11" s="1"/>
  <c r="AX35" i="11"/>
  <c r="AY35" i="11" s="1"/>
  <c r="AX60" i="11"/>
  <c r="AY60" i="11" s="1"/>
  <c r="AX53" i="11"/>
  <c r="AY53" i="11" s="1"/>
  <c r="AX17" i="11"/>
  <c r="AY17" i="11" s="1"/>
  <c r="AX44" i="11"/>
  <c r="AY44" i="11" s="1"/>
  <c r="AX31" i="11"/>
  <c r="AY31" i="11" s="1"/>
  <c r="AX37" i="11"/>
  <c r="AY37" i="11" s="1"/>
  <c r="AX20" i="11"/>
  <c r="AY20" i="11" s="1"/>
  <c r="BA62" i="11" l="1"/>
  <c r="AZ5" i="11"/>
  <c r="BA5" i="11" s="1"/>
  <c r="AZ64" i="11"/>
  <c r="BA64" i="11" s="1"/>
  <c r="AZ11" i="11"/>
  <c r="BA11" i="11" s="1"/>
  <c r="AZ2" i="11"/>
  <c r="BA2" i="11" s="1"/>
  <c r="AZ65" i="11"/>
  <c r="BA65" i="11" s="1"/>
  <c r="AZ51" i="11"/>
  <c r="BA51" i="11" s="1"/>
  <c r="AZ27" i="11"/>
  <c r="BA27" i="11" s="1"/>
  <c r="AZ22" i="11"/>
  <c r="BA22" i="11" s="1"/>
  <c r="AZ8" i="11"/>
  <c r="BA8" i="11" s="1"/>
  <c r="AZ36" i="11"/>
  <c r="BA36" i="11" s="1"/>
  <c r="AZ53" i="11"/>
  <c r="BA53" i="11" s="1"/>
  <c r="AZ60" i="11"/>
  <c r="BA60" i="11" s="1"/>
  <c r="AZ4" i="11"/>
  <c r="BA4" i="11" s="1"/>
  <c r="AZ30" i="11"/>
  <c r="BA30" i="11" s="1"/>
  <c r="AZ28" i="11"/>
  <c r="BA28" i="11" s="1"/>
  <c r="AZ55" i="11"/>
  <c r="BA55" i="11" s="1"/>
  <c r="AZ14" i="11"/>
  <c r="BA14" i="11" s="1"/>
  <c r="AZ32" i="11"/>
  <c r="BA32" i="11" s="1"/>
  <c r="AZ21" i="11"/>
  <c r="BA21" i="11" s="1"/>
  <c r="AZ34" i="11"/>
  <c r="BA34" i="11" s="1"/>
  <c r="AZ29" i="11"/>
  <c r="BA29" i="11" s="1"/>
  <c r="AZ57" i="11"/>
  <c r="BA57" i="11" s="1"/>
  <c r="AZ38" i="11"/>
  <c r="BA38" i="11" s="1"/>
  <c r="AZ20" i="11"/>
  <c r="BA20" i="11" s="1"/>
  <c r="AZ7" i="11"/>
  <c r="BA7" i="11" s="1"/>
  <c r="AZ52" i="11"/>
  <c r="BA52" i="11" s="1"/>
  <c r="AZ41" i="11"/>
  <c r="BA41" i="11" s="1"/>
  <c r="AZ59" i="11"/>
  <c r="BA59" i="11" s="1"/>
  <c r="AZ13" i="11"/>
  <c r="BA13" i="11" s="1"/>
  <c r="AZ43" i="11"/>
  <c r="BA43" i="11" s="1"/>
  <c r="AZ61" i="11"/>
  <c r="BA61" i="11" s="1"/>
  <c r="AZ58" i="11"/>
  <c r="BA58" i="11" s="1"/>
  <c r="AZ33" i="11"/>
  <c r="BA33" i="11" s="1"/>
  <c r="AZ42" i="11"/>
  <c r="BA42" i="11" s="1"/>
  <c r="AZ35" i="11"/>
  <c r="BA35" i="11" s="1"/>
  <c r="AZ23" i="11"/>
  <c r="BA23" i="11" s="1"/>
  <c r="AZ9" i="11"/>
  <c r="BA9" i="11" s="1"/>
  <c r="AZ39" i="11"/>
  <c r="BA39" i="11" s="1"/>
  <c r="AZ19" i="11"/>
  <c r="BA19" i="11" s="1"/>
  <c r="AZ44" i="11"/>
  <c r="BA44" i="11" s="1"/>
  <c r="AZ24" i="11"/>
  <c r="BA24" i="11" s="1"/>
  <c r="AZ17" i="11"/>
  <c r="BA17" i="11" s="1"/>
  <c r="AZ25" i="11"/>
  <c r="BA25" i="11" s="1"/>
  <c r="AZ18" i="11"/>
  <c r="BA18" i="11" s="1"/>
  <c r="AZ54" i="11"/>
  <c r="BA54" i="11" s="1"/>
  <c r="AZ56" i="11"/>
  <c r="BA56" i="11" s="1"/>
  <c r="AZ37" i="11"/>
  <c r="BA37" i="11" s="1"/>
  <c r="AZ3" i="11"/>
  <c r="BA3" i="11" s="1"/>
  <c r="AZ63" i="11"/>
  <c r="BA63" i="11" s="1"/>
  <c r="AZ15" i="11"/>
  <c r="BA15" i="11" s="1"/>
  <c r="AZ50" i="11"/>
  <c r="BA50" i="11" s="1"/>
  <c r="AZ45" i="11"/>
  <c r="BA45" i="11" s="1"/>
  <c r="AZ31" i="11"/>
  <c r="BA31" i="11" s="1"/>
  <c r="AZ26" i="11"/>
  <c r="BA26" i="11" s="1"/>
  <c r="AZ47" i="11"/>
  <c r="BA47" i="11" s="1"/>
  <c r="AZ49" i="11"/>
  <c r="BA49" i="11" s="1"/>
  <c r="AZ12" i="11"/>
  <c r="BA12" i="11" s="1"/>
  <c r="AY66" i="11"/>
  <c r="AX66" i="11"/>
</calcChain>
</file>

<file path=xl/sharedStrings.xml><?xml version="1.0" encoding="utf-8"?>
<sst xmlns="http://schemas.openxmlformats.org/spreadsheetml/2006/main" count="241" uniqueCount="222">
  <si>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</si>
  <si>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</si>
  <si>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</si>
  <si>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</si>
  <si>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</si>
  <si>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</si>
  <si>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</si>
  <si>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</si>
  <si>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</si>
  <si>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</si>
  <si>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</si>
  <si>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</si>
  <si>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</si>
  <si>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</si>
  <si>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</si>
  <si>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</si>
  <si>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</si>
  <si>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</si>
  <si>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</si>
  <si>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</si>
  <si>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</si>
  <si>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</si>
  <si>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</si>
  <si>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</si>
  <si>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</si>
  <si>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</si>
  <si>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</si>
  <si>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</si>
  <si>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</si>
  <si>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</si>
  <si>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</si>
  <si>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</si>
  <si>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</si>
  <si>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</si>
  <si>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</si>
  <si>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</si>
  <si>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</si>
  <si>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</si>
  <si>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</si>
  <si>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</si>
  <si>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</si>
  <si>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</si>
  <si>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</si>
  <si>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</si>
  <si>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</si>
  <si>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</si>
  <si>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</si>
  <si>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</si>
  <si>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</si>
  <si>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</si>
  <si>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</si>
  <si>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</si>
  <si>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</si>
  <si>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</si>
  <si>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</si>
  <si>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</si>
  <si>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</si>
  <si>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</si>
  <si>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</si>
  <si>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</si>
  <si>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</si>
  <si>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</si>
  <si>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</si>
  <si>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</si>
  <si>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</si>
  <si>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down</t>
  </si>
  <si>
    <t>abnb</t>
  </si>
  <si>
    <t>intg</t>
  </si>
  <si>
    <t>upst</t>
  </si>
  <si>
    <t>duol</t>
  </si>
  <si>
    <t>amzn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</si>
  <si>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</si>
  <si>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</si>
  <si>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</si>
  <si>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</si>
  <si>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</si>
  <si>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</si>
  <si>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</si>
  <si>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</si>
  <si>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bros</t>
  </si>
  <si>
    <t>goog</t>
  </si>
  <si>
    <t>msft</t>
  </si>
  <si>
    <t>statusAdj</t>
  </si>
  <si>
    <t>nvda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</si>
  <si>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</si>
  <si>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</si>
  <si>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</si>
  <si>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</si>
  <si>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</si>
  <si>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</si>
  <si>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</si>
  <si>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</si>
  <si>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</si>
  <si>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</si>
  <si>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</si>
  <si>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</si>
  <si>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</si>
  <si>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</si>
  <si>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open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</si>
  <si>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</si>
  <si>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</si>
  <si>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</si>
  <si>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</si>
  <si>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</si>
  <si>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</si>
  <si>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</si>
  <si>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</si>
  <si>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</si>
  <si>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</si>
  <si>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</si>
  <si>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</si>
  <si>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</si>
  <si>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</si>
  <si>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</si>
  <si>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</si>
  <si>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</si>
  <si>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</si>
  <si>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</si>
  <si>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</si>
  <si>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</si>
  <si>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</si>
  <si>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</si>
  <si>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</si>
  <si>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</si>
  <si>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</si>
  <si>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</si>
  <si>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</si>
  <si>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</si>
  <si>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</si>
  <si>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</si>
  <si>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</si>
  <si>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</si>
  <si>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</si>
  <si>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</si>
  <si>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</si>
  <si>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</si>
  <si>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</si>
  <si>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</si>
  <si>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</si>
  <si>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</si>
  <si>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</si>
  <si>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</si>
  <si>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</si>
  <si>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</si>
  <si>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</si>
  <si>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</si>
  <si>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</si>
  <si>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</si>
  <si>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</si>
  <si>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</si>
  <si>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</si>
  <si>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</si>
  <si>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</si>
  <si>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</si>
  <si>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</si>
  <si>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</si>
  <si>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</si>
  <si>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</si>
  <si>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</si>
  <si>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</si>
  <si>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</si>
  <si>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</si>
  <si>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</si>
  <si>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</si>
  <si>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</si>
  <si>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</si>
  <si>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</si>
  <si>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</si>
  <si>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</si>
  <si>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</si>
  <si>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</si>
  <si>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</si>
  <si>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</si>
  <si>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</si>
  <si>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</si>
  <si>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</si>
  <si>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</si>
  <si>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</si>
  <si>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</si>
  <si>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</si>
  <si>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</si>
  <si>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</si>
  <si>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</si>
  <si>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</si>
  <si>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</si>
  <si>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</si>
  <si>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</si>
  <si>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</si>
  <si>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</si>
  <si>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</si>
  <si>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</si>
  <si>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</si>
  <si>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</si>
  <si>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</si>
  <si>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</si>
  <si>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</si>
  <si>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</si>
  <si>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</si>
  <si>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</si>
  <si>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</si>
  <si>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</si>
  <si>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</si>
  <si>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</si>
  <si>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</si>
  <si>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</si>
  <si>
    <t>vld</t>
  </si>
  <si>
    <t>asml</t>
  </si>
  <si>
    <t>adbe</t>
  </si>
  <si>
    <t>payc</t>
  </si>
  <si>
    <t>zm</t>
  </si>
  <si>
    <t>portion_private</t>
  </si>
  <si>
    <t>portion_self_managed</t>
  </si>
  <si>
    <t>in_private</t>
  </si>
  <si>
    <t>in_self_managed</t>
  </si>
  <si>
    <t>portionNormPrivate</t>
  </si>
  <si>
    <t>portionNormSelfManaged</t>
  </si>
  <si>
    <t>Self-Managed</t>
  </si>
  <si>
    <t>amtIO</t>
  </si>
  <si>
    <t>fBS</t>
  </si>
  <si>
    <t>diAmt</t>
  </si>
  <si>
    <t>bsPt</t>
  </si>
  <si>
    <t>nShrs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</si>
</sst>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3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5" xfId="0" applyNumberFormat="1" applyFont="1" applyFill="1" applyBorder="1"/>
    <xf numFmtId="2" fontId="5" fillId="13" borderId="0" xfId="0" applyNumberFormat="1" applyFont="1" applyFill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2" borderId="0" xfId="0" applyNumberFormat="1" applyFon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0" fontId="6" fillId="2" borderId="0" xfId="0" applyFont="1" applyFill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DC87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T26" sqref="T26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5" customWidth="1"/>
    <col min="10" max="16" width="9.5" customWidth="1"/>
    <col min="17" max="17" width="10.5" customWidth="1"/>
    <col min="18" max="24" width="8.6640625" customWidth="1"/>
    <col min="25" max="32" width="8.6640625" style="3" customWidth="1"/>
    <col min="33" max="33" width="8.6640625" customWidth="1"/>
    <col min="34" max="34" width="9.1640625" customWidth="1"/>
    <col min="35" max="37" width="9.83203125" customWidth="1"/>
    <col min="44" max="54" width="11.33203125" customWidth="1"/>
    <col min="55" max="55" width="11.1640625" customWidth="1"/>
    <col min="56" max="56" width="10.83203125" customWidth="1"/>
    <col min="57" max="57" width="9.1640625" customWidth="1"/>
    <col min="58" max="58" width="9.5" customWidth="1"/>
    <col min="59" max="62" width="11.33203125" customWidth="1"/>
    <col min="63" max="64" width="11.6640625" customWidth="1"/>
    <col min="65" max="65" width="11.1640625" customWidth="1"/>
    <col min="66" max="66" width="0.1640625" hidden="1" customWidth="1"/>
    <col min="67" max="67" width="7.1640625" hidden="1" customWidth="1"/>
    <col min="68" max="76" width="0.1640625" hidden="1" customWidth="1"/>
    <col min="77" max="77" width="10.33203125" customWidth="1"/>
    <col min="78" max="78" width="2.5" hidden="1" customWidth="1"/>
    <col min="80" max="80" width="10" customWidth="1"/>
    <col min="81" max="81" width="10.83203125" hidden="1" customWidth="1"/>
    <col min="83" max="83" width="9.83203125" customWidth="1"/>
    <col min="84" max="84" width="10.83203125" hidden="1" customWidth="1"/>
    <col min="86" max="86" width="9.6640625" customWidth="1"/>
    <col min="87" max="87" width="10.83203125" hidden="1" customWidth="1"/>
    <col min="89" max="89" width="10.1640625" customWidth="1"/>
    <col min="90" max="90" width="10.83203125" hidden="1" customWidth="1"/>
    <col min="92" max="92" width="9.33203125" customWidth="1"/>
    <col min="93" max="93" width="10.1640625" hidden="1" customWidth="1"/>
    <col min="94" max="94" width="10.1640625" customWidth="1"/>
    <col min="95" max="95" width="9.83203125" customWidth="1"/>
    <col min="96" max="96" width="10.83203125" hidden="1" customWidth="1"/>
  </cols>
  <sheetData>
    <row r="1" spans="1:107" x14ac:dyDescent="0.2">
      <c r="A1" s="61" t="s">
        <v>0</v>
      </c>
      <c r="B1" s="62" t="s">
        <v>160</v>
      </c>
      <c r="C1" s="62" t="s">
        <v>71</v>
      </c>
      <c r="D1" s="61" t="s">
        <v>4</v>
      </c>
      <c r="E1" s="63" t="s">
        <v>38</v>
      </c>
      <c r="F1" s="61" t="s">
        <v>73</v>
      </c>
      <c r="G1" s="63" t="s">
        <v>72</v>
      </c>
      <c r="H1" s="63" t="s">
        <v>74</v>
      </c>
      <c r="I1" s="64" t="s">
        <v>75</v>
      </c>
      <c r="J1" s="63" t="s">
        <v>76</v>
      </c>
      <c r="K1" s="63" t="s">
        <v>77</v>
      </c>
      <c r="L1" s="63" t="s">
        <v>84</v>
      </c>
      <c r="M1" s="62" t="s">
        <v>96</v>
      </c>
      <c r="N1" s="61" t="s">
        <v>114</v>
      </c>
      <c r="O1" s="61" t="s">
        <v>115</v>
      </c>
      <c r="P1" s="61" t="s">
        <v>116</v>
      </c>
      <c r="Q1" s="61" t="s">
        <v>117</v>
      </c>
      <c r="R1" s="61" t="s">
        <v>181</v>
      </c>
      <c r="S1" s="61" t="s">
        <v>183</v>
      </c>
      <c r="T1" s="61" t="s">
        <v>184</v>
      </c>
      <c r="U1" s="61" t="s">
        <v>185</v>
      </c>
      <c r="V1" s="61" t="s">
        <v>182</v>
      </c>
      <c r="W1" s="62" t="s">
        <v>51</v>
      </c>
      <c r="X1" s="62" t="s">
        <v>163</v>
      </c>
      <c r="Y1" s="62" t="s">
        <v>82</v>
      </c>
      <c r="Z1" s="62" t="s">
        <v>85</v>
      </c>
      <c r="AA1" s="62" t="s">
        <v>100</v>
      </c>
      <c r="AB1" s="62" t="s">
        <v>101</v>
      </c>
      <c r="AC1" s="62" t="s">
        <v>99</v>
      </c>
      <c r="AD1" s="62" t="s">
        <v>102</v>
      </c>
      <c r="AE1" s="62" t="s">
        <v>212</v>
      </c>
      <c r="AF1" s="62" t="s">
        <v>213</v>
      </c>
      <c r="AG1" s="61" t="s">
        <v>210</v>
      </c>
      <c r="AH1" s="61" t="s">
        <v>211</v>
      </c>
      <c r="AI1" s="61" t="s">
        <v>214</v>
      </c>
      <c r="AJ1" s="61" t="s">
        <v>215</v>
      </c>
      <c r="AK1" s="61" t="s">
        <v>32</v>
      </c>
      <c r="AL1" s="63" t="s">
        <v>33</v>
      </c>
      <c r="AM1" s="65" t="s">
        <v>34</v>
      </c>
      <c r="AN1" s="62" t="s">
        <v>18</v>
      </c>
      <c r="AO1" s="61" t="s">
        <v>19</v>
      </c>
      <c r="AP1" s="61" t="s">
        <v>20</v>
      </c>
      <c r="AQ1" s="61" t="s">
        <v>10</v>
      </c>
      <c r="AR1" s="63" t="s">
        <v>35</v>
      </c>
      <c r="AS1" s="61" t="s">
        <v>25</v>
      </c>
      <c r="AT1" s="61" t="s">
        <v>30</v>
      </c>
      <c r="AU1" s="61" t="s">
        <v>45</v>
      </c>
      <c r="AV1" s="61" t="s">
        <v>86</v>
      </c>
      <c r="AW1" s="61" t="s">
        <v>202</v>
      </c>
      <c r="AX1" s="61" t="s">
        <v>180</v>
      </c>
      <c r="AY1" s="61" t="s">
        <v>179</v>
      </c>
      <c r="AZ1" s="61" t="s">
        <v>186</v>
      </c>
      <c r="BA1" s="61" t="s">
        <v>187</v>
      </c>
      <c r="BB1" s="61" t="s">
        <v>113</v>
      </c>
      <c r="BC1" s="61" t="s">
        <v>171</v>
      </c>
      <c r="BD1" s="63" t="s">
        <v>172</v>
      </c>
      <c r="BE1" s="62" t="s">
        <v>173</v>
      </c>
      <c r="BF1" s="62" t="s">
        <v>217</v>
      </c>
      <c r="BG1" s="62" t="s">
        <v>218</v>
      </c>
      <c r="BH1" s="62" t="s">
        <v>219</v>
      </c>
      <c r="BI1" s="62" t="s">
        <v>220</v>
      </c>
      <c r="BJ1" s="62" t="s">
        <v>221</v>
      </c>
      <c r="BK1" s="61" t="s">
        <v>124</v>
      </c>
      <c r="BL1" s="61" t="s">
        <v>125</v>
      </c>
      <c r="BM1" s="61" t="s">
        <v>126</v>
      </c>
      <c r="BN1" s="61" t="s">
        <v>127</v>
      </c>
      <c r="BO1" s="61" t="s">
        <v>128</v>
      </c>
      <c r="BP1" s="61" t="s">
        <v>129</v>
      </c>
      <c r="BQ1" s="61" t="s">
        <v>130</v>
      </c>
      <c r="BR1" s="61" t="s">
        <v>131</v>
      </c>
      <c r="BS1" s="61" t="s">
        <v>132</v>
      </c>
      <c r="BT1" s="61" t="s">
        <v>133</v>
      </c>
      <c r="BU1" s="61" t="s">
        <v>134</v>
      </c>
      <c r="BV1" s="61" t="s">
        <v>135</v>
      </c>
      <c r="BW1" s="61" t="s">
        <v>136</v>
      </c>
      <c r="BX1" s="61" t="s">
        <v>137</v>
      </c>
      <c r="BY1" s="61" t="s">
        <v>138</v>
      </c>
      <c r="BZ1" s="61" t="s">
        <v>139</v>
      </c>
      <c r="CA1" s="61" t="s">
        <v>140</v>
      </c>
      <c r="CB1" s="61" t="s">
        <v>141</v>
      </c>
      <c r="CC1" s="61" t="s">
        <v>142</v>
      </c>
      <c r="CD1" s="61" t="s">
        <v>143</v>
      </c>
      <c r="CE1" s="61" t="s">
        <v>144</v>
      </c>
      <c r="CF1" s="61" t="s">
        <v>145</v>
      </c>
      <c r="CG1" s="61" t="s">
        <v>146</v>
      </c>
      <c r="CH1" s="61" t="s">
        <v>147</v>
      </c>
      <c r="CI1" s="61" t="s">
        <v>148</v>
      </c>
      <c r="CJ1" s="61" t="s">
        <v>149</v>
      </c>
      <c r="CK1" s="61" t="s">
        <v>150</v>
      </c>
      <c r="CL1" s="61" t="s">
        <v>151</v>
      </c>
      <c r="CM1" s="61" t="s">
        <v>152</v>
      </c>
      <c r="CN1" s="61" t="s">
        <v>153</v>
      </c>
      <c r="CO1" s="61" t="s">
        <v>154</v>
      </c>
      <c r="CP1" s="61" t="s">
        <v>155</v>
      </c>
      <c r="CQ1" s="61" t="s">
        <v>156</v>
      </c>
      <c r="CR1" s="61" t="s">
        <v>157</v>
      </c>
      <c r="CS1" s="61" t="s">
        <v>158</v>
      </c>
      <c r="CT1" s="8"/>
      <c r="CX1" s="40"/>
      <c r="CY1" s="40"/>
      <c r="CZ1" s="53"/>
      <c r="DA1" s="40"/>
      <c r="DB1" s="40"/>
      <c r="DC1" s="40"/>
    </row>
    <row r="2" spans="1:107" x14ac:dyDescent="0.2">
      <c r="A2" s="49" t="s">
        <v>78</v>
      </c>
      <c r="B2">
        <v>1</v>
      </c>
      <c r="C2">
        <v>1</v>
      </c>
      <c r="D2">
        <v>0.838554216867469</v>
      </c>
      <c r="E2">
        <v>0.16144578313253</v>
      </c>
      <c r="F2">
        <v>0.97220015885623501</v>
      </c>
      <c r="G2">
        <v>0.97220015885623501</v>
      </c>
      <c r="H2">
        <v>0.42378854625550599</v>
      </c>
      <c r="I2">
        <v>0.53568281938325901</v>
      </c>
      <c r="J2">
        <v>0.47646221600509098</v>
      </c>
      <c r="K2">
        <v>0.680600207235601</v>
      </c>
      <c r="L2">
        <v>1.08035296060747</v>
      </c>
      <c r="M2" s="28">
        <v>0</v>
      </c>
      <c r="N2">
        <v>1.0062769508204401</v>
      </c>
      <c r="O2">
        <v>0.99554012717052798</v>
      </c>
      <c r="P2">
        <v>1.0096450768498899</v>
      </c>
      <c r="Q2">
        <v>0.99229229946835595</v>
      </c>
      <c r="R2">
        <v>165.350006103515</v>
      </c>
      <c r="S2" s="40">
        <f>IF(C2,O2,Q2)</f>
        <v>0.99554012717052798</v>
      </c>
      <c r="T2" s="40">
        <f>IF(D2 = 0,N2,P2)</f>
        <v>1.0096450768498899</v>
      </c>
      <c r="U2" s="59">
        <f>R2*S2^(1-M2)</f>
        <v>164.61256610394091</v>
      </c>
      <c r="V2" s="58">
        <f>R2*T2^(M2+1)</f>
        <v>166.94481961951317</v>
      </c>
      <c r="W2" s="66">
        <f>0.5 * (D2-MAX($D$3:$D$65))/(MIN($D$3:$D$65)-MAX($D$3:$D$65)) + 0.75</f>
        <v>0.83209981458590876</v>
      </c>
      <c r="X2" s="66">
        <f>AVERAGE(D2, F2, G2, H2, I2, J2, K2)</f>
        <v>0.69992690335134233</v>
      </c>
      <c r="Y2" s="29">
        <f>1.2^M2</f>
        <v>1</v>
      </c>
      <c r="Z2" s="29">
        <f>IF(C2&gt;0, 1, 0.3)</f>
        <v>1</v>
      </c>
      <c r="AA2" s="29">
        <f>PERCENTILE($L$2:$L$65, 0.05)</f>
        <v>8.287252818817252E-2</v>
      </c>
      <c r="AB2" s="29">
        <f>PERCENTILE($L$2:$L$65, 0.95)</f>
        <v>1.0553543088907822</v>
      </c>
      <c r="AC2" s="29">
        <f>MIN(MAX(L2,AA2), AB2)</f>
        <v>1.0553543088907822</v>
      </c>
      <c r="AD2" s="29">
        <f>AC2-$AC$66+1</f>
        <v>1.9724817807026098</v>
      </c>
      <c r="AE2" s="74">
        <v>1</v>
      </c>
      <c r="AF2" s="74">
        <v>1</v>
      </c>
      <c r="AG2" s="21">
        <f>(AD2^4) *Y2*Z2*AE2</f>
        <v>15.137424907454506</v>
      </c>
      <c r="AH2" s="21">
        <f>(AD2^5)*Y2*Z2*AF2</f>
        <v>29.858294836707902</v>
      </c>
      <c r="AI2" s="15">
        <f>AG2/$AG$66</f>
        <v>4.1029721163818492E-2</v>
      </c>
      <c r="AJ2" s="15">
        <f>AH2/$AH$66</f>
        <v>0.20759337604298617</v>
      </c>
      <c r="AK2" s="2">
        <v>661</v>
      </c>
      <c r="AL2" s="16">
        <f>$D$72*AI2</f>
        <v>4836.7874485051079</v>
      </c>
      <c r="AM2" s="24">
        <f>AL2-AK2</f>
        <v>4175.7874485051079</v>
      </c>
      <c r="AN2" s="78">
        <v>0</v>
      </c>
      <c r="AO2" s="78">
        <v>8433</v>
      </c>
      <c r="AP2" s="78">
        <v>0</v>
      </c>
      <c r="AQ2" s="14">
        <f>SUM(AN2:AP2)</f>
        <v>8433</v>
      </c>
      <c r="AR2" s="16">
        <f>AI2*$D$71</f>
        <v>7415.3860271625135</v>
      </c>
      <c r="AS2" s="6">
        <f>AR2-AQ2</f>
        <v>-1017.6139728374865</v>
      </c>
      <c r="AT2" s="6">
        <f>AS2+AM2</f>
        <v>3158.1734756676215</v>
      </c>
      <c r="AU2" s="18">
        <f>AK2+AQ2</f>
        <v>9094</v>
      </c>
      <c r="AV2" s="27">
        <f>AL2+AR2</f>
        <v>12252.173475667621</v>
      </c>
      <c r="AW2" s="67">
        <f>AT2*(AT2&lt;0)</f>
        <v>0</v>
      </c>
      <c r="AX2">
        <f>AW2/$AW$66</f>
        <v>0</v>
      </c>
      <c r="AY2" s="57">
        <f>AX2*$AT$66</f>
        <v>0</v>
      </c>
      <c r="AZ2" s="70">
        <f>IF(AY2&gt;0,U2,V2)</f>
        <v>166.94481961951317</v>
      </c>
      <c r="BA2" s="17">
        <f>AY2/AZ2</f>
        <v>0</v>
      </c>
      <c r="BB2" s="35">
        <f>AU2/AV2</f>
        <v>0.74223565460123131</v>
      </c>
      <c r="BC2" s="28">
        <v>0</v>
      </c>
      <c r="BD2" s="16">
        <f>AJ2*$D$74</f>
        <v>865.30316562493761</v>
      </c>
      <c r="BE2" s="54">
        <f>BD2-BC2</f>
        <v>865.30316562493761</v>
      </c>
      <c r="BF2" s="75">
        <f>BE2*(BE2&gt;0)</f>
        <v>865.30316562493761</v>
      </c>
      <c r="BG2" s="35">
        <f>BF2/$BF$66</f>
        <v>0.20759337604298617</v>
      </c>
      <c r="BH2" s="76">
        <f>BG2 * $BE$66</f>
        <v>865.30316562493761</v>
      </c>
      <c r="BI2" s="77">
        <f>IF(BH2&gt;0, U2, V2)</f>
        <v>164.61256610394091</v>
      </c>
      <c r="BJ2" s="17">
        <f>BH2/BI2</f>
        <v>5.2566045600586859</v>
      </c>
      <c r="BK2" s="39">
        <f>($AD2^$BK$68)*($BL$68^$M2)*(IF($C2&gt;0,1,$BM$68))</f>
        <v>2.1053982057021718</v>
      </c>
      <c r="BL2" s="39">
        <f>($AD2^$BK$69)*($BL$69^$M2)*(IF($C2&gt;0,1,$BM$69))</f>
        <v>4.2614533925217879</v>
      </c>
      <c r="BM2" s="39">
        <f>($AD2^$BK$70)*($BL$70^$M2)*(IF($C2&gt;0,1,$BM$70))</f>
        <v>27.204968107600045</v>
      </c>
      <c r="BN2" s="39">
        <f>($AD2^$BK$71)*($BL$71^$M2)*(IF($C2&gt;0,1,$BM$71))</f>
        <v>4.2817650601306632</v>
      </c>
      <c r="BO2" s="39">
        <f>($AD2^$BK$72)*($BL$72^$M2)*(IF($C2&gt;0,1,$BM$72))</f>
        <v>1.0623219547734877</v>
      </c>
      <c r="BP2" s="39">
        <f>($AD2^$BK$73)*($BL$73^$M2)*(IF($C2&gt;0,1,$BM$73))</f>
        <v>11.426589340083046</v>
      </c>
      <c r="BQ2" s="39">
        <f>($AD2^$BK$75)*($BL$75^$M2)*(IF($C2&gt;0,1,$BM$75))</f>
        <v>3.5473515721409643</v>
      </c>
      <c r="BR2" s="37">
        <f>BK2/BK$66</f>
        <v>1.9229049257818775E-2</v>
      </c>
      <c r="BS2" s="37">
        <f>BL2/BL$66</f>
        <v>2.4493920979260491E-2</v>
      </c>
      <c r="BT2" s="37">
        <f>BM2/BM$66</f>
        <v>2.666148651400661E-2</v>
      </c>
      <c r="BU2" s="37">
        <f>BN2/BN$66</f>
        <v>1.3511086573332179E-2</v>
      </c>
      <c r="BV2" s="37">
        <f>BO2/BO$66</f>
        <v>1.7441326130557145E-2</v>
      </c>
      <c r="BW2" s="37">
        <f>BP2/BP$66</f>
        <v>3.7297879344707373E-2</v>
      </c>
      <c r="BX2" s="37">
        <f>BQ2/BQ$66</f>
        <v>1.6211155182556013E-2</v>
      </c>
      <c r="BY2" s="2">
        <v>808</v>
      </c>
      <c r="BZ2" s="17">
        <f>BY$66*BR2</f>
        <v>1101.5168576848907</v>
      </c>
      <c r="CA2" s="1">
        <f>BZ2-BY2</f>
        <v>293.51685768489074</v>
      </c>
      <c r="CB2" s="2">
        <v>800</v>
      </c>
      <c r="CC2" s="17">
        <f>CB$66*BS2</f>
        <v>1330.2893423046166</v>
      </c>
      <c r="CD2" s="1">
        <f>CC2-CB2</f>
        <v>530.28934230461664</v>
      </c>
      <c r="CE2" s="2">
        <v>0</v>
      </c>
      <c r="CF2" s="17">
        <f>CE$66*BT2</f>
        <v>1700.7628862149957</v>
      </c>
      <c r="CG2" s="1">
        <f>CF2-CE2</f>
        <v>1700.7628862149957</v>
      </c>
      <c r="CH2" s="2">
        <v>1990</v>
      </c>
      <c r="CI2" s="17">
        <f>CH$66*BU2</f>
        <v>827.20276436568929</v>
      </c>
      <c r="CJ2" s="1">
        <f>CI2-CH2</f>
        <v>-1162.7972356343107</v>
      </c>
      <c r="CK2" s="2">
        <v>827</v>
      </c>
      <c r="CL2" s="17">
        <f>CK$66*BV2</f>
        <v>1273.3214554874548</v>
      </c>
      <c r="CM2" s="1">
        <f>CL2-CK2</f>
        <v>446.32145548745484</v>
      </c>
      <c r="CN2" s="2">
        <v>2480</v>
      </c>
      <c r="CO2" s="17">
        <f>CN$66*BW2</f>
        <v>2850.6396204366397</v>
      </c>
      <c r="CP2" s="1">
        <f>CO2-CN2</f>
        <v>370.63962043663969</v>
      </c>
      <c r="CQ2" s="2">
        <v>1654</v>
      </c>
      <c r="CR2" s="17">
        <f>CQ$66*BX2</f>
        <v>1194.3568580748142</v>
      </c>
      <c r="CS2" s="1">
        <f>CR2-CQ2</f>
        <v>-459.64314192518577</v>
      </c>
      <c r="CT2" s="9"/>
      <c r="CX2" s="37"/>
      <c r="CZ2" s="17"/>
      <c r="DA2" s="1"/>
    </row>
    <row r="3" spans="1:107" x14ac:dyDescent="0.2">
      <c r="A3" s="33" t="s">
        <v>53</v>
      </c>
      <c r="B3">
        <v>1</v>
      </c>
      <c r="C3">
        <v>1</v>
      </c>
      <c r="D3">
        <v>0.73092369477911601</v>
      </c>
      <c r="E3">
        <v>0.26907630522088299</v>
      </c>
      <c r="F3">
        <v>0.70532168387609195</v>
      </c>
      <c r="G3">
        <v>0.70532168387609195</v>
      </c>
      <c r="H3">
        <v>0.58061674008810504</v>
      </c>
      <c r="I3">
        <v>0.63259911894273102</v>
      </c>
      <c r="J3">
        <v>0.60605085448593798</v>
      </c>
      <c r="K3">
        <v>0.65380487089082295</v>
      </c>
      <c r="L3">
        <v>0.51040184012482204</v>
      </c>
      <c r="M3" s="28">
        <v>0</v>
      </c>
      <c r="N3">
        <v>1.0039448822594399</v>
      </c>
      <c r="O3">
        <v>0.99719515814669801</v>
      </c>
      <c r="P3">
        <v>1.00506706015341</v>
      </c>
      <c r="Q3">
        <v>0.99675757317738201</v>
      </c>
      <c r="R3">
        <v>291.5</v>
      </c>
      <c r="S3" s="40">
        <f>IF(C3,O3,Q3)</f>
        <v>0.99719515814669801</v>
      </c>
      <c r="T3" s="40">
        <f>IF(D3 = 0,N3,P3)</f>
        <v>1.00506706015341</v>
      </c>
      <c r="U3" s="59">
        <f>R3*S3^(1-M3)</f>
        <v>290.68238859976248</v>
      </c>
      <c r="V3" s="58">
        <f>R3*T3^(M3+1)</f>
        <v>292.97704803471902</v>
      </c>
      <c r="W3" s="66">
        <f>0.5 * (D3-MAX($D$3:$D$65))/(MIN($D$3:$D$65)-MAX($D$3:$D$65)) + 0.75</f>
        <v>0.89110784919653896</v>
      </c>
      <c r="X3" s="66">
        <f>AVERAGE(D3, F3, G3, H3, I3, J3, K3)</f>
        <v>0.65923409241984232</v>
      </c>
      <c r="Y3" s="29">
        <f>1.2^M3</f>
        <v>1</v>
      </c>
      <c r="Z3" s="29">
        <f>IF(C3&gt;0, 1, 0.3)</f>
        <v>1</v>
      </c>
      <c r="AA3" s="29">
        <f>PERCENTILE($L$2:$L$65, 0.05)</f>
        <v>8.287252818817252E-2</v>
      </c>
      <c r="AB3" s="29">
        <f>PERCENTILE($L$2:$L$65, 0.95)</f>
        <v>1.0553543088907822</v>
      </c>
      <c r="AC3" s="29">
        <f>MIN(MAX(L3,AA3), AB3)</f>
        <v>0.51040184012482204</v>
      </c>
      <c r="AD3" s="29">
        <f>AC3-$AC$66+1</f>
        <v>1.4275293119366494</v>
      </c>
      <c r="AE3" s="74">
        <v>1</v>
      </c>
      <c r="AF3" s="74">
        <v>0</v>
      </c>
      <c r="AG3" s="21">
        <f>(AD3^4) *Y3*Z3*AE3</f>
        <v>4.1527916065429515</v>
      </c>
      <c r="AH3" s="21">
        <f>(AD3^5)*Y3*Z3*AF3</f>
        <v>0</v>
      </c>
      <c r="AI3" s="15">
        <f>AG3/$AG$66</f>
        <v>1.1256067839120689E-2</v>
      </c>
      <c r="AJ3" s="15">
        <f>AH3/$AH$66</f>
        <v>0</v>
      </c>
      <c r="AK3" s="2">
        <v>583</v>
      </c>
      <c r="AL3" s="16">
        <f>$D$72*AI3</f>
        <v>1326.9212195327073</v>
      </c>
      <c r="AM3" s="24">
        <f>AL3-AK3</f>
        <v>743.92121953270725</v>
      </c>
      <c r="AN3" s="78">
        <v>1166</v>
      </c>
      <c r="AO3" s="78">
        <v>2332</v>
      </c>
      <c r="AP3" s="78">
        <v>0</v>
      </c>
      <c r="AQ3" s="14">
        <f>SUM(AN3:AP3)</f>
        <v>3498</v>
      </c>
      <c r="AR3" s="16">
        <f>AI3*$D$71</f>
        <v>2034.3323280640307</v>
      </c>
      <c r="AS3" s="9">
        <f>AR3-AQ3</f>
        <v>-1463.6676719359693</v>
      </c>
      <c r="AT3" s="9">
        <f>AS3+AM3</f>
        <v>-719.74645240326208</v>
      </c>
      <c r="AU3" s="18">
        <f>AK3+AQ3</f>
        <v>4081</v>
      </c>
      <c r="AV3" s="27">
        <f>AL3+AR3</f>
        <v>3361.2535475967379</v>
      </c>
      <c r="AW3" s="67">
        <f>AT3*(AT3&lt;0)</f>
        <v>-719.74645240326208</v>
      </c>
      <c r="AX3">
        <f>AW3/$AW$66</f>
        <v>2.1436009482880727E-2</v>
      </c>
      <c r="AY3" s="57">
        <f>AX3*$AT$66</f>
        <v>-41.649523344953373</v>
      </c>
      <c r="AZ3" s="60">
        <f>IF(AY3&gt;0,U3,V3)</f>
        <v>292.97704803471902</v>
      </c>
      <c r="BA3" s="17">
        <f>AY3/AZ3</f>
        <v>-0.14215967982590133</v>
      </c>
      <c r="BB3" s="35">
        <f>AU3/AV3</f>
        <v>1.2141303660111786</v>
      </c>
      <c r="BC3" s="28">
        <v>0</v>
      </c>
      <c r="BD3" s="16">
        <f>AJ3*$D$74</f>
        <v>0</v>
      </c>
      <c r="BE3" s="54">
        <f>BD3-BC3</f>
        <v>0</v>
      </c>
      <c r="BF3" s="75">
        <f>BE3*(BE3&gt;0)</f>
        <v>0</v>
      </c>
      <c r="BG3" s="35">
        <f>BF3/$BF$66</f>
        <v>0</v>
      </c>
      <c r="BH3" s="76">
        <f>BG3 * $BE$66</f>
        <v>0</v>
      </c>
      <c r="BI3" s="77">
        <f>IF(BH3&gt;0, U3, V3)</f>
        <v>292.97704803471902</v>
      </c>
      <c r="BJ3" s="17">
        <f>BH3/BI3</f>
        <v>0</v>
      </c>
      <c r="BK3" s="39">
        <f>($AD3^$BK$68)*($BL$68^$M3)*(IF($C3&gt;0,1,$BM$68))</f>
        <v>1.4771520374564253</v>
      </c>
      <c r="BL3" s="39">
        <f>($AD3^$BK$69)*($BL$69^$M3)*(IF($C3&gt;0,1,$BM$69))</f>
        <v>2.1373933983386575</v>
      </c>
      <c r="BM3" s="39">
        <f>($AD3^$BK$70)*($BL$70^$M3)*(IF($C3&gt;0,1,$BM$70))</f>
        <v>5.646079940980572</v>
      </c>
      <c r="BN3" s="39">
        <f>($AD3^$BK$71)*($BL$71^$M3)*(IF($C3&gt;0,1,$BM$71))</f>
        <v>2.1427256028702191</v>
      </c>
      <c r="BO3" s="39">
        <f>($AD3^$BK$72)*($BL$72^$M3)*(IF($C3&gt;0,1,$BM$72))</f>
        <v>1.0321862467696077</v>
      </c>
      <c r="BP3" s="39">
        <f>($AD3^$BK$73)*($BL$73^$M3)*(IF($C3&gt;0,1,$BM$73))</f>
        <v>3.5837848878854666</v>
      </c>
      <c r="BQ3" s="39">
        <f>($AD3^$BK$75)*($BL$75^$M3)*(IF($C3&gt;0,1,$BM$75))</f>
        <v>1.9415407240266283</v>
      </c>
      <c r="BR3" s="37">
        <f>BK3/BK$66</f>
        <v>1.3491143486589923E-2</v>
      </c>
      <c r="BS3" s="37">
        <f>BL3/BL$66</f>
        <v>1.2285279264668726E-2</v>
      </c>
      <c r="BT3" s="37">
        <f>BM3/BM$66</f>
        <v>5.5332865529588151E-3</v>
      </c>
      <c r="BU3" s="37">
        <f>BN3/BN$66</f>
        <v>6.7613590929698174E-3</v>
      </c>
      <c r="BV3" s="37">
        <f>BO3/BO$66</f>
        <v>1.6946554551085284E-2</v>
      </c>
      <c r="BW3" s="37">
        <f>BP3/BP$66</f>
        <v>1.1697941736371731E-2</v>
      </c>
      <c r="BX3" s="37">
        <f>BQ3/BQ$66</f>
        <v>8.8727089295667621E-3</v>
      </c>
      <c r="BY3" s="2">
        <v>584</v>
      </c>
      <c r="BZ3" s="17">
        <f>BY$66*BR3</f>
        <v>772.82666348581722</v>
      </c>
      <c r="CA3" s="1">
        <f>BZ3-BY3</f>
        <v>188.82666348581722</v>
      </c>
      <c r="CB3" s="2">
        <v>1175</v>
      </c>
      <c r="CC3" s="17">
        <f>CB$66*BS3</f>
        <v>667.22580214342315</v>
      </c>
      <c r="CD3" s="1">
        <f>CC3-CB3</f>
        <v>-507.77419785657685</v>
      </c>
      <c r="CE3" s="2">
        <v>0</v>
      </c>
      <c r="CF3" s="17">
        <f>CE$66*BT3</f>
        <v>352.97388249979576</v>
      </c>
      <c r="CG3" s="1">
        <f>CF3-CE3</f>
        <v>352.97388249979576</v>
      </c>
      <c r="CH3" s="2">
        <v>877</v>
      </c>
      <c r="CI3" s="17">
        <f>CH$66*BU3</f>
        <v>413.95744910798408</v>
      </c>
      <c r="CJ3" s="1">
        <f>CI3-CH3</f>
        <v>-463.04255089201592</v>
      </c>
      <c r="CK3" s="2">
        <v>1166</v>
      </c>
      <c r="CL3" s="17">
        <f>CK$66*BV3</f>
        <v>1237.2001615565323</v>
      </c>
      <c r="CM3" s="1">
        <f>CL3-CK3</f>
        <v>71.200161556532294</v>
      </c>
      <c r="CN3" s="2">
        <v>874</v>
      </c>
      <c r="CO3" s="17">
        <f>CN$66*BW3</f>
        <v>894.06198896915498</v>
      </c>
      <c r="CP3" s="1">
        <f>CO3-CN3</f>
        <v>20.061988969154982</v>
      </c>
      <c r="CQ3" s="2">
        <v>0</v>
      </c>
      <c r="CR3" s="17">
        <f>CQ$66*BX3</f>
        <v>653.69683038583116</v>
      </c>
      <c r="CS3" s="1">
        <f>CR3-CQ3</f>
        <v>653.69683038583116</v>
      </c>
      <c r="CT3" s="9"/>
      <c r="CX3" s="37"/>
      <c r="CZ3" s="17"/>
      <c r="DA3" s="1"/>
    </row>
    <row r="4" spans="1:107" x14ac:dyDescent="0.2">
      <c r="A4" s="33" t="s">
        <v>66</v>
      </c>
      <c r="B4">
        <v>1</v>
      </c>
      <c r="C4">
        <v>1</v>
      </c>
      <c r="D4">
        <v>0.89303482587064598</v>
      </c>
      <c r="E4">
        <v>0.106965174129353</v>
      </c>
      <c r="F4">
        <v>0.89663461538461497</v>
      </c>
      <c r="G4">
        <v>0.89663461538461497</v>
      </c>
      <c r="H4">
        <v>0.19178082191780799</v>
      </c>
      <c r="I4">
        <v>0.88356164383561597</v>
      </c>
      <c r="J4">
        <v>0.411643265789499</v>
      </c>
      <c r="K4">
        <v>0.60753074103030702</v>
      </c>
      <c r="L4">
        <v>0.112555448122063</v>
      </c>
      <c r="M4" s="28">
        <v>0</v>
      </c>
      <c r="N4">
        <v>1.00907043360983</v>
      </c>
      <c r="O4">
        <v>0.99366013644820395</v>
      </c>
      <c r="P4">
        <v>1.01263537679758</v>
      </c>
      <c r="Q4">
        <v>0.98194686042267498</v>
      </c>
      <c r="R4">
        <v>117.11000061035099</v>
      </c>
      <c r="S4" s="40">
        <f>IF(C4,O4,Q4)</f>
        <v>0.99366013644820395</v>
      </c>
      <c r="T4" s="40">
        <f>IF(D4 = 0,N4,P4)</f>
        <v>1.01263537679758</v>
      </c>
      <c r="U4" s="59">
        <f>R4*S4^(1-M4)</f>
        <v>116.36753918593061</v>
      </c>
      <c r="V4" s="58">
        <f>R4*T4^(M4+1)</f>
        <v>118.5897295948276</v>
      </c>
      <c r="W4" s="66">
        <f>0.5 * (D4-MAX($D$3:$D$65))/(MIN($D$3:$D$65)-MAX($D$3:$D$65)) + 0.75</f>
        <v>0.80223102272936941</v>
      </c>
      <c r="X4" s="66">
        <f>AVERAGE(D4, F4, G4, H4, I4, J4, K4)</f>
        <v>0.68297436131615796</v>
      </c>
      <c r="Y4" s="29">
        <f>1.2^M4</f>
        <v>1</v>
      </c>
      <c r="Z4" s="29">
        <f>IF(C4&gt;0, 1, 0.3)</f>
        <v>1</v>
      </c>
      <c r="AA4" s="29">
        <f>PERCENTILE($L$2:$L$65, 0.05)</f>
        <v>8.287252818817252E-2</v>
      </c>
      <c r="AB4" s="29">
        <f>PERCENTILE($L$2:$L$65, 0.95)</f>
        <v>1.0553543088907822</v>
      </c>
      <c r="AC4" s="29">
        <f>MIN(MAX(L4,AA4), AB4)</f>
        <v>0.112555448122063</v>
      </c>
      <c r="AD4" s="29">
        <f>AC4-$AC$66+1</f>
        <v>1.0296829199338904</v>
      </c>
      <c r="AE4" s="74">
        <v>1</v>
      </c>
      <c r="AF4" s="74">
        <v>0</v>
      </c>
      <c r="AG4" s="21">
        <f>(AD4^4) *Y4*Z4*AE4</f>
        <v>1.1241235220469104</v>
      </c>
      <c r="AH4" s="21">
        <f>(AD4^5)*Y4*Z4*AF4</f>
        <v>0</v>
      </c>
      <c r="AI4" s="15">
        <f>AG4/$AG$66</f>
        <v>3.0469168266896596E-3</v>
      </c>
      <c r="AJ4" s="15">
        <f>AH4/$AH$66</f>
        <v>0</v>
      </c>
      <c r="AK4" s="2">
        <v>351</v>
      </c>
      <c r="AL4" s="16">
        <f>$D$72*AI4</f>
        <v>359.18569870680574</v>
      </c>
      <c r="AM4" s="24">
        <f>AL4-AK4</f>
        <v>8.1856987068057379</v>
      </c>
      <c r="AN4" s="78">
        <v>234</v>
      </c>
      <c r="AO4" s="78">
        <v>351</v>
      </c>
      <c r="AP4" s="78">
        <v>0</v>
      </c>
      <c r="AQ4" s="14">
        <f>SUM(AN4:AP4)</f>
        <v>585</v>
      </c>
      <c r="AR4" s="16">
        <f>AI4*$D$71</f>
        <v>550.67555473628511</v>
      </c>
      <c r="AS4" s="9">
        <f>AR4-AQ4</f>
        <v>-34.324445263714892</v>
      </c>
      <c r="AT4" s="9">
        <f>AS4+AM4</f>
        <v>-26.138746556909155</v>
      </c>
      <c r="AU4" s="18">
        <f>AK4+AQ4</f>
        <v>936</v>
      </c>
      <c r="AV4" s="27">
        <f>AL4+AR4</f>
        <v>909.86125344309085</v>
      </c>
      <c r="AW4" s="67">
        <f>AT4*(AT4&lt;0)</f>
        <v>-26.138746556909155</v>
      </c>
      <c r="AX4">
        <f>AW4/$AW$66</f>
        <v>7.7848305774015527E-4</v>
      </c>
      <c r="AY4" s="57">
        <f>AX4*$AT$66</f>
        <v>-1.5125692266974116</v>
      </c>
      <c r="AZ4" s="60">
        <f>IF(AY4&gt;0,U4,V4)</f>
        <v>118.5897295948276</v>
      </c>
      <c r="BA4" s="17">
        <f>AY4/AZ4</f>
        <v>-1.2754639308692577E-2</v>
      </c>
      <c r="BB4" s="35">
        <f>AU4/AV4</f>
        <v>1.0287282774796653</v>
      </c>
      <c r="BC4" s="28">
        <v>0</v>
      </c>
      <c r="BD4" s="16">
        <f>AJ4*$D$74</f>
        <v>0</v>
      </c>
      <c r="BE4" s="54">
        <f>BD4-BC4</f>
        <v>0</v>
      </c>
      <c r="BF4" s="75">
        <f>BE4*(BE4&gt;0)</f>
        <v>0</v>
      </c>
      <c r="BG4" s="35">
        <f>BF4/$BF$66</f>
        <v>0</v>
      </c>
      <c r="BH4" s="76">
        <f>BG4 * $BE$66</f>
        <v>0</v>
      </c>
      <c r="BI4" s="77">
        <f>IF(BH4&gt;0, U4, V4)</f>
        <v>118.5897295948276</v>
      </c>
      <c r="BJ4" s="17">
        <f>BH4/BI4</f>
        <v>0</v>
      </c>
      <c r="BK4" s="39">
        <f>($AD4^$BK$68)*($BL$68^$M4)*(IF($C4&gt;0,1,$BM$68))</f>
        <v>1.0325784230485415</v>
      </c>
      <c r="BL4" s="39">
        <f>($AD4^$BK$69)*($BL$69^$M4)*(IF($C4&gt;0,1,$BM$69))</f>
        <v>1.0644108378628552</v>
      </c>
      <c r="BM4" s="39">
        <f>($AD4^$BK$70)*($BL$70^$M4)*(IF($C4&gt;0,1,$BM$70))</f>
        <v>1.1528615729530609</v>
      </c>
      <c r="BN4" s="39">
        <f>($AD4^$BK$71)*($BL$71^$M4)*(IF($C4&gt;0,1,$BM$71))</f>
        <v>1.0646288050774495</v>
      </c>
      <c r="BO4" s="39">
        <f>($AD4^$BK$72)*($BL$72^$M4)*(IF($C4&gt;0,1,$BM$72))</f>
        <v>1.0026067226096411</v>
      </c>
      <c r="BP4" s="39">
        <f>($AD4^$BK$73)*($BL$73^$M4)*(IF($C4&gt;0,1,$BM$73))</f>
        <v>1.1105926188398936</v>
      </c>
      <c r="BQ4" s="39">
        <f>($AD4^$BK$75)*($BL$75^$M4)*(IF($C4&gt;0,1,$BM$75))</f>
        <v>1.056037500477909</v>
      </c>
      <c r="BR4" s="37">
        <f>BK4/BK$66</f>
        <v>9.4307581841693577E-3</v>
      </c>
      <c r="BS4" s="37">
        <f>BL4/BL$66</f>
        <v>6.1180054198957026E-3</v>
      </c>
      <c r="BT4" s="37">
        <f>BM4/BM$66</f>
        <v>1.129830520595895E-3</v>
      </c>
      <c r="BU4" s="37">
        <f>BN4/BN$66</f>
        <v>3.3594304572669982E-3</v>
      </c>
      <c r="BV4" s="37">
        <f>BO4/BO$66</f>
        <v>1.6460914463028671E-2</v>
      </c>
      <c r="BW4" s="37">
        <f>BP4/BP$66</f>
        <v>3.6251192955107881E-3</v>
      </c>
      <c r="BX4" s="37">
        <f>BQ4/BQ$66</f>
        <v>4.8260194826174546E-3</v>
      </c>
      <c r="BY4" s="2">
        <v>445</v>
      </c>
      <c r="BZ4" s="17">
        <f>BY$66*BR4</f>
        <v>540.23155182195751</v>
      </c>
      <c r="CA4" s="1">
        <f>BZ4-BY4</f>
        <v>95.23155182195751</v>
      </c>
      <c r="CB4" s="2">
        <v>233</v>
      </c>
      <c r="CC4" s="17">
        <f>CB$66*BS4</f>
        <v>332.27499235995549</v>
      </c>
      <c r="CD4" s="1">
        <f>CC4-CB4</f>
        <v>99.27499235995549</v>
      </c>
      <c r="CE4" s="2">
        <v>0</v>
      </c>
      <c r="CF4" s="17">
        <f>CE$66*BT4</f>
        <v>72.073018739332738</v>
      </c>
      <c r="CG4" s="1">
        <f>CF4-CE4</f>
        <v>72.073018739332738</v>
      </c>
      <c r="CH4" s="2">
        <v>477</v>
      </c>
      <c r="CI4" s="17">
        <f>CH$66*BU4</f>
        <v>205.6777703157147</v>
      </c>
      <c r="CJ4" s="1">
        <f>CI4-CH4</f>
        <v>-271.32222968428528</v>
      </c>
      <c r="CK4" s="2">
        <v>703</v>
      </c>
      <c r="CL4" s="17">
        <f>CK$66*BV4</f>
        <v>1201.7455212878713</v>
      </c>
      <c r="CM4" s="1">
        <f>CL4-CK4</f>
        <v>498.74552128787127</v>
      </c>
      <c r="CN4" s="2">
        <v>586</v>
      </c>
      <c r="CO4" s="17">
        <f>CN$66*BW4</f>
        <v>277.06424263659403</v>
      </c>
      <c r="CP4" s="1">
        <f>CO4-CN4</f>
        <v>-308.93575736340597</v>
      </c>
      <c r="CQ4" s="2">
        <v>1171</v>
      </c>
      <c r="CR4" s="17">
        <f>CQ$66*BX4</f>
        <v>355.55698538184095</v>
      </c>
      <c r="CS4" s="1">
        <f>CR4-CQ4</f>
        <v>-815.44301461815905</v>
      </c>
      <c r="CT4" s="9"/>
      <c r="CX4" s="37"/>
      <c r="CZ4" s="17"/>
      <c r="DA4" s="1"/>
    </row>
    <row r="5" spans="1:107" x14ac:dyDescent="0.2">
      <c r="A5" s="33" t="s">
        <v>207</v>
      </c>
      <c r="B5">
        <v>1</v>
      </c>
      <c r="C5">
        <v>1</v>
      </c>
      <c r="D5">
        <v>0.82248995983935702</v>
      </c>
      <c r="E5">
        <v>0.17751004016064201</v>
      </c>
      <c r="F5">
        <v>0.98729150119142095</v>
      </c>
      <c r="G5">
        <v>0.98729150119142095</v>
      </c>
      <c r="H5">
        <v>0.17268722466960301</v>
      </c>
      <c r="I5">
        <v>0.40704845814977902</v>
      </c>
      <c r="J5">
        <v>0.26512651422278899</v>
      </c>
      <c r="K5">
        <v>0.51162208145531196</v>
      </c>
      <c r="L5">
        <v>0.77964924107881195</v>
      </c>
      <c r="M5" s="28">
        <v>0</v>
      </c>
      <c r="N5">
        <v>1.0050200119774</v>
      </c>
      <c r="O5">
        <v>0.99581453605672499</v>
      </c>
      <c r="P5">
        <v>1.0070705335919199</v>
      </c>
      <c r="Q5">
        <v>0.99471821581144004</v>
      </c>
      <c r="R5">
        <v>433.42999267578102</v>
      </c>
      <c r="S5" s="40">
        <f>IF(C5,O5,Q5)</f>
        <v>0.99581453605672499</v>
      </c>
      <c r="T5" s="40">
        <f>IF(D5 = 0,N5,P5)</f>
        <v>1.0070705335919199</v>
      </c>
      <c r="U5" s="59">
        <f>R5*S5^(1-M5)</f>
        <v>431.61588706950261</v>
      </c>
      <c r="V5" s="58">
        <f>R5*T5^(M5+1)</f>
        <v>436.49457399874075</v>
      </c>
      <c r="W5" s="66">
        <f>0.5 * (D5-MAX($D$3:$D$65))/(MIN($D$3:$D$65)-MAX($D$3:$D$65)) + 0.75</f>
        <v>0.84090698393077878</v>
      </c>
      <c r="X5" s="66">
        <f>AVERAGE(D5, F5, G5, H5, I5, J5, K5)</f>
        <v>0.59336532010281162</v>
      </c>
      <c r="Y5" s="29">
        <f>1.2^M5</f>
        <v>1</v>
      </c>
      <c r="Z5" s="29">
        <f>IF(C5&gt;0, 1, 0.3)</f>
        <v>1</v>
      </c>
      <c r="AA5" s="29">
        <f>PERCENTILE($L$2:$L$65, 0.05)</f>
        <v>8.287252818817252E-2</v>
      </c>
      <c r="AB5" s="29">
        <f>PERCENTILE($L$2:$L$65, 0.95)</f>
        <v>1.0553543088907822</v>
      </c>
      <c r="AC5" s="29">
        <f>MIN(MAX(L5,AA5), AB5)</f>
        <v>0.77964924107881195</v>
      </c>
      <c r="AD5" s="29">
        <f>AC5-$AC$66+1</f>
        <v>1.6967767128906395</v>
      </c>
      <c r="AE5" s="74">
        <v>0</v>
      </c>
      <c r="AF5" s="74">
        <v>1</v>
      </c>
      <c r="AG5" s="21">
        <f>(AD5^4) *Y5*Z5*AE5</f>
        <v>0</v>
      </c>
      <c r="AH5" s="21">
        <f>(AD5^5)*Y5*Z5*AF5</f>
        <v>14.064473391821274</v>
      </c>
      <c r="AI5" s="15">
        <f>AG5/$AG$66</f>
        <v>0</v>
      </c>
      <c r="AJ5" s="15">
        <f>AH5/$AH$66</f>
        <v>9.7784938143401515E-2</v>
      </c>
      <c r="AK5" s="2">
        <v>0</v>
      </c>
      <c r="AL5" s="16">
        <f>$D$72*AI5</f>
        <v>0</v>
      </c>
      <c r="AM5" s="24">
        <f>AL5-AK5</f>
        <v>0</v>
      </c>
      <c r="AN5" s="78">
        <v>0</v>
      </c>
      <c r="AO5" s="78">
        <v>0</v>
      </c>
      <c r="AP5" s="78">
        <v>0</v>
      </c>
      <c r="AQ5" s="10">
        <f>SUM(AN5:AP5)</f>
        <v>0</v>
      </c>
      <c r="AR5" s="16">
        <f>AI5*$D$71</f>
        <v>0</v>
      </c>
      <c r="AS5" s="9">
        <f>AR5-AQ5</f>
        <v>0</v>
      </c>
      <c r="AT5" s="9">
        <f>AS5+AM5</f>
        <v>0</v>
      </c>
      <c r="AU5" s="18">
        <f>AK5+AQ5</f>
        <v>0</v>
      </c>
      <c r="AV5" s="27">
        <f>AL5+AR5</f>
        <v>0</v>
      </c>
      <c r="AW5" s="67">
        <f>AT5*(AT5&lt;0)</f>
        <v>0</v>
      </c>
      <c r="AX5">
        <f>AW5/$AW$66</f>
        <v>0</v>
      </c>
      <c r="AY5" s="57">
        <f>AX5*$AT$66</f>
        <v>0</v>
      </c>
      <c r="AZ5" s="70">
        <f>IF(AY5&gt;0,U5,V5)</f>
        <v>436.49457399874075</v>
      </c>
      <c r="BA5" s="17">
        <f>AY5/AZ5</f>
        <v>0</v>
      </c>
      <c r="BB5" s="35" t="e">
        <f>AU5/AV5</f>
        <v>#DIV/0!</v>
      </c>
      <c r="BC5" s="28">
        <v>0</v>
      </c>
      <c r="BD5" s="16">
        <f>AJ5*$D$74</f>
        <v>407.59304626561482</v>
      </c>
      <c r="BE5" s="54">
        <f>BD5-BC5</f>
        <v>407.59304626561482</v>
      </c>
      <c r="BF5" s="75">
        <f>BE5*(BE5&gt;0)</f>
        <v>407.59304626561482</v>
      </c>
      <c r="BG5" s="35">
        <f>BF5/$BF$66</f>
        <v>9.7784938143401515E-2</v>
      </c>
      <c r="BH5" s="76">
        <f>BG5 * $BE$66</f>
        <v>407.59304626561482</v>
      </c>
      <c r="BI5" s="77">
        <f>IF(BH5&gt;0, U5, V5)</f>
        <v>431.61588706950261</v>
      </c>
      <c r="BJ5" s="17">
        <f>BH5/BI5</f>
        <v>0.94434208396036312</v>
      </c>
      <c r="BK5" s="39">
        <f>($AD5^$BK$68)*($BL$68^$M5)*(IF($C5&gt;0,1,$BM$68))</f>
        <v>1.7851251386218092</v>
      </c>
      <c r="BL5" s="39">
        <f>($AD5^$BK$69)*($BL$69^$M5)*(IF($C5&gt;0,1,$BM$69))</f>
        <v>3.0904313408858624</v>
      </c>
      <c r="BM5" s="39">
        <f>($AD5^$BK$70)*($BL$70^$M5)*(IF($C5&gt;0,1,$BM$70))</f>
        <v>13.081721302205857</v>
      </c>
      <c r="BN5" s="39">
        <f>($AD5^$BK$71)*($BL$71^$M5)*(IF($C5&gt;0,1,$BM$71))</f>
        <v>3.1018905687465481</v>
      </c>
      <c r="BO5" s="39">
        <f>($AD5^$BK$72)*($BL$72^$M5)*(IF($C5&gt;0,1,$BM$72))</f>
        <v>1.0481817596105105</v>
      </c>
      <c r="BP5" s="39">
        <f>($AD5^$BK$73)*($BL$73^$M5)*(IF($C5&gt;0,1,$BM$73))</f>
        <v>6.65938551011177</v>
      </c>
      <c r="BQ5" s="39">
        <f>($AD5^$BK$75)*($BL$75^$M5)*(IF($C5&gt;0,1,$BM$75))</f>
        <v>2.6792943716014013</v>
      </c>
      <c r="BR5" s="37">
        <f>BK5/BK$66</f>
        <v>1.6303927270841945E-2</v>
      </c>
      <c r="BS5" s="37">
        <f>BL5/BL$66</f>
        <v>1.7763137146665706E-2</v>
      </c>
      <c r="BT5" s="37">
        <f>BM5/BM$66</f>
        <v>1.2820383934996011E-2</v>
      </c>
      <c r="BU5" s="37">
        <f>BN5/BN$66</f>
        <v>9.787998973969458E-3</v>
      </c>
      <c r="BV5" s="37">
        <f>BO5/BO$66</f>
        <v>1.7209170752162654E-2</v>
      </c>
      <c r="BW5" s="37">
        <f>BP5/BP$66</f>
        <v>2.1737103686290015E-2</v>
      </c>
      <c r="BX5" s="37">
        <f>BQ5/BQ$66</f>
        <v>1.2244192873041009E-2</v>
      </c>
      <c r="BY5" s="2">
        <v>0</v>
      </c>
      <c r="BZ5" s="17">
        <f>BY$66*BR5</f>
        <v>933.95416978290996</v>
      </c>
      <c r="CA5" s="1">
        <f>BZ5-BY5</f>
        <v>933.95416978290996</v>
      </c>
      <c r="CB5" s="2">
        <v>0</v>
      </c>
      <c r="CC5" s="17">
        <f>CB$66*BS5</f>
        <v>964.73374157256114</v>
      </c>
      <c r="CD5" s="1">
        <f>CC5-CB5</f>
        <v>964.73374157256114</v>
      </c>
      <c r="CE5" s="2">
        <v>0</v>
      </c>
      <c r="CF5" s="17">
        <f>CE$66*BT5</f>
        <v>817.82511159733053</v>
      </c>
      <c r="CG5" s="1">
        <f>CF5-CE5</f>
        <v>817.82511159733053</v>
      </c>
      <c r="CH5" s="2">
        <v>0</v>
      </c>
      <c r="CI5" s="17">
        <f>CH$66*BU5</f>
        <v>599.26044918230605</v>
      </c>
      <c r="CJ5" s="1">
        <f>CI5-CH5</f>
        <v>599.26044918230605</v>
      </c>
      <c r="CK5" s="2">
        <v>0</v>
      </c>
      <c r="CL5" s="17">
        <f>CK$66*BV5</f>
        <v>1256.3727199323866</v>
      </c>
      <c r="CM5" s="1">
        <f>CL5-CK5</f>
        <v>1256.3727199323866</v>
      </c>
      <c r="CN5" s="2">
        <v>0</v>
      </c>
      <c r="CO5" s="17">
        <f>CN$66*BW5</f>
        <v>1661.3450976394595</v>
      </c>
      <c r="CP5" s="1">
        <f>CO5-CN5</f>
        <v>1661.3450976394595</v>
      </c>
      <c r="CQ5" s="2">
        <v>0</v>
      </c>
      <c r="CR5" s="17">
        <f>CQ$66*BX5</f>
        <v>902.09090992129632</v>
      </c>
      <c r="CS5" s="1">
        <f>CR5-CQ5</f>
        <v>902.09090992129632</v>
      </c>
      <c r="CT5" s="9"/>
      <c r="CX5" s="37"/>
      <c r="CZ5" s="17"/>
      <c r="DA5" s="1"/>
    </row>
    <row r="6" spans="1:107" x14ac:dyDescent="0.2">
      <c r="A6" s="33" t="s">
        <v>192</v>
      </c>
      <c r="B6">
        <v>1</v>
      </c>
      <c r="C6">
        <v>1</v>
      </c>
      <c r="D6">
        <v>0.64102564102564097</v>
      </c>
      <c r="E6">
        <v>0.35897435897435798</v>
      </c>
      <c r="F6">
        <v>0.90921787709497204</v>
      </c>
      <c r="G6">
        <v>0.90921787709497204</v>
      </c>
      <c r="H6">
        <v>0.25337837837837801</v>
      </c>
      <c r="I6">
        <v>0.61824324324324298</v>
      </c>
      <c r="J6">
        <v>0.39578967952229599</v>
      </c>
      <c r="K6">
        <v>0.59988253199385699</v>
      </c>
      <c r="L6">
        <v>0.99029957640121402</v>
      </c>
      <c r="M6" s="28">
        <v>0</v>
      </c>
      <c r="N6">
        <v>1.0244877450610801</v>
      </c>
      <c r="O6">
        <v>0.97992131797718296</v>
      </c>
      <c r="P6">
        <v>1.02897540060982</v>
      </c>
      <c r="Q6">
        <v>0.966381495581633</v>
      </c>
      <c r="R6">
        <v>17.959999084472599</v>
      </c>
      <c r="S6" s="40">
        <f>IF(C6,O6,Q6)</f>
        <v>0.97992131797718296</v>
      </c>
      <c r="T6" s="40">
        <f>IF(D6 = 0,N6,P6)</f>
        <v>1.02897540060982</v>
      </c>
      <c r="U6" s="59">
        <f>R6*S6^(1-M6)</f>
        <v>17.59938597372539</v>
      </c>
      <c r="V6" s="58">
        <f>R6*T6^(M6+1)</f>
        <v>18.480397252897191</v>
      </c>
      <c r="W6" s="66">
        <f>0.5 * (D6-MAX($D$3:$D$65))/(MIN($D$3:$D$65)-MAX($D$3:$D$65)) + 0.75</f>
        <v>0.94039412379956244</v>
      </c>
      <c r="X6" s="66">
        <f>AVERAGE(D6, F6, G6, H6, I6, J6, K6)</f>
        <v>0.61810788976476572</v>
      </c>
      <c r="Y6" s="29">
        <f>1.2^M6</f>
        <v>1</v>
      </c>
      <c r="Z6" s="29">
        <f>IF(C6&gt;0, 1, 0.3)</f>
        <v>1</v>
      </c>
      <c r="AA6" s="29">
        <f>PERCENTILE($L$2:$L$65, 0.05)</f>
        <v>8.287252818817252E-2</v>
      </c>
      <c r="AB6" s="29">
        <f>PERCENTILE($L$2:$L$65, 0.95)</f>
        <v>1.0553543088907822</v>
      </c>
      <c r="AC6" s="29">
        <f>MIN(MAX(L6,AA6), AB6)</f>
        <v>0.99029957640121402</v>
      </c>
      <c r="AD6" s="29">
        <f>AC6-$AC$66+1</f>
        <v>1.9074270482130415</v>
      </c>
      <c r="AE6" s="74">
        <v>1</v>
      </c>
      <c r="AF6" s="74">
        <v>0</v>
      </c>
      <c r="AG6" s="21">
        <f>(AD6^4) *Y6*Z6*AE6</f>
        <v>13.237066399650327</v>
      </c>
      <c r="AH6" s="21">
        <f>(AD6^5)*Y6*Z6*AF6</f>
        <v>0</v>
      </c>
      <c r="AI6" s="15">
        <f>AG6/$AG$66</f>
        <v>3.5878833204790642E-2</v>
      </c>
      <c r="AJ6" s="15">
        <f>AH6/$AH$66</f>
        <v>0</v>
      </c>
      <c r="AK6" s="2">
        <v>5568</v>
      </c>
      <c r="AL6" s="16">
        <f>$D$72*AI6</f>
        <v>4229.5751759817485</v>
      </c>
      <c r="AM6" s="24">
        <f>AL6-AK6</f>
        <v>-1338.4248240182515</v>
      </c>
      <c r="AN6" s="78">
        <v>0</v>
      </c>
      <c r="AO6" s="78">
        <v>3161</v>
      </c>
      <c r="AP6" s="78">
        <v>0</v>
      </c>
      <c r="AQ6" s="14">
        <f>SUM(AN6:AP6)</f>
        <v>3161</v>
      </c>
      <c r="AR6" s="16">
        <f>AI6*$D$71</f>
        <v>6484.4554354982147</v>
      </c>
      <c r="AS6" s="9">
        <f>AR6-AQ6</f>
        <v>3323.4554354982147</v>
      </c>
      <c r="AT6" s="9">
        <f>AS6+AM6</f>
        <v>1985.0306114799632</v>
      </c>
      <c r="AU6" s="18">
        <f>AK6+AQ6</f>
        <v>8729</v>
      </c>
      <c r="AV6" s="27">
        <f>AL6+AR6</f>
        <v>10714.030611479964</v>
      </c>
      <c r="AW6" s="67">
        <f>AT6*(AT6&lt;0)</f>
        <v>0</v>
      </c>
      <c r="AX6">
        <f>AW6/$AW$66</f>
        <v>0</v>
      </c>
      <c r="AY6" s="57">
        <f>AX6*$AT$66</f>
        <v>0</v>
      </c>
      <c r="AZ6" s="70">
        <f>IF(AY6&gt;0,U6,V6)</f>
        <v>18.480397252897191</v>
      </c>
      <c r="BA6" s="17">
        <f>AY6/AZ6</f>
        <v>0</v>
      </c>
      <c r="BB6" s="35">
        <f>AU6/AV6</f>
        <v>0.81472606496447508</v>
      </c>
      <c r="BC6" s="28">
        <v>0</v>
      </c>
      <c r="BD6" s="16">
        <f>AJ6*$D$74</f>
        <v>0</v>
      </c>
      <c r="BE6" s="54">
        <f>BD6-BC6</f>
        <v>0</v>
      </c>
      <c r="BF6" s="75">
        <f>BE6*(BE6&gt;0)</f>
        <v>0</v>
      </c>
      <c r="BG6" s="35">
        <f>BF6/$BF$66</f>
        <v>0</v>
      </c>
      <c r="BH6" s="76">
        <f>BG6 * $BE$66</f>
        <v>0</v>
      </c>
      <c r="BI6" s="77">
        <f>IF(BH6&gt;0, U6, V6)</f>
        <v>18.480397252897191</v>
      </c>
      <c r="BJ6" s="17">
        <f>BH6/BI6</f>
        <v>0</v>
      </c>
      <c r="BK6" s="39">
        <f>($AD6^$BK$68)*($BL$68^$M6)*(IF($C6&gt;0,1,$BM$68))</f>
        <v>2.0294153398650643</v>
      </c>
      <c r="BL6" s="39">
        <f>($AD6^$BK$69)*($BL$69^$M6)*(IF($C6&gt;0,1,$BM$69))</f>
        <v>3.9671251129238354</v>
      </c>
      <c r="BM6" s="39">
        <f>($AD6^$BK$70)*($BL$70^$M6)*(IF($C6&gt;0,1,$BM$70))</f>
        <v>23.11097761240773</v>
      </c>
      <c r="BN6" s="39">
        <f>($AD6^$BK$71)*($BL$71^$M6)*(IF($C6&gt;0,1,$BM$71))</f>
        <v>3.9850982469498728</v>
      </c>
      <c r="BO6" s="39">
        <f>($AD6^$BK$72)*($BL$72^$M6)*(IF($C6&gt;0,1,$BM$72))</f>
        <v>1.0591558429219208</v>
      </c>
      <c r="BP6" s="39">
        <f>($AD6^$BK$73)*($BL$73^$M6)*(IF($C6&gt;0,1,$BM$73))</f>
        <v>10.131792842838344</v>
      </c>
      <c r="BQ6" s="39">
        <f>($AD6^$BK$75)*($BL$75^$M6)*(IF($C6&gt;0,1,$BM$75))</f>
        <v>3.3323833376453913</v>
      </c>
      <c r="BR6" s="37">
        <f>BK6/BK$66</f>
        <v>1.8535081596036385E-2</v>
      </c>
      <c r="BS6" s="37">
        <f>BL6/BL$66</f>
        <v>2.2802185095187444E-2</v>
      </c>
      <c r="BT6" s="37">
        <f>BM6/BM$66</f>
        <v>2.2649282862661463E-2</v>
      </c>
      <c r="BU6" s="37">
        <f>BN6/BN$66</f>
        <v>1.2574956043041499E-2</v>
      </c>
      <c r="BV6" s="37">
        <f>BO6/BO$66</f>
        <v>1.7389344535786493E-2</v>
      </c>
      <c r="BW6" s="37">
        <f>BP6/BP$66</f>
        <v>3.3071494542308268E-2</v>
      </c>
      <c r="BX6" s="37">
        <f>BQ6/BQ$66</f>
        <v>1.5228764985853698E-2</v>
      </c>
      <c r="BY6" s="2">
        <v>1630</v>
      </c>
      <c r="BZ6" s="17">
        <f>BY$66*BR6</f>
        <v>1061.7636141473483</v>
      </c>
      <c r="CA6" s="1">
        <f>BZ6-BY6</f>
        <v>-568.23638585265167</v>
      </c>
      <c r="CB6" s="2">
        <v>303</v>
      </c>
      <c r="CC6" s="17">
        <f>CB$66*BS6</f>
        <v>1238.4094747047252</v>
      </c>
      <c r="CD6" s="1">
        <f>CC6-CB6</f>
        <v>935.4094747047252</v>
      </c>
      <c r="CE6" s="2">
        <v>2670</v>
      </c>
      <c r="CF6" s="17">
        <f>CE$66*BT6</f>
        <v>1444.8204030920374</v>
      </c>
      <c r="CG6" s="1">
        <f>CF6-CE6</f>
        <v>-1225.1795969079626</v>
      </c>
      <c r="CH6" s="2">
        <v>1364</v>
      </c>
      <c r="CI6" s="17">
        <f>CH$66*BU6</f>
        <v>769.88910877917272</v>
      </c>
      <c r="CJ6" s="1">
        <f>CI6-CH6</f>
        <v>-594.11089122082728</v>
      </c>
      <c r="CK6" s="2">
        <v>736</v>
      </c>
      <c r="CL6" s="17">
        <f>CK$66*BV6</f>
        <v>1269.5264871796287</v>
      </c>
      <c r="CM6" s="1">
        <f>CL6-CK6</f>
        <v>533.5264871796287</v>
      </c>
      <c r="CN6" s="2">
        <v>2101</v>
      </c>
      <c r="CO6" s="17">
        <f>CN$66*BW6</f>
        <v>2527.6212563740787</v>
      </c>
      <c r="CP6" s="1">
        <f>CO6-CN6</f>
        <v>426.62125637407871</v>
      </c>
      <c r="CQ6" s="2">
        <v>1598</v>
      </c>
      <c r="CR6" s="17">
        <f>CQ$66*BX6</f>
        <v>1121.9792603327712</v>
      </c>
      <c r="CS6" s="1">
        <f>CR6-CQ6</f>
        <v>-476.02073966722878</v>
      </c>
      <c r="CT6" s="9"/>
      <c r="CX6" s="37"/>
      <c r="CZ6" s="17"/>
      <c r="DA6" s="1"/>
    </row>
    <row r="7" spans="1:107" x14ac:dyDescent="0.2">
      <c r="A7" s="33" t="s">
        <v>112</v>
      </c>
      <c r="B7">
        <v>1</v>
      </c>
      <c r="C7">
        <v>1</v>
      </c>
      <c r="D7">
        <v>0.86104417670682698</v>
      </c>
      <c r="E7">
        <v>0.13895582329317199</v>
      </c>
      <c r="F7">
        <v>0.94996028594122295</v>
      </c>
      <c r="G7">
        <v>0.94996028594122295</v>
      </c>
      <c r="H7">
        <v>0.24757709251101301</v>
      </c>
      <c r="I7">
        <v>0.41938325991189401</v>
      </c>
      <c r="J7">
        <v>0.32222614440292902</v>
      </c>
      <c r="K7">
        <v>0.553264891597817</v>
      </c>
      <c r="L7">
        <v>1.0146278866598799</v>
      </c>
      <c r="M7" s="28">
        <v>0</v>
      </c>
      <c r="N7">
        <v>1.01170112015828</v>
      </c>
      <c r="O7">
        <v>0.99323802382506898</v>
      </c>
      <c r="P7">
        <v>1.01146754726788</v>
      </c>
      <c r="Q7">
        <v>0.99116809079982904</v>
      </c>
      <c r="R7">
        <v>102.309997558593</v>
      </c>
      <c r="S7" s="40">
        <f>IF(C7,O7,Q7)</f>
        <v>0.99323802382506898</v>
      </c>
      <c r="T7" s="40">
        <f>IF(D7 = 0,N7,P7)</f>
        <v>1.01146754726788</v>
      </c>
      <c r="U7" s="59">
        <f>R7*S7^(1-M7)</f>
        <v>101.61817979264454</v>
      </c>
      <c r="V7" s="58">
        <f>R7*T7^(M7+1)</f>
        <v>103.48324229157285</v>
      </c>
      <c r="W7" s="66">
        <f>0.5 * (D7-MAX($D$3:$D$65))/(MIN($D$3:$D$65)-MAX($D$3:$D$65)) + 0.75</f>
        <v>0.81976977750309021</v>
      </c>
      <c r="X7" s="66">
        <f>AVERAGE(D7, F7, G7, H7, I7, J7, K7)</f>
        <v>0.61477373385898937</v>
      </c>
      <c r="Y7" s="29">
        <f>1.2^M7</f>
        <v>1</v>
      </c>
      <c r="Z7" s="29">
        <f>IF(C7&gt;0, 1, 0.3)</f>
        <v>1</v>
      </c>
      <c r="AA7" s="29">
        <f>PERCENTILE($L$2:$L$65, 0.05)</f>
        <v>8.287252818817252E-2</v>
      </c>
      <c r="AB7" s="29">
        <f>PERCENTILE($L$2:$L$65, 0.95)</f>
        <v>1.0553543088907822</v>
      </c>
      <c r="AC7" s="29">
        <f>MIN(MAX(L7,AA7), AB7)</f>
        <v>1.0146278866598799</v>
      </c>
      <c r="AD7" s="29">
        <f>AC7-$AC$66+1</f>
        <v>1.9317553584717073</v>
      </c>
      <c r="AE7" s="74">
        <v>1</v>
      </c>
      <c r="AF7" s="74">
        <v>0</v>
      </c>
      <c r="AG7" s="21">
        <f>(AD7^4) *Y7*Z7*AE7</f>
        <v>13.925426405033663</v>
      </c>
      <c r="AH7" s="21">
        <f>(AD7^5)*Y7*Z7*AF7</f>
        <v>0</v>
      </c>
      <c r="AI7" s="15">
        <f>AG7/$AG$66</f>
        <v>3.7744620764687598E-2</v>
      </c>
      <c r="AJ7" s="15">
        <f>AH7/$AH$66</f>
        <v>0</v>
      </c>
      <c r="AK7" s="2">
        <v>2251</v>
      </c>
      <c r="AL7" s="16">
        <f>$D$72*AI7</f>
        <v>4449.523486506575</v>
      </c>
      <c r="AM7" s="24">
        <f>AL7-AK7</f>
        <v>2198.523486506575</v>
      </c>
      <c r="AN7" s="78">
        <v>1637</v>
      </c>
      <c r="AO7" s="78">
        <v>6855</v>
      </c>
      <c r="AP7" s="78">
        <v>307</v>
      </c>
      <c r="AQ7" s="10">
        <f>SUM(AN7:AP7)</f>
        <v>8799</v>
      </c>
      <c r="AR7" s="16">
        <f>AI7*$D$71</f>
        <v>6821.6630647207649</v>
      </c>
      <c r="AS7" s="9">
        <f>AR7-AQ7</f>
        <v>-1977.3369352792351</v>
      </c>
      <c r="AT7" s="9">
        <f>AS7+AM7</f>
        <v>221.18655122733981</v>
      </c>
      <c r="AU7" s="18">
        <f>AK7+AQ7</f>
        <v>11050</v>
      </c>
      <c r="AV7" s="27">
        <f>AL7+AR7</f>
        <v>11271.18655122734</v>
      </c>
      <c r="AW7" s="67">
        <f>AT7*(AT7&lt;0)</f>
        <v>0</v>
      </c>
      <c r="AX7">
        <f>AW7/$AW$66</f>
        <v>0</v>
      </c>
      <c r="AY7" s="57">
        <f>AX7*$AT$66</f>
        <v>0</v>
      </c>
      <c r="AZ7" s="60">
        <f>IF(AY7&gt;0,U7,V7)</f>
        <v>103.48324229157285</v>
      </c>
      <c r="BA7" s="17">
        <f>AY7/AZ7</f>
        <v>0</v>
      </c>
      <c r="BB7" s="35">
        <f>AU7/AV7</f>
        <v>0.98037593023395975</v>
      </c>
      <c r="BC7" s="28">
        <v>0</v>
      </c>
      <c r="BD7" s="16">
        <f>AJ7*$D$74</f>
        <v>0</v>
      </c>
      <c r="BE7" s="54">
        <f>BD7-BC7</f>
        <v>0</v>
      </c>
      <c r="BF7" s="75">
        <f>BE7*(BE7&gt;0)</f>
        <v>0</v>
      </c>
      <c r="BG7" s="35">
        <f>BF7/$BF$66</f>
        <v>0</v>
      </c>
      <c r="BH7" s="76">
        <f>BG7 * $BE$66</f>
        <v>0</v>
      </c>
      <c r="BI7" s="77">
        <f>IF(BH7&gt;0, U7, V7)</f>
        <v>103.48324229157285</v>
      </c>
      <c r="BJ7" s="17">
        <f>BH7/BI7</f>
        <v>0</v>
      </c>
      <c r="BK7" s="39">
        <f>($AD7^$BK$68)*($BL$68^$M7)*(IF($C7&gt;0,1,$BM$68))</f>
        <v>2.0578017378715625</v>
      </c>
      <c r="BL7" s="39">
        <f>($AD7^$BK$69)*($BL$69^$M7)*(IF($C7&gt;0,1,$BM$69))</f>
        <v>4.0758841931748906</v>
      </c>
      <c r="BM7" s="39">
        <f>($AD7^$BK$70)*($BL$70^$M7)*(IF($C7&gt;0,1,$BM$70))</f>
        <v>24.580187239840182</v>
      </c>
      <c r="BN7" s="39">
        <f>($AD7^$BK$71)*($BL$71^$M7)*(IF($C7&gt;0,1,$BM$71))</f>
        <v>4.094713316969778</v>
      </c>
      <c r="BO7" s="39">
        <f>($AD7^$BK$72)*($BL$72^$M7)*(IF($C7&gt;0,1,$BM$72))</f>
        <v>1.0603512170178215</v>
      </c>
      <c r="BP7" s="39">
        <f>($AD7^$BK$73)*($BL$73^$M7)*(IF($C7&gt;0,1,$BM$73))</f>
        <v>10.602891625531283</v>
      </c>
      <c r="BQ7" s="39">
        <f>($AD7^$BK$75)*($BL$75^$M7)*(IF($C7&gt;0,1,$BM$75))</f>
        <v>3.4120450932276607</v>
      </c>
      <c r="BR7" s="37">
        <f>BK7/BK$66</f>
        <v>1.8794340601786776E-2</v>
      </c>
      <c r="BS7" s="37">
        <f>BL7/BL$66</f>
        <v>2.342730898416889E-2</v>
      </c>
      <c r="BT7" s="37">
        <f>BM7/BM$66</f>
        <v>2.4089141660257187E-2</v>
      </c>
      <c r="BU7" s="37">
        <f>BN7/BN$66</f>
        <v>1.2920845805787055E-2</v>
      </c>
      <c r="BV7" s="37">
        <f>BO7/BO$66</f>
        <v>1.7408970327535352E-2</v>
      </c>
      <c r="BW7" s="37">
        <f>BP7/BP$66</f>
        <v>3.4609222470858472E-2</v>
      </c>
      <c r="BX7" s="37">
        <f>BQ7/BQ$66</f>
        <v>1.5592813785527536E-2</v>
      </c>
      <c r="BY7" s="2">
        <v>1161</v>
      </c>
      <c r="BZ7" s="17">
        <f>BY$66*BR7</f>
        <v>1076.6150070327537</v>
      </c>
      <c r="CA7" s="1">
        <f>BZ7-BY7</f>
        <v>-84.384992967246262</v>
      </c>
      <c r="CB7" s="2">
        <v>1489</v>
      </c>
      <c r="CC7" s="17">
        <f>CB$66*BS7</f>
        <v>1272.3605782391965</v>
      </c>
      <c r="CD7" s="1">
        <f>CC7-CB7</f>
        <v>-216.63942176080354</v>
      </c>
      <c r="CE7" s="2">
        <v>0</v>
      </c>
      <c r="CF7" s="17">
        <f>CE$66*BT7</f>
        <v>1536.6704356494663</v>
      </c>
      <c r="CG7" s="1">
        <f>CF7-CE7</f>
        <v>1536.6704356494663</v>
      </c>
      <c r="CH7" s="2">
        <v>0</v>
      </c>
      <c r="CI7" s="17">
        <f>CH$66*BU7</f>
        <v>791.06586361350674</v>
      </c>
      <c r="CJ7" s="1">
        <f>CI7-CH7</f>
        <v>791.06586361350674</v>
      </c>
      <c r="CK7" s="2">
        <v>921</v>
      </c>
      <c r="CL7" s="17">
        <f>CK$66*BV7</f>
        <v>1270.9592877320458</v>
      </c>
      <c r="CM7" s="1">
        <f>CL7-CK7</f>
        <v>349.95928773204582</v>
      </c>
      <c r="CN7" s="2">
        <v>2251</v>
      </c>
      <c r="CO7" s="17">
        <f>CN$66*BW7</f>
        <v>2645.1482642252422</v>
      </c>
      <c r="CP7" s="1">
        <f>CO7-CN7</f>
        <v>394.1482642252422</v>
      </c>
      <c r="CQ7" s="2">
        <v>1535</v>
      </c>
      <c r="CR7" s="17">
        <f>CQ$66*BX7</f>
        <v>1148.8005556487412</v>
      </c>
      <c r="CS7" s="1">
        <f>CR7-CQ7</f>
        <v>-386.19944435125876</v>
      </c>
      <c r="CT7" s="9"/>
      <c r="CX7" s="37"/>
      <c r="CZ7" s="17"/>
      <c r="DA7" s="1"/>
    </row>
    <row r="8" spans="1:107" x14ac:dyDescent="0.2">
      <c r="A8" s="33" t="s">
        <v>70</v>
      </c>
      <c r="B8">
        <v>1</v>
      </c>
      <c r="C8">
        <v>1</v>
      </c>
      <c r="D8">
        <v>0.88433734939759001</v>
      </c>
      <c r="E8">
        <v>0.115662650602409</v>
      </c>
      <c r="F8">
        <v>0.98967434471802995</v>
      </c>
      <c r="G8">
        <v>0.98967434471802995</v>
      </c>
      <c r="H8">
        <v>0.171806167400881</v>
      </c>
      <c r="I8">
        <v>0.712775330396475</v>
      </c>
      <c r="J8">
        <v>0.34994170619306703</v>
      </c>
      <c r="K8">
        <v>0.58849666844098003</v>
      </c>
      <c r="L8">
        <v>0.78372351219792602</v>
      </c>
      <c r="M8" s="28">
        <v>0</v>
      </c>
      <c r="N8">
        <v>1.00541789598217</v>
      </c>
      <c r="O8">
        <v>0.99591564995847104</v>
      </c>
      <c r="P8">
        <v>1.0084816618268999</v>
      </c>
      <c r="Q8">
        <v>0.99369041578209305</v>
      </c>
      <c r="R8">
        <v>140.80000305175699</v>
      </c>
      <c r="S8" s="40">
        <f>IF(C8,O8,Q8)</f>
        <v>0.99591564995847104</v>
      </c>
      <c r="T8" s="40">
        <f>IF(D8 = 0,N8,P8)</f>
        <v>1.0084816618268999</v>
      </c>
      <c r="U8" s="59">
        <f>R8*S8^(1-M8)</f>
        <v>140.22492655344527</v>
      </c>
      <c r="V8" s="58">
        <f>R8*T8^(M8+1)</f>
        <v>141.99422106286846</v>
      </c>
      <c r="W8" s="66">
        <f>0.5 * (D8-MAX($D$3:$D$65))/(MIN($D$3:$D$65)-MAX($D$3:$D$65)) + 0.75</f>
        <v>0.80699938195302845</v>
      </c>
      <c r="X8" s="66">
        <f>AVERAGE(D8, F8, G8, H8, I8, J8, K8)</f>
        <v>0.66952941589500747</v>
      </c>
      <c r="Y8" s="29">
        <f>1.2^M8</f>
        <v>1</v>
      </c>
      <c r="Z8" s="29">
        <f>IF(C8&gt;0, 1, 0.3)</f>
        <v>1</v>
      </c>
      <c r="AA8" s="29">
        <f>PERCENTILE($L$2:$L$65, 0.05)</f>
        <v>8.287252818817252E-2</v>
      </c>
      <c r="AB8" s="29">
        <f>PERCENTILE($L$2:$L$65, 0.95)</f>
        <v>1.0553543088907822</v>
      </c>
      <c r="AC8" s="29">
        <f>MIN(MAX(L8,AA8), AB8)</f>
        <v>0.78372351219792602</v>
      </c>
      <c r="AD8" s="29">
        <f>AC8-$AC$66+1</f>
        <v>1.7008509840097537</v>
      </c>
      <c r="AE8" s="74">
        <v>1</v>
      </c>
      <c r="AF8" s="74">
        <v>0</v>
      </c>
      <c r="AG8" s="21">
        <f>(AD8^4) *Y8*Z8*AE8</f>
        <v>8.3688360991242039</v>
      </c>
      <c r="AH8" s="21">
        <f>(AD8^5)*Y8*Z8*AF8</f>
        <v>0</v>
      </c>
      <c r="AI8" s="15">
        <f>AG8/$AG$66</f>
        <v>2.2683581501611257E-2</v>
      </c>
      <c r="AJ8" s="15">
        <f>AH8/$AH$66</f>
        <v>0</v>
      </c>
      <c r="AK8" s="2">
        <v>3238</v>
      </c>
      <c r="AL8" s="16">
        <f>$D$72*AI8</f>
        <v>2674.0533248099982</v>
      </c>
      <c r="AM8" s="24">
        <f>AL8-AK8</f>
        <v>-563.94667519000177</v>
      </c>
      <c r="AN8" s="78">
        <v>0</v>
      </c>
      <c r="AO8" s="78">
        <v>2112</v>
      </c>
      <c r="AP8" s="78">
        <v>0</v>
      </c>
      <c r="AQ8" s="14">
        <f>SUM(AN8:AP8)</f>
        <v>2112</v>
      </c>
      <c r="AR8" s="16">
        <f>AI8*$D$71</f>
        <v>4099.6504129640962</v>
      </c>
      <c r="AS8" s="9">
        <f>AR8-AQ8</f>
        <v>1987.6504129640962</v>
      </c>
      <c r="AT8" s="9">
        <f>AS8+AM8</f>
        <v>1423.7037377740944</v>
      </c>
      <c r="AU8" s="18">
        <f>AK8+AQ8</f>
        <v>5350</v>
      </c>
      <c r="AV8" s="27">
        <f>AL8+AR8</f>
        <v>6773.7037377740944</v>
      </c>
      <c r="AW8" s="67">
        <f>AT8*(AT8&lt;0)</f>
        <v>0</v>
      </c>
      <c r="AX8">
        <f>AW8/$AW$66</f>
        <v>0</v>
      </c>
      <c r="AY8" s="57">
        <f>AX8*$AT$66</f>
        <v>0</v>
      </c>
      <c r="AZ8" s="60">
        <f>IF(AY8&gt;0,U8,V8)</f>
        <v>141.99422106286846</v>
      </c>
      <c r="BA8" s="17">
        <f>AY8/AZ8</f>
        <v>0</v>
      </c>
      <c r="BB8" s="35">
        <f>AU8/AV8</f>
        <v>0.78981901292276813</v>
      </c>
      <c r="BC8" s="28">
        <v>0</v>
      </c>
      <c r="BD8" s="16">
        <f>AJ8*$D$74</f>
        <v>0</v>
      </c>
      <c r="BE8" s="54">
        <f>BD8-BC8</f>
        <v>0</v>
      </c>
      <c r="BF8" s="75">
        <f>BE8*(BE8&gt;0)</f>
        <v>0</v>
      </c>
      <c r="BG8" s="35">
        <f>BF8/$BF$66</f>
        <v>0</v>
      </c>
      <c r="BH8" s="76">
        <f>BG8 * $BE$66</f>
        <v>0</v>
      </c>
      <c r="BI8" s="77">
        <f>IF(BH8&gt;0, U8, V8)</f>
        <v>141.99422106286846</v>
      </c>
      <c r="BJ8" s="17">
        <f>BH8/BI8</f>
        <v>0</v>
      </c>
      <c r="BK8" s="39">
        <f>($AD8^$BK$68)*($BL$68^$M8)*(IF($C8&gt;0,1,$BM$68))</f>
        <v>1.7898235870755654</v>
      </c>
      <c r="BL8" s="39">
        <f>($AD8^$BK$69)*($BL$69^$M8)*(IF($C8&gt;0,1,$BM$69))</f>
        <v>3.1062886570457549</v>
      </c>
      <c r="BM8" s="39">
        <f>($AD8^$BK$70)*($BL$70^$M8)*(IF($C8&gt;0,1,$BM$70))</f>
        <v>13.235186019272087</v>
      </c>
      <c r="BN8" s="39">
        <f>($AD8^$BK$71)*($BL$71^$M8)*(IF($C8&gt;0,1,$BM$71))</f>
        <v>3.117859025955203</v>
      </c>
      <c r="BO8" s="39">
        <f>($AD8^$BK$72)*($BL$72^$M8)*(IF($C8&gt;0,1,$BM$72))</f>
        <v>1.0484055169534012</v>
      </c>
      <c r="BP8" s="39">
        <f>($AD8^$BK$73)*($BL$73^$M8)*(IF($C8&gt;0,1,$BM$73))</f>
        <v>6.716905348514147</v>
      </c>
      <c r="BQ8" s="39">
        <f>($AD8^$BK$75)*($BL$75^$M8)*(IF($C8&gt;0,1,$BM$75))</f>
        <v>2.6912988083048823</v>
      </c>
      <c r="BR8" s="37">
        <f>BK8/BK$66</f>
        <v>1.6346839199097567E-2</v>
      </c>
      <c r="BS8" s="37">
        <f>BL8/BL$66</f>
        <v>1.7854281602133679E-2</v>
      </c>
      <c r="BT8" s="37">
        <f>BM8/BM$66</f>
        <v>1.2970782842587235E-2</v>
      </c>
      <c r="BU8" s="37">
        <f>BN8/BN$66</f>
        <v>9.8383873546392976E-3</v>
      </c>
      <c r="BV8" s="37">
        <f>BO8/BO$66</f>
        <v>1.7212844426394772E-2</v>
      </c>
      <c r="BW8" s="37">
        <f>BP8/BP$66</f>
        <v>2.1924855948037378E-2</v>
      </c>
      <c r="BX8" s="37">
        <f>BQ8/BQ$66</f>
        <v>1.2299052331519168E-2</v>
      </c>
      <c r="BY8" s="2">
        <v>0</v>
      </c>
      <c r="BZ8" s="17">
        <f>BY$66*BR8</f>
        <v>936.41233668110499</v>
      </c>
      <c r="CA8" s="1">
        <f>BZ8-BY8</f>
        <v>936.41233668110499</v>
      </c>
      <c r="CB8" s="2">
        <v>0</v>
      </c>
      <c r="CC8" s="17">
        <f>CB$66*BS8</f>
        <v>969.68388809348221</v>
      </c>
      <c r="CD8" s="1">
        <f>CC8-CB8</f>
        <v>969.68388809348221</v>
      </c>
      <c r="CE8" s="2">
        <v>0</v>
      </c>
      <c r="CF8" s="17">
        <f>CE$66*BT8</f>
        <v>827.41920831148229</v>
      </c>
      <c r="CG8" s="1">
        <f>CF8-CE8</f>
        <v>827.41920831148229</v>
      </c>
      <c r="CH8" s="2">
        <v>1853</v>
      </c>
      <c r="CI8" s="17">
        <f>CH$66*BU8</f>
        <v>602.34542740043639</v>
      </c>
      <c r="CJ8" s="1">
        <f>CI8-CH8</f>
        <v>-1250.6545725995636</v>
      </c>
      <c r="CK8" s="2">
        <v>1126</v>
      </c>
      <c r="CL8" s="17">
        <f>CK$66*BV8</f>
        <v>1256.6409201933766</v>
      </c>
      <c r="CM8" s="1">
        <f>CL8-CK8</f>
        <v>130.64092019337659</v>
      </c>
      <c r="CN8" s="2">
        <v>1690</v>
      </c>
      <c r="CO8" s="17">
        <f>CN$66*BW8</f>
        <v>1675.6948152525488</v>
      </c>
      <c r="CP8" s="1">
        <f>CO8-CN8</f>
        <v>-14.305184747451221</v>
      </c>
      <c r="CQ8" s="2">
        <v>1126</v>
      </c>
      <c r="CR8" s="17">
        <f>CQ$66*BX8</f>
        <v>906.1326805246747</v>
      </c>
      <c r="CS8" s="1">
        <f>CR8-CQ8</f>
        <v>-219.8673194753253</v>
      </c>
      <c r="CT8" s="9"/>
      <c r="CX8" s="37"/>
      <c r="CZ8" s="17"/>
      <c r="DA8" s="1"/>
    </row>
    <row r="9" spans="1:107" x14ac:dyDescent="0.2">
      <c r="A9" s="33" t="s">
        <v>9</v>
      </c>
      <c r="B9">
        <v>1</v>
      </c>
      <c r="C9">
        <v>1</v>
      </c>
      <c r="D9">
        <v>0.98393574297188702</v>
      </c>
      <c r="E9">
        <v>1.60642570281124E-2</v>
      </c>
      <c r="F9">
        <v>0.99285146942017399</v>
      </c>
      <c r="G9">
        <v>0.99285146942017399</v>
      </c>
      <c r="H9">
        <v>0.57621145374449301</v>
      </c>
      <c r="I9">
        <v>0.67665198237885404</v>
      </c>
      <c r="J9">
        <v>0.62441542457374699</v>
      </c>
      <c r="K9">
        <v>0.78737016187855802</v>
      </c>
      <c r="L9">
        <v>0.72522423656486701</v>
      </c>
      <c r="M9" s="28">
        <v>-2</v>
      </c>
      <c r="N9">
        <v>1.0068148132035499</v>
      </c>
      <c r="O9">
        <v>0.99476063406974502</v>
      </c>
      <c r="P9">
        <v>1.0081734948705401</v>
      </c>
      <c r="Q9">
        <v>0.99308837531579397</v>
      </c>
      <c r="R9">
        <v>126.680000305175</v>
      </c>
      <c r="S9" s="40">
        <f>IF(C9,O9,Q9)</f>
        <v>0.99476063406974502</v>
      </c>
      <c r="T9" s="40">
        <f>IF(D9 = 0,N9,P9)</f>
        <v>1.0081734948705401</v>
      </c>
      <c r="U9" s="59">
        <f>R9*S9^(1-M9)</f>
        <v>124.69924591351382</v>
      </c>
      <c r="V9" s="58">
        <f>R9*T9^(M9+1)</f>
        <v>125.65297634753036</v>
      </c>
      <c r="W9" s="66">
        <f>0.5 * (D9-MAX($D$3:$D$65))/(MIN($D$3:$D$65)-MAX($D$3:$D$65)) + 0.75</f>
        <v>0.75239493201483321</v>
      </c>
      <c r="X9" s="66">
        <f>AVERAGE(D9, F9, G9, H9, I9, J9, K9)</f>
        <v>0.80489824348398376</v>
      </c>
      <c r="Y9" s="29">
        <f>1.2^M9</f>
        <v>0.69444444444444442</v>
      </c>
      <c r="Z9" s="29">
        <f>IF(C9&gt;0, 1, 0.3)</f>
        <v>1</v>
      </c>
      <c r="AA9" s="29">
        <f>PERCENTILE($L$2:$L$65, 0.05)</f>
        <v>8.287252818817252E-2</v>
      </c>
      <c r="AB9" s="29">
        <f>PERCENTILE($L$2:$L$65, 0.95)</f>
        <v>1.0553543088907822</v>
      </c>
      <c r="AC9" s="29">
        <f>MIN(MAX(L9,AA9), AB9)</f>
        <v>0.72522423656486701</v>
      </c>
      <c r="AD9" s="29">
        <f>AC9-$AC$66+1</f>
        <v>1.6423517083766945</v>
      </c>
      <c r="AE9" s="74">
        <v>1</v>
      </c>
      <c r="AF9" s="74">
        <v>0</v>
      </c>
      <c r="AG9" s="21">
        <f>(AD9^4) *Y9*Z9*AE9</f>
        <v>5.0524517435311411</v>
      </c>
      <c r="AH9" s="21">
        <f>(AD9^5)*Y9*Z9*AF9</f>
        <v>0</v>
      </c>
      <c r="AI9" s="15">
        <f>AG9/$AG$66</f>
        <v>1.3694580650150407E-2</v>
      </c>
      <c r="AJ9" s="15">
        <f>AH9/$AH$66</f>
        <v>0</v>
      </c>
      <c r="AK9" s="2">
        <v>2914</v>
      </c>
      <c r="AL9" s="16">
        <f>$D$72*AI9</f>
        <v>1614.3852291055612</v>
      </c>
      <c r="AM9" s="24">
        <f>AL9-AK9</f>
        <v>-1299.6147708944388</v>
      </c>
      <c r="AN9" s="78">
        <v>0</v>
      </c>
      <c r="AO9" s="78">
        <v>3674</v>
      </c>
      <c r="AP9" s="78">
        <v>0</v>
      </c>
      <c r="AQ9" s="10">
        <f>SUM(AN9:AP9)</f>
        <v>3674</v>
      </c>
      <c r="AR9" s="16">
        <f>AI9*$D$71</f>
        <v>2475.0497717378225</v>
      </c>
      <c r="AS9" s="9">
        <f>AR9-AQ9</f>
        <v>-1198.9502282621775</v>
      </c>
      <c r="AT9" s="34">
        <f>AS9+AM9</f>
        <v>-2498.5649991566161</v>
      </c>
      <c r="AU9" s="18">
        <f>AK9+AQ9</f>
        <v>6588</v>
      </c>
      <c r="AV9" s="27">
        <f>AL9+AR9</f>
        <v>4089.4350008433839</v>
      </c>
      <c r="AW9" s="67">
        <f>AT9*(AT9&lt;0)</f>
        <v>-2498.5649991566161</v>
      </c>
      <c r="AX9">
        <f>AW9/$AW$66</f>
        <v>7.4414070172459462E-2</v>
      </c>
      <c r="AY9" s="57">
        <f>AX9*$AT$66</f>
        <v>-144.58430592298566</v>
      </c>
      <c r="AZ9" s="60">
        <f>IF(AY9&gt;0,U9,V9)</f>
        <v>125.65297634753036</v>
      </c>
      <c r="BA9" s="17">
        <f>AY9/AZ9</f>
        <v>-1.1506635984737452</v>
      </c>
      <c r="BB9" s="35">
        <f>AU9/AV9</f>
        <v>1.6109804896376456</v>
      </c>
      <c r="BC9" s="28">
        <v>0</v>
      </c>
      <c r="BD9" s="16">
        <f>AJ9*$D$74</f>
        <v>0</v>
      </c>
      <c r="BE9" s="54">
        <f>BD9-BC9</f>
        <v>0</v>
      </c>
      <c r="BF9" s="75">
        <f>BE9*(BE9&gt;0)</f>
        <v>0</v>
      </c>
      <c r="BG9" s="35">
        <f>BF9/$BF$66</f>
        <v>0</v>
      </c>
      <c r="BH9" s="76">
        <f>BG9 * $BE$66</f>
        <v>0</v>
      </c>
      <c r="BI9" s="77">
        <f>IF(BH9&gt;0, U9, V9)</f>
        <v>125.65297634753036</v>
      </c>
      <c r="BJ9" s="17">
        <f>BH9/BI9</f>
        <v>0</v>
      </c>
      <c r="BK9" s="39">
        <f>($AD9^$BK$68)*($BL$68^$M9)*(IF($C9&gt;0,1,$BM$68))</f>
        <v>3.2234145702960069</v>
      </c>
      <c r="BL9" s="39">
        <f>($AD9^$BK$69)*($BL$69^$M9)*(IF($C9&gt;0,1,$BM$69))</f>
        <v>4.6307442171994282</v>
      </c>
      <c r="BM9" s="39">
        <f>($AD9^$BK$70)*($BL$70^$M9)*(IF($C9&gt;0,1,$BM$70))</f>
        <v>48.252721758205283</v>
      </c>
      <c r="BN9" s="39">
        <f>($AD9^$BK$71)*($BL$71^$M9)*(IF($C9&gt;0,1,$BM$71))</f>
        <v>23.346820037626113</v>
      </c>
      <c r="BO9" s="39">
        <f>($AD9^$BK$72)*($BL$72^$M9)*(IF($C9&gt;0,1,$BM$72))</f>
        <v>0.57008440414149475</v>
      </c>
      <c r="BP9" s="39">
        <f>($AD9^$BK$73)*($BL$73^$M9)*(IF($C9&gt;0,1,$BM$73))</f>
        <v>2.4565112754154264</v>
      </c>
      <c r="BQ9" s="39">
        <f>($AD9^$BK$75)*($BL$75^$M9)*(IF($C9&gt;0,1,$BM$75))</f>
        <v>13.510189506134362</v>
      </c>
      <c r="BR9" s="37">
        <f>BK9/BK$66</f>
        <v>2.9440130319632638E-2</v>
      </c>
      <c r="BS9" s="37">
        <f>BL9/BL$66</f>
        <v>2.6616525509886909E-2</v>
      </c>
      <c r="BT9" s="37">
        <f>BM9/BM$66</f>
        <v>4.7288763042552757E-2</v>
      </c>
      <c r="BU9" s="37">
        <f>BN9/BN$66</f>
        <v>7.3670764815561091E-2</v>
      </c>
      <c r="BV9" s="37">
        <f>BO9/BO$66</f>
        <v>9.3597124392446936E-3</v>
      </c>
      <c r="BW9" s="37">
        <f>BP9/BP$66</f>
        <v>8.0183734999521653E-3</v>
      </c>
      <c r="BX9" s="37">
        <f>BQ9/BQ$66</f>
        <v>6.17406462752998E-2</v>
      </c>
      <c r="BY9" s="2">
        <v>706</v>
      </c>
      <c r="BZ9" s="17">
        <f>BY$66*BR9</f>
        <v>1686.4484252298359</v>
      </c>
      <c r="CA9" s="1">
        <f>BZ9-BY9</f>
        <v>980.44842522983595</v>
      </c>
      <c r="CB9" s="2">
        <v>469</v>
      </c>
      <c r="CC9" s="17">
        <f>CB$66*BS9</f>
        <v>1445.5701169674678</v>
      </c>
      <c r="CD9" s="1">
        <f>CC9-CB9</f>
        <v>976.57011696746781</v>
      </c>
      <c r="CE9" s="2">
        <v>0</v>
      </c>
      <c r="CF9" s="17">
        <f>CE$66*BT9</f>
        <v>3016.5974832474831</v>
      </c>
      <c r="CG9" s="1">
        <f>CF9-CE9</f>
        <v>3016.5974832474831</v>
      </c>
      <c r="CH9" s="2">
        <v>984</v>
      </c>
      <c r="CI9" s="17">
        <f>CH$66*BU9</f>
        <v>4510.4189050679124</v>
      </c>
      <c r="CJ9" s="1">
        <f>CI9-CH9</f>
        <v>3526.4189050679124</v>
      </c>
      <c r="CK9" s="2">
        <v>760</v>
      </c>
      <c r="CL9" s="17">
        <f>CK$66*BV9</f>
        <v>683.31516633949809</v>
      </c>
      <c r="CM9" s="1">
        <f>CL9-CK9</f>
        <v>-76.684833660501909</v>
      </c>
      <c r="CN9" s="2">
        <v>253</v>
      </c>
      <c r="CO9" s="17">
        <f>CN$66*BW9</f>
        <v>612.83626822784402</v>
      </c>
      <c r="CP9" s="1">
        <f>CO9-CN9</f>
        <v>359.83626822784402</v>
      </c>
      <c r="CQ9" s="2">
        <v>1520</v>
      </c>
      <c r="CR9" s="17">
        <f>CQ$66*BX9</f>
        <v>4548.7421143327128</v>
      </c>
      <c r="CS9" s="1">
        <f>CR9-CQ9</f>
        <v>3028.7421143327128</v>
      </c>
      <c r="CT9" s="9"/>
      <c r="CX9" s="37"/>
      <c r="CZ9" s="17"/>
      <c r="DA9" s="1"/>
    </row>
    <row r="10" spans="1:107" x14ac:dyDescent="0.2">
      <c r="A10" s="33" t="s">
        <v>206</v>
      </c>
      <c r="B10">
        <v>1</v>
      </c>
      <c r="C10">
        <v>1</v>
      </c>
      <c r="D10">
        <v>0.77510040160642502</v>
      </c>
      <c r="E10">
        <v>0.22489959839357401</v>
      </c>
      <c r="F10">
        <v>0.99205718824463796</v>
      </c>
      <c r="G10">
        <v>0.99205718824463796</v>
      </c>
      <c r="H10">
        <v>0.205286343612334</v>
      </c>
      <c r="I10">
        <v>0.54273127753303896</v>
      </c>
      <c r="J10">
        <v>0.33378933405489303</v>
      </c>
      <c r="K10">
        <v>0.57544600807421298</v>
      </c>
      <c r="L10">
        <v>0.90610716921850798</v>
      </c>
      <c r="M10" s="28">
        <v>-2</v>
      </c>
      <c r="N10">
        <v>1.01350010624167</v>
      </c>
      <c r="O10">
        <v>0.98732079819851304</v>
      </c>
      <c r="P10">
        <v>1.01830727789493</v>
      </c>
      <c r="Q10">
        <v>0.983768195326019</v>
      </c>
      <c r="R10">
        <v>577.30999755859295</v>
      </c>
      <c r="S10" s="40">
        <f>IF(C10,O10,Q10)</f>
        <v>0.98732079819851304</v>
      </c>
      <c r="T10" s="40">
        <f>IF(D10 = 0,N10,P10)</f>
        <v>1.01830727789493</v>
      </c>
      <c r="U10" s="59">
        <f>R10*S10^(1-M10)</f>
        <v>555.62775972743248</v>
      </c>
      <c r="V10" s="58">
        <f>R10*T10^(M10+1)</f>
        <v>566.93103357959149</v>
      </c>
      <c r="W10" s="66">
        <f>0.5 * (D10-MAX($D$3:$D$65))/(MIN($D$3:$D$65)-MAX($D$3:$D$65)) + 0.75</f>
        <v>0.86688813349814609</v>
      </c>
      <c r="X10" s="66">
        <f>AVERAGE(D10, F10, G10, H10, I10, J10, K10)</f>
        <v>0.6309239630528829</v>
      </c>
      <c r="Y10" s="29">
        <f>1.2^M10</f>
        <v>0.69444444444444442</v>
      </c>
      <c r="Z10" s="29">
        <f>IF(C10&gt;0, 1, 0.3)</f>
        <v>1</v>
      </c>
      <c r="AA10" s="29">
        <f>PERCENTILE($L$2:$L$65, 0.05)</f>
        <v>8.287252818817252E-2</v>
      </c>
      <c r="AB10" s="29">
        <f>PERCENTILE($L$2:$L$65, 0.95)</f>
        <v>1.0553543088907822</v>
      </c>
      <c r="AC10" s="29">
        <f>MIN(MAX(L10,AA10), AB10)</f>
        <v>0.90610716921850798</v>
      </c>
      <c r="AD10" s="29">
        <f>AC10-$AC$66+1</f>
        <v>1.8232346410303355</v>
      </c>
      <c r="AE10" s="74">
        <v>0</v>
      </c>
      <c r="AF10" s="74">
        <v>1</v>
      </c>
      <c r="AG10" s="21">
        <f>(AD10^4) *Y10*Z10*AE10</f>
        <v>0</v>
      </c>
      <c r="AH10" s="21">
        <f>(AD10^5)*Y10*Z10*AF10</f>
        <v>13.991050579470503</v>
      </c>
      <c r="AI10" s="15">
        <f>AG10/$AG$66</f>
        <v>0</v>
      </c>
      <c r="AJ10" s="15">
        <f>AH10/$AH$66</f>
        <v>9.7274457234232906E-2</v>
      </c>
      <c r="AK10" s="2">
        <v>0</v>
      </c>
      <c r="AL10" s="16">
        <f>$D$72*AI10</f>
        <v>0</v>
      </c>
      <c r="AM10" s="24">
        <f>AL10-AK10</f>
        <v>0</v>
      </c>
      <c r="AN10" s="78">
        <v>0</v>
      </c>
      <c r="AO10" s="78">
        <v>0</v>
      </c>
      <c r="AP10" s="78">
        <v>0</v>
      </c>
      <c r="AQ10" s="10">
        <f>SUM(AN10:AP10)</f>
        <v>0</v>
      </c>
      <c r="AR10" s="16">
        <f>AI10*$D$71</f>
        <v>0</v>
      </c>
      <c r="AS10" s="9">
        <f>AR10-AQ10</f>
        <v>0</v>
      </c>
      <c r="AT10" s="9">
        <f>AS10+AM10</f>
        <v>0</v>
      </c>
      <c r="AU10" s="18">
        <f>AK10+AQ10</f>
        <v>0</v>
      </c>
      <c r="AV10" s="27">
        <f>AL10+AR10</f>
        <v>0</v>
      </c>
      <c r="AW10" s="67">
        <f>AT10*(AT10&lt;0)</f>
        <v>0</v>
      </c>
      <c r="AX10">
        <f>AW10/$AW$66</f>
        <v>0</v>
      </c>
      <c r="AY10" s="57">
        <f>AX10*$AT$66</f>
        <v>0</v>
      </c>
      <c r="AZ10" s="70">
        <f>IF(AY10&gt;0,U10,V10)</f>
        <v>566.93103357959149</v>
      </c>
      <c r="BA10" s="17">
        <f>AY10/AZ10</f>
        <v>0</v>
      </c>
      <c r="BB10" s="35" t="e">
        <f>AU10/AV10</f>
        <v>#DIV/0!</v>
      </c>
      <c r="BC10" s="28">
        <v>0</v>
      </c>
      <c r="BD10" s="16">
        <f>AJ10*$D$74</f>
        <v>405.46522911116369</v>
      </c>
      <c r="BE10" s="54">
        <f>BD10-BC10</f>
        <v>405.46522911116369</v>
      </c>
      <c r="BF10" s="75">
        <f>BE10*(BE10&gt;0)</f>
        <v>405.46522911116369</v>
      </c>
      <c r="BG10" s="35">
        <f>BF10/$BF$66</f>
        <v>9.7274457234232906E-2</v>
      </c>
      <c r="BH10" s="76">
        <f>BG10 * $BE$66</f>
        <v>405.46522911116369</v>
      </c>
      <c r="BI10" s="77">
        <f>IF(BH10&gt;0, U10, V10)</f>
        <v>555.62775972743248</v>
      </c>
      <c r="BJ10" s="17">
        <f>BH10/BI10</f>
        <v>0.72974256957583949</v>
      </c>
      <c r="BK10" s="39">
        <f>($AD10^$BK$68)*($BL$68^$M10)*(IF($C10&gt;0,1,$BM$68))</f>
        <v>3.614503885573729</v>
      </c>
      <c r="BL10" s="39">
        <f>($AD10^$BK$69)*($BL$69^$M10)*(IF($C10&gt;0,1,$BM$69))</f>
        <v>5.7874069915854172</v>
      </c>
      <c r="BM10" s="39">
        <f>($AD10^$BK$70)*($BL$70^$M10)*(IF($C10&gt;0,1,$BM$70))</f>
        <v>80.202376049018696</v>
      </c>
      <c r="BN10" s="39">
        <f>($AD10^$BK$71)*($BL$71^$M10)*(IF($C10&gt;0,1,$BM$71))</f>
        <v>29.199714288987362</v>
      </c>
      <c r="BO10" s="39">
        <f>($AD10^$BK$72)*($BL$72^$M10)*(IF($C10&gt;0,1,$BM$72))</f>
        <v>0.57541033691574461</v>
      </c>
      <c r="BP10" s="39">
        <f>($AD10^$BK$73)*($BL$73^$M10)*(IF($C10&gt;0,1,$BM$73))</f>
        <v>3.5730452982942063</v>
      </c>
      <c r="BQ10" s="39">
        <f>($AD10^$BK$75)*($BL$75^$M10)*(IF($C10&gt;0,1,$BM$75))</f>
        <v>16.415081570656469</v>
      </c>
      <c r="BR10" s="37">
        <f>BK10/BK$66</f>
        <v>3.3012032151463942E-2</v>
      </c>
      <c r="BS10" s="37">
        <f>BL10/BL$66</f>
        <v>3.3264775293676552E-2</v>
      </c>
      <c r="BT10" s="37">
        <f>BM10/BM$66</f>
        <v>7.8600149758118409E-2</v>
      </c>
      <c r="BU10" s="37">
        <f>BN10/BN$66</f>
        <v>9.2139541085197632E-2</v>
      </c>
      <c r="BV10" s="37">
        <f>BO10/BO$66</f>
        <v>9.4471542265933527E-3</v>
      </c>
      <c r="BW10" s="37">
        <f>BP10/BP$66</f>
        <v>1.1662886313894843E-2</v>
      </c>
      <c r="BX10" s="37">
        <f>BQ10/BQ$66</f>
        <v>7.5015805246397144E-2</v>
      </c>
      <c r="BY10" s="2">
        <v>0</v>
      </c>
      <c r="BZ10" s="17">
        <f>BY$66*BR10</f>
        <v>1891.0612497644604</v>
      </c>
      <c r="CA10" s="1">
        <f>BZ10-BY10</f>
        <v>1891.0612497644604</v>
      </c>
      <c r="CB10" s="2">
        <v>0</v>
      </c>
      <c r="CC10" s="17">
        <f>CB$66*BS10</f>
        <v>1806.6432109748671</v>
      </c>
      <c r="CD10" s="1">
        <f>CC10-CB10</f>
        <v>1806.6432109748671</v>
      </c>
      <c r="CE10" s="2">
        <v>0</v>
      </c>
      <c r="CF10" s="17">
        <f>CE$66*BT10</f>
        <v>5013.9821532201313</v>
      </c>
      <c r="CG10" s="1">
        <f>CF10-CE10</f>
        <v>5013.9821532201313</v>
      </c>
      <c r="CH10" s="2">
        <v>0</v>
      </c>
      <c r="CI10" s="17">
        <f>CH$66*BU10</f>
        <v>5641.1512634001401</v>
      </c>
      <c r="CJ10" s="1">
        <f>CI10-CH10</f>
        <v>5641.1512634001401</v>
      </c>
      <c r="CK10" s="2">
        <v>0</v>
      </c>
      <c r="CL10" s="17">
        <f>CK$66*BV10</f>
        <v>689.69894146667434</v>
      </c>
      <c r="CM10" s="1">
        <f>CL10-CK10</f>
        <v>689.69894146667434</v>
      </c>
      <c r="CN10" s="2">
        <v>0</v>
      </c>
      <c r="CO10" s="17">
        <f>CN$66*BW10</f>
        <v>891.38273808466897</v>
      </c>
      <c r="CP10" s="1">
        <f>CO10-CN10</f>
        <v>891.38273808466897</v>
      </c>
      <c r="CQ10" s="2">
        <v>0</v>
      </c>
      <c r="CR10" s="17">
        <f>CQ$66*BX10</f>
        <v>5526.7894515283097</v>
      </c>
      <c r="CS10" s="1">
        <f>CR10-CQ10</f>
        <v>5526.7894515283097</v>
      </c>
      <c r="CT10" s="9"/>
      <c r="CX10" s="37"/>
      <c r="CZ10" s="17"/>
      <c r="DA10" s="1"/>
    </row>
    <row r="11" spans="1:107" x14ac:dyDescent="0.2">
      <c r="A11" s="33" t="s">
        <v>52</v>
      </c>
      <c r="B11">
        <v>1</v>
      </c>
      <c r="C11">
        <v>1</v>
      </c>
      <c r="D11">
        <v>0.91084337349397504</v>
      </c>
      <c r="E11">
        <v>8.9156626506024003E-2</v>
      </c>
      <c r="F11">
        <v>0.94757744241461395</v>
      </c>
      <c r="G11">
        <v>0.94757744241461395</v>
      </c>
      <c r="H11">
        <v>0.341850220264317</v>
      </c>
      <c r="I11">
        <v>0.39295154185022002</v>
      </c>
      <c r="J11">
        <v>0.366511351986129</v>
      </c>
      <c r="K11">
        <v>0.58931985333173598</v>
      </c>
      <c r="L11">
        <v>0.83883684054570595</v>
      </c>
      <c r="M11" s="28">
        <v>0</v>
      </c>
      <c r="N11">
        <v>1.00740187119041</v>
      </c>
      <c r="O11">
        <v>0.99537986288943703</v>
      </c>
      <c r="P11">
        <v>1.00710212490564</v>
      </c>
      <c r="Q11">
        <v>0.99623737898600395</v>
      </c>
      <c r="R11">
        <v>116.290000915527</v>
      </c>
      <c r="S11" s="40">
        <f>IF(C11,O11,Q11)</f>
        <v>0.99537986288943703</v>
      </c>
      <c r="T11" s="40">
        <f>IF(D11 = 0,N11,P11)</f>
        <v>1.00710212490564</v>
      </c>
      <c r="U11" s="59">
        <f>R11*S11^(1-M11)</f>
        <v>115.75272516670978</v>
      </c>
      <c r="V11" s="58">
        <f>R11*T11^(M11+1)</f>
        <v>117.11590702730606</v>
      </c>
      <c r="W11" s="66">
        <f>0.5 * (D11-MAX($D$3:$D$65))/(MIN($D$3:$D$65)-MAX($D$3:$D$65)) + 0.75</f>
        <v>0.79246755253399281</v>
      </c>
      <c r="X11" s="66">
        <f>AVERAGE(D11, F11, G11, H11, I11, J11, K11)</f>
        <v>0.64237588939365775</v>
      </c>
      <c r="Y11" s="29">
        <f>1.2^M11</f>
        <v>1</v>
      </c>
      <c r="Z11" s="29">
        <f>IF(C11&gt;0, 1, 0.3)</f>
        <v>1</v>
      </c>
      <c r="AA11" s="29">
        <f>PERCENTILE($L$2:$L$65, 0.05)</f>
        <v>8.287252818817252E-2</v>
      </c>
      <c r="AB11" s="29">
        <f>PERCENTILE($L$2:$L$65, 0.95)</f>
        <v>1.0553543088907822</v>
      </c>
      <c r="AC11" s="29">
        <f>MIN(MAX(L11,AA11), AB11)</f>
        <v>0.83883684054570595</v>
      </c>
      <c r="AD11" s="29">
        <f>AC11-$AC$66+1</f>
        <v>1.7559643123575335</v>
      </c>
      <c r="AE11" s="74">
        <v>1</v>
      </c>
      <c r="AF11" s="74">
        <v>0</v>
      </c>
      <c r="AG11" s="21">
        <f>(AD11^4) *Y11*Z11*AE11</f>
        <v>9.5074213368877416</v>
      </c>
      <c r="AH11" s="21">
        <f>(AD11^5)*Y11*Z11*AF11</f>
        <v>0</v>
      </c>
      <c r="AI11" s="15">
        <f>AG11/$AG$66</f>
        <v>2.576969655171284E-2</v>
      </c>
      <c r="AJ11" s="15">
        <f>AH11/$AH$66</f>
        <v>0</v>
      </c>
      <c r="AK11" s="2">
        <v>3256</v>
      </c>
      <c r="AL11" s="16">
        <f>$D$72*AI11</f>
        <v>3037.8599049077716</v>
      </c>
      <c r="AM11" s="24">
        <f>AL11-AK11</f>
        <v>-218.14009509222842</v>
      </c>
      <c r="AN11" s="78">
        <v>233</v>
      </c>
      <c r="AO11" s="78">
        <v>4652</v>
      </c>
      <c r="AP11" s="78">
        <v>116</v>
      </c>
      <c r="AQ11" s="10">
        <f>SUM(AN11:AP11)</f>
        <v>5001</v>
      </c>
      <c r="AR11" s="16">
        <f>AI11*$D$71</f>
        <v>4657.4103433659584</v>
      </c>
      <c r="AS11" s="9">
        <f>AR11-AQ11</f>
        <v>-343.5896566340416</v>
      </c>
      <c r="AT11" s="9">
        <f>AS11+AM11</f>
        <v>-561.72975172627002</v>
      </c>
      <c r="AU11" s="18">
        <f>AK11+AQ11</f>
        <v>8257</v>
      </c>
      <c r="AV11" s="27">
        <f>AL11+AR11</f>
        <v>7695.2702482737295</v>
      </c>
      <c r="AW11" s="67">
        <f>AT11*(AT11&lt;0)</f>
        <v>-561.72975172627002</v>
      </c>
      <c r="AX11">
        <f>AW11/$AW$66</f>
        <v>1.6729841800003829E-2</v>
      </c>
      <c r="AY11" s="57">
        <f>AX11*$AT$66</f>
        <v>-32.505580722153915</v>
      </c>
      <c r="AZ11" s="60">
        <f>IF(AY11&gt;0,U11,V11)</f>
        <v>117.11590702730606</v>
      </c>
      <c r="BA11" s="17">
        <f>AY11/AZ11</f>
        <v>-0.27755051851816426</v>
      </c>
      <c r="BB11" s="35">
        <f>AU11/AV11</f>
        <v>1.0729967543183143</v>
      </c>
      <c r="BC11" s="28">
        <v>0</v>
      </c>
      <c r="BD11" s="16">
        <f>AJ11*$D$74</f>
        <v>0</v>
      </c>
      <c r="BE11" s="54">
        <f>BD11-BC11</f>
        <v>0</v>
      </c>
      <c r="BF11" s="75">
        <f>BE11*(BE11&gt;0)</f>
        <v>0</v>
      </c>
      <c r="BG11" s="35">
        <f>BF11/$BF$66</f>
        <v>0</v>
      </c>
      <c r="BH11" s="76">
        <f>BG11 * $BE$66</f>
        <v>0</v>
      </c>
      <c r="BI11" s="77">
        <f>IF(BH11&gt;0, U11, V11)</f>
        <v>117.11590702730606</v>
      </c>
      <c r="BJ11" s="17">
        <f>BH11/BI11</f>
        <v>0</v>
      </c>
      <c r="BK11" s="39">
        <f>($AD11^$BK$68)*($BL$68^$M11)*(IF($C11&gt;0,1,$BM$68))</f>
        <v>1.8534854920203983</v>
      </c>
      <c r="BL11" s="39">
        <f>($AD11^$BK$69)*($BL$69^$M11)*(IF($C11&gt;0,1,$BM$69))</f>
        <v>3.3250369223401672</v>
      </c>
      <c r="BM11" s="39">
        <f>($AD11^$BK$70)*($BL$70^$M11)*(IF($C11&gt;0,1,$BM$70))</f>
        <v>15.455383190216715</v>
      </c>
      <c r="BN11" s="39">
        <f>($AD11^$BK$71)*($BL$71^$M11)*(IF($C11&gt;0,1,$BM$71))</f>
        <v>3.3381671728014193</v>
      </c>
      <c r="BO11" s="39">
        <f>($AD11^$BK$72)*($BL$72^$M11)*(IF($C11&gt;0,1,$BM$72))</f>
        <v>1.0513852887903978</v>
      </c>
      <c r="BP11" s="39">
        <f>($AD11^$BK$73)*($BL$73^$M11)*(IF($C11&gt;0,1,$BM$73))</f>
        <v>7.5306635884633195</v>
      </c>
      <c r="BQ11" s="39">
        <f>($AD11^$BK$75)*($BL$75^$M11)*(IF($C11&gt;0,1,$BM$75))</f>
        <v>2.856125174540515</v>
      </c>
      <c r="BR11" s="37">
        <f>BK11/BK$66</f>
        <v>1.6928276906565592E-2</v>
      </c>
      <c r="BS11" s="37">
        <f>BL11/BL$66</f>
        <v>1.9111599758862587E-2</v>
      </c>
      <c r="BT11" s="37">
        <f>BM11/BM$66</f>
        <v>1.514662648619876E-2</v>
      </c>
      <c r="BU11" s="37">
        <f>BN11/BN$66</f>
        <v>1.0533568524798777E-2</v>
      </c>
      <c r="BV11" s="37">
        <f>BO11/BO$66</f>
        <v>1.7261766669006983E-2</v>
      </c>
      <c r="BW11" s="37">
        <f>BP11/BP$66</f>
        <v>2.4581069079187244E-2</v>
      </c>
      <c r="BX11" s="37">
        <f>BQ11/BQ$66</f>
        <v>1.3052297603909798E-2</v>
      </c>
      <c r="BY11" s="2">
        <v>888</v>
      </c>
      <c r="BZ11" s="17">
        <f>BY$66*BR11</f>
        <v>969.71941431570337</v>
      </c>
      <c r="CA11" s="1">
        <f>BZ11-BY11</f>
        <v>81.719414315703375</v>
      </c>
      <c r="CB11" s="2">
        <v>339</v>
      </c>
      <c r="CC11" s="17">
        <f>CB$66*BS11</f>
        <v>1037.9700945035859</v>
      </c>
      <c r="CD11" s="1">
        <f>CC11-CB11</f>
        <v>698.97009450358587</v>
      </c>
      <c r="CE11" s="2">
        <v>1050</v>
      </c>
      <c r="CF11" s="17">
        <f>CE$66*BT11</f>
        <v>966.21845018110514</v>
      </c>
      <c r="CG11" s="1">
        <f>CF11-CE11</f>
        <v>-83.78154981889486</v>
      </c>
      <c r="CH11" s="2">
        <v>1283</v>
      </c>
      <c r="CI11" s="17">
        <f>CH$66*BU11</f>
        <v>644.90719936228038</v>
      </c>
      <c r="CJ11" s="1">
        <f>CI11-CH11</f>
        <v>-638.09280063771962</v>
      </c>
      <c r="CK11" s="2">
        <v>1047</v>
      </c>
      <c r="CL11" s="17">
        <f>CK$66*BV11</f>
        <v>1260.2125374375239</v>
      </c>
      <c r="CM11" s="1">
        <f>CL11-CK11</f>
        <v>213.21253743752391</v>
      </c>
      <c r="CN11" s="2">
        <v>349</v>
      </c>
      <c r="CO11" s="17">
        <f>CN$66*BW11</f>
        <v>1878.706528653202</v>
      </c>
      <c r="CP11" s="1">
        <f>CO11-CN11</f>
        <v>1529.706528653202</v>
      </c>
      <c r="CQ11" s="2">
        <v>1512</v>
      </c>
      <c r="CR11" s="17">
        <f>CQ$66*BX11</f>
        <v>961.62802596805432</v>
      </c>
      <c r="CS11" s="1">
        <f>CR11-CQ11</f>
        <v>-550.37197403194568</v>
      </c>
      <c r="CT11" s="9"/>
      <c r="CX11" s="37"/>
      <c r="CZ11" s="17"/>
      <c r="DA11" s="1"/>
    </row>
    <row r="12" spans="1:107" x14ac:dyDescent="0.2">
      <c r="A12" s="33" t="s">
        <v>79</v>
      </c>
      <c r="B12">
        <v>1</v>
      </c>
      <c r="C12">
        <v>1</v>
      </c>
      <c r="D12">
        <v>0.97156398104265396</v>
      </c>
      <c r="E12">
        <v>2.8436018957345901E-2</v>
      </c>
      <c r="F12">
        <v>0.88444444444444403</v>
      </c>
      <c r="G12">
        <v>0.88444444444444403</v>
      </c>
      <c r="H12">
        <v>0.72807017543859598</v>
      </c>
      <c r="I12">
        <v>1</v>
      </c>
      <c r="J12">
        <v>0.853270282758398</v>
      </c>
      <c r="K12">
        <v>0.86871753821089903</v>
      </c>
      <c r="L12">
        <v>0.34651037566975301</v>
      </c>
      <c r="M12" s="28">
        <v>-1</v>
      </c>
      <c r="N12">
        <v>1.00396891117787</v>
      </c>
      <c r="O12">
        <v>0.99268487598392896</v>
      </c>
      <c r="P12">
        <v>1.01111272721446</v>
      </c>
      <c r="Q12">
        <v>0.98893121561058694</v>
      </c>
      <c r="R12">
        <v>44.150001525878899</v>
      </c>
      <c r="S12" s="40">
        <f>IF(C12,O12,Q12)</f>
        <v>0.99268487598392896</v>
      </c>
      <c r="T12" s="40">
        <f>IF(D12 = 0,N12,P12)</f>
        <v>1.01111272721446</v>
      </c>
      <c r="U12" s="59">
        <f>R12*S12^(1-M12)</f>
        <v>43.506438565405695</v>
      </c>
      <c r="V12" s="58">
        <f>R12*T12^(M12+1)</f>
        <v>44.150001525878899</v>
      </c>
      <c r="W12" s="66">
        <f>0.5 * (D12-MAX($D$3:$D$65))/(MIN($D$3:$D$65)-MAX($D$3:$D$65)) + 0.75</f>
        <v>0.75917770461455525</v>
      </c>
      <c r="X12" s="66">
        <f>AVERAGE(D12, F12, G12, H12, I12, J12, K12)</f>
        <v>0.88435869519134791</v>
      </c>
      <c r="Y12" s="29">
        <f>1.2^M12</f>
        <v>0.83333333333333337</v>
      </c>
      <c r="Z12" s="29">
        <f>IF(C12&gt;0, 1, 0.3)</f>
        <v>1</v>
      </c>
      <c r="AA12" s="29">
        <f>PERCENTILE($L$2:$L$65, 0.05)</f>
        <v>8.287252818817252E-2</v>
      </c>
      <c r="AB12" s="29">
        <f>PERCENTILE($L$2:$L$65, 0.95)</f>
        <v>1.0553543088907822</v>
      </c>
      <c r="AC12" s="29">
        <f>MIN(MAX(L12,AA12), AB12)</f>
        <v>0.34651037566975301</v>
      </c>
      <c r="AD12" s="29">
        <f>AC12-$AC$66+1</f>
        <v>1.2636378474815806</v>
      </c>
      <c r="AE12" s="74">
        <v>1</v>
      </c>
      <c r="AF12" s="74">
        <v>0</v>
      </c>
      <c r="AG12" s="21">
        <f>(AD12^4) *Y12*Z12*AE12</f>
        <v>2.1247569292965407</v>
      </c>
      <c r="AH12" s="21">
        <f>(AD12^5)*Y12*Z12*AF12</f>
        <v>0</v>
      </c>
      <c r="AI12" s="15">
        <f>AG12/$AG$66</f>
        <v>5.7591158920958152E-3</v>
      </c>
      <c r="AJ12" s="15">
        <f>AH12/$AH$66</f>
        <v>0</v>
      </c>
      <c r="AK12" s="2">
        <v>353</v>
      </c>
      <c r="AL12" s="16">
        <f>$D$72*AI12</f>
        <v>678.91320416623842</v>
      </c>
      <c r="AM12" s="24">
        <f>AL12-AK12</f>
        <v>325.91320416623842</v>
      </c>
      <c r="AN12" s="78">
        <v>442</v>
      </c>
      <c r="AO12" s="78">
        <v>530</v>
      </c>
      <c r="AP12" s="78">
        <v>44</v>
      </c>
      <c r="AQ12" s="10">
        <f>SUM(AN12:AP12)</f>
        <v>1016</v>
      </c>
      <c r="AR12" s="16">
        <f>AI12*$D$71</f>
        <v>1040.8568789572143</v>
      </c>
      <c r="AS12" s="9">
        <f>AR12-AQ12</f>
        <v>24.856878957214349</v>
      </c>
      <c r="AT12" s="9">
        <f>AS12+AM12</f>
        <v>350.77008312345276</v>
      </c>
      <c r="AU12" s="18">
        <f>AK12+AQ12</f>
        <v>1369</v>
      </c>
      <c r="AV12" s="27">
        <f>AL12+AR12</f>
        <v>1719.7700831234529</v>
      </c>
      <c r="AW12" s="67">
        <f>AT12*(AT12&lt;0)</f>
        <v>0</v>
      </c>
      <c r="AX12">
        <f>AW12/$AW$66</f>
        <v>0</v>
      </c>
      <c r="AY12" s="57">
        <f>AX12*$AT$66</f>
        <v>0</v>
      </c>
      <c r="AZ12" s="60">
        <f>IF(AY12&gt;0,U12,V12)</f>
        <v>44.150001525878899</v>
      </c>
      <c r="BA12" s="17">
        <f>AY12/AZ12</f>
        <v>0</v>
      </c>
      <c r="BB12" s="35">
        <f>AU12/AV12</f>
        <v>0.79603664084772141</v>
      </c>
      <c r="BC12" s="28">
        <v>0</v>
      </c>
      <c r="BD12" s="16">
        <f>AJ12*$D$74</f>
        <v>0</v>
      </c>
      <c r="BE12" s="54">
        <f>BD12-BC12</f>
        <v>0</v>
      </c>
      <c r="BF12" s="75">
        <f>BE12*(BE12&gt;0)</f>
        <v>0</v>
      </c>
      <c r="BG12" s="35">
        <f>BF12/$BF$66</f>
        <v>0</v>
      </c>
      <c r="BH12" s="76">
        <f>BG12 * $BE$66</f>
        <v>0</v>
      </c>
      <c r="BI12" s="77">
        <f>IF(BH12&gt;0, U12, V12)</f>
        <v>44.150001525878899</v>
      </c>
      <c r="BJ12" s="17">
        <f>BH12/BI12</f>
        <v>0</v>
      </c>
      <c r="BK12" s="39">
        <f>($AD12^$BK$68)*($BL$68^$M12)*(IF($C12&gt;0,1,$BM$68))</f>
        <v>1.7679135324424262</v>
      </c>
      <c r="BL12" s="39">
        <f>($AD12^$BK$69)*($BL$69^$M12)*(IF($C12&gt;0,1,$BM$69))</f>
        <v>2.0882653321223401</v>
      </c>
      <c r="BM12" s="39">
        <f>($AD12^$BK$70)*($BL$70^$M12)*(IF($C12&gt;0,1,$BM$70))</f>
        <v>6.487027654553116</v>
      </c>
      <c r="BN12" s="39">
        <f>($AD12^$BK$71)*($BL$71^$M12)*(IF($C12&gt;0,1,$BM$71))</f>
        <v>4.6884725408476262</v>
      </c>
      <c r="BO12" s="39">
        <f>($AD12^$BK$72)*($BL$72^$M12)*(IF($C12&gt;0,1,$BM$72))</f>
        <v>0.75409445835526379</v>
      </c>
      <c r="BP12" s="39">
        <f>($AD12^$BK$73)*($BL$73^$M12)*(IF($C12&gt;0,1,$BM$73))</f>
        <v>1.4902093288099767</v>
      </c>
      <c r="BQ12" s="39">
        <f>($AD12^$BK$75)*($BL$75^$M12)*(IF($C12&gt;0,1,$BM$75))</f>
        <v>3.5804764891616641</v>
      </c>
      <c r="BR12" s="37">
        <f>BK12/BK$66</f>
        <v>1.6146730013746748E-2</v>
      </c>
      <c r="BS12" s="37">
        <f>BL12/BL$66</f>
        <v>1.2002901666951001E-2</v>
      </c>
      <c r="BT12" s="37">
        <f>BM12/BM$66</f>
        <v>6.3574344084431789E-3</v>
      </c>
      <c r="BU12" s="37">
        <f>BN12/BN$66</f>
        <v>1.4794449837037505E-2</v>
      </c>
      <c r="BV12" s="37">
        <f>BO12/BO$66</f>
        <v>1.2380811035976758E-2</v>
      </c>
      <c r="BW12" s="37">
        <f>BP12/BP$66</f>
        <v>4.8642377957295096E-3</v>
      </c>
      <c r="BX12" s="37">
        <f>BQ12/BQ$66</f>
        <v>1.6362533798210892E-2</v>
      </c>
      <c r="BY12" s="2">
        <v>833</v>
      </c>
      <c r="BZ12" s="17">
        <f>BY$66*BR12</f>
        <v>924.94928210746878</v>
      </c>
      <c r="CA12" s="1">
        <f>BZ12-BY12</f>
        <v>91.949282107468775</v>
      </c>
      <c r="CB12" s="2">
        <v>956</v>
      </c>
      <c r="CC12" s="17">
        <f>CB$66*BS12</f>
        <v>651.88959243377587</v>
      </c>
      <c r="CD12" s="1">
        <f>CC12-CB12</f>
        <v>-304.11040756622413</v>
      </c>
      <c r="CE12" s="2">
        <v>0</v>
      </c>
      <c r="CF12" s="17">
        <f>CE$66*BT12</f>
        <v>405.54709834899882</v>
      </c>
      <c r="CG12" s="1">
        <f>CF12-CE12</f>
        <v>405.54709834899882</v>
      </c>
      <c r="CH12" s="2">
        <v>678</v>
      </c>
      <c r="CI12" s="17">
        <f>CH$66*BU12</f>
        <v>905.77539682278416</v>
      </c>
      <c r="CJ12" s="1">
        <f>CI12-CH12</f>
        <v>227.77539682278416</v>
      </c>
      <c r="CK12" s="2">
        <v>1148</v>
      </c>
      <c r="CL12" s="17">
        <f>CK$66*BV12</f>
        <v>903.87349049251918</v>
      </c>
      <c r="CM12" s="1">
        <f>CL12-CK12</f>
        <v>-244.12650950748082</v>
      </c>
      <c r="CN12" s="2">
        <v>1015</v>
      </c>
      <c r="CO12" s="17">
        <f>CN$66*BW12</f>
        <v>371.76883048981068</v>
      </c>
      <c r="CP12" s="1">
        <f>CO12-CN12</f>
        <v>-643.23116951018937</v>
      </c>
      <c r="CQ12" s="2">
        <v>44</v>
      </c>
      <c r="CR12" s="17">
        <f>CQ$66*BX12</f>
        <v>1205.5096775831873</v>
      </c>
      <c r="CS12" s="1">
        <f>CR12-CQ12</f>
        <v>1161.5096775831873</v>
      </c>
      <c r="CT12" s="9"/>
      <c r="CX12" s="37"/>
      <c r="CZ12" s="17"/>
      <c r="DA12" s="1"/>
    </row>
    <row r="13" spans="1:107" x14ac:dyDescent="0.2">
      <c r="A13" s="45" t="s">
        <v>41</v>
      </c>
      <c r="B13">
        <v>1</v>
      </c>
      <c r="C13">
        <v>1</v>
      </c>
      <c r="D13">
        <v>0.860321384425216</v>
      </c>
      <c r="E13">
        <v>0.139678615574783</v>
      </c>
      <c r="F13">
        <v>0.95990279465370598</v>
      </c>
      <c r="G13">
        <v>0.95990279465370598</v>
      </c>
      <c r="H13">
        <v>0.42775393419170199</v>
      </c>
      <c r="I13">
        <v>0.81258941344778202</v>
      </c>
      <c r="J13">
        <v>0.58956621212957605</v>
      </c>
      <c r="K13">
        <v>0.75228070203653297</v>
      </c>
      <c r="L13">
        <v>0.20556657774826001</v>
      </c>
      <c r="M13" s="28">
        <v>0</v>
      </c>
      <c r="N13">
        <v>1.0163378767707201</v>
      </c>
      <c r="O13">
        <v>0.98658040534638103</v>
      </c>
      <c r="P13">
        <v>1.0128272730313801</v>
      </c>
      <c r="Q13">
        <v>0.98623379808843004</v>
      </c>
      <c r="R13">
        <v>38.259998321533203</v>
      </c>
      <c r="S13" s="40">
        <f>IF(C13,O13,Q13)</f>
        <v>0.98658040534638103</v>
      </c>
      <c r="T13" s="40">
        <f>IF(D13 = 0,N13,P13)</f>
        <v>1.0128272730313801</v>
      </c>
      <c r="U13" s="59">
        <f>R13*S13^(1-M13)</f>
        <v>37.746564652610083</v>
      </c>
      <c r="V13" s="58">
        <f>R13*T13^(M13+1)</f>
        <v>38.750769766183652</v>
      </c>
      <c r="W13" s="66">
        <f>0.5 * (D13-MAX($D$3:$D$65))/(MIN($D$3:$D$65)-MAX($D$3:$D$65)) + 0.75</f>
        <v>0.82016604569116591</v>
      </c>
      <c r="X13" s="66">
        <f>AVERAGE(D13, F13, G13, H13, I13, J13, K13)</f>
        <v>0.76604531936260289</v>
      </c>
      <c r="Y13" s="29">
        <f>1.2^M13</f>
        <v>1</v>
      </c>
      <c r="Z13" s="29">
        <f>IF(C13&gt;0, 1, 0.3)</f>
        <v>1</v>
      </c>
      <c r="AA13" s="29">
        <f>PERCENTILE($L$2:$L$65, 0.05)</f>
        <v>8.287252818817252E-2</v>
      </c>
      <c r="AB13" s="29">
        <f>PERCENTILE($L$2:$L$65, 0.95)</f>
        <v>1.0553543088907822</v>
      </c>
      <c r="AC13" s="29">
        <f>MIN(MAX(L13,AA13), AB13)</f>
        <v>0.20556657774826001</v>
      </c>
      <c r="AD13" s="29">
        <f>AC13-$AC$66+1</f>
        <v>1.1226940495600874</v>
      </c>
      <c r="AE13" s="74">
        <v>1</v>
      </c>
      <c r="AF13" s="74">
        <v>0</v>
      </c>
      <c r="AG13" s="21">
        <f>(AD13^4) *Y13*Z13*AE13</f>
        <v>1.588713856173591</v>
      </c>
      <c r="AH13" s="21">
        <f>(AD13^5)*Y13*Z13*AF13</f>
        <v>0</v>
      </c>
      <c r="AI13" s="15">
        <f>AG13/$AG$66</f>
        <v>4.306180669857316E-3</v>
      </c>
      <c r="AJ13" s="15">
        <f>AH13/$AH$66</f>
        <v>0</v>
      </c>
      <c r="AK13" s="2">
        <v>459</v>
      </c>
      <c r="AL13" s="16">
        <f>$D$72*AI13</f>
        <v>507.63397908070959</v>
      </c>
      <c r="AM13" s="24">
        <f>AL13-AK13</f>
        <v>48.633979080709594</v>
      </c>
      <c r="AN13" s="78">
        <v>153</v>
      </c>
      <c r="AO13" s="78">
        <v>842</v>
      </c>
      <c r="AP13" s="78">
        <v>0</v>
      </c>
      <c r="AQ13" s="10">
        <f>SUM(AN13:AP13)</f>
        <v>995</v>
      </c>
      <c r="AR13" s="16">
        <f>AI13*$D$71</f>
        <v>778.26490319549259</v>
      </c>
      <c r="AS13" s="9">
        <f>AR13-AQ13</f>
        <v>-216.73509680450741</v>
      </c>
      <c r="AT13" s="9">
        <f>AS13+AM13</f>
        <v>-168.10111772379781</v>
      </c>
      <c r="AU13" s="18">
        <f>AK13+AQ13</f>
        <v>1454</v>
      </c>
      <c r="AV13" s="27">
        <f>AL13+AR13</f>
        <v>1285.8988822762021</v>
      </c>
      <c r="AW13" s="67">
        <f>AT13*(AT13&lt;0)</f>
        <v>-168.10111772379781</v>
      </c>
      <c r="AX13">
        <f>AW13/$AW$66</f>
        <v>5.0065090860513806E-3</v>
      </c>
      <c r="AY13" s="57">
        <f>AX13*$AT$66</f>
        <v>-9.7274969589253928</v>
      </c>
      <c r="AZ13" s="70">
        <f>IF(AY13&gt;0,U13,V13)</f>
        <v>38.750769766183652</v>
      </c>
      <c r="BA13" s="17">
        <f>AY13/AZ13</f>
        <v>-0.25102719294660863</v>
      </c>
      <c r="BB13" s="35">
        <f>AU13/AV13</f>
        <v>1.1307265447079617</v>
      </c>
      <c r="BC13" s="28">
        <v>0</v>
      </c>
      <c r="BD13" s="16">
        <f>AJ13*$D$74</f>
        <v>0</v>
      </c>
      <c r="BE13" s="54">
        <f>BD13-BC13</f>
        <v>0</v>
      </c>
      <c r="BF13" s="75">
        <f>BE13*(BE13&gt;0)</f>
        <v>0</v>
      </c>
      <c r="BG13" s="35">
        <f>BF13/$BF$66</f>
        <v>0</v>
      </c>
      <c r="BH13" s="76">
        <f>BG13 * $BE$66</f>
        <v>0</v>
      </c>
      <c r="BI13" s="77">
        <f>IF(BH13&gt;0, U13, V13)</f>
        <v>38.750769766183652</v>
      </c>
      <c r="BJ13" s="17">
        <f>BH13/BI13</f>
        <v>0</v>
      </c>
      <c r="BK13" s="39">
        <f>($AD13^$BK$68)*($BL$68^$M13)*(IF($C13&gt;0,1,$BM$68))</f>
        <v>1.1352369474232582</v>
      </c>
      <c r="BL13" s="39">
        <f>($AD13^$BK$69)*($BL$69^$M13)*(IF($C13&gt;0,1,$BM$69))</f>
        <v>1.28014119095888</v>
      </c>
      <c r="BM13" s="39">
        <f>($AD13^$BK$70)*($BL$70^$M13)*(IF($C13&gt;0,1,$BM$70))</f>
        <v>1.755582687688735</v>
      </c>
      <c r="BN13" s="39">
        <f>($AD13^$BK$71)*($BL$71^$M13)*(IF($C13&gt;0,1,$BM$71))</f>
        <v>1.2811786770640581</v>
      </c>
      <c r="BO13" s="39">
        <f>($AD13^$BK$72)*($BL$72^$M13)*(IF($C13&gt;0,1,$BM$72))</f>
        <v>1.0103533050381119</v>
      </c>
      <c r="BP13" s="39">
        <f>($AD13^$BK$73)*($BL$73^$M13)*(IF($C13&gt;0,1,$BM$73))</f>
        <v>1.5143890303020509</v>
      </c>
      <c r="BQ13" s="39">
        <f>($AD13^$BK$75)*($BL$75^$M13)*(IF($C13&gt;0,1,$BM$75))</f>
        <v>1.240758583841276</v>
      </c>
      <c r="BR13" s="37">
        <f>BK13/BK$66</f>
        <v>1.0368360304561619E-2</v>
      </c>
      <c r="BS13" s="37">
        <f>BL13/BL$66</f>
        <v>7.3579772639700194E-3</v>
      </c>
      <c r="BT13" s="37">
        <f>BM13/BM$66</f>
        <v>1.7205108995867826E-3</v>
      </c>
      <c r="BU13" s="37">
        <f>BN13/BN$66</f>
        <v>4.0427524113598708E-3</v>
      </c>
      <c r="BV13" s="37">
        <f>BO13/BO$66</f>
        <v>1.6588098759583111E-2</v>
      </c>
      <c r="BW13" s="37">
        <f>BP13/BP$66</f>
        <v>4.9431634980542484E-3</v>
      </c>
      <c r="BX13" s="37">
        <f>BQ13/BQ$66</f>
        <v>5.6701822578582766E-3</v>
      </c>
      <c r="BY13" s="2">
        <v>673</v>
      </c>
      <c r="BZ13" s="17">
        <f>BY$66*BR13</f>
        <v>593.94115168650774</v>
      </c>
      <c r="CA13" s="1">
        <f>BZ13-BY13</f>
        <v>-79.058848313492263</v>
      </c>
      <c r="CB13" s="2">
        <v>499</v>
      </c>
      <c r="CC13" s="17">
        <f>CB$66*BS13</f>
        <v>399.61910318347572</v>
      </c>
      <c r="CD13" s="1">
        <f>CC13-CB13</f>
        <v>-99.380896816524285</v>
      </c>
      <c r="CE13" s="2">
        <v>170</v>
      </c>
      <c r="CF13" s="17">
        <f>CE$66*BT13</f>
        <v>109.75311079554045</v>
      </c>
      <c r="CG13" s="1">
        <f>CF13-CE13</f>
        <v>-60.246889204459549</v>
      </c>
      <c r="CH13" s="2">
        <v>314</v>
      </c>
      <c r="CI13" s="17">
        <f>CH$66*BU13</f>
        <v>247.51347363309674</v>
      </c>
      <c r="CJ13" s="1">
        <f>CI13-CH13</f>
        <v>-66.486526366903263</v>
      </c>
      <c r="CK13" s="2">
        <v>1454</v>
      </c>
      <c r="CL13" s="17">
        <f>CK$66*BV13</f>
        <v>1211.0307380421245</v>
      </c>
      <c r="CM13" s="1">
        <f>CL13-CK13</f>
        <v>-242.96926195787546</v>
      </c>
      <c r="CN13" s="2">
        <v>0</v>
      </c>
      <c r="CO13" s="17">
        <f>CN$66*BW13</f>
        <v>377.80104299278815</v>
      </c>
      <c r="CP13" s="1">
        <f>CO13-CN13</f>
        <v>377.80104299278815</v>
      </c>
      <c r="CQ13" s="2">
        <v>612</v>
      </c>
      <c r="CR13" s="17">
        <f>CQ$66*BX13</f>
        <v>417.75067784770852</v>
      </c>
      <c r="CS13" s="1">
        <f>CR13-CQ13</f>
        <v>-194.24932215229148</v>
      </c>
      <c r="CT13" s="9"/>
      <c r="CX13" s="37"/>
      <c r="CZ13" s="17"/>
      <c r="DA13" s="1"/>
    </row>
    <row r="14" spans="1:107" x14ac:dyDescent="0.2">
      <c r="A14" s="45" t="s">
        <v>161</v>
      </c>
      <c r="B14">
        <v>1</v>
      </c>
      <c r="C14">
        <v>1</v>
      </c>
      <c r="D14">
        <v>0.884467265725288</v>
      </c>
      <c r="E14">
        <v>0.115532734274711</v>
      </c>
      <c r="F14">
        <v>0.89659520807061699</v>
      </c>
      <c r="G14">
        <v>0.89659520807061699</v>
      </c>
      <c r="H14">
        <v>0.58146487294469296</v>
      </c>
      <c r="I14">
        <v>0.79073243647234603</v>
      </c>
      <c r="J14">
        <v>0.67807310498694795</v>
      </c>
      <c r="K14">
        <v>0.77971603590849803</v>
      </c>
      <c r="L14">
        <v>0.46651495639759</v>
      </c>
      <c r="M14" s="28">
        <v>0</v>
      </c>
      <c r="N14">
        <v>1.0084896975124</v>
      </c>
      <c r="O14">
        <v>0.99429694084634301</v>
      </c>
      <c r="P14">
        <v>1.01088602158581</v>
      </c>
      <c r="Q14">
        <v>0.99187240703810697</v>
      </c>
      <c r="R14">
        <v>44.439998626708899</v>
      </c>
      <c r="S14" s="40">
        <f>IF(C14,O14,Q14)</f>
        <v>0.99429694084634301</v>
      </c>
      <c r="T14" s="40">
        <f>IF(D14 = 0,N14,P14)</f>
        <v>1.01088602158581</v>
      </c>
      <c r="U14" s="59">
        <f>R14*S14^(1-M14)</f>
        <v>44.186554685752341</v>
      </c>
      <c r="V14" s="58">
        <f>R14*T14^(M14+1)</f>
        <v>44.92377341103262</v>
      </c>
      <c r="W14" s="66">
        <f>0.5 * (D14-MAX($D$3:$D$65))/(MIN($D$3:$D$65)-MAX($D$3:$D$65)) + 0.75</f>
        <v>0.80692815580813437</v>
      </c>
      <c r="X14" s="66">
        <f>AVERAGE(D14, F14, G14, H14, I14, J14, K14)</f>
        <v>0.78680630459700118</v>
      </c>
      <c r="Y14" s="29">
        <f>1.2^M14</f>
        <v>1</v>
      </c>
      <c r="Z14" s="29">
        <f>IF(C14&gt;0, 1, 0.3)</f>
        <v>1</v>
      </c>
      <c r="AA14" s="29">
        <f>PERCENTILE($L$2:$L$65, 0.05)</f>
        <v>8.287252818817252E-2</v>
      </c>
      <c r="AB14" s="29">
        <f>PERCENTILE($L$2:$L$65, 0.95)</f>
        <v>1.0553543088907822</v>
      </c>
      <c r="AC14" s="29">
        <f>MIN(MAX(L14,AA14), AB14)</f>
        <v>0.46651495639759</v>
      </c>
      <c r="AD14" s="29">
        <f>AC14-$AC$66+1</f>
        <v>1.3836424282094175</v>
      </c>
      <c r="AE14" s="74">
        <v>1</v>
      </c>
      <c r="AF14" s="74">
        <v>0</v>
      </c>
      <c r="AG14" s="21">
        <f>(AD14^4) *Y14*Z14*AE14</f>
        <v>3.6651814785728929</v>
      </c>
      <c r="AH14" s="21">
        <f>(AD14^5)*Y14*Z14*AF14</f>
        <v>0</v>
      </c>
      <c r="AI14" s="15">
        <f>AG14/$AG$66</f>
        <v>9.9344092538871422E-3</v>
      </c>
      <c r="AJ14" s="15">
        <f>AH14/$AH$66</f>
        <v>0</v>
      </c>
      <c r="AK14" s="2">
        <v>1511</v>
      </c>
      <c r="AL14" s="16">
        <f>$D$72*AI14</f>
        <v>1171.1175368622082</v>
      </c>
      <c r="AM14" s="24">
        <f>AL14-AK14</f>
        <v>-339.88246313779177</v>
      </c>
      <c r="AN14" s="78">
        <v>489</v>
      </c>
      <c r="AO14" s="78">
        <v>1200</v>
      </c>
      <c r="AP14" s="78">
        <v>0</v>
      </c>
      <c r="AQ14" s="10">
        <f>SUM(AN14:AP14)</f>
        <v>1689</v>
      </c>
      <c r="AR14" s="16">
        <f>AI14*$D$71</f>
        <v>1795.4662493380863</v>
      </c>
      <c r="AS14" s="9">
        <f>AR14-AQ14</f>
        <v>106.4662493380863</v>
      </c>
      <c r="AT14" s="9">
        <f>AS14+AM14</f>
        <v>-233.41621379970547</v>
      </c>
      <c r="AU14" s="18">
        <f>AK14+AQ14</f>
        <v>3200</v>
      </c>
      <c r="AV14" s="27">
        <f>AL14+AR14</f>
        <v>2966.5837862002945</v>
      </c>
      <c r="AW14" s="67">
        <f>AT14*(AT14&lt;0)</f>
        <v>-233.41621379970547</v>
      </c>
      <c r="AX14">
        <f>AW14/$AW$66</f>
        <v>6.9517705238583329E-3</v>
      </c>
      <c r="AY14" s="57">
        <f>AX14*$AT$66</f>
        <v>-13.507081574741221</v>
      </c>
      <c r="AZ14" s="60">
        <f>IF(AY14&gt;0,U14,V14)</f>
        <v>44.92377341103262</v>
      </c>
      <c r="BA14" s="17">
        <f>AY14/AZ14</f>
        <v>-0.30066667488408444</v>
      </c>
      <c r="BB14" s="35">
        <f>AU14/AV14</f>
        <v>1.0786818207816991</v>
      </c>
      <c r="BC14" s="28">
        <v>0</v>
      </c>
      <c r="BD14" s="16">
        <f>AJ14*$D$74</f>
        <v>0</v>
      </c>
      <c r="BE14" s="54">
        <f>BD14-BC14</f>
        <v>0</v>
      </c>
      <c r="BF14" s="75">
        <f>BE14*(BE14&gt;0)</f>
        <v>0</v>
      </c>
      <c r="BG14" s="35">
        <f>BF14/$BF$66</f>
        <v>0</v>
      </c>
      <c r="BH14" s="76">
        <f>BG14 * $BE$66</f>
        <v>0</v>
      </c>
      <c r="BI14" s="77">
        <f>IF(BH14&gt;0, U14, V14)</f>
        <v>44.92377341103262</v>
      </c>
      <c r="BJ14" s="17">
        <f>BH14/BI14</f>
        <v>0</v>
      </c>
      <c r="BK14" s="39">
        <f>($AD14^$BK$68)*($BL$68^$M14)*(IF($C14&gt;0,1,$BM$68))</f>
        <v>1.4274541331130537</v>
      </c>
      <c r="BL14" s="39">
        <f>($AD14^$BK$69)*($BL$69^$M14)*(IF($C14&gt;0,1,$BM$69))</f>
        <v>1.9996083440122701</v>
      </c>
      <c r="BM14" s="39">
        <f>($AD14^$BK$70)*($BL$70^$M14)*(IF($C14&gt;0,1,$BM$70))</f>
        <v>4.8506404466230464</v>
      </c>
      <c r="BN14" s="39">
        <f>($AD14^$BK$71)*($BL$71^$M14)*(IF($C14&gt;0,1,$BM$71))</f>
        <v>2.004158695839847</v>
      </c>
      <c r="BO14" s="39">
        <f>($AD14^$BK$72)*($BL$72^$M14)*(IF($C14&gt;0,1,$BM$72))</f>
        <v>1.0293216902859772</v>
      </c>
      <c r="BP14" s="39">
        <f>($AD14^$BK$73)*($BL$73^$M14)*(IF($C14&gt;0,1,$BM$73))</f>
        <v>3.2041408638006352</v>
      </c>
      <c r="BQ14" s="39">
        <f>($AD14^$BK$75)*($BL$75^$M14)*(IF($C14&gt;0,1,$BM$75))</f>
        <v>1.8317596797324629</v>
      </c>
      <c r="BR14" s="37">
        <f>BK14/BK$66</f>
        <v>1.3037241964283675E-2</v>
      </c>
      <c r="BS14" s="37">
        <f>BL14/BL$66</f>
        <v>1.1493320296229442E-2</v>
      </c>
      <c r="BT14" s="37">
        <f>BM14/BM$66</f>
        <v>4.7537377857027052E-3</v>
      </c>
      <c r="BU14" s="37">
        <f>BN14/BN$66</f>
        <v>6.3241119645556544E-3</v>
      </c>
      <c r="BV14" s="37">
        <f>BO14/BO$66</f>
        <v>1.6899523927623252E-2</v>
      </c>
      <c r="BW14" s="37">
        <f>BP14/BP$66</f>
        <v>1.045873407931662E-2</v>
      </c>
      <c r="BX14" s="37">
        <f>BQ14/BQ$66</f>
        <v>8.3710170309874328E-3</v>
      </c>
      <c r="BY14" s="2">
        <v>655</v>
      </c>
      <c r="BZ14" s="17">
        <f>BY$66*BR14</f>
        <v>746.82536868202601</v>
      </c>
      <c r="CA14" s="1">
        <f>BZ14-BY14</f>
        <v>91.82536868202601</v>
      </c>
      <c r="CB14" s="2">
        <v>734</v>
      </c>
      <c r="CC14" s="17">
        <f>CB$66*BS14</f>
        <v>624.21371860851718</v>
      </c>
      <c r="CD14" s="1">
        <f>CC14-CB14</f>
        <v>-109.78628139148282</v>
      </c>
      <c r="CE14" s="2">
        <v>0</v>
      </c>
      <c r="CF14" s="17">
        <f>CE$66*BT14</f>
        <v>303.24568708776127</v>
      </c>
      <c r="CG14" s="1">
        <f>CF14-CE14</f>
        <v>303.24568708776127</v>
      </c>
      <c r="CH14" s="2">
        <v>5663</v>
      </c>
      <c r="CI14" s="17">
        <f>CH$66*BU14</f>
        <v>387.1874309179554</v>
      </c>
      <c r="CJ14" s="1">
        <f>CI14-CH14</f>
        <v>-5275.8125690820443</v>
      </c>
      <c r="CK14" s="2">
        <v>1067</v>
      </c>
      <c r="CL14" s="17">
        <f>CK$66*BV14</f>
        <v>1233.7666438600631</v>
      </c>
      <c r="CM14" s="1">
        <f>CL14-CK14</f>
        <v>166.76664386006314</v>
      </c>
      <c r="CN14" s="2">
        <v>755</v>
      </c>
      <c r="CO14" s="17">
        <f>CN$66*BW14</f>
        <v>799.35058694808993</v>
      </c>
      <c r="CP14" s="1">
        <f>CO14-CN14</f>
        <v>44.350586948089926</v>
      </c>
      <c r="CQ14" s="2">
        <v>4577</v>
      </c>
      <c r="CR14" s="17">
        <f>CQ$66*BX14</f>
        <v>616.73467975799906</v>
      </c>
      <c r="CS14" s="1">
        <f>CR14-CQ14</f>
        <v>-3960.2653202420011</v>
      </c>
      <c r="CT14" s="9"/>
      <c r="CX14" s="37"/>
      <c r="CZ14" s="17"/>
      <c r="DA14" s="1"/>
    </row>
    <row r="15" spans="1:107" x14ac:dyDescent="0.2">
      <c r="A15" s="45" t="s">
        <v>15</v>
      </c>
      <c r="B15">
        <v>1</v>
      </c>
      <c r="C15">
        <v>1</v>
      </c>
      <c r="D15">
        <v>0.73174157303370702</v>
      </c>
      <c r="E15">
        <v>0.26825842696629199</v>
      </c>
      <c r="F15">
        <v>0.93801652892561904</v>
      </c>
      <c r="G15">
        <v>0.93801652892561904</v>
      </c>
      <c r="H15">
        <v>0.13455149501661101</v>
      </c>
      <c r="I15">
        <v>0.47176079734219201</v>
      </c>
      <c r="J15">
        <v>0.25194467760327899</v>
      </c>
      <c r="K15">
        <v>0.486136063223777</v>
      </c>
      <c r="L15">
        <v>0.930306423895638</v>
      </c>
      <c r="M15" s="28">
        <v>0</v>
      </c>
      <c r="N15">
        <v>1.00794468935708</v>
      </c>
      <c r="O15">
        <v>0.99212653936777495</v>
      </c>
      <c r="P15">
        <v>1.0105234223094599</v>
      </c>
      <c r="Q15">
        <v>0.98618571280830203</v>
      </c>
      <c r="R15">
        <v>113.290000915527</v>
      </c>
      <c r="S15" s="40">
        <f>IF(C15,O15,Q15)</f>
        <v>0.99212653936777495</v>
      </c>
      <c r="T15" s="40">
        <f>IF(D15 = 0,N15,P15)</f>
        <v>1.0105234223094599</v>
      </c>
      <c r="U15" s="59">
        <f>R15*S15^(1-M15)</f>
        <v>112.39801655329386</v>
      </c>
      <c r="V15" s="58">
        <f>R15*T15^(M15+1)</f>
        <v>114.48219943860019</v>
      </c>
      <c r="W15" s="66">
        <f>0.5 * (D15-MAX($D$3:$D$65))/(MIN($D$3:$D$65)-MAX($D$3:$D$65)) + 0.75</f>
        <v>0.89065945047638251</v>
      </c>
      <c r="X15" s="66">
        <f>AVERAGE(D15, F15, G15, H15, I15, J15, K15)</f>
        <v>0.56459538058154346</v>
      </c>
      <c r="Y15" s="29">
        <f>1.2^M15</f>
        <v>1</v>
      </c>
      <c r="Z15" s="29">
        <f>IF(C15&gt;0, 1, 0.3)</f>
        <v>1</v>
      </c>
      <c r="AA15" s="29">
        <f>PERCENTILE($L$2:$L$65, 0.05)</f>
        <v>8.287252818817252E-2</v>
      </c>
      <c r="AB15" s="29">
        <f>PERCENTILE($L$2:$L$65, 0.95)</f>
        <v>1.0553543088907822</v>
      </c>
      <c r="AC15" s="29">
        <f>MIN(MAX(L15,AA15), AB15)</f>
        <v>0.930306423895638</v>
      </c>
      <c r="AD15" s="29">
        <f>AC15-$AC$66+1</f>
        <v>1.8474338957074656</v>
      </c>
      <c r="AE15" s="74">
        <v>1</v>
      </c>
      <c r="AF15" s="74">
        <v>0</v>
      </c>
      <c r="AG15" s="21">
        <f>(AD15^4) *Y15*Z15*AE15</f>
        <v>11.648650905378476</v>
      </c>
      <c r="AH15" s="21">
        <f>(AD15^5)*Y15*Z15*AF15</f>
        <v>0</v>
      </c>
      <c r="AI15" s="15">
        <f>AG15/$AG$66</f>
        <v>3.1573461239565004E-2</v>
      </c>
      <c r="AJ15" s="15">
        <f>AH15/$AH$66</f>
        <v>0</v>
      </c>
      <c r="AK15" s="2">
        <v>5891</v>
      </c>
      <c r="AL15" s="16">
        <f>$D$72*AI15</f>
        <v>3722.0365310222833</v>
      </c>
      <c r="AM15" s="24">
        <f>AL15-AK15</f>
        <v>-2168.9634689777167</v>
      </c>
      <c r="AN15" s="78">
        <v>566</v>
      </c>
      <c r="AO15" s="78">
        <v>1926</v>
      </c>
      <c r="AP15" s="78">
        <v>0</v>
      </c>
      <c r="AQ15" s="10">
        <f>SUM(AN15:AP15)</f>
        <v>2492</v>
      </c>
      <c r="AR15" s="16">
        <f>AI15*$D$71</f>
        <v>5706.3366911567364</v>
      </c>
      <c r="AS15" s="9">
        <f>AR15-AQ15</f>
        <v>3214.3366911567364</v>
      </c>
      <c r="AT15" s="9">
        <f>AS15+AM15</f>
        <v>1045.3732221790196</v>
      </c>
      <c r="AU15" s="18">
        <f>AK15+AQ15</f>
        <v>8383</v>
      </c>
      <c r="AV15" s="27">
        <f>AL15+AR15</f>
        <v>9428.3732221790196</v>
      </c>
      <c r="AW15" s="67">
        <f>AT15*(AT15&lt;0)</f>
        <v>0</v>
      </c>
      <c r="AX15">
        <f>AW15/$AW$66</f>
        <v>0</v>
      </c>
      <c r="AY15" s="57">
        <f>AX15*$AT$66</f>
        <v>0</v>
      </c>
      <c r="AZ15" s="60">
        <f>IF(AY15&gt;0,U15,V15)</f>
        <v>114.48219943860019</v>
      </c>
      <c r="BA15" s="17">
        <f>AY15/AZ15</f>
        <v>0</v>
      </c>
      <c r="BB15" s="35">
        <f>AU15/AV15</f>
        <v>0.88912475168887939</v>
      </c>
      <c r="BC15" s="28">
        <v>0</v>
      </c>
      <c r="BD15" s="16">
        <f>AJ15*$D$74</f>
        <v>0</v>
      </c>
      <c r="BE15" s="54">
        <f>BD15-BC15</f>
        <v>0</v>
      </c>
      <c r="BF15" s="75">
        <f>BE15*(BE15&gt;0)</f>
        <v>0</v>
      </c>
      <c r="BG15" s="35">
        <f>BF15/$BF$66</f>
        <v>0</v>
      </c>
      <c r="BH15" s="76">
        <f>BG15 * $BE$66</f>
        <v>0</v>
      </c>
      <c r="BI15" s="77">
        <f>IF(BH15&gt;0, U15, V15)</f>
        <v>114.48219943860019</v>
      </c>
      <c r="BJ15" s="17">
        <f>BH15/BI15</f>
        <v>0</v>
      </c>
      <c r="BK15" s="39">
        <f>($AD15^$BK$68)*($BL$68^$M15)*(IF($C15&gt;0,1,$BM$68))</f>
        <v>1.95956431782055</v>
      </c>
      <c r="BL15" s="39">
        <f>($AD15^$BK$69)*($BL$69^$M15)*(IF($C15&gt;0,1,$BM$69))</f>
        <v>3.7055958277739887</v>
      </c>
      <c r="BM15" s="39">
        <f>($AD15^$BK$70)*($BL$70^$M15)*(IF($C15&gt;0,1,$BM$70))</f>
        <v>19.78447805761515</v>
      </c>
      <c r="BN15" s="39">
        <f>($AD15^$BK$71)*($BL$71^$M15)*(IF($C15&gt;0,1,$BM$71))</f>
        <v>3.7215514812167059</v>
      </c>
      <c r="BO15" s="39">
        <f>($AD15^$BK$72)*($BL$72^$M15)*(IF($C15&gt;0,1,$BM$72))</f>
        <v>1.05614763962137</v>
      </c>
      <c r="BP15" s="39">
        <f>($AD15^$BK$73)*($BL$73^$M15)*(IF($C15&gt;0,1,$BM$73))</f>
        <v>9.034749225581356</v>
      </c>
      <c r="BQ15" s="39">
        <f>($AD15^$BK$75)*($BL$75^$M15)*(IF($C15&gt;0,1,$BM$75))</f>
        <v>3.1396731840036201</v>
      </c>
      <c r="BR15" s="37">
        <f>BK15/BK$66</f>
        <v>1.7897117366768415E-2</v>
      </c>
      <c r="BS15" s="37">
        <f>BL15/BL$66</f>
        <v>2.1298970803212743E-2</v>
      </c>
      <c r="BT15" s="37">
        <f>BM15/BM$66</f>
        <v>1.9389237761039936E-2</v>
      </c>
      <c r="BU15" s="37">
        <f>BN15/BN$66</f>
        <v>1.1743335643991895E-2</v>
      </c>
      <c r="BV15" s="37">
        <f>BO15/BO$66</f>
        <v>1.7339955502079559E-2</v>
      </c>
      <c r="BW15" s="37">
        <f>BP15/BP$66</f>
        <v>2.94906009567832E-2</v>
      </c>
      <c r="BX15" s="37">
        <f>BQ15/BQ$66</f>
        <v>1.4348092703332945E-2</v>
      </c>
      <c r="BY15" s="2">
        <v>1345</v>
      </c>
      <c r="BZ15" s="17">
        <f>BY$66*BR15</f>
        <v>1025.2184712379619</v>
      </c>
      <c r="CA15" s="1">
        <f>BZ15-BY15</f>
        <v>-319.78152876203808</v>
      </c>
      <c r="CB15" s="2">
        <v>745</v>
      </c>
      <c r="CC15" s="17">
        <f>CB$66*BS15</f>
        <v>1156.7684032932873</v>
      </c>
      <c r="CD15" s="1">
        <f>CC15-CB15</f>
        <v>411.76840329328729</v>
      </c>
      <c r="CE15" s="2">
        <v>899</v>
      </c>
      <c r="CF15" s="17">
        <f>CE$66*BT15</f>
        <v>1236.8588660144985</v>
      </c>
      <c r="CG15" s="1">
        <f>CF15-CE15</f>
        <v>337.85886601449852</v>
      </c>
      <c r="CH15" s="2">
        <v>221</v>
      </c>
      <c r="CI15" s="17">
        <f>CH$66*BU15</f>
        <v>718.97398146775981</v>
      </c>
      <c r="CJ15" s="1">
        <f>CI15-CH15</f>
        <v>497.97398146775981</v>
      </c>
      <c r="CK15" s="2">
        <v>1020</v>
      </c>
      <c r="CL15" s="17">
        <f>CK$66*BV15</f>
        <v>1265.9207913848204</v>
      </c>
      <c r="CM15" s="1">
        <f>CL15-CK15</f>
        <v>245.9207913848204</v>
      </c>
      <c r="CN15" s="2">
        <v>1813</v>
      </c>
      <c r="CO15" s="17">
        <f>CN$66*BW15</f>
        <v>2253.9371405259831</v>
      </c>
      <c r="CP15" s="1">
        <f>CO15-CN15</f>
        <v>440.93714052598307</v>
      </c>
      <c r="CQ15" s="2">
        <v>1586</v>
      </c>
      <c r="CR15" s="17">
        <f>CQ$66*BX15</f>
        <v>1057.0957299180548</v>
      </c>
      <c r="CS15" s="1">
        <f>CR15-CQ15</f>
        <v>-528.90427008194524</v>
      </c>
      <c r="CT15" s="9"/>
      <c r="CX15" s="37"/>
      <c r="CZ15" s="17"/>
      <c r="DA15" s="1"/>
    </row>
    <row r="16" spans="1:107" x14ac:dyDescent="0.2">
      <c r="A16" s="45" t="s">
        <v>193</v>
      </c>
      <c r="B16">
        <v>0</v>
      </c>
      <c r="C16">
        <v>0</v>
      </c>
      <c r="D16">
        <v>0.25373134328358199</v>
      </c>
      <c r="E16">
        <v>0.74626865671641696</v>
      </c>
      <c r="F16">
        <v>0.290780141843971</v>
      </c>
      <c r="G16">
        <v>0.290780141843971</v>
      </c>
      <c r="H16">
        <v>0.696202531645569</v>
      </c>
      <c r="I16">
        <v>0.689873417721519</v>
      </c>
      <c r="J16">
        <v>0.69303074962998801</v>
      </c>
      <c r="K16">
        <v>0.44890932233541497</v>
      </c>
      <c r="L16">
        <v>2.7532834749402799E-2</v>
      </c>
      <c r="M16" s="28">
        <v>0</v>
      </c>
      <c r="N16">
        <v>1.01048770044797</v>
      </c>
      <c r="O16">
        <v>0.98875090488184003</v>
      </c>
      <c r="P16">
        <v>1.0123170464987501</v>
      </c>
      <c r="Q16">
        <v>0.98376202465917695</v>
      </c>
      <c r="R16">
        <v>37.310001373291001</v>
      </c>
      <c r="S16" s="40">
        <f>IF(C16,O16,Q16)</f>
        <v>0.98376202465917695</v>
      </c>
      <c r="T16" s="40">
        <f>IF(D16 = 0,N16,P16)</f>
        <v>1.0123170464987501</v>
      </c>
      <c r="U16" s="59">
        <f>R16*S16^(1-M16)</f>
        <v>36.704162491025428</v>
      </c>
      <c r="V16" s="58">
        <f>R16*T16^(M16+1)</f>
        <v>37.769550395074255</v>
      </c>
      <c r="W16" s="66">
        <f>0.5 * (D16-MAX($D$3:$D$65))/(MIN($D$3:$D$65)-MAX($D$3:$D$65)) + 0.75</f>
        <v>1.1527267863402395</v>
      </c>
      <c r="X16" s="66">
        <f>AVERAGE(D16, F16, G16, H16, I16, J16, K16)</f>
        <v>0.48047252118628786</v>
      </c>
      <c r="Y16" s="29">
        <f>1.2^M16</f>
        <v>1</v>
      </c>
      <c r="Z16" s="29">
        <f>IF(C16&gt;0, 1, 0.3)</f>
        <v>0.3</v>
      </c>
      <c r="AA16" s="29">
        <f>PERCENTILE($L$2:$L$65, 0.05)</f>
        <v>8.287252818817252E-2</v>
      </c>
      <c r="AB16" s="29">
        <f>PERCENTILE($L$2:$L$65, 0.95)</f>
        <v>1.0553543088907822</v>
      </c>
      <c r="AC16" s="29">
        <f>MIN(MAX(L16,AA16), AB16)</f>
        <v>8.287252818817252E-2</v>
      </c>
      <c r="AD16" s="29">
        <f>AC16-$AC$66+1</f>
        <v>1</v>
      </c>
      <c r="AE16" s="74">
        <v>1</v>
      </c>
      <c r="AF16" s="74">
        <v>0</v>
      </c>
      <c r="AG16" s="21">
        <f>(AD16^4) *Y16*Z16*AE16</f>
        <v>0.3</v>
      </c>
      <c r="AH16" s="21">
        <f>(AD16^5)*Y16*Z16*AF16</f>
        <v>0</v>
      </c>
      <c r="AI16" s="15">
        <f>AG16/$AG$66</f>
        <v>8.1314466789420405E-4</v>
      </c>
      <c r="AJ16" s="15">
        <f>AH16/$AH$66</f>
        <v>0</v>
      </c>
      <c r="AK16" s="2">
        <v>485</v>
      </c>
      <c r="AL16" s="16">
        <f>$D$72*AI16</f>
        <v>95.857534780368212</v>
      </c>
      <c r="AM16" s="24">
        <f>AL16-AK16</f>
        <v>-389.14246521963179</v>
      </c>
      <c r="AN16" s="78">
        <v>37</v>
      </c>
      <c r="AO16" s="78">
        <v>485</v>
      </c>
      <c r="AP16" s="78">
        <v>37</v>
      </c>
      <c r="AQ16" s="10">
        <f>SUM(AN16:AP16)</f>
        <v>559</v>
      </c>
      <c r="AR16" s="16">
        <f>AI16*$D$71</f>
        <v>146.96131090653535</v>
      </c>
      <c r="AS16" s="9">
        <f>AR16-AQ16</f>
        <v>-412.03868909346465</v>
      </c>
      <c r="AT16" s="9">
        <f>AS16+AM16</f>
        <v>-801.18115431309639</v>
      </c>
      <c r="AU16" s="18">
        <f>AK16+AQ16</f>
        <v>1044</v>
      </c>
      <c r="AV16" s="27">
        <f>AL16+AR16</f>
        <v>242.81884568690356</v>
      </c>
      <c r="AW16" s="67">
        <f>AT16*(AT16&lt;0)</f>
        <v>-801.18115431309639</v>
      </c>
      <c r="AX16">
        <f>AW16/$AW$66</f>
        <v>2.3861356681947884E-2</v>
      </c>
      <c r="AY16" s="57">
        <f>AX16*$AT$66</f>
        <v>-46.361900192324953</v>
      </c>
      <c r="AZ16" s="60">
        <f>IF(AY16&gt;0,U16,V16)</f>
        <v>37.769550395074255</v>
      </c>
      <c r="BA16" s="17">
        <f>AY16/AZ16</f>
        <v>-1.2274940979538713</v>
      </c>
      <c r="BB16" s="35">
        <f>AU16/AV16</f>
        <v>4.2995015359975755</v>
      </c>
      <c r="BC16" s="28">
        <v>0</v>
      </c>
      <c r="BD16" s="16">
        <f>AJ16*$D$74</f>
        <v>0</v>
      </c>
      <c r="BE16" s="54">
        <f>BD16-BC16</f>
        <v>0</v>
      </c>
      <c r="BF16" s="75">
        <f>BE16*(BE16&gt;0)</f>
        <v>0</v>
      </c>
      <c r="BG16" s="35">
        <f>BF16/$BF$66</f>
        <v>0</v>
      </c>
      <c r="BH16" s="76">
        <f>BG16 * $BE$66</f>
        <v>0</v>
      </c>
      <c r="BI16" s="77">
        <f>IF(BH16&gt;0, U16, V16)</f>
        <v>37.769550395074255</v>
      </c>
      <c r="BJ16" s="17">
        <f>BH16/BI16</f>
        <v>0</v>
      </c>
      <c r="BK16" s="39">
        <f>($AD16^$BK$68)*($BL$68^$M16)*(IF($C16&gt;0,1,$BM$68))</f>
        <v>0.46400000000000002</v>
      </c>
      <c r="BL16" s="39">
        <f>($AD16^$BK$69)*($BL$69^$M16)*(IF($C16&gt;0,1,$BM$69))</f>
        <v>0.39400000000000002</v>
      </c>
      <c r="BM16" s="39">
        <f>($AD16^$BK$70)*($BL$70^$M16)*(IF($C16&gt;0,1,$BM$70))</f>
        <v>2E-3</v>
      </c>
      <c r="BN16" s="39">
        <f>($AD16^$BK$71)*($BL$71^$M16)*(IF($C16&gt;0,1,$BM$71))</f>
        <v>0.72499999999999998</v>
      </c>
      <c r="BO16" s="39">
        <f>($AD16^$BK$72)*($BL$72^$M16)*(IF($C16&gt;0,1,$BM$72))</f>
        <v>0.65400000000000003</v>
      </c>
      <c r="BP16" s="39">
        <f>($AD16^$BK$73)*($BL$73^$M16)*(IF($C16&gt;0,1,$BM$73))</f>
        <v>0.22500000000000001</v>
      </c>
      <c r="BQ16" s="39">
        <f>($AD16^$BK$75)*($BL$75^$M16)*(IF($C16&gt;0,1,$BM$75))</f>
        <v>3.9E-2</v>
      </c>
      <c r="BR16" s="37">
        <f>BK16/BK$66</f>
        <v>4.2378106105833988E-3</v>
      </c>
      <c r="BS16" s="37">
        <f>BL16/BL$66</f>
        <v>2.2646275758322265E-3</v>
      </c>
      <c r="BT16" s="37">
        <f>BM16/BM$66</f>
        <v>1.9600454158634645E-6</v>
      </c>
      <c r="BU16" s="37">
        <f>BN16/BN$66</f>
        <v>2.2877335930633494E-3</v>
      </c>
      <c r="BV16" s="37">
        <f>BO16/BO$66</f>
        <v>1.0737448509022425E-2</v>
      </c>
      <c r="BW16" s="37">
        <f>BP16/BP$66</f>
        <v>7.3442937369955121E-4</v>
      </c>
      <c r="BX16" s="37">
        <f>BQ16/BQ$66</f>
        <v>1.78227344897226E-4</v>
      </c>
      <c r="BY16" s="2">
        <v>0</v>
      </c>
      <c r="BZ16" s="17">
        <f>BY$66*BR16</f>
        <v>242.75874301665942</v>
      </c>
      <c r="CA16" s="1">
        <f>BZ16-BY16</f>
        <v>242.75874301665942</v>
      </c>
      <c r="CB16" s="2">
        <v>0</v>
      </c>
      <c r="CC16" s="17">
        <f>CB$66*BS16</f>
        <v>122.99418827102406</v>
      </c>
      <c r="CD16" s="1">
        <f>CC16-CB16</f>
        <v>122.99418827102406</v>
      </c>
      <c r="CE16" s="2">
        <v>0</v>
      </c>
      <c r="CF16" s="17">
        <f>CE$66*BT16</f>
        <v>0.12503325712334626</v>
      </c>
      <c r="CG16" s="1">
        <f>CF16-CE16</f>
        <v>0.12503325712334626</v>
      </c>
      <c r="CH16" s="2">
        <v>0</v>
      </c>
      <c r="CI16" s="17">
        <f>CH$66*BU16</f>
        <v>140.0642015017105</v>
      </c>
      <c r="CJ16" s="1">
        <f>CI16-CH16</f>
        <v>140.0642015017105</v>
      </c>
      <c r="CK16" s="2">
        <v>821</v>
      </c>
      <c r="CL16" s="17">
        <f>CK$66*BV16</f>
        <v>783.89816584969117</v>
      </c>
      <c r="CM16" s="1">
        <f>CL16-CK16</f>
        <v>-37.101834150308832</v>
      </c>
      <c r="CN16" s="2">
        <v>0</v>
      </c>
      <c r="CO16" s="17">
        <f>CN$66*BW16</f>
        <v>56.131702602483003</v>
      </c>
      <c r="CP16" s="1">
        <f>CO16-CN16</f>
        <v>56.131702602483003</v>
      </c>
      <c r="CQ16" s="2">
        <v>0</v>
      </c>
      <c r="CR16" s="17">
        <f>CQ$66*BX16</f>
        <v>13.130899635303125</v>
      </c>
      <c r="CS16" s="1">
        <f>CR16-CQ16</f>
        <v>13.130899635303125</v>
      </c>
      <c r="CT16" s="9"/>
      <c r="CX16" s="37"/>
      <c r="CZ16" s="17"/>
      <c r="DA16" s="1"/>
    </row>
    <row r="17" spans="1:105" x14ac:dyDescent="0.2">
      <c r="A17" s="45" t="s">
        <v>29</v>
      </c>
      <c r="B17">
        <v>1</v>
      </c>
      <c r="C17">
        <v>1</v>
      </c>
      <c r="D17">
        <v>0.72060206961429896</v>
      </c>
      <c r="E17">
        <v>0.27939793038569999</v>
      </c>
      <c r="F17">
        <v>0.90343546889507897</v>
      </c>
      <c r="G17">
        <v>0.90343546889507897</v>
      </c>
      <c r="H17">
        <v>0.179433368310598</v>
      </c>
      <c r="I17">
        <v>0.36726128016789</v>
      </c>
      <c r="J17">
        <v>0.25670786616421898</v>
      </c>
      <c r="K17">
        <v>0.48157968337246798</v>
      </c>
      <c r="L17">
        <v>0.56150522527681301</v>
      </c>
      <c r="M17" s="28">
        <v>0</v>
      </c>
      <c r="N17">
        <v>1.00720023830669</v>
      </c>
      <c r="O17">
        <v>0.99277796963635101</v>
      </c>
      <c r="P17">
        <v>1.01102712293673</v>
      </c>
      <c r="Q17">
        <v>0.99074213888086404</v>
      </c>
      <c r="R17">
        <v>72.339996337890597</v>
      </c>
      <c r="S17" s="40">
        <f>IF(C17,O17,Q17)</f>
        <v>0.99277796963635101</v>
      </c>
      <c r="T17" s="40">
        <f>IF(D17 = 0,N17,P17)</f>
        <v>1.01102712293673</v>
      </c>
      <c r="U17" s="59">
        <f>R17*S17^(1-M17)</f>
        <v>71.8175546878321</v>
      </c>
      <c r="V17" s="58">
        <f>R17*T17^(M17+1)</f>
        <v>73.13769837075111</v>
      </c>
      <c r="W17" s="66">
        <f>0.5 * (D17-MAX($D$3:$D$65))/(MIN($D$3:$D$65)-MAX($D$3:$D$65)) + 0.75</f>
        <v>0.89676664191765487</v>
      </c>
      <c r="X17" s="66">
        <f>AVERAGE(D17, F17, G17, H17, I17, J17, K17)</f>
        <v>0.54463645791709026</v>
      </c>
      <c r="Y17" s="29">
        <f>1.2^M17</f>
        <v>1</v>
      </c>
      <c r="Z17" s="29">
        <f>IF(C17&gt;0, 1, 0.3)</f>
        <v>1</v>
      </c>
      <c r="AA17" s="29">
        <f>PERCENTILE($L$2:$L$65, 0.05)</f>
        <v>8.287252818817252E-2</v>
      </c>
      <c r="AB17" s="29">
        <f>PERCENTILE($L$2:$L$65, 0.95)</f>
        <v>1.0553543088907822</v>
      </c>
      <c r="AC17" s="29">
        <f>MIN(MAX(L17,AA17), AB17)</f>
        <v>0.56150522527681301</v>
      </c>
      <c r="AD17" s="29">
        <f>AC17-$AC$66+1</f>
        <v>1.4786326970886405</v>
      </c>
      <c r="AE17" s="74">
        <v>1</v>
      </c>
      <c r="AF17" s="74">
        <v>0</v>
      </c>
      <c r="AG17" s="21">
        <f>(AD17^4) *Y17*Z17*AE17</f>
        <v>4.78014666825585</v>
      </c>
      <c r="AH17" s="21">
        <f>(AD17^5)*Y17*Z17*AF17</f>
        <v>0</v>
      </c>
      <c r="AI17" s="15">
        <f>AG17/$AG$66</f>
        <v>1.2956502583481631E-2</v>
      </c>
      <c r="AJ17" s="15">
        <f>AH17/$AH$66</f>
        <v>0</v>
      </c>
      <c r="AK17" s="2">
        <v>1591</v>
      </c>
      <c r="AL17" s="16">
        <f>$D$72*AI17</f>
        <v>1527.3769183586546</v>
      </c>
      <c r="AM17" s="24">
        <f>AL17-AK17</f>
        <v>-63.623081641345379</v>
      </c>
      <c r="AN17" s="78">
        <v>434</v>
      </c>
      <c r="AO17" s="78">
        <v>2098</v>
      </c>
      <c r="AP17" s="78">
        <v>0</v>
      </c>
      <c r="AQ17" s="10">
        <f>SUM(AN17:AP17)</f>
        <v>2532</v>
      </c>
      <c r="AR17" s="16">
        <f>AI17*$D$71</f>
        <v>2341.655402307957</v>
      </c>
      <c r="AS17" s="9">
        <f>AR17-AQ17</f>
        <v>-190.34459769204295</v>
      </c>
      <c r="AT17" s="9">
        <f>AS17+AM17</f>
        <v>-253.96767933338833</v>
      </c>
      <c r="AU17" s="18">
        <f>AK17+AQ17</f>
        <v>4123</v>
      </c>
      <c r="AV17" s="27">
        <f>AL17+AR17</f>
        <v>3869.0323206666117</v>
      </c>
      <c r="AW17" s="67">
        <f>AT17*(AT17&lt;0)</f>
        <v>-253.96767933338833</v>
      </c>
      <c r="AX17">
        <f>AW17/$AW$66</f>
        <v>7.5638491365366406E-3</v>
      </c>
      <c r="AY17" s="57">
        <f>AX17*$AT$66</f>
        <v>-14.69633195681681</v>
      </c>
      <c r="AZ17" s="60">
        <f>IF(AY17&gt;0,U17,V17)</f>
        <v>73.13769837075111</v>
      </c>
      <c r="BA17" s="17">
        <f>AY17/AZ17</f>
        <v>-0.20094058582918298</v>
      </c>
      <c r="BB17" s="35">
        <f>AU17/AV17</f>
        <v>1.0656411366678971</v>
      </c>
      <c r="BC17" s="28">
        <v>0</v>
      </c>
      <c r="BD17" s="16">
        <f>AJ17*$D$74</f>
        <v>0</v>
      </c>
      <c r="BE17" s="54">
        <f>BD17-BC17</f>
        <v>0</v>
      </c>
      <c r="BF17" s="75">
        <f>BE17*(BE17&gt;0)</f>
        <v>0</v>
      </c>
      <c r="BG17" s="35">
        <f>BF17/$BF$66</f>
        <v>0</v>
      </c>
      <c r="BH17" s="76">
        <f>BG17 * $BE$66</f>
        <v>0</v>
      </c>
      <c r="BI17" s="77">
        <f>IF(BH17&gt;0, U17, V17)</f>
        <v>73.13769837075111</v>
      </c>
      <c r="BJ17" s="17">
        <f>BH17/BI17</f>
        <v>0</v>
      </c>
      <c r="BK17" s="39">
        <f>($AD17^$BK$68)*($BL$68^$M17)*(IF($C17&gt;0,1,$BM$68))</f>
        <v>1.5352068335667222</v>
      </c>
      <c r="BL17" s="39">
        <f>($AD17^$BK$69)*($BL$69^$M17)*(IF($C17&gt;0,1,$BM$69))</f>
        <v>2.3039969086047045</v>
      </c>
      <c r="BM17" s="39">
        <f>($AD17^$BK$70)*($BL$70^$M17)*(IF($C17&gt;0,1,$BM$70))</f>
        <v>6.6993191215969583</v>
      </c>
      <c r="BN17" s="39">
        <f>($AD17^$BK$71)*($BL$71^$M17)*(IF($C17&gt;0,1,$BM$71))</f>
        <v>2.3103134910413963</v>
      </c>
      <c r="BO17" s="39">
        <f>($AD17^$BK$72)*($BL$72^$M17)*(IF($C17&gt;0,1,$BM$72))</f>
        <v>1.0354224263614817</v>
      </c>
      <c r="BP17" s="39">
        <f>($AD17^$BK$73)*($BL$73^$M17)*(IF($C17&gt;0,1,$BM$73))</f>
        <v>4.0655476512786652</v>
      </c>
      <c r="BQ17" s="39">
        <f>($AD17^$BK$75)*($BL$75^$M17)*(IF($C17&gt;0,1,$BM$75))</f>
        <v>2.0730969349550827</v>
      </c>
      <c r="BR17" s="37">
        <f>BK17/BK$66</f>
        <v>1.4021370277433613E-2</v>
      </c>
      <c r="BS17" s="37">
        <f>BL17/BL$66</f>
        <v>1.3242880542787858E-2</v>
      </c>
      <c r="BT17" s="37">
        <f>BM17/BM$66</f>
        <v>6.5654848668462848E-3</v>
      </c>
      <c r="BU17" s="37">
        <f>BN17/BN$66</f>
        <v>7.2901817709832596E-3</v>
      </c>
      <c r="BV17" s="37">
        <f>BO17/BO$66</f>
        <v>1.699968652621326E-2</v>
      </c>
      <c r="BW17" s="37">
        <f>BP17/BP$66</f>
        <v>1.3270478290107872E-2</v>
      </c>
      <c r="BX17" s="37">
        <f>BQ17/BQ$66</f>
        <v>9.4739118572210665E-3</v>
      </c>
      <c r="BY17" s="2">
        <v>786</v>
      </c>
      <c r="BZ17" s="17">
        <f>BY$66*BR17</f>
        <v>803.20017497250706</v>
      </c>
      <c r="CA17" s="1">
        <f>BZ17-BY17</f>
        <v>17.200174972507057</v>
      </c>
      <c r="CB17" s="2">
        <v>871</v>
      </c>
      <c r="CC17" s="17">
        <f>CB$66*BS17</f>
        <v>719.23408515935137</v>
      </c>
      <c r="CD17" s="1">
        <f>CC17-CB17</f>
        <v>-151.76591484064863</v>
      </c>
      <c r="CE17" s="2">
        <v>427</v>
      </c>
      <c r="CF17" s="17">
        <f>CE$66*BT17</f>
        <v>418.81884514099136</v>
      </c>
      <c r="CG17" s="1">
        <f>CF17-CE17</f>
        <v>-8.1811548590086431</v>
      </c>
      <c r="CH17" s="2">
        <v>1210</v>
      </c>
      <c r="CI17" s="17">
        <f>CH$66*BU17</f>
        <v>446.33408874667907</v>
      </c>
      <c r="CJ17" s="1">
        <f>CI17-CH17</f>
        <v>-763.66591125332093</v>
      </c>
      <c r="CK17" s="2">
        <v>723</v>
      </c>
      <c r="CL17" s="17">
        <f>CK$66*BV17</f>
        <v>1241.0791145327253</v>
      </c>
      <c r="CM17" s="1">
        <f>CL17-CK17</f>
        <v>518.07911453272527</v>
      </c>
      <c r="CN17" s="2">
        <v>1374</v>
      </c>
      <c r="CO17" s="17">
        <f>CN$66*BW17</f>
        <v>1014.2493852346546</v>
      </c>
      <c r="CP17" s="1">
        <f>CO17-CN17</f>
        <v>-359.7506147653454</v>
      </c>
      <c r="CQ17" s="2">
        <v>1013</v>
      </c>
      <c r="CR17" s="17">
        <f>CQ$66*BX17</f>
        <v>697.9904560807621</v>
      </c>
      <c r="CS17" s="1">
        <f>CR17-CQ17</f>
        <v>-315.0095439192379</v>
      </c>
      <c r="CT17" s="9"/>
      <c r="CX17" s="37"/>
      <c r="CZ17" s="17"/>
      <c r="DA17" s="1"/>
    </row>
    <row r="18" spans="1:105" x14ac:dyDescent="0.2">
      <c r="A18" s="45" t="s">
        <v>69</v>
      </c>
      <c r="B18">
        <v>0</v>
      </c>
      <c r="C18">
        <v>1</v>
      </c>
      <c r="D18">
        <v>0.81632653061224403</v>
      </c>
      <c r="E18">
        <v>0.183673469387755</v>
      </c>
      <c r="F18">
        <v>0.79150579150579103</v>
      </c>
      <c r="G18">
        <v>0.79150579150579103</v>
      </c>
      <c r="H18">
        <v>0.97037037037036999</v>
      </c>
      <c r="I18">
        <v>0.97777777777777697</v>
      </c>
      <c r="J18">
        <v>0.97406703278683004</v>
      </c>
      <c r="K18">
        <v>0.87805449589740003</v>
      </c>
      <c r="L18">
        <v>0.10764554796765401</v>
      </c>
      <c r="M18" s="28">
        <v>0</v>
      </c>
      <c r="N18">
        <v>1.00281686021285</v>
      </c>
      <c r="O18">
        <v>0.98732511907359599</v>
      </c>
      <c r="P18">
        <v>1.0104294282156401</v>
      </c>
      <c r="Q18">
        <v>0.99417397023920095</v>
      </c>
      <c r="R18">
        <v>103.06999969482401</v>
      </c>
      <c r="S18" s="40">
        <f>IF(C18,O18,Q18)</f>
        <v>0.98732511907359599</v>
      </c>
      <c r="T18" s="40">
        <f>IF(D18 = 0,N18,P18)</f>
        <v>1.0104294282156401</v>
      </c>
      <c r="U18" s="59">
        <f>R18*S18^(1-M18)</f>
        <v>101.76359972160762</v>
      </c>
      <c r="V18" s="58">
        <f>R18*T18^(M18+1)</f>
        <v>104.14496085782721</v>
      </c>
      <c r="W18" s="66">
        <f>0.5 * (D18-MAX($D$3:$D$65))/(MIN($D$3:$D$65)-MAX($D$3:$D$65)) + 0.75</f>
        <v>0.84428606114881088</v>
      </c>
      <c r="X18" s="66">
        <f>AVERAGE(D18, F18, G18, H18, I18, J18, K18)</f>
        <v>0.88565825577945756</v>
      </c>
      <c r="Y18" s="29">
        <f>1.2^M18</f>
        <v>1</v>
      </c>
      <c r="Z18" s="29">
        <f>IF(C18&gt;0, 1, 0.3)</f>
        <v>1</v>
      </c>
      <c r="AA18" s="29">
        <f>PERCENTILE($L$2:$L$65, 0.05)</f>
        <v>8.287252818817252E-2</v>
      </c>
      <c r="AB18" s="29">
        <f>PERCENTILE($L$2:$L$65, 0.95)</f>
        <v>1.0553543088907822</v>
      </c>
      <c r="AC18" s="29">
        <f>MIN(MAX(L18,AA18), AB18)</f>
        <v>0.10764554796765401</v>
      </c>
      <c r="AD18" s="29">
        <f>AC18-$AC$66+1</f>
        <v>1.0247730197794815</v>
      </c>
      <c r="AE18" s="74">
        <v>1</v>
      </c>
      <c r="AF18" s="74">
        <v>0</v>
      </c>
      <c r="AG18" s="21">
        <f>(AD18^4) *Y18*Z18*AE18</f>
        <v>1.1028354838602392</v>
      </c>
      <c r="AH18" s="21">
        <f>(AD18^5)*Y18*Z18*AF18</f>
        <v>0</v>
      </c>
      <c r="AI18" s="15">
        <f>AG18/$AG$66</f>
        <v>2.9892159775515939E-3</v>
      </c>
      <c r="AJ18" s="15">
        <f>AH18/$AH$66</f>
        <v>0</v>
      </c>
      <c r="AK18" s="2">
        <v>103</v>
      </c>
      <c r="AL18" s="16">
        <f>$D$72*AI18</f>
        <v>352.3836358371903</v>
      </c>
      <c r="AM18" s="24">
        <f>AL18-AK18</f>
        <v>249.3836358371903</v>
      </c>
      <c r="AN18" s="78">
        <v>309</v>
      </c>
      <c r="AO18" s="78">
        <v>0</v>
      </c>
      <c r="AP18" s="78">
        <v>0</v>
      </c>
      <c r="AQ18" s="10">
        <f>SUM(AN18:AP18)</f>
        <v>309</v>
      </c>
      <c r="AR18" s="16">
        <f>AI18*$D$71</f>
        <v>540.24716140781334</v>
      </c>
      <c r="AS18" s="9">
        <f>AR18-AQ18</f>
        <v>231.24716140781334</v>
      </c>
      <c r="AT18" s="9">
        <f>AS18+AM18</f>
        <v>480.63079724500363</v>
      </c>
      <c r="AU18" s="18">
        <f>AK18+AQ18</f>
        <v>412</v>
      </c>
      <c r="AV18" s="27">
        <f>AL18+AR18</f>
        <v>892.63079724500358</v>
      </c>
      <c r="AW18" s="67">
        <f>AT18*(AT18&lt;0)</f>
        <v>0</v>
      </c>
      <c r="AX18">
        <f>AW18/$AW$66</f>
        <v>0</v>
      </c>
      <c r="AY18" s="57">
        <f>AX18*$AT$66</f>
        <v>0</v>
      </c>
      <c r="AZ18" s="60">
        <f>IF(AY18&gt;0,U18,V18)</f>
        <v>104.14496085782721</v>
      </c>
      <c r="BA18" s="17">
        <f>AY18/AZ18</f>
        <v>0</v>
      </c>
      <c r="BB18" s="35">
        <f>AU18/AV18</f>
        <v>0.46155700797192739</v>
      </c>
      <c r="BC18" s="28">
        <v>0</v>
      </c>
      <c r="BD18" s="16">
        <f>AJ18*$D$74</f>
        <v>0</v>
      </c>
      <c r="BE18" s="54">
        <f>BD18-BC18</f>
        <v>0</v>
      </c>
      <c r="BF18" s="75">
        <f>BE18*(BE18&gt;0)</f>
        <v>0</v>
      </c>
      <c r="BG18" s="35">
        <f>BF18/$BF$66</f>
        <v>0</v>
      </c>
      <c r="BH18" s="76">
        <f>BG18 * $BE$66</f>
        <v>0</v>
      </c>
      <c r="BI18" s="77">
        <f>IF(BH18&gt;0, U18, V18)</f>
        <v>104.14496085782721</v>
      </c>
      <c r="BJ18" s="17">
        <f>BH18/BI18</f>
        <v>0</v>
      </c>
      <c r="BK18" s="39">
        <f>($AD18^$BK$68)*($BL$68^$M18)*(IF($C18&gt;0,1,$BM$68))</f>
        <v>1.0271832771312288</v>
      </c>
      <c r="BL18" s="39">
        <f>($AD18^$BK$69)*($BL$69^$M18)*(IF($C18&gt;0,1,$BM$69))</f>
        <v>1.0536090080480172</v>
      </c>
      <c r="BM18" s="39">
        <f>($AD18^$BK$70)*($BL$70^$M18)*(IF($C18&gt;0,1,$BM$70))</f>
        <v>1.1263734923005901</v>
      </c>
      <c r="BN18" s="39">
        <f>($AD18^$BK$71)*($BL$71^$M18)*(IF($C18&gt;0,1,$BM$71))</f>
        <v>1.0537895046308523</v>
      </c>
      <c r="BO18" s="39">
        <f>($AD18^$BK$72)*($BL$72^$M18)*(IF($C18&gt;0,1,$BM$72))</f>
        <v>1.0021803052278091</v>
      </c>
      <c r="BP18" s="39">
        <f>($AD18^$BK$73)*($BL$73^$M18)*(IF($C18&gt;0,1,$BM$73))</f>
        <v>1.0917190043721705</v>
      </c>
      <c r="BQ18" s="39">
        <f>($AD18^$BK$75)*($BL$75^$M18)*(IF($C18&gt;0,1,$BM$75))</f>
        <v>1.0466705404620442</v>
      </c>
      <c r="BR18" s="37">
        <f>BK18/BK$66</f>
        <v>9.3814831699149757E-3</v>
      </c>
      <c r="BS18" s="37">
        <f>BL18/BL$66</f>
        <v>6.0559188166771014E-3</v>
      </c>
      <c r="BT18" s="37">
        <f>BM18/BM$66</f>
        <v>1.1038716000669466E-3</v>
      </c>
      <c r="BU18" s="37">
        <f>BN18/BN$66</f>
        <v>3.3252271031194297E-3</v>
      </c>
      <c r="BV18" s="37">
        <f>BO18/BO$66</f>
        <v>1.6453913492568771E-2</v>
      </c>
      <c r="BW18" s="37">
        <f>BP18/BP$66</f>
        <v>3.5635133539420032E-3</v>
      </c>
      <c r="BX18" s="37">
        <f>BQ18/BQ$66</f>
        <v>4.7832131130434536E-3</v>
      </c>
      <c r="BY18" s="2">
        <v>850</v>
      </c>
      <c r="BZ18" s="17">
        <f>BY$66*BR18</f>
        <v>537.40888190540943</v>
      </c>
      <c r="CA18" s="1">
        <f>BZ18-BY18</f>
        <v>-312.59111809459057</v>
      </c>
      <c r="CB18" s="2">
        <v>397</v>
      </c>
      <c r="CC18" s="17">
        <f>CB$66*BS18</f>
        <v>328.90300685255005</v>
      </c>
      <c r="CD18" s="1">
        <f>CC18-CB18</f>
        <v>-68.09699314744995</v>
      </c>
      <c r="CE18" s="2">
        <v>105</v>
      </c>
      <c r="CF18" s="17">
        <f>CE$66*BT18</f>
        <v>70.417073239870589</v>
      </c>
      <c r="CG18" s="1">
        <f>CF18-CE18</f>
        <v>-34.582926760129411</v>
      </c>
      <c r="CH18" s="2">
        <v>2763</v>
      </c>
      <c r="CI18" s="17">
        <f>CH$66*BU18</f>
        <v>203.58370416138396</v>
      </c>
      <c r="CJ18" s="1">
        <f>CI18-CH18</f>
        <v>-2559.416295838616</v>
      </c>
      <c r="CK18" s="2">
        <v>515</v>
      </c>
      <c r="CL18" s="17">
        <f>CK$66*BV18</f>
        <v>1201.2344084384756</v>
      </c>
      <c r="CM18" s="1">
        <f>CL18-CK18</f>
        <v>686.23440843847561</v>
      </c>
      <c r="CN18" s="2">
        <v>0</v>
      </c>
      <c r="CO18" s="17">
        <f>CN$66*BW18</f>
        <v>272.35576212843335</v>
      </c>
      <c r="CP18" s="1">
        <f>CO18-CN18</f>
        <v>272.35576212843335</v>
      </c>
      <c r="CQ18" s="2">
        <v>2474</v>
      </c>
      <c r="CR18" s="17">
        <f>CQ$66*BX18</f>
        <v>352.40322610347647</v>
      </c>
      <c r="CS18" s="1">
        <f>CR18-CQ18</f>
        <v>-2121.5967738965237</v>
      </c>
      <c r="CT18" s="9"/>
      <c r="CX18" s="37"/>
      <c r="CZ18" s="17"/>
      <c r="DA18" s="1"/>
    </row>
    <row r="19" spans="1:105" x14ac:dyDescent="0.2">
      <c r="A19" s="45" t="s">
        <v>59</v>
      </c>
      <c r="B19">
        <v>1</v>
      </c>
      <c r="C19">
        <v>1</v>
      </c>
      <c r="D19">
        <v>0.95421686746987899</v>
      </c>
      <c r="E19">
        <v>4.5783132530120403E-2</v>
      </c>
      <c r="F19">
        <v>0.97776012708498805</v>
      </c>
      <c r="G19">
        <v>0.97776012708498805</v>
      </c>
      <c r="H19">
        <v>0.86784140969162904</v>
      </c>
      <c r="I19">
        <v>0.86960352422907405</v>
      </c>
      <c r="J19">
        <v>0.86872202017663203</v>
      </c>
      <c r="K19">
        <v>0.92162994355078898</v>
      </c>
      <c r="L19">
        <v>0.38598491641056298</v>
      </c>
      <c r="M19" s="28">
        <v>0</v>
      </c>
      <c r="N19">
        <v>1.0087083493755999</v>
      </c>
      <c r="O19">
        <v>0.99561854944512795</v>
      </c>
      <c r="P19">
        <v>1.00709914216244</v>
      </c>
      <c r="Q19">
        <v>0.99356700059566805</v>
      </c>
      <c r="R19">
        <v>19.420000076293899</v>
      </c>
      <c r="S19" s="40">
        <f>IF(C19,O19,Q19)</f>
        <v>0.99561854944512795</v>
      </c>
      <c r="T19" s="40">
        <f>IF(D19 = 0,N19,P19)</f>
        <v>1.00709914216244</v>
      </c>
      <c r="U19" s="59">
        <f>R19*S19^(1-M19)</f>
        <v>19.334912306184005</v>
      </c>
      <c r="V19" s="58">
        <f>R19*T19^(M19+1)</f>
        <v>19.557865417630104</v>
      </c>
      <c r="W19" s="66">
        <f>0.5 * (D19-MAX($D$3:$D$65))/(MIN($D$3:$D$65)-MAX($D$3:$D$65)) + 0.75</f>
        <v>0.76868819530284305</v>
      </c>
      <c r="X19" s="66">
        <f>AVERAGE(D19, F19, G19, H19, I19, J19, K19)</f>
        <v>0.91964771704113979</v>
      </c>
      <c r="Y19" s="29">
        <f>1.2^M19</f>
        <v>1</v>
      </c>
      <c r="Z19" s="29">
        <f>IF(C19&gt;0, 1, 0.3)</f>
        <v>1</v>
      </c>
      <c r="AA19" s="29">
        <f>PERCENTILE($L$2:$L$65, 0.05)</f>
        <v>8.287252818817252E-2</v>
      </c>
      <c r="AB19" s="29">
        <f>PERCENTILE($L$2:$L$65, 0.95)</f>
        <v>1.0553543088907822</v>
      </c>
      <c r="AC19" s="29">
        <f>MIN(MAX(L19,AA19), AB19)</f>
        <v>0.38598491641056298</v>
      </c>
      <c r="AD19" s="29">
        <f>AC19-$AC$66+1</f>
        <v>1.3031123882223905</v>
      </c>
      <c r="AE19" s="74">
        <v>1</v>
      </c>
      <c r="AF19" s="74">
        <v>0</v>
      </c>
      <c r="AG19" s="21">
        <f>(AD19^4) *Y19*Z19*AE19</f>
        <v>2.8835500503489611</v>
      </c>
      <c r="AH19" s="21">
        <f>(AD19^5)*Y19*Z19*AF19</f>
        <v>0</v>
      </c>
      <c r="AI19" s="15">
        <f>AG19/$AG$66</f>
        <v>7.8158111601577384E-3</v>
      </c>
      <c r="AJ19" s="15">
        <f>AH19/$AH$66</f>
        <v>0</v>
      </c>
      <c r="AK19" s="2">
        <v>1534</v>
      </c>
      <c r="AL19" s="16">
        <f>$D$72*AI19</f>
        <v>921.36666414086017</v>
      </c>
      <c r="AM19" s="24">
        <f>AL19-AK19</f>
        <v>-612.63333585913983</v>
      </c>
      <c r="AN19" s="78">
        <v>699</v>
      </c>
      <c r="AO19" s="78">
        <v>388</v>
      </c>
      <c r="AP19" s="78">
        <v>194</v>
      </c>
      <c r="AQ19" s="10">
        <f>SUM(AN19:AP19)</f>
        <v>1281</v>
      </c>
      <c r="AR19" s="16">
        <f>AI19*$D$71</f>
        <v>1412.5676515462981</v>
      </c>
      <c r="AS19" s="9">
        <f>AR19-AQ19</f>
        <v>131.56765154629807</v>
      </c>
      <c r="AT19" s="9">
        <f>AS19+AM19</f>
        <v>-481.06568431284177</v>
      </c>
      <c r="AU19" s="18">
        <f>AK19+AQ19</f>
        <v>2815</v>
      </c>
      <c r="AV19" s="27">
        <f>AL19+AR19</f>
        <v>2333.9343156871582</v>
      </c>
      <c r="AW19" s="67">
        <f>AT19*(AT19&lt;0)</f>
        <v>-481.06568431284177</v>
      </c>
      <c r="AX19">
        <f>AW19/$AW$66</f>
        <v>1.4327446194956536E-2</v>
      </c>
      <c r="AY19" s="57">
        <f>AX19*$AT$66</f>
        <v>-27.837798133415106</v>
      </c>
      <c r="AZ19" s="60">
        <f>IF(AY19&gt;0,U19,V19)</f>
        <v>19.557865417630104</v>
      </c>
      <c r="BA19" s="17">
        <f>AY19/AZ19</f>
        <v>-1.4233556443394482</v>
      </c>
      <c r="BB19" s="35">
        <f>AU19/AV19</f>
        <v>1.2061179190345834</v>
      </c>
      <c r="BC19" s="28">
        <v>0</v>
      </c>
      <c r="BD19" s="16">
        <f>AJ19*$D$74</f>
        <v>0</v>
      </c>
      <c r="BE19" s="54">
        <f>BD19-BC19</f>
        <v>0</v>
      </c>
      <c r="BF19" s="75">
        <f>BE19*(BE19&gt;0)</f>
        <v>0</v>
      </c>
      <c r="BG19" s="35">
        <f>BF19/$BF$66</f>
        <v>0</v>
      </c>
      <c r="BH19" s="76">
        <f>BG19 * $BE$66</f>
        <v>0</v>
      </c>
      <c r="BI19" s="77">
        <f>IF(BH19&gt;0, U19, V19)</f>
        <v>19.557865417630104</v>
      </c>
      <c r="BJ19" s="17">
        <f>BH19/BI19</f>
        <v>0</v>
      </c>
      <c r="BK19" s="39">
        <f>($AD19^$BK$68)*($BL$68^$M19)*(IF($C19&gt;0,1,$BM$68))</f>
        <v>1.3366574808565364</v>
      </c>
      <c r="BL19" s="39">
        <f>($AD19^$BK$69)*($BL$69^$M19)*(IF($C19&gt;0,1,$BM$69))</f>
        <v>1.7594272661382775</v>
      </c>
      <c r="BM19" s="39">
        <f>($AD19^$BK$70)*($BL$70^$M19)*(IF($C19&gt;0,1,$BM$70))</f>
        <v>3.6237385053652513</v>
      </c>
      <c r="BN19" s="39">
        <f>($AD19^$BK$71)*($BL$71^$M19)*(IF($C19&gt;0,1,$BM$71))</f>
        <v>1.7626910164484293</v>
      </c>
      <c r="BO19" s="39">
        <f>($AD19^$BK$72)*($BL$72^$M19)*(IF($C19&gt;0,1,$BM$72))</f>
        <v>1.0238430503823752</v>
      </c>
      <c r="BP19" s="39">
        <f>($AD19^$BK$73)*($BL$73^$M19)*(IF($C19&gt;0,1,$BM$73))</f>
        <v>2.5841933128839965</v>
      </c>
      <c r="BQ19" s="39">
        <f>($AD19^$BK$75)*($BL$75^$M19)*(IF($C19&gt;0,1,$BM$75))</f>
        <v>1.6380464474126106</v>
      </c>
      <c r="BR19" s="37">
        <f>BK19/BK$66</f>
        <v>1.2207976842865313E-2</v>
      </c>
      <c r="BS19" s="37">
        <f>BL19/BL$66</f>
        <v>1.011281092529911E-2</v>
      </c>
      <c r="BT19" s="37">
        <f>BM19/BM$66</f>
        <v>3.5513460228645418E-3</v>
      </c>
      <c r="BU19" s="37">
        <f>BN19/BN$66</f>
        <v>5.5621620034759347E-3</v>
      </c>
      <c r="BV19" s="37">
        <f>BO19/BO$66</f>
        <v>1.6809574976760253E-2</v>
      </c>
      <c r="BW19" s="37">
        <f>BP19/BP$66</f>
        <v>8.435144339110941E-3</v>
      </c>
      <c r="BX19" s="37">
        <f>BQ19/BQ$66</f>
        <v>7.4857607471970023E-3</v>
      </c>
      <c r="BY19" s="2">
        <v>1362</v>
      </c>
      <c r="BZ19" s="17">
        <f>BY$66*BR19</f>
        <v>699.3217454666966</v>
      </c>
      <c r="CA19" s="1">
        <f>BZ19-BY19</f>
        <v>-662.6782545333034</v>
      </c>
      <c r="CB19" s="2">
        <v>363</v>
      </c>
      <c r="CC19" s="17">
        <f>CB$66*BS19</f>
        <v>549.23687416391999</v>
      </c>
      <c r="CD19" s="1">
        <f>CC19-CB19</f>
        <v>186.23687416391999</v>
      </c>
      <c r="CE19" s="2">
        <v>93</v>
      </c>
      <c r="CF19" s="17">
        <f>CE$66*BT19</f>
        <v>226.54391414455199</v>
      </c>
      <c r="CG19" s="1">
        <f>CF19-CE19</f>
        <v>133.54391414455199</v>
      </c>
      <c r="CH19" s="2">
        <v>1111</v>
      </c>
      <c r="CI19" s="17">
        <f>CH$66*BU19</f>
        <v>340.53780650081063</v>
      </c>
      <c r="CJ19" s="1">
        <f>CI19-CH19</f>
        <v>-770.46219349918942</v>
      </c>
      <c r="CK19" s="2">
        <v>1107</v>
      </c>
      <c r="CL19" s="17">
        <f>CK$66*BV19</f>
        <v>1227.199830753359</v>
      </c>
      <c r="CM19" s="1">
        <f>CL19-CK19</f>
        <v>120.19983075335904</v>
      </c>
      <c r="CN19" s="2">
        <v>0</v>
      </c>
      <c r="CO19" s="17">
        <f>CN$66*BW19</f>
        <v>644.68964669391016</v>
      </c>
      <c r="CP19" s="1">
        <f>CO19-CN19</f>
        <v>644.68964669391016</v>
      </c>
      <c r="CQ19" s="2">
        <v>0</v>
      </c>
      <c r="CR19" s="17">
        <f>CQ$66*BX19</f>
        <v>551.51342304973912</v>
      </c>
      <c r="CS19" s="1">
        <f>CR19-CQ19</f>
        <v>551.51342304973912</v>
      </c>
      <c r="CT19" s="9"/>
      <c r="CX19" s="37"/>
      <c r="CZ19" s="17"/>
      <c r="DA19" s="1"/>
    </row>
    <row r="20" spans="1:105" x14ac:dyDescent="0.2">
      <c r="A20" s="45" t="s">
        <v>16</v>
      </c>
      <c r="B20">
        <v>1</v>
      </c>
      <c r="C20">
        <v>1</v>
      </c>
      <c r="D20">
        <v>0.91566265060240903</v>
      </c>
      <c r="E20">
        <v>8.4337349397590397E-2</v>
      </c>
      <c r="F20">
        <v>0.94281175536139705</v>
      </c>
      <c r="G20">
        <v>0.94281175536139705</v>
      </c>
      <c r="H20">
        <v>0.19295154185022001</v>
      </c>
      <c r="I20">
        <v>0.54977973568281902</v>
      </c>
      <c r="J20">
        <v>0.32570054909073498</v>
      </c>
      <c r="K20">
        <v>0.55414285740267999</v>
      </c>
      <c r="L20">
        <v>0.93793597261760697</v>
      </c>
      <c r="M20" s="28">
        <v>0</v>
      </c>
      <c r="N20">
        <v>1.0062398260410299</v>
      </c>
      <c r="O20">
        <v>0.99480513516220803</v>
      </c>
      <c r="P20">
        <v>1.0101723237464599</v>
      </c>
      <c r="Q20">
        <v>0.99412601358618902</v>
      </c>
      <c r="R20">
        <v>109.379997253417</v>
      </c>
      <c r="S20" s="40">
        <f>IF(C20,O20,Q20)</f>
        <v>0.99480513516220803</v>
      </c>
      <c r="T20" s="40">
        <f>IF(D20 = 0,N20,P20)</f>
        <v>1.0101723237464599</v>
      </c>
      <c r="U20" s="59">
        <f>R20*S20^(1-M20)</f>
        <v>108.81178295172744</v>
      </c>
      <c r="V20" s="58">
        <f>R20*T20^(M20+1)</f>
        <v>110.49264599686566</v>
      </c>
      <c r="W20" s="66">
        <f>0.5 * (D20-MAX($D$3:$D$65))/(MIN($D$3:$D$65)-MAX($D$3:$D$65)) + 0.75</f>
        <v>0.78982540173053162</v>
      </c>
      <c r="X20" s="66">
        <f>AVERAGE(D20, F20, G20, H20, I20, J20, K20)</f>
        <v>0.63198012076452248</v>
      </c>
      <c r="Y20" s="29">
        <f>1.2^M20</f>
        <v>1</v>
      </c>
      <c r="Z20" s="29">
        <f>IF(C20&gt;0, 1, 0.3)</f>
        <v>1</v>
      </c>
      <c r="AA20" s="29">
        <f>PERCENTILE($L$2:$L$65, 0.05)</f>
        <v>8.287252818817252E-2</v>
      </c>
      <c r="AB20" s="29">
        <f>PERCENTILE($L$2:$L$65, 0.95)</f>
        <v>1.0553543088907822</v>
      </c>
      <c r="AC20" s="29">
        <f>MIN(MAX(L20,AA20), AB20)</f>
        <v>0.93793597261760697</v>
      </c>
      <c r="AD20" s="29">
        <f>AC20-$AC$66+1</f>
        <v>1.8550634444294345</v>
      </c>
      <c r="AE20" s="74">
        <v>1</v>
      </c>
      <c r="AF20" s="74">
        <v>0</v>
      </c>
      <c r="AG20" s="21">
        <f>(AD20^4) *Y20*Z20*AE20</f>
        <v>11.842273022630726</v>
      </c>
      <c r="AH20" s="21">
        <f>(AD20^5)*Y20*Z20*AF20</f>
        <v>0</v>
      </c>
      <c r="AI20" s="15">
        <f>AG20/$AG$66</f>
        <v>3.2098270546998514E-2</v>
      </c>
      <c r="AJ20" s="15">
        <f>AH20/$AH$66</f>
        <v>0</v>
      </c>
      <c r="AK20" s="2">
        <v>4156</v>
      </c>
      <c r="AL20" s="16">
        <f>$D$72*AI20</f>
        <v>3783.9036604848034</v>
      </c>
      <c r="AM20" s="24">
        <f>AL20-AK20</f>
        <v>-372.09633951519663</v>
      </c>
      <c r="AN20" s="78">
        <v>0</v>
      </c>
      <c r="AO20" s="78">
        <v>6235</v>
      </c>
      <c r="AP20" s="78">
        <v>0</v>
      </c>
      <c r="AQ20" s="10">
        <f>SUM(AN20:AP20)</f>
        <v>6235</v>
      </c>
      <c r="AR20" s="16">
        <f>AI20*$D$71</f>
        <v>5801.1865583963681</v>
      </c>
      <c r="AS20" s="9">
        <f>AR20-AQ20</f>
        <v>-433.81344160363187</v>
      </c>
      <c r="AT20" s="9">
        <f>AS20+AM20</f>
        <v>-805.9097811188285</v>
      </c>
      <c r="AU20" s="18">
        <f>AK20+AQ20</f>
        <v>10391</v>
      </c>
      <c r="AV20" s="27">
        <f>AL20+AR20</f>
        <v>9585.0902188811706</v>
      </c>
      <c r="AW20" s="67">
        <f>AT20*(AT20&lt;0)</f>
        <v>-805.9097811188285</v>
      </c>
      <c r="AX20">
        <f>AW20/$AW$66</f>
        <v>2.400218806598628E-2</v>
      </c>
      <c r="AY20" s="57">
        <f>AX20*$AT$66</f>
        <v>-46.635531346570041</v>
      </c>
      <c r="AZ20" s="70">
        <f>IF(AY20&gt;0,U20,V20)</f>
        <v>110.49264599686566</v>
      </c>
      <c r="BA20" s="17">
        <f>AY20/AZ20</f>
        <v>-0.42206909723107677</v>
      </c>
      <c r="BB20" s="35">
        <f>AU20/AV20</f>
        <v>1.0840795196200981</v>
      </c>
      <c r="BC20" s="28">
        <v>0</v>
      </c>
      <c r="BD20" s="16">
        <f>AJ20*$D$74</f>
        <v>0</v>
      </c>
      <c r="BE20" s="54">
        <f>BD20-BC20</f>
        <v>0</v>
      </c>
      <c r="BF20" s="75">
        <f>BE20*(BE20&gt;0)</f>
        <v>0</v>
      </c>
      <c r="BG20" s="35">
        <f>BF20/$BF$66</f>
        <v>0</v>
      </c>
      <c r="BH20" s="76">
        <f>BG20 * $BE$66</f>
        <v>0</v>
      </c>
      <c r="BI20" s="77">
        <f>IF(BH20&gt;0, U20, V20)</f>
        <v>110.49264599686566</v>
      </c>
      <c r="BJ20" s="17">
        <f>BH20/BI20</f>
        <v>0</v>
      </c>
      <c r="BK20" s="39">
        <f>($AD20^$BK$68)*($BL$68^$M20)*(IF($C20&gt;0,1,$BM$68))</f>
        <v>1.9684355918610044</v>
      </c>
      <c r="BL20" s="39">
        <f>($AD20^$BK$69)*($BL$69^$M20)*(IF($C20&gt;0,1,$BM$69))</f>
        <v>3.7383297728858693</v>
      </c>
      <c r="BM20" s="39">
        <f>($AD20^$BK$70)*($BL$70^$M20)*(IF($C20&gt;0,1,$BM$70))</f>
        <v>20.184996838589385</v>
      </c>
      <c r="BN20" s="39">
        <f>($AD20^$BK$71)*($BL$71^$M20)*(IF($C20&gt;0,1,$BM$71))</f>
        <v>3.7545346865265095</v>
      </c>
      <c r="BO20" s="39">
        <f>($AD20^$BK$72)*($BL$72^$M20)*(IF($C20&gt;0,1,$BM$72))</f>
        <v>1.0565351015149076</v>
      </c>
      <c r="BP20" s="39">
        <f>($AD20^$BK$73)*($BL$73^$M20)*(IF($C20&gt;0,1,$BM$73))</f>
        <v>9.1692653247484373</v>
      </c>
      <c r="BQ20" s="39">
        <f>($AD20^$BK$75)*($BL$75^$M20)*(IF($C20&gt;0,1,$BM$75))</f>
        <v>3.1638853852432014</v>
      </c>
      <c r="BR20" s="37">
        <f>BK20/BK$66</f>
        <v>1.7978140597927964E-2</v>
      </c>
      <c r="BS20" s="37">
        <f>BL20/BL$66</f>
        <v>2.1487118505664884E-2</v>
      </c>
      <c r="BT20" s="37">
        <f>BM20/BM$66</f>
        <v>1.9781755261347823E-2</v>
      </c>
      <c r="BU20" s="37">
        <f>BN20/BN$66</f>
        <v>1.1847413970604506E-2</v>
      </c>
      <c r="BV20" s="37">
        <f>BO20/BO$66</f>
        <v>1.7346316896775384E-2</v>
      </c>
      <c r="BW20" s="37">
        <f>BP20/BP$66</f>
        <v>2.9929679065511139E-2</v>
      </c>
      <c r="BX20" s="37">
        <f>BQ20/BQ$66</f>
        <v>1.4458740814641866E-2</v>
      </c>
      <c r="BY20" s="2">
        <v>1658</v>
      </c>
      <c r="BZ20" s="17">
        <f>BY$66*BR20</f>
        <v>1029.8598060117056</v>
      </c>
      <c r="CA20" s="1">
        <f>BZ20-BY20</f>
        <v>-628.14019398829441</v>
      </c>
      <c r="CB20" s="2">
        <v>1880</v>
      </c>
      <c r="CC20" s="17">
        <f>CB$66*BS20</f>
        <v>1166.9868931611657</v>
      </c>
      <c r="CD20" s="1">
        <f>CC20-CB20</f>
        <v>-713.01310683883435</v>
      </c>
      <c r="CE20" s="2">
        <v>1410</v>
      </c>
      <c r="CF20" s="17">
        <f>CE$66*BT20</f>
        <v>1261.8979498766389</v>
      </c>
      <c r="CG20" s="1">
        <f>CF20-CE20</f>
        <v>-148.1020501233611</v>
      </c>
      <c r="CH20" s="2">
        <v>109</v>
      </c>
      <c r="CI20" s="17">
        <f>CH$66*BU20</f>
        <v>725.34607293629028</v>
      </c>
      <c r="CJ20" s="1">
        <f>CI20-CH20</f>
        <v>616.34607293629028</v>
      </c>
      <c r="CK20" s="2">
        <v>1313</v>
      </c>
      <c r="CL20" s="17">
        <f>CK$66*BV20</f>
        <v>1266.3852113659837</v>
      </c>
      <c r="CM20" s="1">
        <f>CL20-CK20</f>
        <v>-46.61478863401635</v>
      </c>
      <c r="CN20" s="2">
        <v>2297</v>
      </c>
      <c r="CO20" s="17">
        <f>CN$66*BW20</f>
        <v>2287.4954412979509</v>
      </c>
      <c r="CP20" s="1">
        <f>CO20-CN20</f>
        <v>-9.504558702049053</v>
      </c>
      <c r="CQ20" s="2">
        <v>1750</v>
      </c>
      <c r="CR20" s="17">
        <f>CQ$66*BX20</f>
        <v>1065.2477295187393</v>
      </c>
      <c r="CS20" s="1">
        <f>CR20-CQ20</f>
        <v>-684.75227048126067</v>
      </c>
      <c r="CT20" s="9"/>
      <c r="CX20" s="37"/>
      <c r="CZ20" s="17"/>
      <c r="DA20" s="1"/>
    </row>
    <row r="21" spans="1:105" x14ac:dyDescent="0.2">
      <c r="A21" s="41" t="s">
        <v>178</v>
      </c>
      <c r="B21">
        <v>1</v>
      </c>
      <c r="C21">
        <v>1</v>
      </c>
      <c r="D21">
        <v>0.628112449799196</v>
      </c>
      <c r="E21">
        <v>0.371887550200803</v>
      </c>
      <c r="F21">
        <v>0.52104845115170695</v>
      </c>
      <c r="G21">
        <v>0.52104845115170695</v>
      </c>
      <c r="H21">
        <v>0.67665198237885404</v>
      </c>
      <c r="I21">
        <v>0.28193832599118901</v>
      </c>
      <c r="J21">
        <v>0.43677697648858899</v>
      </c>
      <c r="K21">
        <v>0.47705551783634698</v>
      </c>
      <c r="L21">
        <v>0.97780343125397895</v>
      </c>
      <c r="M21" s="28">
        <v>0</v>
      </c>
      <c r="N21">
        <v>1.0104568912831799</v>
      </c>
      <c r="O21">
        <v>0.98696505993257899</v>
      </c>
      <c r="P21">
        <v>1.0151245931105299</v>
      </c>
      <c r="Q21">
        <v>0.99005444563203704</v>
      </c>
      <c r="R21">
        <v>59.860000610351499</v>
      </c>
      <c r="S21" s="40">
        <f>IF(C21,O21,Q21)</f>
        <v>0.98696505993257899</v>
      </c>
      <c r="T21" s="40">
        <f>IF(D21 = 0,N21,P21)</f>
        <v>1.0151245931105299</v>
      </c>
      <c r="U21" s="59">
        <f>R21*S21^(1-M21)</f>
        <v>59.079729089959784</v>
      </c>
      <c r="V21" s="58">
        <f>R21*T21^(M21+1)</f>
        <v>60.765358763179137</v>
      </c>
      <c r="W21" s="66">
        <f>0.5 * (D21-MAX($D$3:$D$65))/(MIN($D$3:$D$65)-MAX($D$3:$D$65)) + 0.75</f>
        <v>0.94747373300370852</v>
      </c>
      <c r="X21" s="66">
        <f>AVERAGE(D21, F21, G21, H21, I21, J21, K21)</f>
        <v>0.50609030782822706</v>
      </c>
      <c r="Y21" s="29">
        <f>1.2^M21</f>
        <v>1</v>
      </c>
      <c r="Z21" s="29">
        <f>IF(C21&gt;0, 1, 0.3)</f>
        <v>1</v>
      </c>
      <c r="AA21" s="29">
        <f>PERCENTILE($L$2:$L$65, 0.05)</f>
        <v>8.287252818817252E-2</v>
      </c>
      <c r="AB21" s="29">
        <f>PERCENTILE($L$2:$L$65, 0.95)</f>
        <v>1.0553543088907822</v>
      </c>
      <c r="AC21" s="29">
        <f>MIN(MAX(L21,AA21), AB21)</f>
        <v>0.97780343125397895</v>
      </c>
      <c r="AD21" s="29">
        <f>AC21-$AC$66+1</f>
        <v>1.8949309030658066</v>
      </c>
      <c r="AE21" s="74">
        <v>1</v>
      </c>
      <c r="AF21" s="74">
        <v>0</v>
      </c>
      <c r="AG21" s="21">
        <f>(AD21^4) *Y21*Z21*AE21</f>
        <v>12.893579837050854</v>
      </c>
      <c r="AH21" s="21">
        <f>(AD21^5)*Y21*Z21*AF21</f>
        <v>0</v>
      </c>
      <c r="AI21" s="15">
        <f>AG21/$AG$66</f>
        <v>3.4947818981887077E-2</v>
      </c>
      <c r="AJ21" s="15">
        <f>AH21/$AH$66</f>
        <v>0</v>
      </c>
      <c r="AK21" s="2">
        <v>3711</v>
      </c>
      <c r="AL21" s="16">
        <f>$D$72*AI21</f>
        <v>4119.8225922451884</v>
      </c>
      <c r="AM21" s="24">
        <f>AL21-AK21</f>
        <v>408.82259224518839</v>
      </c>
      <c r="AN21" s="78">
        <v>1916</v>
      </c>
      <c r="AO21" s="78">
        <v>4729</v>
      </c>
      <c r="AP21" s="78">
        <v>120</v>
      </c>
      <c r="AQ21" s="10">
        <f>SUM(AN21:AP21)</f>
        <v>6765</v>
      </c>
      <c r="AR21" s="16">
        <f>AI21*$D$71</f>
        <v>6316.191317103554</v>
      </c>
      <c r="AS21" s="9">
        <f>AR21-AQ21</f>
        <v>-448.80868289644604</v>
      </c>
      <c r="AT21" s="9">
        <f>AS21+AM21</f>
        <v>-39.986090651257655</v>
      </c>
      <c r="AU21" s="18">
        <f>AK21+AQ21</f>
        <v>10476</v>
      </c>
      <c r="AV21" s="27">
        <f>AL21+AR21</f>
        <v>10436.013909348741</v>
      </c>
      <c r="AW21" s="67">
        <f>AT21*(AT21&lt;0)</f>
        <v>-39.986090651257655</v>
      </c>
      <c r="AX21">
        <f>AW21/$AW$66</f>
        <v>1.1908946762038985E-3</v>
      </c>
      <c r="AY21" s="57">
        <f>AX21*$AT$66</f>
        <v>-2.3138726290239222</v>
      </c>
      <c r="AZ21" s="60">
        <f>IF(AY21&gt;0,U21,V21)</f>
        <v>60.765358763179137</v>
      </c>
      <c r="BA21" s="17">
        <f>AY21/AZ21</f>
        <v>-3.8078811285255129E-2</v>
      </c>
      <c r="BB21" s="35">
        <f>AU21/AV21</f>
        <v>1.0038315482327442</v>
      </c>
      <c r="BC21" s="28">
        <v>0</v>
      </c>
      <c r="BD21" s="16">
        <f>AJ21*$D$74</f>
        <v>0</v>
      </c>
      <c r="BE21" s="54">
        <f>BD21-BC21</f>
        <v>0</v>
      </c>
      <c r="BF21" s="75">
        <f>BE21*(BE21&gt;0)</f>
        <v>0</v>
      </c>
      <c r="BG21" s="35">
        <f>BF21/$BF$66</f>
        <v>0</v>
      </c>
      <c r="BH21" s="76">
        <f>BG21 * $BE$66</f>
        <v>0</v>
      </c>
      <c r="BI21" s="77">
        <f>IF(BH21&gt;0, U21, V21)</f>
        <v>60.765358763179137</v>
      </c>
      <c r="BJ21" s="17">
        <f>BH21/BI21</f>
        <v>0</v>
      </c>
      <c r="BK21" s="39">
        <f>($AD21^$BK$68)*($BL$68^$M21)*(IF($C21&gt;0,1,$BM$68))</f>
        <v>2.0148482514684702</v>
      </c>
      <c r="BL21" s="39">
        <f>($AD21^$BK$69)*($BL$69^$M21)*(IF($C21&gt;0,1,$BM$69))</f>
        <v>3.9118687010357838</v>
      </c>
      <c r="BM21" s="39">
        <f>($AD21^$BK$70)*($BL$70^$M21)*(IF($C21&gt;0,1,$BM$70))</f>
        <v>22.383943418347982</v>
      </c>
      <c r="BN21" s="39">
        <f>($AD21^$BK$71)*($BL$71^$M21)*(IF($C21&gt;0,1,$BM$71))</f>
        <v>3.9294106983374397</v>
      </c>
      <c r="BO21" s="39">
        <f>($AD21^$BK$72)*($BL$72^$M21)*(IF($C21&gt;0,1,$BM$72))</f>
        <v>1.0585364339766254</v>
      </c>
      <c r="BP21" s="39">
        <f>($AD21^$BK$73)*($BL$73^$M21)*(IF($C21&gt;0,1,$BM$73))</f>
        <v>9.8957759773360756</v>
      </c>
      <c r="BQ21" s="39">
        <f>($AD21^$BK$75)*($BL$75^$M21)*(IF($C21&gt;0,1,$BM$75))</f>
        <v>3.291804672952233</v>
      </c>
      <c r="BR21" s="37">
        <f>BK21/BK$66</f>
        <v>1.8402037281871748E-2</v>
      </c>
      <c r="BS21" s="37">
        <f>BL21/BL$66</f>
        <v>2.2484583079697026E-2</v>
      </c>
      <c r="BT21" s="37">
        <f>BM21/BM$66</f>
        <v>2.1936772843040065E-2</v>
      </c>
      <c r="BU21" s="37">
        <f>BN21/BN$66</f>
        <v>1.2399234283488381E-2</v>
      </c>
      <c r="BV21" s="37">
        <f>BO21/BO$66</f>
        <v>1.737917500726029E-2</v>
      </c>
      <c r="BW21" s="37">
        <f>BP21/BP$66</f>
        <v>3.2301104681359993E-2</v>
      </c>
      <c r="BX21" s="37">
        <f>BQ21/BQ$66</f>
        <v>1.5043323250783534E-2</v>
      </c>
      <c r="BY21" s="2">
        <v>1310</v>
      </c>
      <c r="BZ21" s="17">
        <f>BY$66*BR21</f>
        <v>1054.1423036547412</v>
      </c>
      <c r="CA21" s="1">
        <f>BZ21-BY21</f>
        <v>-255.85769634525877</v>
      </c>
      <c r="CB21" s="2">
        <v>1020</v>
      </c>
      <c r="CC21" s="17">
        <f>CB$66*BS21</f>
        <v>1221.1601916414252</v>
      </c>
      <c r="CD21" s="1">
        <f>CC21-CB21</f>
        <v>201.16019164142517</v>
      </c>
      <c r="CE21" s="2">
        <v>2895</v>
      </c>
      <c r="CF21" s="17">
        <f>CE$66*BT21</f>
        <v>1399.3686764303689</v>
      </c>
      <c r="CG21" s="1">
        <f>CF21-CE21</f>
        <v>-1495.6313235696311</v>
      </c>
      <c r="CH21" s="2">
        <v>1657</v>
      </c>
      <c r="CI21" s="17">
        <f>CH$66*BU21</f>
        <v>759.13071977229265</v>
      </c>
      <c r="CJ21" s="1">
        <f>CI21-CH21</f>
        <v>-897.86928022770735</v>
      </c>
      <c r="CK21" s="2">
        <v>1018</v>
      </c>
      <c r="CL21" s="17">
        <f>CK$66*BV21</f>
        <v>1268.7840505800448</v>
      </c>
      <c r="CM21" s="1">
        <f>CL21-CK21</f>
        <v>250.78405058004478</v>
      </c>
      <c r="CN21" s="2">
        <v>1796</v>
      </c>
      <c r="CO21" s="17">
        <f>CN$66*BW21</f>
        <v>2468.741129691663</v>
      </c>
      <c r="CP21" s="1">
        <f>CO21-CN21</f>
        <v>672.74112969166299</v>
      </c>
      <c r="CQ21" s="2">
        <v>1437</v>
      </c>
      <c r="CR21" s="17">
        <f>CQ$66*BX21</f>
        <v>1108.3168405014769</v>
      </c>
      <c r="CS21" s="1">
        <f>CR21-CQ21</f>
        <v>-328.68315949852308</v>
      </c>
      <c r="CT21" s="9"/>
      <c r="CX21" s="37"/>
      <c r="CZ21" s="17"/>
      <c r="DA21" s="1"/>
    </row>
    <row r="22" spans="1:105" x14ac:dyDescent="0.2">
      <c r="A22" s="41" t="s">
        <v>6</v>
      </c>
      <c r="B22">
        <v>1</v>
      </c>
      <c r="C22">
        <v>1</v>
      </c>
      <c r="D22">
        <v>0.77521008403361302</v>
      </c>
      <c r="E22">
        <v>0.22478991596638601</v>
      </c>
      <c r="F22">
        <v>0.881987577639751</v>
      </c>
      <c r="G22">
        <v>0.881987577639751</v>
      </c>
      <c r="H22">
        <v>0.33729216152018998</v>
      </c>
      <c r="I22">
        <v>0.84916864608076004</v>
      </c>
      <c r="J22">
        <v>0.53518027629178599</v>
      </c>
      <c r="K22">
        <v>0.68703883113486797</v>
      </c>
      <c r="L22">
        <v>0.56951121826242501</v>
      </c>
      <c r="M22" s="28">
        <v>0</v>
      </c>
      <c r="N22">
        <v>1.00638161975721</v>
      </c>
      <c r="O22">
        <v>0.99210680885479097</v>
      </c>
      <c r="P22">
        <v>1.0097089701120201</v>
      </c>
      <c r="Q22">
        <v>0.99393296927436903</v>
      </c>
      <c r="R22">
        <v>52.919998168945298</v>
      </c>
      <c r="S22" s="40">
        <f>IF(C22,O22,Q22)</f>
        <v>0.99210680885479097</v>
      </c>
      <c r="T22" s="40">
        <f>IF(D22 = 0,N22,P22)</f>
        <v>1.0097089701120201</v>
      </c>
      <c r="U22" s="59">
        <f>R22*S22^(1-M22)</f>
        <v>52.502290507993699</v>
      </c>
      <c r="V22" s="58">
        <f>R22*T22^(M22+1)</f>
        <v>53.433796849495749</v>
      </c>
      <c r="W22" s="66">
        <f>0.5 * (D22-MAX($D$3:$D$65))/(MIN($D$3:$D$65)-MAX($D$3:$D$65)) + 0.75</f>
        <v>0.86682800051417352</v>
      </c>
      <c r="X22" s="66">
        <f>AVERAGE(D22, F22, G22, H22, I22, J22, K22)</f>
        <v>0.70683787919153129</v>
      </c>
      <c r="Y22" s="29">
        <f>1.2^M22</f>
        <v>1</v>
      </c>
      <c r="Z22" s="29">
        <f>IF(C22&gt;0, 1, 0.3)</f>
        <v>1</v>
      </c>
      <c r="AA22" s="29">
        <f>PERCENTILE($L$2:$L$65, 0.05)</f>
        <v>8.287252818817252E-2</v>
      </c>
      <c r="AB22" s="29">
        <f>PERCENTILE($L$2:$L$65, 0.95)</f>
        <v>1.0553543088907822</v>
      </c>
      <c r="AC22" s="29">
        <f>MIN(MAX(L22,AA22), AB22)</f>
        <v>0.56951121826242501</v>
      </c>
      <c r="AD22" s="29">
        <f>AC22-$AC$66+1</f>
        <v>1.4866386900742525</v>
      </c>
      <c r="AE22" s="74">
        <v>1</v>
      </c>
      <c r="AF22" s="74">
        <v>0</v>
      </c>
      <c r="AG22" s="21">
        <f>(AD22^4) *Y22*Z22*AE22</f>
        <v>4.884518118077728</v>
      </c>
      <c r="AH22" s="21">
        <f>(AD22^5)*Y22*Z22*AF22</f>
        <v>0</v>
      </c>
      <c r="AI22" s="15">
        <f>AG22/$AG$66</f>
        <v>1.3239399543158456E-2</v>
      </c>
      <c r="AJ22" s="15">
        <f>AH22/$AH$66</f>
        <v>0</v>
      </c>
      <c r="AK22" s="2">
        <v>1905</v>
      </c>
      <c r="AL22" s="16">
        <f>$D$72*AI22</f>
        <v>1560.7262179632482</v>
      </c>
      <c r="AM22" s="24">
        <f>AL22-AK22</f>
        <v>-344.27378203675175</v>
      </c>
      <c r="AN22" s="78">
        <v>741</v>
      </c>
      <c r="AO22" s="78">
        <v>1746</v>
      </c>
      <c r="AP22" s="78">
        <v>0</v>
      </c>
      <c r="AQ22" s="10">
        <f>SUM(AN22:AP22)</f>
        <v>2487</v>
      </c>
      <c r="AR22" s="16">
        <f>AI22*$D$71</f>
        <v>2392.7839525980867</v>
      </c>
      <c r="AS22" s="9">
        <f>AR22-AQ22</f>
        <v>-94.216047401913329</v>
      </c>
      <c r="AT22" s="9">
        <f>AS22+AM22</f>
        <v>-438.48982943866508</v>
      </c>
      <c r="AU22" s="18">
        <f>AK22+AQ22</f>
        <v>4392</v>
      </c>
      <c r="AV22" s="27">
        <f>AL22+AR22</f>
        <v>3953.5101705613351</v>
      </c>
      <c r="AW22" s="67">
        <f>AT22*(AT22&lt;0)</f>
        <v>-438.48982943866508</v>
      </c>
      <c r="AX22">
        <f>AW22/$AW$66</f>
        <v>1.305942128732801E-2</v>
      </c>
      <c r="AY22" s="57">
        <f>AX22*$AT$66</f>
        <v>-25.374063778640071</v>
      </c>
      <c r="AZ22" s="70">
        <f>IF(AY22&gt;0,U22,V22)</f>
        <v>53.433796849495749</v>
      </c>
      <c r="BA22" s="17">
        <f>AY22/AZ22</f>
        <v>-0.47486918906604941</v>
      </c>
      <c r="BB22" s="35">
        <f>AU22/AV22</f>
        <v>1.1109115217923939</v>
      </c>
      <c r="BC22" s="28">
        <v>0</v>
      </c>
      <c r="BD22" s="16">
        <f>AJ22*$D$74</f>
        <v>0</v>
      </c>
      <c r="BE22" s="54">
        <f>BD22-BC22</f>
        <v>0</v>
      </c>
      <c r="BF22" s="75">
        <f>BE22*(BE22&gt;0)</f>
        <v>0</v>
      </c>
      <c r="BG22" s="35">
        <f>BF22/$BF$66</f>
        <v>0</v>
      </c>
      <c r="BH22" s="76">
        <f>BG22 * $BE$66</f>
        <v>0</v>
      </c>
      <c r="BI22" s="77">
        <f>IF(BH22&gt;0, U22, V22)</f>
        <v>53.433796849495749</v>
      </c>
      <c r="BJ22" s="17">
        <f>BH22/BI22</f>
        <v>0</v>
      </c>
      <c r="BK22" s="39">
        <f>($AD22^$BK$68)*($BL$68^$M22)*(IF($C22&gt;0,1,$BM$68))</f>
        <v>1.5443194905077913</v>
      </c>
      <c r="BL22" s="39">
        <f>($AD22^$BK$69)*($BL$69^$M22)*(IF($C22&gt;0,1,$BM$69))</f>
        <v>2.3307000753885463</v>
      </c>
      <c r="BM22" s="39">
        <f>($AD22^$BK$70)*($BL$70^$M22)*(IF($C22&gt;0,1,$BM$70))</f>
        <v>6.8775698838448127</v>
      </c>
      <c r="BN22" s="39">
        <f>($AD22^$BK$71)*($BL$71^$M22)*(IF($C22&gt;0,1,$BM$71))</f>
        <v>2.3371782078198482</v>
      </c>
      <c r="BO22" s="39">
        <f>($AD22^$BK$72)*($BL$72^$M22)*(IF($C22&gt;0,1,$BM$72))</f>
        <v>1.0359201562781775</v>
      </c>
      <c r="BP22" s="39">
        <f>($AD22^$BK$73)*($BL$73^$M22)*(IF($C22&gt;0,1,$BM$73))</f>
        <v>4.1450395271271372</v>
      </c>
      <c r="BQ22" s="39">
        <f>($AD22^$BK$75)*($BL$75^$M22)*(IF($C22&gt;0,1,$BM$75))</f>
        <v>2.0940686919699543</v>
      </c>
      <c r="BR22" s="37">
        <f>BK22/BK$66</f>
        <v>1.4104598109923849E-2</v>
      </c>
      <c r="BS22" s="37">
        <f>BL22/BL$66</f>
        <v>1.3396364623652667E-2</v>
      </c>
      <c r="BT22" s="37">
        <f>BM22/BM$66</f>
        <v>6.7401746615553225E-3</v>
      </c>
      <c r="BU22" s="37">
        <f>BN22/BN$66</f>
        <v>7.3749532400069805E-3</v>
      </c>
      <c r="BV22" s="37">
        <f>BO22/BO$66</f>
        <v>1.7007858314213139E-2</v>
      </c>
      <c r="BW22" s="37">
        <f>BP22/BP$66</f>
        <v>1.3529950150523854E-2</v>
      </c>
      <c r="BX22" s="37">
        <f>BQ22/BQ$66</f>
        <v>9.5697513590310753E-3</v>
      </c>
      <c r="BY22" s="2">
        <v>2032</v>
      </c>
      <c r="BZ22" s="17">
        <f>BY$66*BR22</f>
        <v>807.9677981288778</v>
      </c>
      <c r="CA22" s="1">
        <f>BZ22-BY22</f>
        <v>-1224.0322018711222</v>
      </c>
      <c r="CB22" s="2">
        <v>1825</v>
      </c>
      <c r="CC22" s="17">
        <f>CB$66*BS22</f>
        <v>727.56995907520002</v>
      </c>
      <c r="CD22" s="1">
        <f>CC22-CB22</f>
        <v>-1097.4300409247999</v>
      </c>
      <c r="CE22" s="2">
        <v>833</v>
      </c>
      <c r="CF22" s="17">
        <f>CE$66*BT22</f>
        <v>429.96248183527558</v>
      </c>
      <c r="CG22" s="1">
        <f>CF22-CE22</f>
        <v>-403.03751816472442</v>
      </c>
      <c r="CH22" s="2">
        <v>1328</v>
      </c>
      <c r="CI22" s="17">
        <f>CH$66*BU22</f>
        <v>451.52413716618736</v>
      </c>
      <c r="CJ22" s="1">
        <f>CI22-CH22</f>
        <v>-876.4758628338127</v>
      </c>
      <c r="CK22" s="2">
        <v>1005</v>
      </c>
      <c r="CL22" s="17">
        <f>CK$66*BV22</f>
        <v>1241.6757040874445</v>
      </c>
      <c r="CM22" s="1">
        <f>CL22-CK22</f>
        <v>236.6757040874445</v>
      </c>
      <c r="CN22" s="2">
        <v>318</v>
      </c>
      <c r="CO22" s="17">
        <f>CN$66*BW22</f>
        <v>1034.0805600543877</v>
      </c>
      <c r="CP22" s="1">
        <f>CO22-CN22</f>
        <v>716.08056005438766</v>
      </c>
      <c r="CQ22" s="2">
        <v>953</v>
      </c>
      <c r="CR22" s="17">
        <f>CQ$66*BX22</f>
        <v>705.05143137661446</v>
      </c>
      <c r="CS22" s="1">
        <f>CR22-CQ22</f>
        <v>-247.94856862338554</v>
      </c>
      <c r="CT22" s="9"/>
      <c r="CX22" s="37"/>
      <c r="CZ22" s="17"/>
      <c r="DA22" s="1"/>
    </row>
    <row r="23" spans="1:105" x14ac:dyDescent="0.2">
      <c r="A23" s="41" t="s">
        <v>48</v>
      </c>
      <c r="B23">
        <v>1</v>
      </c>
      <c r="C23">
        <v>1</v>
      </c>
      <c r="D23">
        <v>0.82409638554216802</v>
      </c>
      <c r="E23">
        <v>0.17590361445783101</v>
      </c>
      <c r="F23">
        <v>0.95949166004765596</v>
      </c>
      <c r="G23">
        <v>0.95949166004765596</v>
      </c>
      <c r="H23">
        <v>0.119823788546255</v>
      </c>
      <c r="I23">
        <v>0.39823788546255501</v>
      </c>
      <c r="J23">
        <v>0.21844535284316099</v>
      </c>
      <c r="K23">
        <v>0.45781709691664002</v>
      </c>
      <c r="L23">
        <v>0.61647590569317501</v>
      </c>
      <c r="M23" s="28">
        <v>0</v>
      </c>
      <c r="N23">
        <v>1.0039834123115701</v>
      </c>
      <c r="O23">
        <v>0.99755732619952597</v>
      </c>
      <c r="P23">
        <v>1.0040353423331001</v>
      </c>
      <c r="Q23">
        <v>0.99635521493113999</v>
      </c>
      <c r="R23">
        <v>62.930000305175703</v>
      </c>
      <c r="S23" s="40">
        <f>IF(C23,O23,Q23)</f>
        <v>0.99755732619952597</v>
      </c>
      <c r="T23" s="40">
        <f>IF(D23 = 0,N23,P23)</f>
        <v>1.0040353423331001</v>
      </c>
      <c r="U23" s="59">
        <f>R23*S23^(1-M23)</f>
        <v>62.776282842166431</v>
      </c>
      <c r="V23" s="58">
        <f>R23*T23^(M23+1)</f>
        <v>63.18394439942918</v>
      </c>
      <c r="W23" s="66">
        <f>0.5 * (D23-MAX($D$3:$D$65))/(MIN($D$3:$D$65)-MAX($D$3:$D$65)) + 0.75</f>
        <v>0.8400262669962919</v>
      </c>
      <c r="X23" s="66">
        <f>AVERAGE(D23, F23, G23, H23, I23, J23, K23)</f>
        <v>0.56248626134372726</v>
      </c>
      <c r="Y23" s="29">
        <f>1.2^M23</f>
        <v>1</v>
      </c>
      <c r="Z23" s="29">
        <f>IF(C23&gt;0, 1, 0.3)</f>
        <v>1</v>
      </c>
      <c r="AA23" s="29">
        <f>PERCENTILE($L$2:$L$65, 0.05)</f>
        <v>8.287252818817252E-2</v>
      </c>
      <c r="AB23" s="29">
        <f>PERCENTILE($L$2:$L$65, 0.95)</f>
        <v>1.0553543088907822</v>
      </c>
      <c r="AC23" s="29">
        <f>MIN(MAX(L23,AA23), AB23)</f>
        <v>0.61647590569317501</v>
      </c>
      <c r="AD23" s="29">
        <f>AC23-$AC$66+1</f>
        <v>1.5336033775050026</v>
      </c>
      <c r="AE23" s="74">
        <v>1</v>
      </c>
      <c r="AF23" s="74">
        <v>0</v>
      </c>
      <c r="AG23" s="21">
        <f>(AD23^4) *Y23*Z23*AE23</f>
        <v>5.5316185625854359</v>
      </c>
      <c r="AH23" s="21">
        <f>(AD23^5)*Y23*Z23*AF23</f>
        <v>0</v>
      </c>
      <c r="AI23" s="15">
        <f>AG23/$AG$66</f>
        <v>1.4993353796636496E-2</v>
      </c>
      <c r="AJ23" s="15">
        <f>AH23/$AH$66</f>
        <v>0</v>
      </c>
      <c r="AK23" s="2">
        <v>1573</v>
      </c>
      <c r="AL23" s="16">
        <f>$D$72*AI23</f>
        <v>1767.4910625158793</v>
      </c>
      <c r="AM23" s="24">
        <f>AL23-AK23</f>
        <v>194.49106251587932</v>
      </c>
      <c r="AN23" s="78">
        <v>0</v>
      </c>
      <c r="AO23" s="78">
        <v>2014</v>
      </c>
      <c r="AP23" s="78">
        <v>0</v>
      </c>
      <c r="AQ23" s="10">
        <f>SUM(AN23:AP23)</f>
        <v>2014</v>
      </c>
      <c r="AR23" s="16">
        <f>AI23*$D$71</f>
        <v>2709.779717974935</v>
      </c>
      <c r="AS23" s="9">
        <f>AR23-AQ23</f>
        <v>695.77971797493501</v>
      </c>
      <c r="AT23" s="9">
        <f>AS23+AM23</f>
        <v>890.27078049081433</v>
      </c>
      <c r="AU23" s="18">
        <f>AK23+AQ23</f>
        <v>3587</v>
      </c>
      <c r="AV23" s="27">
        <f>AL23+AR23</f>
        <v>4477.2707804908141</v>
      </c>
      <c r="AW23" s="67">
        <f>AT23*(AT23&lt;0)</f>
        <v>0</v>
      </c>
      <c r="AX23">
        <f>AW23/$AW$66</f>
        <v>0</v>
      </c>
      <c r="AY23" s="57">
        <f>AX23*$AT$66</f>
        <v>0</v>
      </c>
      <c r="AZ23" s="60">
        <f>IF(AY23&gt;0,U23,V23)</f>
        <v>63.18394439942918</v>
      </c>
      <c r="BA23" s="17">
        <f>AY23/AZ23</f>
        <v>0</v>
      </c>
      <c r="BB23" s="35">
        <f>AU23/AV23</f>
        <v>0.80115770876086712</v>
      </c>
      <c r="BC23" s="67">
        <v>0</v>
      </c>
      <c r="BD23" s="16">
        <f>AJ23*$D$74</f>
        <v>0</v>
      </c>
      <c r="BE23" s="54">
        <f>BD23-BC23</f>
        <v>0</v>
      </c>
      <c r="BF23" s="75">
        <f>BE23*(BE23&gt;0)</f>
        <v>0</v>
      </c>
      <c r="BG23" s="35">
        <f>BF23/$BF$66</f>
        <v>0</v>
      </c>
      <c r="BH23" s="76">
        <f>BG23 * $BE$66</f>
        <v>0</v>
      </c>
      <c r="BI23" s="77">
        <f>IF(BH23&gt;0, U23, V23)</f>
        <v>63.18394439942918</v>
      </c>
      <c r="BJ23" s="17">
        <f>BH23/BI23</f>
        <v>0</v>
      </c>
      <c r="BK23" s="39">
        <f>($AD23^$BK$68)*($BL$68^$M23)*(IF($C23&gt;0,1,$BM$68))</f>
        <v>1.5978702457322622</v>
      </c>
      <c r="BL23" s="39">
        <f>($AD23^$BK$69)*($BL$69^$M23)*(IF($C23&gt;0,1,$BM$69))</f>
        <v>2.49064403490818</v>
      </c>
      <c r="BM23" s="39">
        <f>($AD23^$BK$70)*($BL$70^$M23)*(IF($C23&gt;0,1,$BM$70))</f>
        <v>8.00060064635651</v>
      </c>
      <c r="BN23" s="39">
        <f>($AD23^$BK$71)*($BL$71^$M23)*(IF($C23&gt;0,1,$BM$71))</f>
        <v>2.4981105506681711</v>
      </c>
      <c r="BO23" s="39">
        <f>($AD23^$BK$72)*($BL$72^$M23)*(IF($C23&gt;0,1,$BM$72))</f>
        <v>1.0387916786595139</v>
      </c>
      <c r="BP23" s="39">
        <f>($AD23^$BK$73)*($BL$73^$M23)*(IF($C23&gt;0,1,$BM$73))</f>
        <v>4.6341172726523165</v>
      </c>
      <c r="BQ23" s="39">
        <f>($AD23^$BK$75)*($BL$75^$M23)*(IF($C23&gt;0,1,$BM$75))</f>
        <v>2.2190604698322476</v>
      </c>
      <c r="BR23" s="37">
        <f>BK23/BK$66</f>
        <v>1.4593688538145869E-2</v>
      </c>
      <c r="BS23" s="37">
        <f>BL23/BL$66</f>
        <v>1.431568823105357E-2</v>
      </c>
      <c r="BT23" s="37">
        <f>BM23/BM$66</f>
        <v>7.8407703105226739E-3</v>
      </c>
      <c r="BU23" s="37">
        <f>BN23/BN$66</f>
        <v>7.8827743806200792E-3</v>
      </c>
      <c r="BV23" s="37">
        <f>BO23/BO$66</f>
        <v>1.7055003304598623E-2</v>
      </c>
      <c r="BW23" s="37">
        <f>BP23/BP$66</f>
        <v>1.5126363760908057E-2</v>
      </c>
      <c r="BX23" s="37">
        <f>BQ23/BQ$66</f>
        <v>1.0140955274476726E-2</v>
      </c>
      <c r="BY23" s="2">
        <v>941</v>
      </c>
      <c r="BZ23" s="17">
        <f>BY$66*BR23</f>
        <v>835.98485421914791</v>
      </c>
      <c r="CA23" s="1">
        <f>BZ23-BY23</f>
        <v>-105.01514578085209</v>
      </c>
      <c r="CB23" s="2">
        <v>660</v>
      </c>
      <c r="CC23" s="17">
        <f>CB$66*BS23</f>
        <v>777.49934351675051</v>
      </c>
      <c r="CD23" s="1">
        <f>CC23-CB23</f>
        <v>117.49934351675051</v>
      </c>
      <c r="CE23" s="2">
        <v>836</v>
      </c>
      <c r="CF23" s="17">
        <f>CE$66*BT23</f>
        <v>500.17057887855191</v>
      </c>
      <c r="CG23" s="1">
        <f>CF23-CE23</f>
        <v>-335.82942112144809</v>
      </c>
      <c r="CH23" s="2">
        <v>0</v>
      </c>
      <c r="CI23" s="17">
        <f>CH$66*BU23</f>
        <v>482.61497867908372</v>
      </c>
      <c r="CJ23" s="1">
        <f>CI23-CH23</f>
        <v>482.61497867908372</v>
      </c>
      <c r="CK23" s="2">
        <v>566</v>
      </c>
      <c r="CL23" s="17">
        <f>CK$66*BV23</f>
        <v>1245.1175712555271</v>
      </c>
      <c r="CM23" s="1">
        <f>CL23-CK23</f>
        <v>679.11757125552708</v>
      </c>
      <c r="CN23" s="2">
        <v>881</v>
      </c>
      <c r="CO23" s="17">
        <f>CN$66*BW23</f>
        <v>1156.0928558824419</v>
      </c>
      <c r="CP23" s="1">
        <f>CO23-CN23</f>
        <v>275.09285588244188</v>
      </c>
      <c r="CQ23" s="2">
        <v>1070</v>
      </c>
      <c r="CR23" s="17">
        <f>CQ$66*BX23</f>
        <v>747.13487984707285</v>
      </c>
      <c r="CS23" s="1">
        <f>CR23-CQ23</f>
        <v>-322.86512015292715</v>
      </c>
      <c r="CT23" s="9"/>
      <c r="CX23" s="37"/>
      <c r="CZ23" s="17"/>
      <c r="DA23" s="1"/>
    </row>
    <row r="24" spans="1:105" x14ac:dyDescent="0.2">
      <c r="A24" s="41" t="s">
        <v>80</v>
      </c>
      <c r="B24">
        <v>1</v>
      </c>
      <c r="C24">
        <v>1</v>
      </c>
      <c r="D24">
        <v>0.56144578313253002</v>
      </c>
      <c r="E24">
        <v>0.43855421686746898</v>
      </c>
      <c r="F24">
        <v>0.86973788721207301</v>
      </c>
      <c r="G24">
        <v>0.86973788721207301</v>
      </c>
      <c r="H24">
        <v>0.110132158590308</v>
      </c>
      <c r="I24">
        <v>0.28634361233480099</v>
      </c>
      <c r="J24">
        <v>0.17758276978631099</v>
      </c>
      <c r="K24">
        <v>0.393001861317748</v>
      </c>
      <c r="L24">
        <v>0.78130934786121298</v>
      </c>
      <c r="M24" s="28">
        <v>0</v>
      </c>
      <c r="N24">
        <v>1.0053623777838501</v>
      </c>
      <c r="O24">
        <v>0.99638926722606802</v>
      </c>
      <c r="P24">
        <v>1.00654923764093</v>
      </c>
      <c r="Q24">
        <v>0.99433959723951804</v>
      </c>
      <c r="R24">
        <v>118.220001220703</v>
      </c>
      <c r="S24" s="40">
        <f>IF(C24,O24,Q24)</f>
        <v>0.99638926722606802</v>
      </c>
      <c r="T24" s="40">
        <f>IF(D24 = 0,N24,P24)</f>
        <v>1.00654923764093</v>
      </c>
      <c r="U24" s="59">
        <f>R24*S24^(1-M24)</f>
        <v>117.79314038776113</v>
      </c>
      <c r="V24" s="58">
        <f>R24*T24^(M24+1)</f>
        <v>118.99425210260841</v>
      </c>
      <c r="W24" s="66">
        <f>0.5 * (D24-MAX($D$3:$D$65))/(MIN($D$3:$D$65)-MAX($D$3:$D$65)) + 0.75</f>
        <v>0.9840234857849196</v>
      </c>
      <c r="X24" s="66">
        <f>AVERAGE(D24, F24, G24, H24, I24, J24, K24)</f>
        <v>0.46685456565512062</v>
      </c>
      <c r="Y24" s="29">
        <f>1.2^M24</f>
        <v>1</v>
      </c>
      <c r="Z24" s="29">
        <f>IF(C24&gt;0, 1, 0.3)</f>
        <v>1</v>
      </c>
      <c r="AA24" s="29">
        <f>PERCENTILE($L$2:$L$65, 0.05)</f>
        <v>8.287252818817252E-2</v>
      </c>
      <c r="AB24" s="29">
        <f>PERCENTILE($L$2:$L$65, 0.95)</f>
        <v>1.0553543088907822</v>
      </c>
      <c r="AC24" s="29">
        <f>MIN(MAX(L24,AA24), AB24)</f>
        <v>0.78130934786121298</v>
      </c>
      <c r="AD24" s="29">
        <f>AC24-$AC$66+1</f>
        <v>1.6984368196730406</v>
      </c>
      <c r="AE24" s="74">
        <v>1</v>
      </c>
      <c r="AF24" s="74">
        <v>0</v>
      </c>
      <c r="AG24" s="21">
        <f>(AD24^4) *Y24*Z24*AE24</f>
        <v>8.3214227251043429</v>
      </c>
      <c r="AH24" s="21">
        <f>(AD24^5)*Y24*Z24*AF24</f>
        <v>0</v>
      </c>
      <c r="AI24" s="15">
        <f>AG24/$AG$66</f>
        <v>2.2555068394040846E-2</v>
      </c>
      <c r="AJ24" s="15">
        <f>AH24/$AH$66</f>
        <v>0</v>
      </c>
      <c r="AK24" s="2">
        <v>2364</v>
      </c>
      <c r="AL24" s="16">
        <f>$D$72*AI24</f>
        <v>2658.9035609794532</v>
      </c>
      <c r="AM24" s="24">
        <f>AL24-AK24</f>
        <v>294.90356097945323</v>
      </c>
      <c r="AN24" s="78">
        <v>0</v>
      </c>
      <c r="AO24" s="78">
        <v>2601</v>
      </c>
      <c r="AP24" s="78">
        <v>0</v>
      </c>
      <c r="AQ24" s="10">
        <f>SUM(AN24:AP24)</f>
        <v>2601</v>
      </c>
      <c r="AR24" s="16">
        <f>AI24*$D$71</f>
        <v>4076.4239742958939</v>
      </c>
      <c r="AS24" s="9">
        <f>AR24-AQ24</f>
        <v>1475.4239742958939</v>
      </c>
      <c r="AT24" s="9">
        <f>AS24+AM24</f>
        <v>1770.3275352753471</v>
      </c>
      <c r="AU24" s="18">
        <f>AK24+AQ24</f>
        <v>4965</v>
      </c>
      <c r="AV24" s="27">
        <f>AL24+AR24</f>
        <v>6735.3275352753471</v>
      </c>
      <c r="AW24" s="67">
        <f>AT24*(AT24&lt;0)</f>
        <v>0</v>
      </c>
      <c r="AX24">
        <f>AW24/$AW$66</f>
        <v>0</v>
      </c>
      <c r="AY24" s="57">
        <f>AX24*$AT$66</f>
        <v>0</v>
      </c>
      <c r="AZ24" s="70">
        <f>IF(AY24&gt;0,U24,V24)</f>
        <v>118.99425210260841</v>
      </c>
      <c r="BA24" s="17">
        <f>AY24/AZ24</f>
        <v>0</v>
      </c>
      <c r="BB24" s="35">
        <f>AU24/AV24</f>
        <v>0.73715791459234892</v>
      </c>
      <c r="BC24" s="67">
        <v>0</v>
      </c>
      <c r="BD24" s="16">
        <f>AJ24*$D$74</f>
        <v>0</v>
      </c>
      <c r="BE24" s="54">
        <f>BD24-BC24</f>
        <v>0</v>
      </c>
      <c r="BF24" s="75">
        <f>BE24*(BE24&gt;0)</f>
        <v>0</v>
      </c>
      <c r="BG24" s="35">
        <f>BF24/$BF$66</f>
        <v>0</v>
      </c>
      <c r="BH24" s="76">
        <f>BG24 * $BE$66</f>
        <v>0</v>
      </c>
      <c r="BI24" s="77">
        <f>IF(BH24&gt;0, U24, V24)</f>
        <v>118.99425210260841</v>
      </c>
      <c r="BJ24" s="17">
        <f>BH24/BI24</f>
        <v>0</v>
      </c>
      <c r="BK24" s="39">
        <f>($AD24^$BK$68)*($BL$68^$M24)*(IF($C24&gt;0,1,$BM$68))</f>
        <v>1.7870394427588503</v>
      </c>
      <c r="BL24" s="39">
        <f>($AD24^$BK$69)*($BL$69^$M24)*(IF($C24&gt;0,1,$BM$69))</f>
        <v>3.0968873734195443</v>
      </c>
      <c r="BM24" s="39">
        <f>($AD24^$BK$70)*($BL$70^$M24)*(IF($C24&gt;0,1,$BM$70))</f>
        <v>13.144080596643223</v>
      </c>
      <c r="BN24" s="39">
        <f>($AD24^$BK$71)*($BL$71^$M24)*(IF($C24&gt;0,1,$BM$71))</f>
        <v>3.1083918180804955</v>
      </c>
      <c r="BO24" s="39">
        <f>($AD24^$BK$72)*($BL$72^$M24)*(IF($C24&gt;0,1,$BM$72))</f>
        <v>1.0482729910368456</v>
      </c>
      <c r="BP24" s="39">
        <f>($AD24^$BK$73)*($BL$73^$M24)*(IF($C24&gt;0,1,$BM$73))</f>
        <v>6.6827795439840534</v>
      </c>
      <c r="BQ24" s="39">
        <f>($AD24^$BK$75)*($BL$75^$M24)*(IF($C24&gt;0,1,$BM$75))</f>
        <v>2.6841827090945891</v>
      </c>
      <c r="BR24" s="37">
        <f>BK24/BK$66</f>
        <v>1.6321411017358834E-2</v>
      </c>
      <c r="BS24" s="37">
        <f>BL24/BL$66</f>
        <v>1.7800245038305924E-2</v>
      </c>
      <c r="BT24" s="37">
        <f>BM24/BM$66</f>
        <v>1.288149745959523E-2</v>
      </c>
      <c r="BU24" s="37">
        <f>BN24/BN$66</f>
        <v>9.8085136312082884E-3</v>
      </c>
      <c r="BV24" s="37">
        <f>BO24/BO$66</f>
        <v>1.721066860039305E-2</v>
      </c>
      <c r="BW24" s="37">
        <f>BP24/BP$66</f>
        <v>2.1813464866935025E-2</v>
      </c>
      <c r="BX24" s="37">
        <f>BQ24/BQ$66</f>
        <v>1.2266532242589018E-2</v>
      </c>
      <c r="BY24" s="2">
        <v>2310</v>
      </c>
      <c r="BZ24" s="17">
        <f>BY$66*BR24</f>
        <v>934.95570871838345</v>
      </c>
      <c r="CA24" s="1">
        <f>BZ24-BY24</f>
        <v>-1375.0442912816166</v>
      </c>
      <c r="CB24" s="2">
        <v>0</v>
      </c>
      <c r="CC24" s="17">
        <f>CB$66*BS24</f>
        <v>966.74910827543306</v>
      </c>
      <c r="CD24" s="1">
        <f>CC24-CB24</f>
        <v>966.74910827543306</v>
      </c>
      <c r="CE24" s="2">
        <v>0</v>
      </c>
      <c r="CF24" s="17">
        <f>CE$66*BT24</f>
        <v>821.72360444503931</v>
      </c>
      <c r="CG24" s="1">
        <f>CF24-CE24</f>
        <v>821.72360444503931</v>
      </c>
      <c r="CH24" s="2">
        <v>0</v>
      </c>
      <c r="CI24" s="17">
        <f>CH$66*BU24</f>
        <v>600.51643855709619</v>
      </c>
      <c r="CJ24" s="1">
        <f>CI24-CH24</f>
        <v>600.51643855709619</v>
      </c>
      <c r="CK24" s="2">
        <v>2364</v>
      </c>
      <c r="CL24" s="17">
        <f>CK$66*BV24</f>
        <v>1256.482071840295</v>
      </c>
      <c r="CM24" s="1">
        <f>CL24-CK24</f>
        <v>-1107.517928159705</v>
      </c>
      <c r="CN24" s="2">
        <v>2364</v>
      </c>
      <c r="CO24" s="17">
        <f>CN$66*BW24</f>
        <v>1667.1813063149771</v>
      </c>
      <c r="CP24" s="1">
        <f>CO24-CN24</f>
        <v>-696.81869368502294</v>
      </c>
      <c r="CQ24" s="2">
        <v>4729</v>
      </c>
      <c r="CR24" s="17">
        <f>CQ$66*BX24</f>
        <v>903.73676297274596</v>
      </c>
      <c r="CS24" s="1">
        <f>CR24-CQ24</f>
        <v>-3825.263237027254</v>
      </c>
      <c r="CT24" s="9"/>
      <c r="CX24" s="37"/>
      <c r="CZ24" s="17"/>
      <c r="DA24" s="1"/>
    </row>
    <row r="25" spans="1:105" x14ac:dyDescent="0.2">
      <c r="A25" s="41" t="s">
        <v>67</v>
      </c>
      <c r="B25">
        <v>1</v>
      </c>
      <c r="C25">
        <v>1</v>
      </c>
      <c r="D25">
        <v>0.59759036144578304</v>
      </c>
      <c r="E25">
        <v>0.40240963855421602</v>
      </c>
      <c r="F25">
        <v>0.66719618745035703</v>
      </c>
      <c r="G25">
        <v>0.66719618745035703</v>
      </c>
      <c r="H25">
        <v>0.167841409691629</v>
      </c>
      <c r="I25">
        <v>0.45066079295154099</v>
      </c>
      <c r="J25">
        <v>0.275026440150278</v>
      </c>
      <c r="K25">
        <v>0.42836502228392698</v>
      </c>
      <c r="L25">
        <v>0.48712665269647298</v>
      </c>
      <c r="M25" s="28">
        <v>0</v>
      </c>
      <c r="N25">
        <v>1.01588367790776</v>
      </c>
      <c r="O25">
        <v>0.97287612389965195</v>
      </c>
      <c r="P25">
        <v>1.0229409657236701</v>
      </c>
      <c r="Q25">
        <v>0.98263041633415404</v>
      </c>
      <c r="R25">
        <v>46</v>
      </c>
      <c r="S25" s="40">
        <f>IF(C25,O25,Q25)</f>
        <v>0.97287612389965195</v>
      </c>
      <c r="T25" s="40">
        <f>IF(D25 = 0,N25,P25)</f>
        <v>1.0229409657236701</v>
      </c>
      <c r="U25" s="59">
        <f>R25*S25^(1-M25)</f>
        <v>44.752301699383992</v>
      </c>
      <c r="V25" s="58">
        <f>R25*T25^(M25+1)</f>
        <v>47.055284423288825</v>
      </c>
      <c r="W25" s="66">
        <f>0.5 * (D25-MAX($D$3:$D$65))/(MIN($D$3:$D$65)-MAX($D$3:$D$65)) + 0.75</f>
        <v>0.96420735475896158</v>
      </c>
      <c r="X25" s="66">
        <f>AVERAGE(D25, F25, G25, H25, I25, J25, K25)</f>
        <v>0.46483948591769603</v>
      </c>
      <c r="Y25" s="29">
        <f>1.2^M25</f>
        <v>1</v>
      </c>
      <c r="Z25" s="29">
        <f>IF(C25&gt;0, 1, 0.3)</f>
        <v>1</v>
      </c>
      <c r="AA25" s="29">
        <f>PERCENTILE($L$2:$L$65, 0.05)</f>
        <v>8.287252818817252E-2</v>
      </c>
      <c r="AB25" s="29">
        <f>PERCENTILE($L$2:$L$65, 0.95)</f>
        <v>1.0553543088907822</v>
      </c>
      <c r="AC25" s="29">
        <f>MIN(MAX(L25,AA25), AB25)</f>
        <v>0.48712665269647298</v>
      </c>
      <c r="AD25" s="29">
        <f>AC25-$AC$66+1</f>
        <v>1.4042541245083004</v>
      </c>
      <c r="AE25" s="74">
        <v>1</v>
      </c>
      <c r="AF25" s="74">
        <v>0</v>
      </c>
      <c r="AG25" s="21">
        <f>(AD25^4) *Y25*Z25*AE25</f>
        <v>3.8885065295568308</v>
      </c>
      <c r="AH25" s="21">
        <f>(AD25^5)*Y25*Z25*AF25</f>
        <v>0</v>
      </c>
      <c r="AI25" s="15">
        <f>AG25/$AG$66</f>
        <v>1.0539727835269777E-2</v>
      </c>
      <c r="AJ25" s="15">
        <f>AH25/$AH$66</f>
        <v>0</v>
      </c>
      <c r="AK25" s="2">
        <v>1702</v>
      </c>
      <c r="AL25" s="16">
        <f>$D$72*AI25</f>
        <v>1242.4754996689426</v>
      </c>
      <c r="AM25" s="24">
        <f>AL25-AK25</f>
        <v>-459.52450033105742</v>
      </c>
      <c r="AN25" s="78">
        <v>0</v>
      </c>
      <c r="AO25" s="78">
        <v>1656</v>
      </c>
      <c r="AP25" s="78">
        <v>0</v>
      </c>
      <c r="AQ25" s="10">
        <f>SUM(AN25:AP25)</f>
        <v>1656</v>
      </c>
      <c r="AR25" s="16">
        <f>AI25*$D$71</f>
        <v>1904.8667235076475</v>
      </c>
      <c r="AS25" s="9">
        <f>AR25-AQ25</f>
        <v>248.86672350764752</v>
      </c>
      <c r="AT25" s="9">
        <f>AS25+AM25</f>
        <v>-210.6577768234099</v>
      </c>
      <c r="AU25" s="18">
        <f>AK25+AQ25</f>
        <v>3358</v>
      </c>
      <c r="AV25" s="27">
        <f>AL25+AR25</f>
        <v>3147.3422231765899</v>
      </c>
      <c r="AW25" s="67">
        <f>AT25*(AT25&lt;0)</f>
        <v>-210.6577768234099</v>
      </c>
      <c r="AX25">
        <f>AW25/$AW$66</f>
        <v>6.2739622912363251E-3</v>
      </c>
      <c r="AY25" s="57">
        <f>AX25*$AT$66</f>
        <v>-12.19012051300362</v>
      </c>
      <c r="AZ25" s="60">
        <f>IF(AY25&gt;0,U25,V25)</f>
        <v>47.055284423288825</v>
      </c>
      <c r="BA25" s="17">
        <f>AY25/AZ25</f>
        <v>-0.25905954373469747</v>
      </c>
      <c r="BB25" s="35">
        <f>AU25/AV25</f>
        <v>1.0669319577871625</v>
      </c>
      <c r="BC25" s="28">
        <v>0</v>
      </c>
      <c r="BD25" s="16">
        <f>AJ25*$D$74</f>
        <v>0</v>
      </c>
      <c r="BE25" s="54">
        <f>BD25-BC25</f>
        <v>0</v>
      </c>
      <c r="BF25" s="75">
        <f>BE25*(BE25&gt;0)</f>
        <v>0</v>
      </c>
      <c r="BG25" s="35">
        <f>BF25/$BF$66</f>
        <v>0</v>
      </c>
      <c r="BH25" s="76">
        <f>BG25 * $BE$66</f>
        <v>0</v>
      </c>
      <c r="BI25" s="77">
        <f>IF(BH25&gt;0, U25, V25)</f>
        <v>47.055284423288825</v>
      </c>
      <c r="BJ25" s="17">
        <f>BH25/BI25</f>
        <v>0</v>
      </c>
      <c r="BK25" s="39">
        <f>($AD25^$BK$68)*($BL$68^$M25)*(IF($C25&gt;0,1,$BM$68))</f>
        <v>1.4507764463963488</v>
      </c>
      <c r="BL25" s="39">
        <f>($AD25^$BK$69)*($BL$69^$M25)*(IF($C25&gt;0,1,$BM$69))</f>
        <v>2.0637122455386199</v>
      </c>
      <c r="BM25" s="39">
        <f>($AD25^$BK$70)*($BL$70^$M25)*(IF($C25&gt;0,1,$BM$70))</f>
        <v>5.2122888935265843</v>
      </c>
      <c r="BN25" s="39">
        <f>($AD25^$BK$71)*($BL$71^$M25)*(IF($C25&gt;0,1,$BM$71))</f>
        <v>2.0686225810525807</v>
      </c>
      <c r="BO25" s="39">
        <f>($AD25^$BK$72)*($BL$72^$M25)*(IF($C25&gt;0,1,$BM$72))</f>
        <v>1.030677197779948</v>
      </c>
      <c r="BP25" s="39">
        <f>($AD25^$BK$73)*($BL$73^$M25)*(IF($C25&gt;0,1,$BM$73))</f>
        <v>3.378627474727216</v>
      </c>
      <c r="BQ25" s="39">
        <f>($AD25^$BK$75)*($BL$75^$M25)*(IF($C25&gt;0,1,$BM$75))</f>
        <v>1.8829500524215241</v>
      </c>
      <c r="BR25" s="37">
        <f>BK25/BK$66</f>
        <v>1.3250249608023543E-2</v>
      </c>
      <c r="BS25" s="37">
        <f>BL25/BL$66</f>
        <v>1.1861775786369049E-2</v>
      </c>
      <c r="BT25" s="37">
        <f>BM25/BM$66</f>
        <v>5.1081614759564157E-3</v>
      </c>
      <c r="BU25" s="37">
        <f>BN25/BN$66</f>
        <v>6.5275274069564139E-3</v>
      </c>
      <c r="BV25" s="37">
        <f>BO25/BO$66</f>
        <v>1.6921778808235036E-2</v>
      </c>
      <c r="BW25" s="37">
        <f>BP25/BP$66</f>
        <v>1.1028281156568913E-2</v>
      </c>
      <c r="BX25" s="37">
        <f>BQ25/BQ$66</f>
        <v>8.6049535491584811E-3</v>
      </c>
      <c r="BY25" s="2">
        <v>1215</v>
      </c>
      <c r="BZ25" s="17">
        <f>BY$66*BR25</f>
        <v>759.02729854602069</v>
      </c>
      <c r="CA25" s="1">
        <f>BZ25-BY25</f>
        <v>-455.97270145397931</v>
      </c>
      <c r="CB25" s="2">
        <v>662</v>
      </c>
      <c r="CC25" s="17">
        <f>CB$66*BS25</f>
        <v>644.22490473348944</v>
      </c>
      <c r="CD25" s="1">
        <f>CC25-CB25</f>
        <v>-17.775095266510561</v>
      </c>
      <c r="CE25" s="2">
        <v>589</v>
      </c>
      <c r="CF25" s="17">
        <f>CE$66*BT25</f>
        <v>325.85472871273572</v>
      </c>
      <c r="CG25" s="1">
        <f>CF25-CE25</f>
        <v>-263.14527128726428</v>
      </c>
      <c r="CH25" s="2">
        <v>845</v>
      </c>
      <c r="CI25" s="17">
        <f>CH$66*BU25</f>
        <v>399.6413379634995</v>
      </c>
      <c r="CJ25" s="1">
        <f>CI25-CH25</f>
        <v>-445.3586620365005</v>
      </c>
      <c r="CK25" s="2">
        <v>1090</v>
      </c>
      <c r="CL25" s="17">
        <f>CK$66*BV25</f>
        <v>1235.3913836740071</v>
      </c>
      <c r="CM25" s="1">
        <f>CL25-CK25</f>
        <v>145.3913836740071</v>
      </c>
      <c r="CN25" s="2">
        <v>142</v>
      </c>
      <c r="CO25" s="17">
        <f>CN$66*BW25</f>
        <v>842.88050051540552</v>
      </c>
      <c r="CP25" s="1">
        <f>CO25-CN25</f>
        <v>700.88050051540552</v>
      </c>
      <c r="CQ25" s="2">
        <v>379</v>
      </c>
      <c r="CR25" s="17">
        <f>CQ$66*BX25</f>
        <v>633.96995273425114</v>
      </c>
      <c r="CS25" s="1">
        <f>CR25-CQ25</f>
        <v>254.96995273425114</v>
      </c>
      <c r="CT25" s="9"/>
      <c r="CX25" s="37"/>
      <c r="CZ25" s="17"/>
      <c r="DA25" s="1"/>
    </row>
    <row r="26" spans="1:105" x14ac:dyDescent="0.2">
      <c r="A26" s="41" t="s">
        <v>60</v>
      </c>
      <c r="B26">
        <v>1</v>
      </c>
      <c r="C26">
        <v>1</v>
      </c>
      <c r="D26">
        <v>0.83453815261044095</v>
      </c>
      <c r="E26">
        <v>0.16546184738955799</v>
      </c>
      <c r="F26">
        <v>0.98173153296266802</v>
      </c>
      <c r="G26">
        <v>0.98173153296266802</v>
      </c>
      <c r="H26">
        <v>0.109251101321585</v>
      </c>
      <c r="I26">
        <v>0.56475770925110103</v>
      </c>
      <c r="J26">
        <v>0.24839565558910001</v>
      </c>
      <c r="K26">
        <v>0.49381965102935499</v>
      </c>
      <c r="L26">
        <v>0.65493895957887904</v>
      </c>
      <c r="M26" s="28">
        <v>-2</v>
      </c>
      <c r="N26">
        <v>1.0035605301198101</v>
      </c>
      <c r="O26">
        <v>0.99534830847668598</v>
      </c>
      <c r="P26">
        <v>1.0065857493705199</v>
      </c>
      <c r="Q26">
        <v>0.99457138598489103</v>
      </c>
      <c r="R26">
        <v>240.32000732421801</v>
      </c>
      <c r="S26" s="40">
        <f>IF(C26,O26,Q26)</f>
        <v>0.99534830847668598</v>
      </c>
      <c r="T26" s="40">
        <f>IF(D26 = 0,N26,P26)</f>
        <v>1.0065857493705199</v>
      </c>
      <c r="U26" s="59">
        <f>R26*S26^(1-M26)</f>
        <v>236.98189981377615</v>
      </c>
      <c r="V26" s="58">
        <f>R26*T26^(M26+1)</f>
        <v>238.7476749740446</v>
      </c>
      <c r="W26" s="66">
        <f>0.5 * (D26-MAX($D$3:$D$65))/(MIN($D$3:$D$65)-MAX($D$3:$D$65)) + 0.75</f>
        <v>0.83430160692212629</v>
      </c>
      <c r="X26" s="66">
        <f>AVERAGE(D26, F26, G26, H26, I26, J26, K26)</f>
        <v>0.6020321908181312</v>
      </c>
      <c r="Y26" s="29">
        <f>1.2^M26</f>
        <v>0.69444444444444442</v>
      </c>
      <c r="Z26" s="29">
        <f>IF(C26&gt;0, 1, 0.3)</f>
        <v>1</v>
      </c>
      <c r="AA26" s="29">
        <f>PERCENTILE($L$2:$L$65, 0.05)</f>
        <v>8.287252818817252E-2</v>
      </c>
      <c r="AB26" s="29">
        <f>PERCENTILE($L$2:$L$65, 0.95)</f>
        <v>1.0553543088907822</v>
      </c>
      <c r="AC26" s="29">
        <f>MIN(MAX(L26,AA26), AB26)</f>
        <v>0.65493895957887904</v>
      </c>
      <c r="AD26" s="29">
        <f>AC26-$AC$66+1</f>
        <v>1.5720664313907067</v>
      </c>
      <c r="AE26" s="74">
        <v>1</v>
      </c>
      <c r="AF26" s="74">
        <v>0</v>
      </c>
      <c r="AG26" s="21">
        <f>(AD26^4) *Y26*Z26*AE26</f>
        <v>4.241515758137024</v>
      </c>
      <c r="AH26" s="21">
        <f>(AD26^5)*Y26*Z26*AF26</f>
        <v>0</v>
      </c>
      <c r="AI26" s="15">
        <f>AG26/$AG$66</f>
        <v>1.1496553075061212E-2</v>
      </c>
      <c r="AJ26" s="15">
        <f>AH26/$AH$66</f>
        <v>0</v>
      </c>
      <c r="AK26" s="2">
        <v>1923</v>
      </c>
      <c r="AL26" s="16">
        <f>$D$72*AI26</f>
        <v>1355.2708143569987</v>
      </c>
      <c r="AM26" s="24">
        <f>AL26-AK26</f>
        <v>-567.7291856430013</v>
      </c>
      <c r="AN26" s="78">
        <v>0</v>
      </c>
      <c r="AO26" s="78">
        <v>2644</v>
      </c>
      <c r="AP26" s="78">
        <v>0</v>
      </c>
      <c r="AQ26" s="10">
        <f>SUM(AN26:AP26)</f>
        <v>2644</v>
      </c>
      <c r="AR26" s="16">
        <f>AI26*$D$71</f>
        <v>2077.7957201551476</v>
      </c>
      <c r="AS26" s="9">
        <f>AR26-AQ26</f>
        <v>-566.20427984485241</v>
      </c>
      <c r="AT26" s="9">
        <f>AS26+AM26</f>
        <v>-1133.9334654878537</v>
      </c>
      <c r="AU26" s="18">
        <f>AK26+AQ26</f>
        <v>4567</v>
      </c>
      <c r="AV26" s="27">
        <f>AL26+AR26</f>
        <v>3433.0665345121461</v>
      </c>
      <c r="AW26" s="67">
        <f>AT26*(AT26&lt;0)</f>
        <v>-1133.9334654878537</v>
      </c>
      <c r="AX26">
        <f>AW26/$AW$66</f>
        <v>3.3771626713812022E-2</v>
      </c>
      <c r="AY26" s="57">
        <f>AX26*$AT$66</f>
        <v>-65.617257556136295</v>
      </c>
      <c r="AZ26" s="60">
        <f>IF(AY26&gt;0,U26,V26)</f>
        <v>238.7476749740446</v>
      </c>
      <c r="BA26" s="17">
        <f>AY26/AZ26</f>
        <v>-0.27483935733937453</v>
      </c>
      <c r="BB26" s="35">
        <f>AU26/AV26</f>
        <v>1.3302975500441301</v>
      </c>
      <c r="BC26" s="28">
        <v>0</v>
      </c>
      <c r="BD26" s="16">
        <f>AJ26*$D$74</f>
        <v>0</v>
      </c>
      <c r="BE26" s="54">
        <f>BD26-BC26</f>
        <v>0</v>
      </c>
      <c r="BF26" s="75">
        <f>BE26*(BE26&gt;0)</f>
        <v>0</v>
      </c>
      <c r="BG26" s="35">
        <f>BF26/$BF$66</f>
        <v>0</v>
      </c>
      <c r="BH26" s="76">
        <f>BG26 * $BE$66</f>
        <v>0</v>
      </c>
      <c r="BI26" s="77">
        <f>IF(BH26&gt;0, U26, V26)</f>
        <v>238.7476749740446</v>
      </c>
      <c r="BJ26" s="17">
        <f>BH26/BI26</f>
        <v>0</v>
      </c>
      <c r="BK26" s="39">
        <f>($AD26^$BK$68)*($BL$68^$M26)*(IF($C26&gt;0,1,$BM$68))</f>
        <v>3.0725385898989495</v>
      </c>
      <c r="BL26" s="39">
        <f>($AD26^$BK$69)*($BL$69^$M26)*(IF($C26&gt;0,1,$BM$69))</f>
        <v>4.2180806757451483</v>
      </c>
      <c r="BM26" s="39">
        <f>($AD26^$BK$70)*($BL$70^$M26)*(IF($C26&gt;0,1,$BM$70))</f>
        <v>39.007472043387132</v>
      </c>
      <c r="BN26" s="39">
        <f>($AD26^$BK$71)*($BL$71^$M26)*(IF($C26&gt;0,1,$BM$71))</f>
        <v>21.259784481268863</v>
      </c>
      <c r="BO26" s="39">
        <f>($AD26^$BK$72)*($BL$72^$M26)*(IF($C26&gt;0,1,$BM$72))</f>
        <v>0.56786954880908258</v>
      </c>
      <c r="BP26" s="39">
        <f>($AD26^$BK$73)*($BL$73^$M26)*(IF($C26&gt;0,1,$BM$73))</f>
        <v>2.0999149974424678</v>
      </c>
      <c r="BQ26" s="39">
        <f>($AD26^$BK$75)*($BL$75^$M26)*(IF($C26&gt;0,1,$BM$75))</f>
        <v>12.452434133164399</v>
      </c>
      <c r="BR26" s="37">
        <f>BK26/BK$66</f>
        <v>2.806214792607914E-2</v>
      </c>
      <c r="BS26" s="37">
        <f>BL26/BL$66</f>
        <v>2.4244623896897195E-2</v>
      </c>
      <c r="BT26" s="37">
        <f>BM26/BM$66</f>
        <v>3.8228208381531598E-2</v>
      </c>
      <c r="BU26" s="37">
        <f>BN26/BN$66</f>
        <v>6.7085135364256074E-2</v>
      </c>
      <c r="BV26" s="37">
        <f>BO26/BO$66</f>
        <v>9.3233486852894801E-3</v>
      </c>
      <c r="BW26" s="37">
        <f>BP26/BP$66</f>
        <v>6.8543966950842944E-3</v>
      </c>
      <c r="BX26" s="37">
        <f>BQ26/BQ$66</f>
        <v>5.6906776232345656E-2</v>
      </c>
      <c r="BY26" s="2">
        <v>1143</v>
      </c>
      <c r="BZ26" s="17">
        <f>BY$66*BR26</f>
        <v>1607.5120817975173</v>
      </c>
      <c r="CA26" s="1">
        <f>BZ26-BY26</f>
        <v>464.51208179751734</v>
      </c>
      <c r="CB26" s="2">
        <v>238</v>
      </c>
      <c r="CC26" s="17">
        <f>CB$66*BS26</f>
        <v>1316.7497684643836</v>
      </c>
      <c r="CD26" s="1">
        <f>CC26-CB26</f>
        <v>1078.7497684643836</v>
      </c>
      <c r="CE26" s="2">
        <v>0</v>
      </c>
      <c r="CF26" s="17">
        <f>CE$66*BT26</f>
        <v>2438.6156408662823</v>
      </c>
      <c r="CG26" s="1">
        <f>CF26-CE26</f>
        <v>2438.6156408662823</v>
      </c>
      <c r="CH26" s="2">
        <v>485</v>
      </c>
      <c r="CI26" s="17">
        <f>CH$66*BU26</f>
        <v>4107.2203275412139</v>
      </c>
      <c r="CJ26" s="1">
        <f>CI26-CH26</f>
        <v>3622.2203275412139</v>
      </c>
      <c r="CK26" s="2">
        <v>1202</v>
      </c>
      <c r="CL26" s="17">
        <f>CK$66*BV26</f>
        <v>680.66039411824374</v>
      </c>
      <c r="CM26" s="1">
        <f>CL26-CK26</f>
        <v>-521.33960588175626</v>
      </c>
      <c r="CN26" s="2">
        <v>481</v>
      </c>
      <c r="CO26" s="17">
        <f>CN$66*BW26</f>
        <v>523.87468500859757</v>
      </c>
      <c r="CP26" s="1">
        <f>CO26-CN26</f>
        <v>42.874685008597567</v>
      </c>
      <c r="CQ26" s="2">
        <v>961</v>
      </c>
      <c r="CR26" s="17">
        <f>CQ$66*BX26</f>
        <v>4192.6067389180662</v>
      </c>
      <c r="CS26" s="1">
        <f>CR26-CQ26</f>
        <v>3231.6067389180662</v>
      </c>
      <c r="CT26" s="9"/>
      <c r="CX26" s="37"/>
      <c r="CZ26" s="17"/>
      <c r="DA26" s="1"/>
    </row>
    <row r="27" spans="1:105" x14ac:dyDescent="0.2">
      <c r="A27" s="41" t="s">
        <v>39</v>
      </c>
      <c r="B27">
        <v>1</v>
      </c>
      <c r="C27">
        <v>0</v>
      </c>
      <c r="D27">
        <v>0.49397590361445698</v>
      </c>
      <c r="E27">
        <v>0.50602409638554202</v>
      </c>
      <c r="F27">
        <v>0.70452740270055603</v>
      </c>
      <c r="G27">
        <v>0.70452740270055603</v>
      </c>
      <c r="H27">
        <v>0.41321585903083702</v>
      </c>
      <c r="I27">
        <v>0.75506607929515401</v>
      </c>
      <c r="J27">
        <v>0.55857432681872599</v>
      </c>
      <c r="K27">
        <v>0.62732042824126799</v>
      </c>
      <c r="L27">
        <v>0.35656959918054199</v>
      </c>
      <c r="M27" s="28">
        <v>0</v>
      </c>
      <c r="N27">
        <v>1.01234176057617</v>
      </c>
      <c r="O27">
        <v>0.98725223414998797</v>
      </c>
      <c r="P27">
        <v>1.01698194085255</v>
      </c>
      <c r="Q27">
        <v>0.98665636587726302</v>
      </c>
      <c r="R27">
        <v>61.909999847412102</v>
      </c>
      <c r="S27" s="40">
        <f>IF(C27,O27,Q27)</f>
        <v>0.98665636587726302</v>
      </c>
      <c r="T27" s="40">
        <f>IF(D27 = 0,N27,P27)</f>
        <v>1.01698194085255</v>
      </c>
      <c r="U27" s="59">
        <f>R27*S27^(1-M27)</f>
        <v>61.083895460909531</v>
      </c>
      <c r="V27" s="58">
        <f>R27*T27^(M27+1)</f>
        <v>62.961351803002238</v>
      </c>
      <c r="W27" s="66">
        <f>0.5 * (D27-MAX($D$3:$D$65))/(MIN($D$3:$D$65)-MAX($D$3:$D$65)) + 0.75</f>
        <v>1.0210135970333749</v>
      </c>
      <c r="X27" s="66">
        <f>AVERAGE(D27, F27, G27, H27, I27, J27, K27)</f>
        <v>0.60817248605736485</v>
      </c>
      <c r="Y27" s="29">
        <f>1.2^M27</f>
        <v>1</v>
      </c>
      <c r="Z27" s="29">
        <f>IF(C27&gt;0, 1, 0.3)</f>
        <v>0.3</v>
      </c>
      <c r="AA27" s="29">
        <f>PERCENTILE($L$2:$L$65, 0.05)</f>
        <v>8.287252818817252E-2</v>
      </c>
      <c r="AB27" s="29">
        <f>PERCENTILE($L$2:$L$65, 0.95)</f>
        <v>1.0553543088907822</v>
      </c>
      <c r="AC27" s="29">
        <f>MIN(MAX(L27,AA27), AB27)</f>
        <v>0.35656959918054199</v>
      </c>
      <c r="AD27" s="29">
        <f>AC27-$AC$66+1</f>
        <v>1.2736970709923694</v>
      </c>
      <c r="AE27" s="74">
        <v>1</v>
      </c>
      <c r="AF27" s="74">
        <v>0</v>
      </c>
      <c r="AG27" s="21">
        <f>(AD27^4) *Y27*Z27*AE27</f>
        <v>0.78956130309312145</v>
      </c>
      <c r="AH27" s="21">
        <f>(AD27^5)*Y27*Z27*AF27</f>
        <v>0</v>
      </c>
      <c r="AI27" s="15">
        <f>AG27/$AG$66</f>
        <v>2.1400918786192375E-3</v>
      </c>
      <c r="AJ27" s="15">
        <f>AH27/$AH$66</f>
        <v>0</v>
      </c>
      <c r="AK27" s="2">
        <v>0</v>
      </c>
      <c r="AL27" s="16">
        <f>$D$72*AI27</f>
        <v>252.28466690827244</v>
      </c>
      <c r="AM27" s="24">
        <f>AL27-AK27</f>
        <v>252.28466690827244</v>
      </c>
      <c r="AN27" s="78">
        <v>0</v>
      </c>
      <c r="AO27" s="78">
        <v>1238</v>
      </c>
      <c r="AP27" s="78">
        <v>186</v>
      </c>
      <c r="AQ27" s="10">
        <f>SUM(AN27:AP27)</f>
        <v>1424</v>
      </c>
      <c r="AR27" s="16">
        <f>AI27*$D$71</f>
        <v>386.78321381212476</v>
      </c>
      <c r="AS27" s="9">
        <f>AR27-AQ27</f>
        <v>-1037.2167861878752</v>
      </c>
      <c r="AT27" s="9">
        <f>AS27+AM27</f>
        <v>-784.93211927960272</v>
      </c>
      <c r="AU27" s="18">
        <f>AK27+AQ27</f>
        <v>1424</v>
      </c>
      <c r="AV27" s="27">
        <f>AL27+AR27</f>
        <v>639.06788072039717</v>
      </c>
      <c r="AW27" s="67">
        <f>AT27*(AT27&lt;0)</f>
        <v>-784.93211927960272</v>
      </c>
      <c r="AX27">
        <f>AW27/$AW$66</f>
        <v>2.3377416166641976E-2</v>
      </c>
      <c r="AY27" s="57">
        <f>AX27*$AT$66</f>
        <v>-45.421618289301023</v>
      </c>
      <c r="AZ27" s="60">
        <f>IF(AY27&gt;0,U27,V27)</f>
        <v>62.961351803002238</v>
      </c>
      <c r="BA27" s="17">
        <f>AY27/AZ27</f>
        <v>-0.72142063327069716</v>
      </c>
      <c r="BB27" s="35">
        <f>AU27/AV27</f>
        <v>2.2282452975023221</v>
      </c>
      <c r="BC27" s="28">
        <v>0</v>
      </c>
      <c r="BD27" s="16">
        <f>AJ27*$D$74</f>
        <v>0</v>
      </c>
      <c r="BE27" s="54">
        <f>BD27-BC27</f>
        <v>0</v>
      </c>
      <c r="BF27" s="75">
        <f>BE27*(BE27&gt;0)</f>
        <v>0</v>
      </c>
      <c r="BG27" s="35">
        <f>BF27/$BF$66</f>
        <v>0</v>
      </c>
      <c r="BH27" s="76">
        <f>BG27 * $BE$66</f>
        <v>0</v>
      </c>
      <c r="BI27" s="77">
        <f>IF(BH27&gt;0, U27, V27)</f>
        <v>62.961351803002238</v>
      </c>
      <c r="BJ27" s="17">
        <f>BH27/BI27</f>
        <v>0</v>
      </c>
      <c r="BK27" s="39">
        <f>($AD27^$BK$68)*($BL$68^$M27)*(IF($C27&gt;0,1,$BM$68))</f>
        <v>0.60488174936273353</v>
      </c>
      <c r="BL27" s="39">
        <f>($AD27^$BK$69)*($BL$69^$M27)*(IF($C27&gt;0,1,$BM$69))</f>
        <v>0.66024844363815793</v>
      </c>
      <c r="BM27" s="39">
        <f>($AD27^$BK$70)*($BL$70^$M27)*(IF($C27&gt;0,1,$BM$70))</f>
        <v>6.48584676236676E-3</v>
      </c>
      <c r="BN27" s="39">
        <f>($AD27^$BK$71)*($BL$71^$M27)*(IF($C27&gt;0,1,$BM$71))</f>
        <v>1.2169833427546015</v>
      </c>
      <c r="BO27" s="39">
        <f>($AD27^$BK$72)*($BL$72^$M27)*(IF($C27&gt;0,1,$BM$72))</f>
        <v>0.66823410270713413</v>
      </c>
      <c r="BP27" s="39">
        <f>($AD27^$BK$73)*($BL$73^$M27)*(IF($C27&gt;0,1,$BM$73))</f>
        <v>0.53573464506567881</v>
      </c>
      <c r="BQ27" s="39">
        <f>($AD27^$BK$75)*($BL$75^$M27)*(IF($C27&gt;0,1,$BM$75))</f>
        <v>6.122205607678044E-2</v>
      </c>
      <c r="BR27" s="37">
        <f>BK27/BK$66</f>
        <v>5.5245135680983617E-3</v>
      </c>
      <c r="BS27" s="37">
        <f>BL27/BL$66</f>
        <v>3.7949665796022385E-3</v>
      </c>
      <c r="BT27" s="37">
        <f>BM27/BM$66</f>
        <v>6.3562771072849305E-6</v>
      </c>
      <c r="BU27" s="37">
        <f>BN27/BN$66</f>
        <v>3.8401843798872141E-3</v>
      </c>
      <c r="BV27" s="37">
        <f>BO27/BO$66</f>
        <v>1.0971145672462775E-2</v>
      </c>
      <c r="BW27" s="37">
        <f>BP27/BP$66</f>
        <v>1.748707821532168E-3</v>
      </c>
      <c r="BX27" s="37">
        <f>BQ27/BQ$66</f>
        <v>2.797806283003502E-4</v>
      </c>
      <c r="BY27" s="2">
        <v>823</v>
      </c>
      <c r="BZ27" s="17">
        <f>BY$66*BR27</f>
        <v>316.46623523494657</v>
      </c>
      <c r="CA27" s="1">
        <f>BZ27-BY27</f>
        <v>-506.53376476505343</v>
      </c>
      <c r="CB27" s="2">
        <v>896</v>
      </c>
      <c r="CC27" s="17">
        <f>CB$66*BS27</f>
        <v>206.10842990477718</v>
      </c>
      <c r="CD27" s="1">
        <f>CC27-CB27</f>
        <v>-689.89157009522285</v>
      </c>
      <c r="CE27" s="2">
        <v>428</v>
      </c>
      <c r="CF27" s="17">
        <f>CE$66*BT27</f>
        <v>0.40547327295081298</v>
      </c>
      <c r="CG27" s="1">
        <f>CF27-CE27</f>
        <v>-427.59452672704919</v>
      </c>
      <c r="CH27" s="2">
        <v>824</v>
      </c>
      <c r="CI27" s="17">
        <f>CH$66*BU27</f>
        <v>235.1114484742148</v>
      </c>
      <c r="CJ27" s="1">
        <f>CI27-CH27</f>
        <v>-588.88855152578526</v>
      </c>
      <c r="CK27" s="2">
        <v>805</v>
      </c>
      <c r="CL27" s="17">
        <f>CK$66*BV27</f>
        <v>800.95946096381726</v>
      </c>
      <c r="CM27" s="1">
        <f>CL27-CK27</f>
        <v>-4.0405390361827358</v>
      </c>
      <c r="CN27" s="2">
        <v>991</v>
      </c>
      <c r="CO27" s="17">
        <f>CN$66*BW27</f>
        <v>133.65199009188206</v>
      </c>
      <c r="CP27" s="1">
        <f>CO27-CN27</f>
        <v>-857.348009908118</v>
      </c>
      <c r="CQ27" s="2">
        <v>1300</v>
      </c>
      <c r="CR27" s="17">
        <f>CQ$66*BX27</f>
        <v>20.612837790028301</v>
      </c>
      <c r="CS27" s="1">
        <f>CR27-CQ27</f>
        <v>-1279.3871622099716</v>
      </c>
      <c r="CT27" s="9"/>
      <c r="CX27" s="37"/>
      <c r="CZ27" s="17"/>
      <c r="DA27" s="1"/>
    </row>
    <row r="28" spans="1:105" x14ac:dyDescent="0.2">
      <c r="A28" s="41" t="s">
        <v>97</v>
      </c>
      <c r="B28">
        <v>1</v>
      </c>
      <c r="C28">
        <v>1</v>
      </c>
      <c r="D28">
        <v>0.50752688172043003</v>
      </c>
      <c r="E28">
        <v>0.49247311827956902</v>
      </c>
      <c r="F28">
        <v>0.55741127348643005</v>
      </c>
      <c r="G28">
        <v>0.55741127348643005</v>
      </c>
      <c r="H28">
        <v>0.52676056338028099</v>
      </c>
      <c r="I28">
        <v>0.44225352112675997</v>
      </c>
      <c r="J28">
        <v>0.48266107564795901</v>
      </c>
      <c r="K28">
        <v>0.51869135797626198</v>
      </c>
      <c r="L28">
        <v>0.13191136245239901</v>
      </c>
      <c r="M28" s="28">
        <v>0</v>
      </c>
      <c r="N28">
        <v>1.01235990553229</v>
      </c>
      <c r="O28">
        <v>0.98798525873820697</v>
      </c>
      <c r="P28">
        <v>1.0159751323567601</v>
      </c>
      <c r="Q28">
        <v>0.98366036295885895</v>
      </c>
      <c r="R28">
        <v>21.809999465942301</v>
      </c>
      <c r="S28" s="40">
        <f>IF(C28,O28,Q28)</f>
        <v>0.98798525873820697</v>
      </c>
      <c r="T28" s="40">
        <f>IF(D28 = 0,N28,P28)</f>
        <v>1.0159751323567601</v>
      </c>
      <c r="U28" s="59">
        <f>R28*S28^(1-M28)</f>
        <v>21.54795796543916</v>
      </c>
      <c r="V28" s="58">
        <f>R28*T28^(M28+1)</f>
        <v>22.158417094111595</v>
      </c>
      <c r="W28" s="66">
        <f>0.5 * (D28-MAX($D$3:$D$65))/(MIN($D$3:$D$65)-MAX($D$3:$D$65)) + 0.75</f>
        <v>1.013584323537621</v>
      </c>
      <c r="X28" s="66">
        <f>AVERAGE(D28, F28, G28, H28, I28, J28, K28)</f>
        <v>0.5132451352606503</v>
      </c>
      <c r="Y28" s="29">
        <f>1.2^M28</f>
        <v>1</v>
      </c>
      <c r="Z28" s="29">
        <f>IF(C28&gt;0, 1, 0.3)</f>
        <v>1</v>
      </c>
      <c r="AA28" s="29">
        <f>PERCENTILE($L$2:$L$65, 0.05)</f>
        <v>8.287252818817252E-2</v>
      </c>
      <c r="AB28" s="29">
        <f>PERCENTILE($L$2:$L$65, 0.95)</f>
        <v>1.0553543088907822</v>
      </c>
      <c r="AC28" s="29">
        <f>MIN(MAX(L28,AA28), AB28)</f>
        <v>0.13191136245239901</v>
      </c>
      <c r="AD28" s="29">
        <f>AC28-$AC$66+1</f>
        <v>1.0490388342642265</v>
      </c>
      <c r="AE28" s="74">
        <v>1</v>
      </c>
      <c r="AF28" s="74">
        <v>0</v>
      </c>
      <c r="AG28" s="21">
        <f>(AD28^4) *Y28*Z28*AE28</f>
        <v>1.2110616795306763</v>
      </c>
      <c r="AH28" s="21">
        <f>(AD28^5)*Y28*Z28*AF28</f>
        <v>0</v>
      </c>
      <c r="AI28" s="15">
        <f>AG28/$AG$66</f>
        <v>3.282561157337896E-3</v>
      </c>
      <c r="AJ28" s="15">
        <f>AH28/$AH$66</f>
        <v>0</v>
      </c>
      <c r="AK28" s="2">
        <v>0</v>
      </c>
      <c r="AL28" s="16">
        <f>$D$72*AI28</f>
        <v>386.96462355594315</v>
      </c>
      <c r="AM28" s="24">
        <f>AL28-AK28</f>
        <v>386.96462355594315</v>
      </c>
      <c r="AN28" s="78">
        <v>393</v>
      </c>
      <c r="AO28" s="78">
        <v>654</v>
      </c>
      <c r="AP28" s="78">
        <v>0</v>
      </c>
      <c r="AQ28" s="10">
        <f>SUM(AN28:AP28)</f>
        <v>1047</v>
      </c>
      <c r="AR28" s="16">
        <f>AI28*$D$71</f>
        <v>593.26404004166204</v>
      </c>
      <c r="AS28" s="9">
        <f>AR28-AQ28</f>
        <v>-453.73595995833796</v>
      </c>
      <c r="AT28" s="9">
        <f>AS28+AM28</f>
        <v>-66.771336402394809</v>
      </c>
      <c r="AU28" s="18">
        <f>AK28+AQ28</f>
        <v>1047</v>
      </c>
      <c r="AV28" s="27">
        <f>AL28+AR28</f>
        <v>980.22866359760519</v>
      </c>
      <c r="AW28" s="67">
        <f>AT28*(AT28&lt;0)</f>
        <v>-66.771336402394809</v>
      </c>
      <c r="AX28">
        <f>AW28/$AW$66</f>
        <v>1.988632240599658E-3</v>
      </c>
      <c r="AY28" s="57">
        <f>AX28*$AT$66</f>
        <v>-3.8638527845179738</v>
      </c>
      <c r="AZ28" s="60">
        <f>IF(AY28&gt;0,U28,V28)</f>
        <v>22.158417094111595</v>
      </c>
      <c r="BA28" s="17">
        <f>AY28/AZ28</f>
        <v>-0.17437404342139398</v>
      </c>
      <c r="BB28" s="35">
        <f>AU28/AV28</f>
        <v>1.0681181227218277</v>
      </c>
      <c r="BC28" s="28">
        <v>0</v>
      </c>
      <c r="BD28" s="16">
        <f>AJ28*$D$74</f>
        <v>0</v>
      </c>
      <c r="BE28" s="54">
        <f>BD28-BC28</f>
        <v>0</v>
      </c>
      <c r="BF28" s="75">
        <f>BE28*(BE28&gt;0)</f>
        <v>0</v>
      </c>
      <c r="BG28" s="35">
        <f>BF28/$BF$66</f>
        <v>0</v>
      </c>
      <c r="BH28" s="76">
        <f>BG28 * $BE$66</f>
        <v>0</v>
      </c>
      <c r="BI28" s="77">
        <f>IF(BH28&gt;0, U28, V28)</f>
        <v>22.158417094111595</v>
      </c>
      <c r="BJ28" s="17">
        <f>BH28/BI28</f>
        <v>0</v>
      </c>
      <c r="BK28" s="39">
        <f>($AD28^$BK$68)*($BL$68^$M28)*(IF($C28&gt;0,1,$BM$68))</f>
        <v>1.0538712474140686</v>
      </c>
      <c r="BL28" s="39">
        <f>($AD28^$BK$69)*($BL$69^$M28)*(IF($C28&gt;0,1,$BM$69))</f>
        <v>1.1075649432992045</v>
      </c>
      <c r="BM28" s="39">
        <f>($AD28^$BK$70)*($BL$70^$M28)*(IF($C28&gt;0,1,$BM$70))</f>
        <v>1.2621453845486634</v>
      </c>
      <c r="BN28" s="39">
        <f>($AD28^$BK$71)*($BL$71^$M28)*(IF($C28&gt;0,1,$BM$71))</f>
        <v>1.1079361731535355</v>
      </c>
      <c r="BO28" s="39">
        <f>($AD28^$BK$72)*($BL$72^$M28)*(IF($C28&gt;0,1,$BM$72))</f>
        <v>1.0042699072479584</v>
      </c>
      <c r="BP28" s="39">
        <f>($AD28^$BK$73)*($BL$73^$M28)*(IF($C28&gt;0,1,$BM$73))</f>
        <v>1.1872947685586994</v>
      </c>
      <c r="BQ28" s="39">
        <f>($AD28^$BK$75)*($BL$75^$M28)*(IF($C28&gt;0,1,$BM$75))</f>
        <v>1.093340607094087</v>
      </c>
      <c r="BR28" s="37">
        <f>BK28/BK$66</f>
        <v>9.6252300743105632E-3</v>
      </c>
      <c r="BS28" s="37">
        <f>BL28/BL$66</f>
        <v>6.3660459711178553E-3</v>
      </c>
      <c r="BT28" s="37">
        <f>BM28/BM$66</f>
        <v>1.2369311375689186E-3</v>
      </c>
      <c r="BU28" s="37">
        <f>BN28/BN$66</f>
        <v>3.4960866238529587E-3</v>
      </c>
      <c r="BV28" s="37">
        <f>BO28/BO$66</f>
        <v>1.6488220822990333E-2</v>
      </c>
      <c r="BW28" s="37">
        <f>BP28/BP$66</f>
        <v>3.8754851256414184E-3</v>
      </c>
      <c r="BX28" s="37">
        <f>BQ28/BQ$66</f>
        <v>4.9964921402743667E-3</v>
      </c>
      <c r="BY28" s="2">
        <v>840</v>
      </c>
      <c r="BZ28" s="17">
        <f>BY$66*BR28</f>
        <v>551.37167957680629</v>
      </c>
      <c r="CA28" s="1">
        <f>BZ28-BY28</f>
        <v>-288.62832042319371</v>
      </c>
      <c r="CB28" s="2">
        <v>723</v>
      </c>
      <c r="CC28" s="17">
        <f>CB$66*BS28</f>
        <v>345.74632273738183</v>
      </c>
      <c r="CD28" s="1">
        <f>CC28-CB28</f>
        <v>-377.25367726261817</v>
      </c>
      <c r="CE28" s="2">
        <v>612</v>
      </c>
      <c r="CF28" s="17">
        <f>CE$66*BT28</f>
        <v>78.905074196658887</v>
      </c>
      <c r="CG28" s="1">
        <f>CF28-CE28</f>
        <v>-533.09492580334108</v>
      </c>
      <c r="CH28" s="2">
        <v>582</v>
      </c>
      <c r="CI28" s="17">
        <f>CH$66*BU28</f>
        <v>214.04440745877355</v>
      </c>
      <c r="CJ28" s="1">
        <f>CI28-CH28</f>
        <v>-367.95559254122645</v>
      </c>
      <c r="CK28" s="2">
        <v>763</v>
      </c>
      <c r="CL28" s="17">
        <f>CK$66*BV28</f>
        <v>1203.7390494032322</v>
      </c>
      <c r="CM28" s="1">
        <f>CL28-CK28</f>
        <v>440.73904940323223</v>
      </c>
      <c r="CN28" s="2">
        <v>0</v>
      </c>
      <c r="CO28" s="17">
        <f>CN$66*BW28</f>
        <v>296.19945266764796</v>
      </c>
      <c r="CP28" s="1">
        <f>CO28-CN28</f>
        <v>296.19945266764796</v>
      </c>
      <c r="CQ28" s="2">
        <v>0</v>
      </c>
      <c r="CR28" s="17">
        <f>CQ$66*BX28</f>
        <v>368.11655843471397</v>
      </c>
      <c r="CS28" s="1">
        <f>CR28-CQ28</f>
        <v>368.11655843471397</v>
      </c>
      <c r="CT28" s="9"/>
      <c r="CX28" s="37"/>
      <c r="CZ28" s="17"/>
      <c r="DA28" s="1"/>
    </row>
    <row r="29" spans="1:105" x14ac:dyDescent="0.2">
      <c r="A29" s="42" t="s">
        <v>62</v>
      </c>
      <c r="B29">
        <v>1</v>
      </c>
      <c r="C29">
        <v>1</v>
      </c>
      <c r="D29">
        <v>0.65863453815260997</v>
      </c>
      <c r="E29">
        <v>0.34136546184738897</v>
      </c>
      <c r="F29">
        <v>0.87609213661636198</v>
      </c>
      <c r="G29">
        <v>0.87609213661636198</v>
      </c>
      <c r="H29">
        <v>0.17709251101321499</v>
      </c>
      <c r="I29">
        <v>0.29955947136563799</v>
      </c>
      <c r="J29">
        <v>0.23032528949712</v>
      </c>
      <c r="K29">
        <v>0.44920616090200099</v>
      </c>
      <c r="L29">
        <v>1.0184693566123399</v>
      </c>
      <c r="M29" s="28">
        <v>0</v>
      </c>
      <c r="N29">
        <v>1.0049256938416</v>
      </c>
      <c r="O29">
        <v>0.99630585552553497</v>
      </c>
      <c r="P29">
        <v>1.00611005819577</v>
      </c>
      <c r="Q29">
        <v>0.99511255047673697</v>
      </c>
      <c r="R29">
        <v>317.79998779296801</v>
      </c>
      <c r="S29" s="40">
        <f>IF(C29,O29,Q29)</f>
        <v>0.99630585552553497</v>
      </c>
      <c r="T29" s="40">
        <f>IF(D29 = 0,N29,P29)</f>
        <v>1.00611005819577</v>
      </c>
      <c r="U29" s="59">
        <f>R29*S29^(1-M29)</f>
        <v>316.62598872407756</v>
      </c>
      <c r="V29" s="58">
        <f>R29*T29^(M29+1)</f>
        <v>319.74176421299808</v>
      </c>
      <c r="W29" s="66">
        <f>0.5 * (D29-MAX($D$3:$D$65))/(MIN($D$3:$D$65)-MAX($D$3:$D$65)) + 0.75</f>
        <v>0.93074011124845502</v>
      </c>
      <c r="X29" s="66">
        <f>AVERAGE(D29, F29, G29, H29, I29, J29, K29)</f>
        <v>0.50957174916618686</v>
      </c>
      <c r="Y29" s="29">
        <f>1.2^M29</f>
        <v>1</v>
      </c>
      <c r="Z29" s="29">
        <f>IF(C29&gt;0, 1, 0.3)</f>
        <v>1</v>
      </c>
      <c r="AA29" s="29">
        <f>PERCENTILE($L$2:$L$65, 0.05)</f>
        <v>8.287252818817252E-2</v>
      </c>
      <c r="AB29" s="29">
        <f>PERCENTILE($L$2:$L$65, 0.95)</f>
        <v>1.0553543088907822</v>
      </c>
      <c r="AC29" s="29">
        <f>MIN(MAX(L29,AA29), AB29)</f>
        <v>1.0184693566123399</v>
      </c>
      <c r="AD29" s="29">
        <f>AC29-$AC$66+1</f>
        <v>1.9355968284241674</v>
      </c>
      <c r="AE29" s="74">
        <v>1</v>
      </c>
      <c r="AF29" s="74">
        <v>0</v>
      </c>
      <c r="AG29" s="21">
        <f>(AD29^4) *Y29*Z29*AE29</f>
        <v>14.036525122198039</v>
      </c>
      <c r="AH29" s="21">
        <f>(AD29^5)*Y29*Z29*AF29</f>
        <v>0</v>
      </c>
      <c r="AI29" s="15">
        <f>AG29/$AG$66</f>
        <v>3.8045751862927926E-2</v>
      </c>
      <c r="AJ29" s="15">
        <f>AH29/$AH$66</f>
        <v>0</v>
      </c>
      <c r="AK29" s="2">
        <v>5085</v>
      </c>
      <c r="AL29" s="16">
        <f>$D$72*AI29</f>
        <v>4485.0223169887031</v>
      </c>
      <c r="AM29" s="24">
        <f>AL29-AK29</f>
        <v>-599.9776830112969</v>
      </c>
      <c r="AN29" s="78">
        <v>953</v>
      </c>
      <c r="AO29" s="78">
        <v>5085</v>
      </c>
      <c r="AP29" s="78">
        <v>0</v>
      </c>
      <c r="AQ29" s="10">
        <f>SUM(AN29:AP29)</f>
        <v>6038</v>
      </c>
      <c r="AR29" s="16">
        <f>AI29*$D$71</f>
        <v>6876.0871084358014</v>
      </c>
      <c r="AS29" s="9">
        <f>AR29-AQ29</f>
        <v>838.08710843580138</v>
      </c>
      <c r="AT29" s="9">
        <f>AS29+AM29</f>
        <v>238.10942542450448</v>
      </c>
      <c r="AU29" s="18">
        <f>AK29+AQ29</f>
        <v>11123</v>
      </c>
      <c r="AV29" s="27">
        <f>AL29+AR29</f>
        <v>11361.109425424504</v>
      </c>
      <c r="AW29" s="67">
        <f>AT29*(AT29&lt;0)</f>
        <v>0</v>
      </c>
      <c r="AX29">
        <f>AW29/$AW$66</f>
        <v>0</v>
      </c>
      <c r="AY29" s="57">
        <f>AX29*$AT$66</f>
        <v>0</v>
      </c>
      <c r="AZ29" s="60">
        <f>IF(AY29&gt;0,U29,V29)</f>
        <v>319.74176421299808</v>
      </c>
      <c r="BA29" s="17">
        <f>AY29/AZ29</f>
        <v>0</v>
      </c>
      <c r="BB29" s="35">
        <f>AU29/AV29</f>
        <v>0.97904171005591678</v>
      </c>
      <c r="BC29" s="28">
        <v>0</v>
      </c>
      <c r="BD29" s="16">
        <f>AJ29*$D$74</f>
        <v>0</v>
      </c>
      <c r="BE29" s="54">
        <f>BD29-BC29</f>
        <v>0</v>
      </c>
      <c r="BF29" s="75">
        <f>BE29*(BE29&gt;0)</f>
        <v>0</v>
      </c>
      <c r="BG29" s="35">
        <f>BF29/$BF$66</f>
        <v>0</v>
      </c>
      <c r="BH29" s="76">
        <f>BG29 * $BE$66</f>
        <v>0</v>
      </c>
      <c r="BI29" s="77">
        <f>IF(BH29&gt;0, U29, V29)</f>
        <v>319.74176421299808</v>
      </c>
      <c r="BJ29" s="17">
        <f>BH29/BI29</f>
        <v>0</v>
      </c>
      <c r="BK29" s="39">
        <f>($AD29^$BK$68)*($BL$68^$M29)*(IF($C29&gt;0,1,$BM$68))</f>
        <v>2.0622871342325224</v>
      </c>
      <c r="BL29" s="39">
        <f>($AD29^$BK$69)*($BL$69^$M29)*(IF($C29&gt;0,1,$BM$69))</f>
        <v>4.0932003302078392</v>
      </c>
      <c r="BM29" s="39">
        <f>($AD29^$BK$70)*($BL$70^$M29)*(IF($C29&gt;0,1,$BM$70))</f>
        <v>24.818805041919404</v>
      </c>
      <c r="BN29" s="39">
        <f>($AD29^$BK$71)*($BL$71^$M29)*(IF($C29&gt;0,1,$BM$71))</f>
        <v>4.1121666330129996</v>
      </c>
      <c r="BO29" s="39">
        <f>($AD29^$BK$72)*($BL$72^$M29)*(IF($C29&gt;0,1,$BM$72))</f>
        <v>1.0605387130127795</v>
      </c>
      <c r="BP29" s="39">
        <f>($AD29^$BK$73)*($BL$73^$M29)*(IF($C29&gt;0,1,$BM$73))</f>
        <v>10.678696361459444</v>
      </c>
      <c r="BQ29" s="39">
        <f>($AD29^$BK$75)*($BL$75^$M29)*(IF($C29&gt;0,1,$BM$75))</f>
        <v>3.4247034951527571</v>
      </c>
      <c r="BR29" s="37">
        <f>BK29/BK$66</f>
        <v>1.8835306680000458E-2</v>
      </c>
      <c r="BS29" s="37">
        <f>BL29/BL$66</f>
        <v>2.3526838429427026E-2</v>
      </c>
      <c r="BT29" s="37">
        <f>BM29/BM$66</f>
        <v>2.4322992524811585E-2</v>
      </c>
      <c r="BU29" s="37">
        <f>BN29/BN$66</f>
        <v>1.2975919650507648E-2</v>
      </c>
      <c r="BV29" s="37">
        <f>BO29/BO$66</f>
        <v>1.741204865871503E-2</v>
      </c>
      <c r="BW29" s="37">
        <f>BP29/BP$66</f>
        <v>3.4856659025219269E-2</v>
      </c>
      <c r="BX29" s="37">
        <f>BQ29/BQ$66</f>
        <v>1.5650661820546814E-2</v>
      </c>
      <c r="BY29" s="2">
        <v>310</v>
      </c>
      <c r="BZ29" s="17">
        <f>BY$66*BR29</f>
        <v>1078.9617078571462</v>
      </c>
      <c r="CA29" s="1">
        <f>BZ29-BY29</f>
        <v>768.96170785714617</v>
      </c>
      <c r="CB29" s="2">
        <v>611</v>
      </c>
      <c r="CC29" s="17">
        <f>CB$66*BS29</f>
        <v>1277.7661219406111</v>
      </c>
      <c r="CD29" s="1">
        <f>CC29-CB29</f>
        <v>666.76612194061113</v>
      </c>
      <c r="CE29" s="2">
        <v>0</v>
      </c>
      <c r="CF29" s="17">
        <f>CE$66*BT29</f>
        <v>1551.5880161502557</v>
      </c>
      <c r="CG29" s="1">
        <f>CF29-CE29</f>
        <v>1551.5880161502557</v>
      </c>
      <c r="CH29" s="2">
        <v>1582</v>
      </c>
      <c r="CI29" s="17">
        <f>CH$66*BU29</f>
        <v>794.43770468268031</v>
      </c>
      <c r="CJ29" s="1">
        <f>CI29-CH29</f>
        <v>-787.56229531731969</v>
      </c>
      <c r="CK29" s="2">
        <v>1271</v>
      </c>
      <c r="CL29" s="17">
        <f>CK$66*BV29</f>
        <v>1271.1840243781494</v>
      </c>
      <c r="CM29" s="1">
        <f>CL29-CK29</f>
        <v>0.18402437814938821</v>
      </c>
      <c r="CN29" s="2">
        <v>2542</v>
      </c>
      <c r="CO29" s="17">
        <f>CN$66*BW29</f>
        <v>2664.0595926384835</v>
      </c>
      <c r="CP29" s="1">
        <f>CO29-CN29</f>
        <v>122.05959263848354</v>
      </c>
      <c r="CQ29" s="2">
        <v>1589</v>
      </c>
      <c r="CR29" s="17">
        <f>CQ$66*BX29</f>
        <v>1153.0625096287865</v>
      </c>
      <c r="CS29" s="1">
        <f>CR29-CQ29</f>
        <v>-435.93749037121347</v>
      </c>
      <c r="CT29" s="9"/>
      <c r="CX29" s="37"/>
      <c r="CZ29" s="17"/>
      <c r="DA29" s="1"/>
    </row>
    <row r="30" spans="1:105" x14ac:dyDescent="0.2">
      <c r="A30" s="42" t="s">
        <v>12</v>
      </c>
      <c r="B30">
        <v>1</v>
      </c>
      <c r="C30">
        <v>1</v>
      </c>
      <c r="D30">
        <v>0.83067896060351998</v>
      </c>
      <c r="E30">
        <v>0.169321039396479</v>
      </c>
      <c r="F30">
        <v>0.98922949461474696</v>
      </c>
      <c r="G30">
        <v>0.98922949461474696</v>
      </c>
      <c r="H30">
        <v>0.27608494921514298</v>
      </c>
      <c r="I30">
        <v>0.50784856879039697</v>
      </c>
      <c r="J30">
        <v>0.374445384967527</v>
      </c>
      <c r="K30">
        <v>0.60861516488849599</v>
      </c>
      <c r="L30">
        <v>1.11192891854814</v>
      </c>
      <c r="M30" s="28">
        <v>0</v>
      </c>
      <c r="N30">
        <v>1.00920117744005</v>
      </c>
      <c r="O30">
        <v>0.99370116235422201</v>
      </c>
      <c r="P30">
        <v>1.0100103148339099</v>
      </c>
      <c r="Q30">
        <v>0.99235541315690601</v>
      </c>
      <c r="R30">
        <v>356.83999633789</v>
      </c>
      <c r="S30" s="40">
        <f>IF(C30,O30,Q30)</f>
        <v>0.99370116235422201</v>
      </c>
      <c r="T30" s="40">
        <f>IF(D30 = 0,N30,P30)</f>
        <v>1.0100103148339099</v>
      </c>
      <c r="U30" s="59">
        <f>R30*S30^(1-M30)</f>
        <v>354.59231913543761</v>
      </c>
      <c r="V30" s="58">
        <f>R30*T30^(M30+1)</f>
        <v>360.41207704656352</v>
      </c>
      <c r="W30" s="66">
        <f>0.5 * (D30-MAX($D$3:$D$65))/(MIN($D$3:$D$65)-MAX($D$3:$D$65)) + 0.75</f>
        <v>0.83641739462894915</v>
      </c>
      <c r="X30" s="66">
        <f>AVERAGE(D30, F30, G30, H30, I30, J30, K30)</f>
        <v>0.65373314538493954</v>
      </c>
      <c r="Y30" s="29">
        <f>1.2^M30</f>
        <v>1</v>
      </c>
      <c r="Z30" s="29">
        <f>IF(C30&gt;0, 1, 0.3)</f>
        <v>1</v>
      </c>
      <c r="AA30" s="29">
        <f>PERCENTILE($L$2:$L$65, 0.05)</f>
        <v>8.287252818817252E-2</v>
      </c>
      <c r="AB30" s="29">
        <f>PERCENTILE($L$2:$L$65, 0.95)</f>
        <v>1.0553543088907822</v>
      </c>
      <c r="AC30" s="29">
        <f>MIN(MAX(L30,AA30), AB30)</f>
        <v>1.0553543088907822</v>
      </c>
      <c r="AD30" s="29">
        <f>AC30-$AC$66+1</f>
        <v>1.9724817807026098</v>
      </c>
      <c r="AE30" s="74">
        <v>1</v>
      </c>
      <c r="AF30" s="74">
        <v>0</v>
      </c>
      <c r="AG30" s="21">
        <f>(AD30^4) *Y30*Z30*AE30</f>
        <v>15.137424907454506</v>
      </c>
      <c r="AH30" s="21">
        <f>(AD30^5)*Y30*Z30*AF30</f>
        <v>0</v>
      </c>
      <c r="AI30" s="15">
        <f>AG30/$AG$66</f>
        <v>4.1029721163818492E-2</v>
      </c>
      <c r="AJ30" s="15">
        <f>AH30/$AH$66</f>
        <v>0</v>
      </c>
      <c r="AK30" s="2">
        <v>8564</v>
      </c>
      <c r="AL30" s="16">
        <f>$D$72*AI30</f>
        <v>4836.7874485051079</v>
      </c>
      <c r="AM30" s="24">
        <f>AL30-AK30</f>
        <v>-3727.2125514948921</v>
      </c>
      <c r="AN30" s="78">
        <v>0</v>
      </c>
      <c r="AO30" s="78">
        <v>4639</v>
      </c>
      <c r="AP30" s="78">
        <v>0</v>
      </c>
      <c r="AQ30" s="10">
        <f>SUM(AN30:AP30)</f>
        <v>4639</v>
      </c>
      <c r="AR30" s="16">
        <f>AI30*$D$71</f>
        <v>7415.3860271625135</v>
      </c>
      <c r="AS30" s="9">
        <f>AR30-AQ30</f>
        <v>2776.3860271625135</v>
      </c>
      <c r="AT30" s="9">
        <f>AS30+AM30</f>
        <v>-950.82652433237854</v>
      </c>
      <c r="AU30" s="18">
        <f>AK30+AQ30</f>
        <v>13203</v>
      </c>
      <c r="AV30" s="27">
        <f>AL30+AR30</f>
        <v>12252.173475667621</v>
      </c>
      <c r="AW30" s="67">
        <f>AT30*(AT30&lt;0)</f>
        <v>-950.82652433237854</v>
      </c>
      <c r="AX30">
        <f>AW30/$AW$66</f>
        <v>2.831820333967236E-2</v>
      </c>
      <c r="AY30" s="57">
        <f>AX30*$AT$66</f>
        <v>-55.021419542884004</v>
      </c>
      <c r="AZ30" s="60">
        <f>IF(AY30&gt;0,U30,V30)</f>
        <v>360.41207704656352</v>
      </c>
      <c r="BA30" s="17">
        <f>AY30/AZ30</f>
        <v>-0.1526625300510546</v>
      </c>
      <c r="BB30" s="35">
        <f>AU30/AV30</f>
        <v>1.0776047226413081</v>
      </c>
      <c r="BC30" s="28">
        <v>0</v>
      </c>
      <c r="BD30" s="16">
        <f>AJ30*$D$74</f>
        <v>0</v>
      </c>
      <c r="BE30" s="54">
        <f>BD30-BC30</f>
        <v>0</v>
      </c>
      <c r="BF30" s="75">
        <f>BE30*(BE30&gt;0)</f>
        <v>0</v>
      </c>
      <c r="BG30" s="35">
        <f>BF30/$BF$66</f>
        <v>0</v>
      </c>
      <c r="BH30" s="76">
        <f>BG30 * $BE$66</f>
        <v>0</v>
      </c>
      <c r="BI30" s="77">
        <f>IF(BH30&gt;0, U30, V30)</f>
        <v>360.41207704656352</v>
      </c>
      <c r="BJ30" s="17">
        <f>BH30/BI30</f>
        <v>0</v>
      </c>
      <c r="BK30" s="39">
        <f>($AD30^$BK$68)*($BL$68^$M30)*(IF($C30&gt;0,1,$BM$68))</f>
        <v>2.1053982057021718</v>
      </c>
      <c r="BL30" s="39">
        <f>($AD30^$BK$69)*($BL$69^$M30)*(IF($C30&gt;0,1,$BM$69))</f>
        <v>4.2614533925217879</v>
      </c>
      <c r="BM30" s="39">
        <f>($AD30^$BK$70)*($BL$70^$M30)*(IF($C30&gt;0,1,$BM$70))</f>
        <v>27.204968107600045</v>
      </c>
      <c r="BN30" s="39">
        <f>($AD30^$BK$71)*($BL$71^$M30)*(IF($C30&gt;0,1,$BM$71))</f>
        <v>4.2817650601306632</v>
      </c>
      <c r="BO30" s="39">
        <f>($AD30^$BK$72)*($BL$72^$M30)*(IF($C30&gt;0,1,$BM$72))</f>
        <v>1.0623219547734877</v>
      </c>
      <c r="BP30" s="39">
        <f>($AD30^$BK$73)*($BL$73^$M30)*(IF($C30&gt;0,1,$BM$73))</f>
        <v>11.426589340083046</v>
      </c>
      <c r="BQ30" s="39">
        <f>($AD30^$BK$75)*($BL$75^$M30)*(IF($C30&gt;0,1,$BM$75))</f>
        <v>3.5473515721409643</v>
      </c>
      <c r="BR30" s="37">
        <f>BK30/BK$66</f>
        <v>1.9229049257818775E-2</v>
      </c>
      <c r="BS30" s="37">
        <f>BL30/BL$66</f>
        <v>2.4493920979260491E-2</v>
      </c>
      <c r="BT30" s="37">
        <f>BM30/BM$66</f>
        <v>2.666148651400661E-2</v>
      </c>
      <c r="BU30" s="37">
        <f>BN30/BN$66</f>
        <v>1.3511086573332179E-2</v>
      </c>
      <c r="BV30" s="37">
        <f>BO30/BO$66</f>
        <v>1.7441326130557145E-2</v>
      </c>
      <c r="BW30" s="37">
        <f>BP30/BP$66</f>
        <v>3.7297879344707373E-2</v>
      </c>
      <c r="BX30" s="37">
        <f>BQ30/BQ$66</f>
        <v>1.6211155182556013E-2</v>
      </c>
      <c r="BY30" s="2">
        <v>1590</v>
      </c>
      <c r="BZ30" s="17">
        <f>BY$66*BR30</f>
        <v>1101.5168576848907</v>
      </c>
      <c r="CA30" s="1">
        <f>BZ30-BY30</f>
        <v>-488.48314231510926</v>
      </c>
      <c r="CB30" s="2">
        <v>3238</v>
      </c>
      <c r="CC30" s="17">
        <f>CB$66*BS30</f>
        <v>1330.2893423046166</v>
      </c>
      <c r="CD30" s="1">
        <f>CC30-CB30</f>
        <v>-1907.7106576953834</v>
      </c>
      <c r="CE30" s="2">
        <v>3393</v>
      </c>
      <c r="CF30" s="17">
        <f>CE$66*BT30</f>
        <v>1700.7628862149957</v>
      </c>
      <c r="CG30" s="1">
        <f>CF30-CE30</f>
        <v>-1692.2371137850043</v>
      </c>
      <c r="CH30" s="2">
        <v>1364</v>
      </c>
      <c r="CI30" s="17">
        <f>CH$66*BU30</f>
        <v>827.20276436568929</v>
      </c>
      <c r="CJ30" s="1">
        <f>CI30-CH30</f>
        <v>-536.79723563431071</v>
      </c>
      <c r="CK30" s="2">
        <v>1071</v>
      </c>
      <c r="CL30" s="17">
        <f>CK$66*BV30</f>
        <v>1273.3214554874548</v>
      </c>
      <c r="CM30" s="1">
        <f>CL30-CK30</f>
        <v>202.32145548745484</v>
      </c>
      <c r="CN30" s="2">
        <v>2855</v>
      </c>
      <c r="CO30" s="17">
        <f>CN$66*BW30</f>
        <v>2850.6396204366397</v>
      </c>
      <c r="CP30" s="1">
        <f>CO30-CN30</f>
        <v>-4.3603795633603113</v>
      </c>
      <c r="CQ30" s="2">
        <v>2141</v>
      </c>
      <c r="CR30" s="17">
        <f>CQ$66*BX30</f>
        <v>1194.3568580748142</v>
      </c>
      <c r="CS30" s="1">
        <f>CR30-CQ30</f>
        <v>-946.64314192518577</v>
      </c>
      <c r="CT30" s="9"/>
      <c r="CX30" s="37"/>
      <c r="CZ30" s="17"/>
      <c r="DA30" s="1"/>
    </row>
    <row r="31" spans="1:105" x14ac:dyDescent="0.2">
      <c r="A31" s="42" t="s">
        <v>21</v>
      </c>
      <c r="B31">
        <v>1</v>
      </c>
      <c r="C31">
        <v>1</v>
      </c>
      <c r="D31">
        <v>0.97991967871485897</v>
      </c>
      <c r="E31">
        <v>2.00803212851405E-2</v>
      </c>
      <c r="F31">
        <v>0.997617156473391</v>
      </c>
      <c r="G31">
        <v>0.997617156473391</v>
      </c>
      <c r="H31">
        <v>0.41585903083700398</v>
      </c>
      <c r="I31">
        <v>0.70748898678414096</v>
      </c>
      <c r="J31">
        <v>0.54241652295252496</v>
      </c>
      <c r="K31">
        <v>0.73561133029071901</v>
      </c>
      <c r="L31">
        <v>0.781354707661991</v>
      </c>
      <c r="M31" s="28">
        <v>-2</v>
      </c>
      <c r="N31">
        <v>1.0060060470896901</v>
      </c>
      <c r="O31">
        <v>0.99607416874513399</v>
      </c>
      <c r="P31">
        <v>1.0074268380594</v>
      </c>
      <c r="Q31">
        <v>0.99254085415291404</v>
      </c>
      <c r="R31">
        <v>1024.81005859375</v>
      </c>
      <c r="S31" s="40">
        <f>IF(C31,O31,Q31)</f>
        <v>0.99607416874513399</v>
      </c>
      <c r="T31" s="40">
        <f>IF(D31 = 0,N31,P31)</f>
        <v>1.0074268380594</v>
      </c>
      <c r="U31" s="59">
        <f>R31*S31^(1-M31)</f>
        <v>1012.7876860943517</v>
      </c>
      <c r="V31" s="58">
        <f>R31*T31^(M31+1)</f>
        <v>1017.2550699243185</v>
      </c>
      <c r="W31" s="66">
        <f>0.5 * (D31-MAX($D$3:$D$65))/(MIN($D$3:$D$65)-MAX($D$3:$D$65)) + 0.75</f>
        <v>0.75459672435105074</v>
      </c>
      <c r="X31" s="66">
        <f>AVERAGE(D31, F31, G31, H31, I31, J31, K31)</f>
        <v>0.76807569464657566</v>
      </c>
      <c r="Y31" s="29">
        <f>1.2^M31</f>
        <v>0.69444444444444442</v>
      </c>
      <c r="Z31" s="29">
        <f>IF(C31&gt;0, 1, 0.3)</f>
        <v>1</v>
      </c>
      <c r="AA31" s="29">
        <f>PERCENTILE($L$2:$L$65, 0.05)</f>
        <v>8.287252818817252E-2</v>
      </c>
      <c r="AB31" s="29">
        <f>PERCENTILE($L$2:$L$65, 0.95)</f>
        <v>1.0553543088907822</v>
      </c>
      <c r="AC31" s="29">
        <f>MIN(MAX(L31,AA31), AB31)</f>
        <v>0.781354707661991</v>
      </c>
      <c r="AD31" s="29">
        <f>AC31-$AC$66+1</f>
        <v>1.6984821794738185</v>
      </c>
      <c r="AE31" s="74">
        <v>1</v>
      </c>
      <c r="AF31" s="74">
        <v>0</v>
      </c>
      <c r="AG31" s="21">
        <f>(AD31^4) *Y31*Z31*AE31</f>
        <v>5.7793831352621696</v>
      </c>
      <c r="AH31" s="21">
        <f>(AD31^5)*Y31*Z31*AF31</f>
        <v>0</v>
      </c>
      <c r="AI31" s="15">
        <f>AG31/$AG$66</f>
        <v>1.5664915267187069E-2</v>
      </c>
      <c r="AJ31" s="15">
        <f>AH31/$AH$66</f>
        <v>0</v>
      </c>
      <c r="AK31" s="2">
        <v>4099</v>
      </c>
      <c r="AL31" s="16">
        <f>$D$72*AI31</f>
        <v>1846.6580663248897</v>
      </c>
      <c r="AM31" s="24">
        <f>AL31-AK31</f>
        <v>-2252.3419336751103</v>
      </c>
      <c r="AN31" s="78">
        <v>0</v>
      </c>
      <c r="AO31" s="78">
        <v>2050</v>
      </c>
      <c r="AP31" s="78">
        <v>0</v>
      </c>
      <c r="AQ31" s="10">
        <f>SUM(AN31:AP31)</f>
        <v>2050</v>
      </c>
      <c r="AR31" s="16">
        <f>AI31*$D$71</f>
        <v>2831.1524059641692</v>
      </c>
      <c r="AS31" s="9">
        <f>AR31-AQ31</f>
        <v>781.15240596416925</v>
      </c>
      <c r="AT31" s="9">
        <f>AS31+AM31</f>
        <v>-1471.1895277109411</v>
      </c>
      <c r="AU31" s="18">
        <f>AK31+AQ31</f>
        <v>6149</v>
      </c>
      <c r="AV31" s="27">
        <f>AL31+AR31</f>
        <v>4677.8104722890585</v>
      </c>
      <c r="AW31" s="67">
        <f>AT31*(AT31&lt;0)</f>
        <v>-1471.1895277109411</v>
      </c>
      <c r="AX31">
        <f>AW31/$AW$66</f>
        <v>4.3816030717240974E-2</v>
      </c>
      <c r="AY31" s="57">
        <f>AX31*$AT$66</f>
        <v>-85.133233202678937</v>
      </c>
      <c r="AZ31" s="70">
        <f>IF(AY31&gt;0,U31,V31)</f>
        <v>1017.2550699243185</v>
      </c>
      <c r="BA31" s="17">
        <f>AY31/AZ31</f>
        <v>-8.368917071016678E-2</v>
      </c>
      <c r="BB31" s="35">
        <f>AU31/AV31</f>
        <v>1.3145038766376149</v>
      </c>
      <c r="BC31" s="28">
        <v>0</v>
      </c>
      <c r="BD31" s="16">
        <f>AJ31*$D$74</f>
        <v>0</v>
      </c>
      <c r="BE31" s="54">
        <f>BD31-BC31</f>
        <v>0</v>
      </c>
      <c r="BF31" s="75">
        <f>BE31*(BE31&gt;0)</f>
        <v>0</v>
      </c>
      <c r="BG31" s="35">
        <f>BF31/$BF$66</f>
        <v>0</v>
      </c>
      <c r="BH31" s="76">
        <f>BG31 * $BE$66</f>
        <v>0</v>
      </c>
      <c r="BI31" s="77">
        <f>IF(BH31&gt;0, U31, V31)</f>
        <v>1017.2550699243185</v>
      </c>
      <c r="BJ31" s="17">
        <f>BH31/BI31</f>
        <v>0</v>
      </c>
      <c r="BK31" s="39">
        <f>($AD31^$BK$68)*($BL$68^$M31)*(IF($C31&gt;0,1,$BM$68))</f>
        <v>3.3443528824586886</v>
      </c>
      <c r="BL31" s="39">
        <f>($AD31^$BK$69)*($BL$69^$M31)*(IF($C31&gt;0,1,$BM$69))</f>
        <v>4.9750351792400931</v>
      </c>
      <c r="BM31" s="39">
        <f>($AD31^$BK$70)*($BL$70^$M31)*(IF($C31&gt;0,1,$BM$70))</f>
        <v>56.819376532543174</v>
      </c>
      <c r="BN31" s="39">
        <f>($AD31^$BK$71)*($BL$71^$M31)*(IF($C31&gt;0,1,$BM$71))</f>
        <v>25.08853270502145</v>
      </c>
      <c r="BO31" s="39">
        <f>($AD31^$BK$72)*($BL$72^$M31)*(IF($C31&gt;0,1,$BM$72))</f>
        <v>0.57179203293453895</v>
      </c>
      <c r="BP31" s="39">
        <f>($AD31^$BK$73)*($BL$73^$M31)*(IF($C31&gt;0,1,$BM$73))</f>
        <v>2.7711230779989151</v>
      </c>
      <c r="BQ31" s="39">
        <f>($AD31^$BK$75)*($BL$75^$M31)*(IF($C31&gt;0,1,$BM$75))</f>
        <v>14.383553740016287</v>
      </c>
      <c r="BR31" s="37">
        <f>BK31/BK$66</f>
        <v>3.0544685626764229E-2</v>
      </c>
      <c r="BS31" s="37">
        <f>BL31/BL$66</f>
        <v>2.8595436186909996E-2</v>
      </c>
      <c r="BT31" s="37">
        <f>BM31/BM$66</f>
        <v>5.5684279252415682E-2</v>
      </c>
      <c r="BU31" s="37">
        <f>BN31/BN$66</f>
        <v>7.9166729751649748E-2</v>
      </c>
      <c r="BV31" s="37">
        <f>BO31/BO$66</f>
        <v>9.3877484885380221E-3</v>
      </c>
      <c r="BW31" s="37">
        <f>BP31/BP$66</f>
        <v>9.0453074960849585E-3</v>
      </c>
      <c r="BX31" s="37">
        <f>BQ31/BQ$66</f>
        <v>6.5731861365888919E-2</v>
      </c>
      <c r="BY31" s="2">
        <v>814</v>
      </c>
      <c r="BZ31" s="17">
        <f>BY$66*BR31</f>
        <v>1749.7217714435621</v>
      </c>
      <c r="CA31" s="1">
        <f>BZ31-BY31</f>
        <v>935.72177144356215</v>
      </c>
      <c r="CB31" s="2">
        <v>838</v>
      </c>
      <c r="CC31" s="17">
        <f>CB$66*BS31</f>
        <v>1553.0467347472688</v>
      </c>
      <c r="CD31" s="1">
        <f>CC31-CB31</f>
        <v>715.04673474726883</v>
      </c>
      <c r="CE31" s="2">
        <v>891</v>
      </c>
      <c r="CF31" s="17">
        <f>CE$66*BT31</f>
        <v>3552.1558577908486</v>
      </c>
      <c r="CG31" s="1">
        <f>CF31-CE31</f>
        <v>2661.1558577908486</v>
      </c>
      <c r="CH31" s="2">
        <v>1035</v>
      </c>
      <c r="CI31" s="17">
        <f>CH$66*BU31</f>
        <v>4846.9038623150045</v>
      </c>
      <c r="CJ31" s="1">
        <f>CI31-CH31</f>
        <v>3811.9038623150045</v>
      </c>
      <c r="CK31" s="2">
        <v>1025</v>
      </c>
      <c r="CL31" s="17">
        <f>CK$66*BV31</f>
        <v>685.36196615420681</v>
      </c>
      <c r="CM31" s="1">
        <f>CL31-CK31</f>
        <v>-339.63803384579319</v>
      </c>
      <c r="CN31" s="2">
        <v>2050</v>
      </c>
      <c r="CO31" s="17">
        <f>CN$66*BW31</f>
        <v>691.32380661827733</v>
      </c>
      <c r="CP31" s="1">
        <f>CO31-CN31</f>
        <v>-1358.6761933817227</v>
      </c>
      <c r="CQ31" s="2">
        <v>1025</v>
      </c>
      <c r="CR31" s="17">
        <f>CQ$66*BX31</f>
        <v>4842.7948861318664</v>
      </c>
      <c r="CS31" s="1">
        <f>CR31-CQ31</f>
        <v>3817.7948861318664</v>
      </c>
      <c r="CT31" s="9"/>
      <c r="CX31" s="37"/>
      <c r="CZ31" s="17"/>
      <c r="DA31" s="1"/>
    </row>
    <row r="32" spans="1:105" x14ac:dyDescent="0.2">
      <c r="A32" s="42" t="s">
        <v>49</v>
      </c>
      <c r="B32">
        <v>0</v>
      </c>
      <c r="C32">
        <v>0</v>
      </c>
      <c r="D32">
        <v>0.134939759036144</v>
      </c>
      <c r="E32">
        <v>0.86506024096385503</v>
      </c>
      <c r="F32">
        <v>8.5782366957903103E-2</v>
      </c>
      <c r="G32">
        <v>8.5782366957903103E-2</v>
      </c>
      <c r="H32">
        <v>0.46255506607929497</v>
      </c>
      <c r="I32">
        <v>0.74801762114537396</v>
      </c>
      <c r="J32">
        <v>0.58821708592778499</v>
      </c>
      <c r="K32">
        <v>0.22463003787553801</v>
      </c>
      <c r="L32">
        <v>0.53112834882729698</v>
      </c>
      <c r="M32" s="28">
        <v>0</v>
      </c>
      <c r="N32">
        <v>1.0034886310512201</v>
      </c>
      <c r="O32">
        <v>0.99768001665953199</v>
      </c>
      <c r="P32">
        <v>1.0044449544065599</v>
      </c>
      <c r="Q32">
        <v>0.99594907541237698</v>
      </c>
      <c r="R32">
        <v>91.379997253417898</v>
      </c>
      <c r="S32" s="40">
        <f>IF(C32,O32,Q32)</f>
        <v>0.99594907541237698</v>
      </c>
      <c r="T32" s="40">
        <f>IF(D32 = 0,N32,P32)</f>
        <v>1.0044449544065599</v>
      </c>
      <c r="U32" s="59">
        <f>R32*S32^(1-M32)</f>
        <v>91.009823775727099</v>
      </c>
      <c r="V32" s="58">
        <f>R32*T32^(M32+1)</f>
        <v>91.786177174880905</v>
      </c>
      <c r="W32" s="66">
        <f>0.5 * (D32-MAX($D$3:$D$65))/(MIN($D$3:$D$65)-MAX($D$3:$D$65)) + 0.75</f>
        <v>1.217853831891224</v>
      </c>
      <c r="X32" s="66">
        <f>AVERAGE(D32, F32, G32, H32, I32, J32, K32)</f>
        <v>0.33284632913999174</v>
      </c>
      <c r="Y32" s="29">
        <f>1.2^M32</f>
        <v>1</v>
      </c>
      <c r="Z32" s="29">
        <f>IF(C32&gt;0, 1, 0.3)</f>
        <v>0.3</v>
      </c>
      <c r="AA32" s="29">
        <f>PERCENTILE($L$2:$L$65, 0.05)</f>
        <v>8.287252818817252E-2</v>
      </c>
      <c r="AB32" s="29">
        <f>PERCENTILE($L$2:$L$65, 0.95)</f>
        <v>1.0553543088907822</v>
      </c>
      <c r="AC32" s="29">
        <f>MIN(MAX(L32,AA32), AB32)</f>
        <v>0.53112834882729698</v>
      </c>
      <c r="AD32" s="29">
        <f>AC32-$AC$66+1</f>
        <v>1.4482558206391245</v>
      </c>
      <c r="AE32" s="74">
        <v>1</v>
      </c>
      <c r="AF32" s="74">
        <v>0</v>
      </c>
      <c r="AG32" s="21">
        <f>(AD32^4) *Y32*Z32*AE32</f>
        <v>1.319782560266084</v>
      </c>
      <c r="AH32" s="21">
        <f>(AD32^5)*Y32*Z32*AF32</f>
        <v>0</v>
      </c>
      <c r="AI32" s="15">
        <f>AG32/$AG$66</f>
        <v>3.577247172200424E-3</v>
      </c>
      <c r="AJ32" s="15">
        <f>AH32/$AH$66</f>
        <v>0</v>
      </c>
      <c r="AK32" s="2">
        <v>1919</v>
      </c>
      <c r="AL32" s="16">
        <f>$D$72*AI32</f>
        <v>421.70367557743185</v>
      </c>
      <c r="AM32" s="24">
        <f>AL32-AK32</f>
        <v>-1497.2963244225682</v>
      </c>
      <c r="AN32" s="78">
        <v>366</v>
      </c>
      <c r="AO32" s="78">
        <v>0</v>
      </c>
      <c r="AP32" s="78">
        <v>0</v>
      </c>
      <c r="AQ32" s="10">
        <f>SUM(AN32:AP32)</f>
        <v>366</v>
      </c>
      <c r="AR32" s="16">
        <f>AI32*$D$71</f>
        <v>646.52325056095731</v>
      </c>
      <c r="AS32" s="9">
        <f>AR32-AQ32</f>
        <v>280.52325056095731</v>
      </c>
      <c r="AT32" s="9">
        <f>AS32+AM32</f>
        <v>-1216.773073861611</v>
      </c>
      <c r="AU32" s="18">
        <f>AK32+AQ32</f>
        <v>2285</v>
      </c>
      <c r="AV32" s="27">
        <f>AL32+AR32</f>
        <v>1068.2269261383892</v>
      </c>
      <c r="AW32" s="67">
        <f>AT32*(AT32&lt;0)</f>
        <v>-1216.773073861611</v>
      </c>
      <c r="AX32">
        <f>AW32/$AW$66</f>
        <v>3.6238815853444017E-2</v>
      </c>
      <c r="AY32" s="57">
        <f>AX32*$AT$66</f>
        <v>-70.410932038767143</v>
      </c>
      <c r="AZ32" s="60">
        <f>IF(AY32&gt;0,U32,V32)</f>
        <v>91.786177174880905</v>
      </c>
      <c r="BA32" s="17">
        <f>AY32/AZ32</f>
        <v>-0.76711912627772538</v>
      </c>
      <c r="BB32" s="35">
        <f>AU32/AV32</f>
        <v>2.1390586064519193</v>
      </c>
      <c r="BC32" s="28">
        <v>0</v>
      </c>
      <c r="BD32" s="16">
        <f>AJ32*$D$74</f>
        <v>0</v>
      </c>
      <c r="BE32" s="54">
        <f>BD32-BC32</f>
        <v>0</v>
      </c>
      <c r="BF32" s="75">
        <f>BE32*(BE32&gt;0)</f>
        <v>0</v>
      </c>
      <c r="BG32" s="35">
        <f>BF32/$BF$66</f>
        <v>0</v>
      </c>
      <c r="BH32" s="76">
        <f>BG32 * $BE$66</f>
        <v>0</v>
      </c>
      <c r="BI32" s="77">
        <f>IF(BH32&gt;0, U32, V32)</f>
        <v>91.786177174880905</v>
      </c>
      <c r="BJ32" s="17">
        <f>BH32/BI32</f>
        <v>0</v>
      </c>
      <c r="BK32" s="39">
        <f>($AD32^$BK$68)*($BL$68^$M32)*(IF($C32&gt;0,1,$BM$68))</f>
        <v>0.6963128507219406</v>
      </c>
      <c r="BL32" s="39">
        <f>($AD32^$BK$69)*($BL$69^$M32)*(IF($C32&gt;0,1,$BM$69))</f>
        <v>0.86844047250395973</v>
      </c>
      <c r="BM32" s="39">
        <f>($AD32^$BK$70)*($BL$70^$M32)*(IF($C32&gt;0,1,$BM$70))</f>
        <v>1.2112132276603607E-2</v>
      </c>
      <c r="BN32" s="39">
        <f>($AD32^$BK$71)*($BL$71^$M32)*(IF($C32&gt;0,1,$BM$71))</f>
        <v>1.6021669055801171</v>
      </c>
      <c r="BO32" s="39">
        <f>($AD32^$BK$72)*($BL$72^$M32)*(IF($C32&gt;0,1,$BM$72))</f>
        <v>0.67591639138693604</v>
      </c>
      <c r="BP32" s="39">
        <f>($AD32^$BK$73)*($BL$73^$M32)*(IF($C32&gt;0,1,$BM$73))</f>
        <v>0.84912905513147263</v>
      </c>
      <c r="BQ32" s="39">
        <f>($AD32^$BK$75)*($BL$75^$M32)*(IF($C32&gt;0,1,$BM$75))</f>
        <v>7.7782198430999872E-2</v>
      </c>
      <c r="BR32" s="37">
        <f>BK32/BK$66</f>
        <v>6.359573248006495E-3</v>
      </c>
      <c r="BS32" s="37">
        <f>BL32/BL$66</f>
        <v>4.9916097512721714E-3</v>
      </c>
      <c r="BT32" s="37">
        <f>BM32/BM$66</f>
        <v>1.1870164672544404E-5</v>
      </c>
      <c r="BU32" s="37">
        <f>BN32/BN$66</f>
        <v>5.0556290366758471E-3</v>
      </c>
      <c r="BV32" s="37">
        <f>BO32/BO$66</f>
        <v>1.1097274386730083E-2</v>
      </c>
      <c r="BW32" s="37">
        <f>BP32/BP$66</f>
        <v>2.771668089556885E-3</v>
      </c>
      <c r="BX32" s="37">
        <f>BQ32/BQ$66</f>
        <v>3.55459351451956E-4</v>
      </c>
      <c r="BY32" s="2">
        <v>1674</v>
      </c>
      <c r="BZ32" s="17">
        <f>BY$66*BR32</f>
        <v>364.30179393880405</v>
      </c>
      <c r="CA32" s="1">
        <f>BZ32-BY32</f>
        <v>-1309.6982060611958</v>
      </c>
      <c r="CB32" s="2">
        <v>581</v>
      </c>
      <c r="CC32" s="17">
        <f>CB$66*BS32</f>
        <v>271.0993172013429</v>
      </c>
      <c r="CD32" s="1">
        <f>CC32-CB32</f>
        <v>-309.9006827986571</v>
      </c>
      <c r="CE32" s="2">
        <v>0</v>
      </c>
      <c r="CF32" s="17">
        <f>CE$66*BT32</f>
        <v>0.75720967462628008</v>
      </c>
      <c r="CG32" s="1">
        <f>CF32-CE32</f>
        <v>0.75720967462628008</v>
      </c>
      <c r="CH32" s="2">
        <v>1445</v>
      </c>
      <c r="CI32" s="17">
        <f>CH$66*BU32</f>
        <v>309.52583214144204</v>
      </c>
      <c r="CJ32" s="1">
        <f>CI32-CH32</f>
        <v>-1135.4741678585578</v>
      </c>
      <c r="CK32" s="2">
        <v>914</v>
      </c>
      <c r="CL32" s="17">
        <f>CK$66*BV32</f>
        <v>810.16761387761642</v>
      </c>
      <c r="CM32" s="1">
        <f>CL32-CK32</f>
        <v>-103.83238612238358</v>
      </c>
      <c r="CN32" s="2">
        <v>914</v>
      </c>
      <c r="CO32" s="17">
        <f>CN$66*BW32</f>
        <v>211.83582041674316</v>
      </c>
      <c r="CP32" s="1">
        <f>CO32-CN32</f>
        <v>-702.16417958325678</v>
      </c>
      <c r="CQ32" s="2">
        <v>0</v>
      </c>
      <c r="CR32" s="17">
        <f>CQ$66*BX32</f>
        <v>26.188467718222856</v>
      </c>
      <c r="CS32" s="1">
        <f>CR32-CQ32</f>
        <v>26.188467718222856</v>
      </c>
      <c r="CT32" s="9"/>
      <c r="CX32" s="37"/>
      <c r="CZ32" s="17"/>
      <c r="DA32" s="1"/>
    </row>
    <row r="33" spans="1:105" x14ac:dyDescent="0.2">
      <c r="A33" s="42" t="s">
        <v>81</v>
      </c>
      <c r="B33">
        <v>1</v>
      </c>
      <c r="C33">
        <v>1</v>
      </c>
      <c r="D33">
        <v>0.70120481927710798</v>
      </c>
      <c r="E33">
        <v>0.29879518072289102</v>
      </c>
      <c r="F33">
        <v>0.98967434471802995</v>
      </c>
      <c r="G33">
        <v>0.98967434471802995</v>
      </c>
      <c r="H33">
        <v>0.17973568281938301</v>
      </c>
      <c r="I33">
        <v>0.29339207048458099</v>
      </c>
      <c r="J33">
        <v>0.22963672206844199</v>
      </c>
      <c r="K33">
        <v>0.47672379050796398</v>
      </c>
      <c r="L33">
        <v>1.11002689275316</v>
      </c>
      <c r="M33" s="28">
        <v>0</v>
      </c>
      <c r="N33">
        <v>1.00412121604821</v>
      </c>
      <c r="O33">
        <v>0.99613089273474698</v>
      </c>
      <c r="P33">
        <v>1.0076216128208</v>
      </c>
      <c r="Q33">
        <v>0.99389660550008196</v>
      </c>
      <c r="R33">
        <v>282.91000366210898</v>
      </c>
      <c r="S33" s="40">
        <f>IF(C33,O33,Q33)</f>
        <v>0.99613089273474698</v>
      </c>
      <c r="T33" s="40">
        <f>IF(D33 = 0,N33,P33)</f>
        <v>1.0076216128208</v>
      </c>
      <c r="U33" s="59">
        <f>R33*S33^(1-M33)</f>
        <v>281.81539451152713</v>
      </c>
      <c r="V33" s="58">
        <f>R33*T33^(M33+1)</f>
        <v>285.06623417315268</v>
      </c>
      <c r="W33" s="66">
        <f>0.5 * (D33-MAX($D$3:$D$65))/(MIN($D$3:$D$65)-MAX($D$3:$D$65)) + 0.75</f>
        <v>0.90740111248454891</v>
      </c>
      <c r="X33" s="66">
        <f>AVERAGE(D33, F33, G33, H33, I33, J33, K33)</f>
        <v>0.55143453922764818</v>
      </c>
      <c r="Y33" s="29">
        <f>1.2^M33</f>
        <v>1</v>
      </c>
      <c r="Z33" s="29">
        <f>IF(C33&gt;0, 1, 0.3)</f>
        <v>1</v>
      </c>
      <c r="AA33" s="29">
        <f>PERCENTILE($L$2:$L$65, 0.05)</f>
        <v>8.287252818817252E-2</v>
      </c>
      <c r="AB33" s="29">
        <f>PERCENTILE($L$2:$L$65, 0.95)</f>
        <v>1.0553543088907822</v>
      </c>
      <c r="AC33" s="29">
        <f>MIN(MAX(L33,AA33), AB33)</f>
        <v>1.0553543088907822</v>
      </c>
      <c r="AD33" s="29">
        <f>AC33-$AC$66+1</f>
        <v>1.9724817807026098</v>
      </c>
      <c r="AE33" s="74">
        <v>1</v>
      </c>
      <c r="AF33" s="74">
        <v>0</v>
      </c>
      <c r="AG33" s="21">
        <f>(AD33^4) *Y33*Z33*AE33</f>
        <v>15.137424907454506</v>
      </c>
      <c r="AH33" s="21">
        <f>(AD33^5)*Y33*Z33*AF33</f>
        <v>0</v>
      </c>
      <c r="AI33" s="15">
        <f>AG33/$AG$66</f>
        <v>4.1029721163818492E-2</v>
      </c>
      <c r="AJ33" s="15">
        <f>AH33/$AH$66</f>
        <v>0</v>
      </c>
      <c r="AK33" s="2">
        <v>4244</v>
      </c>
      <c r="AL33" s="16">
        <f>$D$72*AI33</f>
        <v>4836.7874485051079</v>
      </c>
      <c r="AM33" s="24">
        <f>AL33-AK33</f>
        <v>592.78744850510793</v>
      </c>
      <c r="AN33" s="78">
        <v>0</v>
      </c>
      <c r="AO33" s="78">
        <v>4244</v>
      </c>
      <c r="AP33" s="78">
        <v>0</v>
      </c>
      <c r="AQ33" s="10">
        <f>SUM(AN33:AP33)</f>
        <v>4244</v>
      </c>
      <c r="AR33" s="16">
        <f>AI33*$D$71</f>
        <v>7415.3860271625135</v>
      </c>
      <c r="AS33" s="9">
        <f>AR33-AQ33</f>
        <v>3171.3860271625135</v>
      </c>
      <c r="AT33" s="9">
        <f>AS33+AM33</f>
        <v>3764.1734756676215</v>
      </c>
      <c r="AU33" s="18">
        <f>AK33+AQ33</f>
        <v>8488</v>
      </c>
      <c r="AV33" s="27">
        <f>AL33+AR33</f>
        <v>12252.173475667621</v>
      </c>
      <c r="AW33" s="67">
        <f>AT33*(AT33&lt;0)</f>
        <v>0</v>
      </c>
      <c r="AX33">
        <f>AW33/$AW$66</f>
        <v>0</v>
      </c>
      <c r="AY33" s="57">
        <f>AX33*$AT$66</f>
        <v>0</v>
      </c>
      <c r="AZ33" s="70">
        <f>IF(AY33&gt;0,U33,V33)</f>
        <v>285.06623417315268</v>
      </c>
      <c r="BA33" s="17">
        <f>AY33/AZ33</f>
        <v>0</v>
      </c>
      <c r="BB33" s="35">
        <f>AU33/AV33</f>
        <v>0.69277504247363653</v>
      </c>
      <c r="BC33" s="28">
        <v>0</v>
      </c>
      <c r="BD33" s="16">
        <f>AJ33*$D$74</f>
        <v>0</v>
      </c>
      <c r="BE33" s="54">
        <f>BD33-BC33</f>
        <v>0</v>
      </c>
      <c r="BF33" s="75">
        <f>BE33*(BE33&gt;0)</f>
        <v>0</v>
      </c>
      <c r="BG33" s="35">
        <f>BF33/$BF$66</f>
        <v>0</v>
      </c>
      <c r="BH33" s="76">
        <f>BG33 * $BE$66</f>
        <v>0</v>
      </c>
      <c r="BI33" s="77">
        <f>IF(BH33&gt;0, U33, V33)</f>
        <v>285.06623417315268</v>
      </c>
      <c r="BJ33" s="17">
        <f>BH33/BI33</f>
        <v>0</v>
      </c>
      <c r="BK33" s="39">
        <f>($AD33^$BK$68)*($BL$68^$M33)*(IF($C33&gt;0,1,$BM$68))</f>
        <v>2.1053982057021718</v>
      </c>
      <c r="BL33" s="39">
        <f>($AD33^$BK$69)*($BL$69^$M33)*(IF($C33&gt;0,1,$BM$69))</f>
        <v>4.2614533925217879</v>
      </c>
      <c r="BM33" s="39">
        <f>($AD33^$BK$70)*($BL$70^$M33)*(IF($C33&gt;0,1,$BM$70))</f>
        <v>27.204968107600045</v>
      </c>
      <c r="BN33" s="39">
        <f>($AD33^$BK$71)*($BL$71^$M33)*(IF($C33&gt;0,1,$BM$71))</f>
        <v>4.2817650601306632</v>
      </c>
      <c r="BO33" s="39">
        <f>($AD33^$BK$72)*($BL$72^$M33)*(IF($C33&gt;0,1,$BM$72))</f>
        <v>1.0623219547734877</v>
      </c>
      <c r="BP33" s="39">
        <f>($AD33^$BK$73)*($BL$73^$M33)*(IF($C33&gt;0,1,$BM$73))</f>
        <v>11.426589340083046</v>
      </c>
      <c r="BQ33" s="39">
        <f>($AD33^$BK$75)*($BL$75^$M33)*(IF($C33&gt;0,1,$BM$75))</f>
        <v>3.5473515721409643</v>
      </c>
      <c r="BR33" s="37">
        <f>BK33/BK$66</f>
        <v>1.9229049257818775E-2</v>
      </c>
      <c r="BS33" s="37">
        <f>BL33/BL$66</f>
        <v>2.4493920979260491E-2</v>
      </c>
      <c r="BT33" s="37">
        <f>BM33/BM$66</f>
        <v>2.666148651400661E-2</v>
      </c>
      <c r="BU33" s="37">
        <f>BN33/BN$66</f>
        <v>1.3511086573332179E-2</v>
      </c>
      <c r="BV33" s="37">
        <f>BO33/BO$66</f>
        <v>1.7441326130557145E-2</v>
      </c>
      <c r="BW33" s="37">
        <f>BP33/BP$66</f>
        <v>3.7297879344707373E-2</v>
      </c>
      <c r="BX33" s="37">
        <f>BQ33/BQ$66</f>
        <v>1.6211155182556013E-2</v>
      </c>
      <c r="BY33" s="2">
        <v>834</v>
      </c>
      <c r="BZ33" s="17">
        <f>BY$66*BR33</f>
        <v>1101.5168576848907</v>
      </c>
      <c r="CA33" s="1">
        <f>BZ33-BY33</f>
        <v>267.51685768489074</v>
      </c>
      <c r="CB33" s="2">
        <v>824</v>
      </c>
      <c r="CC33" s="17">
        <f>CB$66*BS33</f>
        <v>1330.2893423046166</v>
      </c>
      <c r="CD33" s="1">
        <f>CC33-CB33</f>
        <v>506.28934230461664</v>
      </c>
      <c r="CE33" s="2">
        <v>3390</v>
      </c>
      <c r="CF33" s="17">
        <f>CE$66*BT33</f>
        <v>1700.7628862149957</v>
      </c>
      <c r="CG33" s="1">
        <f>CF33-CE33</f>
        <v>-1689.2371137850043</v>
      </c>
      <c r="CH33" s="2">
        <v>1418</v>
      </c>
      <c r="CI33" s="17">
        <f>CH$66*BU33</f>
        <v>827.20276436568929</v>
      </c>
      <c r="CJ33" s="1">
        <f>CI33-CH33</f>
        <v>-590.79723563431071</v>
      </c>
      <c r="CK33" s="2">
        <v>849</v>
      </c>
      <c r="CL33" s="17">
        <f>CK$66*BV33</f>
        <v>1273.3214554874548</v>
      </c>
      <c r="CM33" s="1">
        <f>CL33-CK33</f>
        <v>424.32145548745484</v>
      </c>
      <c r="CN33" s="2">
        <v>1980</v>
      </c>
      <c r="CO33" s="17">
        <f>CN$66*BW33</f>
        <v>2850.6396204366397</v>
      </c>
      <c r="CP33" s="1">
        <f>CO33-CN33</f>
        <v>870.63962043663969</v>
      </c>
      <c r="CQ33" s="2">
        <v>1697</v>
      </c>
      <c r="CR33" s="17">
        <f>CQ$66*BX33</f>
        <v>1194.3568580748142</v>
      </c>
      <c r="CS33" s="1">
        <f>CR33-CQ33</f>
        <v>-502.64314192518577</v>
      </c>
      <c r="CT33" s="9"/>
      <c r="CX33" s="37"/>
      <c r="CZ33" s="17"/>
      <c r="DA33" s="1"/>
    </row>
    <row r="34" spans="1:105" x14ac:dyDescent="0.2">
      <c r="A34" s="42" t="s">
        <v>2</v>
      </c>
      <c r="B34">
        <v>0</v>
      </c>
      <c r="C34">
        <v>1</v>
      </c>
      <c r="D34">
        <v>0.26907630522088299</v>
      </c>
      <c r="E34">
        <v>0.73092369477911601</v>
      </c>
      <c r="F34">
        <v>0.606036536934074</v>
      </c>
      <c r="G34">
        <v>0.606036536934074</v>
      </c>
      <c r="H34">
        <v>6.1674008810572598E-2</v>
      </c>
      <c r="I34">
        <v>0.15330396475770899</v>
      </c>
      <c r="J34">
        <v>9.7236156203146296E-2</v>
      </c>
      <c r="K34">
        <v>0.24275226748711401</v>
      </c>
      <c r="L34">
        <v>0.77375650933506901</v>
      </c>
      <c r="M34" s="28">
        <v>0</v>
      </c>
      <c r="N34">
        <v>1.0043498474981101</v>
      </c>
      <c r="O34">
        <v>0.99784386101814604</v>
      </c>
      <c r="P34">
        <v>1.0060355006199</v>
      </c>
      <c r="Q34">
        <v>0.99687498807907104</v>
      </c>
      <c r="R34">
        <v>67.779998779296804</v>
      </c>
      <c r="S34" s="40">
        <f>IF(C34,O34,Q34)</f>
        <v>0.99784386101814604</v>
      </c>
      <c r="T34" s="40">
        <f>IF(D34 = 0,N34,P34)</f>
        <v>1.0060355006199</v>
      </c>
      <c r="U34" s="59">
        <f>R34*S34^(1-M34)</f>
        <v>67.633855681738751</v>
      </c>
      <c r="V34" s="58">
        <f>R34*T34^(M34+1)</f>
        <v>68.189085003946076</v>
      </c>
      <c r="W34" s="66">
        <f>0.5 * (D34-MAX($D$3:$D$65))/(MIN($D$3:$D$65)-MAX($D$3:$D$65)) + 0.75</f>
        <v>1.1443139678615577</v>
      </c>
      <c r="X34" s="66">
        <f>AVERAGE(D34, F34, G34, H34, I34, J34, K34)</f>
        <v>0.29087368233536759</v>
      </c>
      <c r="Y34" s="29">
        <f>1.2^M34</f>
        <v>1</v>
      </c>
      <c r="Z34" s="29">
        <f>IF(C34&gt;0, 1, 0.3)</f>
        <v>1</v>
      </c>
      <c r="AA34" s="29">
        <f>PERCENTILE($L$2:$L$65, 0.05)</f>
        <v>8.287252818817252E-2</v>
      </c>
      <c r="AB34" s="29">
        <f>PERCENTILE($L$2:$L$65, 0.95)</f>
        <v>1.0553543088907822</v>
      </c>
      <c r="AC34" s="29">
        <f>MIN(MAX(L34,AA34), AB34)</f>
        <v>0.77375650933506901</v>
      </c>
      <c r="AD34" s="29">
        <f>AC34-$AC$66+1</f>
        <v>1.6908839811468965</v>
      </c>
      <c r="AE34" s="74">
        <v>1</v>
      </c>
      <c r="AF34" s="74">
        <v>0</v>
      </c>
      <c r="AG34" s="21">
        <f>(AD34^4) *Y34*Z34*AE34</f>
        <v>8.174387838220543</v>
      </c>
      <c r="AH34" s="21">
        <f>(AD34^5)*Y34*Z34*AF34</f>
        <v>0</v>
      </c>
      <c r="AI34" s="15">
        <f>AG34/$AG$66</f>
        <v>2.2156532946494216E-2</v>
      </c>
      <c r="AJ34" s="15">
        <f>AH34/$AH$66</f>
        <v>0</v>
      </c>
      <c r="AK34" s="2">
        <v>3118</v>
      </c>
      <c r="AL34" s="16">
        <f>$D$72*AI34</f>
        <v>2611.9222217014822</v>
      </c>
      <c r="AM34" s="24">
        <f>AL34-AK34</f>
        <v>-506.07777829851784</v>
      </c>
      <c r="AN34" s="78">
        <v>271</v>
      </c>
      <c r="AO34" s="78">
        <v>1220</v>
      </c>
      <c r="AP34" s="78">
        <v>0</v>
      </c>
      <c r="AQ34" s="10">
        <f>SUM(AN34:AP34)</f>
        <v>1491</v>
      </c>
      <c r="AR34" s="16">
        <f>AI34*$D$71</f>
        <v>4004.3958418777693</v>
      </c>
      <c r="AS34" s="9">
        <f>AR34-AQ34</f>
        <v>2513.3958418777693</v>
      </c>
      <c r="AT34" s="9">
        <f>AS34+AM34</f>
        <v>2007.3180635792514</v>
      </c>
      <c r="AU34" s="18">
        <f>AK34+AQ34</f>
        <v>4609</v>
      </c>
      <c r="AV34" s="27">
        <f>AL34+AR34</f>
        <v>6616.3180635792514</v>
      </c>
      <c r="AW34" s="67">
        <f>AT34*(AT34&lt;0)</f>
        <v>0</v>
      </c>
      <c r="AX34">
        <f>AW34/$AW$66</f>
        <v>0</v>
      </c>
      <c r="AY34" s="57">
        <f>AX34*$AT$66</f>
        <v>0</v>
      </c>
      <c r="AZ34" s="60">
        <f>IF(AY34&gt;0,U34,V34)</f>
        <v>68.189085003946076</v>
      </c>
      <c r="BA34" s="17">
        <f>AY34/AZ34</f>
        <v>0</v>
      </c>
      <c r="BB34" s="35">
        <f>AU34/AV34</f>
        <v>0.69661100867733283</v>
      </c>
      <c r="BC34" s="28">
        <v>0</v>
      </c>
      <c r="BD34" s="16">
        <f>AJ34*$D$74</f>
        <v>0</v>
      </c>
      <c r="BE34" s="54">
        <f>BD34-BC34</f>
        <v>0</v>
      </c>
      <c r="BF34" s="75">
        <f>BE34*(BE34&gt;0)</f>
        <v>0</v>
      </c>
      <c r="BG34" s="35">
        <f>BF34/$BF$66</f>
        <v>0</v>
      </c>
      <c r="BH34" s="76">
        <f>BG34 * $BE$66</f>
        <v>0</v>
      </c>
      <c r="BI34" s="77">
        <f>IF(BH34&gt;0, U34, V34)</f>
        <v>68.189085003946076</v>
      </c>
      <c r="BJ34" s="17">
        <f>BH34/BI34</f>
        <v>0</v>
      </c>
      <c r="BK34" s="39">
        <f>($AD34^$BK$68)*($BL$68^$M34)*(IF($C34&gt;0,1,$BM$68))</f>
        <v>1.7783315582532213</v>
      </c>
      <c r="BL34" s="39">
        <f>($AD34^$BK$69)*($BL$69^$M34)*(IF($C34&gt;0,1,$BM$69))</f>
        <v>3.0675727425294235</v>
      </c>
      <c r="BM34" s="39">
        <f>($AD34^$BK$70)*($BL$70^$M34)*(IF($C34&gt;0,1,$BM$70))</f>
        <v>12.862265118184222</v>
      </c>
      <c r="BN34" s="39">
        <f>($AD34^$BK$71)*($BL$71^$M34)*(IF($C34&gt;0,1,$BM$71))</f>
        <v>3.0788722319442252</v>
      </c>
      <c r="BO34" s="39">
        <f>($AD34^$BK$72)*($BL$72^$M34)*(IF($C34&gt;0,1,$BM$72))</f>
        <v>1.0478572656848915</v>
      </c>
      <c r="BP34" s="39">
        <f>($AD34^$BK$73)*($BL$73^$M34)*(IF($C34&gt;0,1,$BM$73))</f>
        <v>6.5768225147733936</v>
      </c>
      <c r="BQ34" s="39">
        <f>($AD34^$BK$75)*($BL$75^$M34)*(IF($C34&gt;0,1,$BM$75))</f>
        <v>2.6619760358469682</v>
      </c>
      <c r="BR34" s="37">
        <f>BK34/BK$66</f>
        <v>1.6241880057544848E-2</v>
      </c>
      <c r="BS34" s="37">
        <f>BL34/BL$66</f>
        <v>1.7631750821328486E-2</v>
      </c>
      <c r="BT34" s="37">
        <f>BM34/BM$66</f>
        <v>1.2605311891258764E-2</v>
      </c>
      <c r="BU34" s="37">
        <f>BN34/BN$66</f>
        <v>9.7153647362327386E-3</v>
      </c>
      <c r="BV34" s="37">
        <f>BO34/BO$66</f>
        <v>1.7203843172930507E-2</v>
      </c>
      <c r="BW34" s="37">
        <f>BP34/BP$66</f>
        <v>2.1467607290925023E-2</v>
      </c>
      <c r="BX34" s="37">
        <f>BQ34/BQ$66</f>
        <v>1.2165049257667898E-2</v>
      </c>
      <c r="BY34" s="2">
        <v>1985</v>
      </c>
      <c r="BZ34" s="17">
        <f>BY$66*BR34</f>
        <v>930.39985721639903</v>
      </c>
      <c r="CA34" s="1">
        <f>BZ34-BY34</f>
        <v>-1054.6001427836009</v>
      </c>
      <c r="CB34" s="2">
        <v>2148</v>
      </c>
      <c r="CC34" s="17">
        <f>CB$66*BS34</f>
        <v>957.59801885717138</v>
      </c>
      <c r="CD34" s="1">
        <f>CC34-CB34</f>
        <v>-1190.4019811428286</v>
      </c>
      <c r="CE34" s="2">
        <v>2656</v>
      </c>
      <c r="CF34" s="17">
        <f>CE$66*BT34</f>
        <v>804.10545085528781</v>
      </c>
      <c r="CG34" s="1">
        <f>CF34-CE34</f>
        <v>-1851.8945491447121</v>
      </c>
      <c r="CH34" s="2">
        <v>931</v>
      </c>
      <c r="CI34" s="17">
        <f>CH$66*BU34</f>
        <v>594.81349061111314</v>
      </c>
      <c r="CJ34" s="1">
        <f>CI34-CH34</f>
        <v>-336.18650938888686</v>
      </c>
      <c r="CK34" s="2">
        <v>881</v>
      </c>
      <c r="CL34" s="17">
        <f>CK$66*BV34</f>
        <v>1255.9837746829646</v>
      </c>
      <c r="CM34" s="1">
        <f>CL34-CK34</f>
        <v>374.98377468296462</v>
      </c>
      <c r="CN34" s="2">
        <v>1288</v>
      </c>
      <c r="CO34" s="17">
        <f>CN$66*BW34</f>
        <v>1640.7477576381086</v>
      </c>
      <c r="CP34" s="1">
        <f>CO34-CN34</f>
        <v>352.74775763810862</v>
      </c>
      <c r="CQ34" s="2">
        <v>1288</v>
      </c>
      <c r="CR34" s="17">
        <f>CQ$66*BX34</f>
        <v>896.2600040586824</v>
      </c>
      <c r="CS34" s="1">
        <f>CR34-CQ34</f>
        <v>-391.7399959413176</v>
      </c>
      <c r="CT34" s="9"/>
      <c r="CX34" s="37"/>
      <c r="CZ34" s="17"/>
      <c r="DA34" s="1"/>
    </row>
    <row r="35" spans="1:105" x14ac:dyDescent="0.2">
      <c r="A35" s="42" t="s">
        <v>14</v>
      </c>
      <c r="B35">
        <v>1</v>
      </c>
      <c r="C35">
        <v>1</v>
      </c>
      <c r="D35">
        <v>0.63293172690763</v>
      </c>
      <c r="E35">
        <v>0.367068273092369</v>
      </c>
      <c r="F35">
        <v>0.77362986497219999</v>
      </c>
      <c r="G35">
        <v>0.77362986497219999</v>
      </c>
      <c r="H35">
        <v>0.51013215859030803</v>
      </c>
      <c r="I35">
        <v>0.40969162995594699</v>
      </c>
      <c r="J35">
        <v>0.45716176080880699</v>
      </c>
      <c r="K35">
        <v>0.59470496154393304</v>
      </c>
      <c r="L35">
        <v>0.75120008010242401</v>
      </c>
      <c r="M35" s="28">
        <v>0</v>
      </c>
      <c r="N35">
        <v>1.0059412155752701</v>
      </c>
      <c r="O35">
        <v>0.99649593456835495</v>
      </c>
      <c r="P35">
        <v>1.00829856808339</v>
      </c>
      <c r="Q35">
        <v>0.993874858859076</v>
      </c>
      <c r="R35">
        <v>75.620002746582003</v>
      </c>
      <c r="S35" s="40">
        <f>IF(C35,O35,Q35)</f>
        <v>0.99649593456835495</v>
      </c>
      <c r="T35" s="40">
        <f>IF(D35 = 0,N35,P35)</f>
        <v>1.00829856808339</v>
      </c>
      <c r="U35" s="59">
        <f>R35*S35^(1-M35)</f>
        <v>75.355025309016796</v>
      </c>
      <c r="V35" s="58">
        <f>R35*T35^(M35+1)</f>
        <v>76.247540487840652</v>
      </c>
      <c r="W35" s="66">
        <f>0.5 * (D35-MAX($D$3:$D$65))/(MIN($D$3:$D$65)-MAX($D$3:$D$65)) + 0.75</f>
        <v>0.94483158220024732</v>
      </c>
      <c r="X35" s="66">
        <f>AVERAGE(D35, F35, G35, H35, I35, J35, K35)</f>
        <v>0.59312599539300359</v>
      </c>
      <c r="Y35" s="29">
        <f>1.2^M35</f>
        <v>1</v>
      </c>
      <c r="Z35" s="29">
        <f>IF(C35&gt;0, 1, 0.3)</f>
        <v>1</v>
      </c>
      <c r="AA35" s="29">
        <f>PERCENTILE($L$2:$L$65, 0.05)</f>
        <v>8.287252818817252E-2</v>
      </c>
      <c r="AB35" s="29">
        <f>PERCENTILE($L$2:$L$65, 0.95)</f>
        <v>1.0553543088907822</v>
      </c>
      <c r="AC35" s="29">
        <f>MIN(MAX(L35,AA35), AB35)</f>
        <v>0.75120008010242401</v>
      </c>
      <c r="AD35" s="29">
        <f>AC35-$AC$66+1</f>
        <v>1.6683275519142515</v>
      </c>
      <c r="AE35" s="74">
        <v>1</v>
      </c>
      <c r="AF35" s="74">
        <v>0</v>
      </c>
      <c r="AG35" s="21">
        <f>(AD35^4) *Y35*Z35*AE35</f>
        <v>7.7468525231457406</v>
      </c>
      <c r="AH35" s="21">
        <f>(AD35^5)*Y35*Z35*AF35</f>
        <v>0</v>
      </c>
      <c r="AI35" s="15">
        <f>AG35/$AG$66</f>
        <v>2.09977060738624E-2</v>
      </c>
      <c r="AJ35" s="15">
        <f>AH35/$AH$66</f>
        <v>0</v>
      </c>
      <c r="AK35" s="2">
        <v>0</v>
      </c>
      <c r="AL35" s="16">
        <f>$D$72*AI35</f>
        <v>2475.3139505860868</v>
      </c>
      <c r="AM35" s="24">
        <f>AL35-AK35</f>
        <v>2475.3139505860868</v>
      </c>
      <c r="AN35" s="78">
        <v>1890</v>
      </c>
      <c r="AO35" s="78">
        <v>1361</v>
      </c>
      <c r="AP35" s="78">
        <v>0</v>
      </c>
      <c r="AQ35" s="10">
        <f>SUM(AN35:AP35)</f>
        <v>3251</v>
      </c>
      <c r="AR35" s="16">
        <f>AI35*$D$71</f>
        <v>3794.9586740036639</v>
      </c>
      <c r="AS35" s="9">
        <f>AR35-AQ35</f>
        <v>543.95867400366387</v>
      </c>
      <c r="AT35" s="9">
        <f>AS35+AM35</f>
        <v>3019.2726245897506</v>
      </c>
      <c r="AU35" s="18">
        <f>AK35+AQ35</f>
        <v>3251</v>
      </c>
      <c r="AV35" s="27">
        <f>AL35+AR35</f>
        <v>6270.2726245897502</v>
      </c>
      <c r="AW35" s="67">
        <f>AT35*(AT35&lt;0)</f>
        <v>0</v>
      </c>
      <c r="AX35">
        <f>AW35/$AW$66</f>
        <v>0</v>
      </c>
      <c r="AY35" s="57">
        <f>AX35*$AT$66</f>
        <v>0</v>
      </c>
      <c r="AZ35" s="70">
        <f>IF(AY35&gt;0,U35,V35)</f>
        <v>76.247540487840652</v>
      </c>
      <c r="BA35" s="17">
        <f>AY35/AZ35</f>
        <v>0</v>
      </c>
      <c r="BB35" s="35">
        <f>AU35/AV35</f>
        <v>0.51847825360108735</v>
      </c>
      <c r="BC35" s="28">
        <v>0</v>
      </c>
      <c r="BD35" s="16">
        <f>AJ35*$D$74</f>
        <v>0</v>
      </c>
      <c r="BE35" s="54">
        <f>BD35-BC35</f>
        <v>0</v>
      </c>
      <c r="BF35" s="75">
        <f>BE35*(BE35&gt;0)</f>
        <v>0</v>
      </c>
      <c r="BG35" s="35">
        <f>BF35/$BF$66</f>
        <v>0</v>
      </c>
      <c r="BH35" s="76">
        <f>BG35 * $BE$66</f>
        <v>0</v>
      </c>
      <c r="BI35" s="77">
        <f>IF(BH35&gt;0, U35, V35)</f>
        <v>76.247540487840652</v>
      </c>
      <c r="BJ35" s="17">
        <f>BH35/BI35</f>
        <v>0</v>
      </c>
      <c r="BK35" s="39">
        <f>($AD35^$BK$68)*($BL$68^$M35)*(IF($C35&gt;0,1,$BM$68))</f>
        <v>1.752347886125504</v>
      </c>
      <c r="BL35" s="39">
        <f>($AD35^$BK$69)*($BL$69^$M35)*(IF($C35&gt;0,1,$BM$69))</f>
        <v>2.9809064129288334</v>
      </c>
      <c r="BM35" s="39">
        <f>($AD35^$BK$70)*($BL$70^$M35)*(IF($C35&gt;0,1,$BM$70))</f>
        <v>12.049085034322674</v>
      </c>
      <c r="BN35" s="39">
        <f>($AD35^$BK$71)*($BL$71^$M35)*(IF($C35&gt;0,1,$BM$71))</f>
        <v>2.9916054146702442</v>
      </c>
      <c r="BO35" s="39">
        <f>($AD35^$BK$72)*($BL$72^$M35)*(IF($C35&gt;0,1,$BM$72))</f>
        <v>1.0466055602540962</v>
      </c>
      <c r="BP35" s="39">
        <f>($AD35^$BK$73)*($BL$73^$M35)*(IF($C35&gt;0,1,$BM$73))</f>
        <v>6.2675934934524413</v>
      </c>
      <c r="BQ35" s="39">
        <f>($AD35^$BK$75)*($BL$75^$M35)*(IF($C35&gt;0,1,$BM$75))</f>
        <v>2.5961655599559625</v>
      </c>
      <c r="BR35" s="37">
        <f>BK35/BK$66</f>
        <v>1.6004565657879416E-2</v>
      </c>
      <c r="BS35" s="37">
        <f>BL35/BL$66</f>
        <v>1.7133611329171985E-2</v>
      </c>
      <c r="BT35" s="37">
        <f>BM35/BM$66</f>
        <v>1.1808376943436616E-2</v>
      </c>
      <c r="BU35" s="37">
        <f>BN35/BN$66</f>
        <v>9.4399947645949361E-3</v>
      </c>
      <c r="BV35" s="37">
        <f>BO35/BO$66</f>
        <v>1.718329252673536E-2</v>
      </c>
      <c r="BW35" s="37">
        <f>BP35/BP$66</f>
        <v>2.0458243395554038E-2</v>
      </c>
      <c r="BX35" s="37">
        <f>BQ35/BQ$66</f>
        <v>1.1864299863194133E-2</v>
      </c>
      <c r="BY35" s="2">
        <v>690</v>
      </c>
      <c r="BZ35" s="17">
        <f>BY$66*BR35</f>
        <v>916.80553914596442</v>
      </c>
      <c r="CA35" s="1">
        <f>BZ35-BY35</f>
        <v>226.80553914596442</v>
      </c>
      <c r="CB35" s="2">
        <v>1123</v>
      </c>
      <c r="CC35" s="17">
        <f>CB$66*BS35</f>
        <v>930.54356489865961</v>
      </c>
      <c r="CD35" s="1">
        <f>CC35-CB35</f>
        <v>-192.45643510134039</v>
      </c>
      <c r="CE35" s="2">
        <v>0</v>
      </c>
      <c r="CF35" s="17">
        <f>CE$66*BT35</f>
        <v>753.2681735987652</v>
      </c>
      <c r="CG35" s="1">
        <f>CF35-CE35</f>
        <v>753.2681735987652</v>
      </c>
      <c r="CH35" s="2">
        <v>1348</v>
      </c>
      <c r="CI35" s="17">
        <f>CH$66*BU35</f>
        <v>577.95423946756034</v>
      </c>
      <c r="CJ35" s="1">
        <f>CI35-CH35</f>
        <v>-770.04576053243966</v>
      </c>
      <c r="CK35" s="2">
        <v>605</v>
      </c>
      <c r="CL35" s="17">
        <f>CK$66*BV35</f>
        <v>1254.4834542068415</v>
      </c>
      <c r="CM35" s="1">
        <f>CL35-CK35</f>
        <v>649.48345420684154</v>
      </c>
      <c r="CN35" s="2">
        <v>1664</v>
      </c>
      <c r="CO35" s="17">
        <f>CN$66*BW35</f>
        <v>1563.6030844787997</v>
      </c>
      <c r="CP35" s="1">
        <f>CO35-CN35</f>
        <v>-100.3969155212003</v>
      </c>
      <c r="CQ35" s="2">
        <v>227</v>
      </c>
      <c r="CR35" s="17">
        <f>CQ$66*BX35</f>
        <v>874.10229242082767</v>
      </c>
      <c r="CS35" s="1">
        <f>CR35-CQ35</f>
        <v>647.10229242082767</v>
      </c>
      <c r="CT35" s="9"/>
      <c r="CX35" s="37"/>
      <c r="CZ35" s="17"/>
      <c r="DA35" s="1"/>
    </row>
    <row r="36" spans="1:105" x14ac:dyDescent="0.2">
      <c r="A36" s="42" t="s">
        <v>83</v>
      </c>
      <c r="B36">
        <v>1</v>
      </c>
      <c r="C36">
        <v>1</v>
      </c>
      <c r="D36">
        <v>0.76867469879518002</v>
      </c>
      <c r="E36">
        <v>0.23132530120481901</v>
      </c>
      <c r="F36">
        <v>0.94440031771247002</v>
      </c>
      <c r="G36">
        <v>0.94440031771247002</v>
      </c>
      <c r="H36">
        <v>0.15947136563876599</v>
      </c>
      <c r="I36">
        <v>0.42643171806167401</v>
      </c>
      <c r="J36">
        <v>0.26077509166134</v>
      </c>
      <c r="K36">
        <v>0.49626210757669997</v>
      </c>
      <c r="L36">
        <v>0.85703948907920802</v>
      </c>
      <c r="M36" s="28">
        <v>0</v>
      </c>
      <c r="N36">
        <v>1.00989228902515</v>
      </c>
      <c r="O36">
        <v>0.99381571566884197</v>
      </c>
      <c r="P36">
        <v>1.01078208701212</v>
      </c>
      <c r="Q36">
        <v>0.99108679866723604</v>
      </c>
      <c r="R36">
        <v>189.88999938964801</v>
      </c>
      <c r="S36" s="40">
        <f>IF(C36,O36,Q36)</f>
        <v>0.99381571566884197</v>
      </c>
      <c r="T36" s="40">
        <f>IF(D36 = 0,N36,P36)</f>
        <v>1.01078208701212</v>
      </c>
      <c r="U36" s="59">
        <f>R36*S36^(1-M36)</f>
        <v>188.715665641779</v>
      </c>
      <c r="V36" s="58">
        <f>R36*T36^(M36+1)</f>
        <v>191.93740988579862</v>
      </c>
      <c r="W36" s="66">
        <f>0.5 * (D36-MAX($D$3:$D$65))/(MIN($D$3:$D$65)-MAX($D$3:$D$65)) + 0.75</f>
        <v>0.87041100123609416</v>
      </c>
      <c r="X36" s="66">
        <f>AVERAGE(D36, F36, G36, H36, I36, J36, K36)</f>
        <v>0.57148794530837144</v>
      </c>
      <c r="Y36" s="29">
        <f>1.2^M36</f>
        <v>1</v>
      </c>
      <c r="Z36" s="29">
        <f>IF(C36&gt;0, 1, 0.3)</f>
        <v>1</v>
      </c>
      <c r="AA36" s="29">
        <f>PERCENTILE($L$2:$L$65, 0.05)</f>
        <v>8.287252818817252E-2</v>
      </c>
      <c r="AB36" s="29">
        <f>PERCENTILE($L$2:$L$65, 0.95)</f>
        <v>1.0553543088907822</v>
      </c>
      <c r="AC36" s="29">
        <f>MIN(MAX(L36,AA36), AB36)</f>
        <v>0.85703948907920802</v>
      </c>
      <c r="AD36" s="29">
        <f>AC36-$AC$66+1</f>
        <v>1.7741669608910355</v>
      </c>
      <c r="AE36" s="74">
        <v>1</v>
      </c>
      <c r="AF36" s="74">
        <v>0</v>
      </c>
      <c r="AG36" s="21">
        <f>(AD36^4) *Y36*Z36*AE36</f>
        <v>9.907816388573897</v>
      </c>
      <c r="AH36" s="21">
        <f>(AD36^5)*Y36*Z36*AF36</f>
        <v>0</v>
      </c>
      <c r="AI36" s="15">
        <f>AG36/$AG$66</f>
        <v>2.6854960222812248E-2</v>
      </c>
      <c r="AJ36" s="15">
        <f>AH36/$AH$66</f>
        <v>0</v>
      </c>
      <c r="AK36" s="2">
        <v>5507</v>
      </c>
      <c r="AL36" s="16">
        <f>$D$72*AI36</f>
        <v>3165.7961802174154</v>
      </c>
      <c r="AM36" s="24">
        <f>AL36-AK36</f>
        <v>-2341.2038197825846</v>
      </c>
      <c r="AN36" s="78">
        <v>570</v>
      </c>
      <c r="AO36" s="78">
        <v>2658</v>
      </c>
      <c r="AP36" s="78">
        <v>0</v>
      </c>
      <c r="AQ36" s="10">
        <f>SUM(AN36:AP36)</f>
        <v>3228</v>
      </c>
      <c r="AR36" s="16">
        <f>AI36*$D$71</f>
        <v>4853.552282286917</v>
      </c>
      <c r="AS36" s="9">
        <f>AR36-AQ36</f>
        <v>1625.552282286917</v>
      </c>
      <c r="AT36" s="9">
        <f>AS36+AM36</f>
        <v>-715.65153749566753</v>
      </c>
      <c r="AU36" s="18">
        <f>AK36+AQ36</f>
        <v>8735</v>
      </c>
      <c r="AV36" s="27">
        <f>AL36+AR36</f>
        <v>8019.3484625043329</v>
      </c>
      <c r="AW36" s="67">
        <f>AT36*(AT36&lt;0)</f>
        <v>-715.65153749566753</v>
      </c>
      <c r="AX36">
        <f>AW36/$AW$66</f>
        <v>2.1314051764995921E-2</v>
      </c>
      <c r="AY36" s="57">
        <f>AX36*$AT$66</f>
        <v>-41.412563157834725</v>
      </c>
      <c r="AZ36" s="60">
        <f>IF(AY36&gt;0,U36,V36)</f>
        <v>191.93740988579862</v>
      </c>
      <c r="BA36" s="17">
        <f>AY36/AZ36</f>
        <v>-0.21576076900524449</v>
      </c>
      <c r="BB36" s="35">
        <f>AU36/AV36</f>
        <v>1.0892406086157502</v>
      </c>
      <c r="BC36" s="28">
        <v>0</v>
      </c>
      <c r="BD36" s="16">
        <f>AJ36*$D$74</f>
        <v>0</v>
      </c>
      <c r="BE36" s="54">
        <f>BD36-BC36</f>
        <v>0</v>
      </c>
      <c r="BF36" s="75">
        <f>BE36*(BE36&gt;0)</f>
        <v>0</v>
      </c>
      <c r="BG36" s="35">
        <f>BF36/$BF$66</f>
        <v>0</v>
      </c>
      <c r="BH36" s="76">
        <f>BG36 * $BE$66</f>
        <v>0</v>
      </c>
      <c r="BI36" s="77">
        <f>IF(BH36&gt;0, U36, V36)</f>
        <v>191.93740988579862</v>
      </c>
      <c r="BJ36" s="17">
        <f>BH36/BI36</f>
        <v>0</v>
      </c>
      <c r="BK36" s="39">
        <f>($AD36^$BK$68)*($BL$68^$M36)*(IF($C36&gt;0,1,$BM$68))</f>
        <v>1.8745540112664774</v>
      </c>
      <c r="BL36" s="39">
        <f>($AD36^$BK$69)*($BL$69^$M36)*(IF($C36&gt;0,1,$BM$69))</f>
        <v>3.3990240395836522</v>
      </c>
      <c r="BM36" s="39">
        <f>($AD36^$BK$70)*($BL$70^$M36)*(IF($C36&gt;0,1,$BM$70))</f>
        <v>16.250255447011856</v>
      </c>
      <c r="BN36" s="39">
        <f>($AD36^$BK$71)*($BL$71^$M36)*(IF($C36&gt;0,1,$BM$71))</f>
        <v>3.412692810633891</v>
      </c>
      <c r="BO36" s="39">
        <f>($AD36^$BK$72)*($BL$72^$M36)*(IF($C36&gt;0,1,$BM$72))</f>
        <v>1.0523507365905254</v>
      </c>
      <c r="BP36" s="39">
        <f>($AD36^$BK$73)*($BL$73^$M36)*(IF($C36&gt;0,1,$BM$73))</f>
        <v>7.8143747002646595</v>
      </c>
      <c r="BQ36" s="39">
        <f>($AD36^$BK$75)*($BL$75^$M36)*(IF($C36&gt;0,1,$BM$75))</f>
        <v>2.9115598677574979</v>
      </c>
      <c r="BR36" s="37">
        <f>BK36/BK$66</f>
        <v>1.7120700170380924E-2</v>
      </c>
      <c r="BS36" s="37">
        <f>BL36/BL$66</f>
        <v>1.9536861855222812E-2</v>
      </c>
      <c r="BT36" s="37">
        <f>BM36/BM$66</f>
        <v>1.5925619347762942E-2</v>
      </c>
      <c r="BU36" s="37">
        <f>BN36/BN$66</f>
        <v>1.076873377336956E-2</v>
      </c>
      <c r="BV36" s="37">
        <f>BO36/BO$66</f>
        <v>1.7277617503933619E-2</v>
      </c>
      <c r="BW36" s="37">
        <f>BP36/BP$66</f>
        <v>2.5507139186528853E-2</v>
      </c>
      <c r="BX36" s="37">
        <f>BQ36/BQ$66</f>
        <v>1.330563037794198E-2</v>
      </c>
      <c r="BY36" s="2">
        <v>738</v>
      </c>
      <c r="BZ36" s="17">
        <f>BY$66*BR36</f>
        <v>980.74218856010089</v>
      </c>
      <c r="CA36" s="1">
        <f>BZ36-BY36</f>
        <v>242.74218856010089</v>
      </c>
      <c r="CB36" s="2">
        <v>556</v>
      </c>
      <c r="CC36" s="17">
        <f>CB$66*BS36</f>
        <v>1061.0665042190062</v>
      </c>
      <c r="CD36" s="1">
        <f>CC36-CB36</f>
        <v>505.06650421900622</v>
      </c>
      <c r="CE36" s="2">
        <v>2456</v>
      </c>
      <c r="CF36" s="17">
        <f>CE$66*BT36</f>
        <v>1015.9111838131458</v>
      </c>
      <c r="CG36" s="1">
        <f>CF36-CE36</f>
        <v>-1440.0888161868543</v>
      </c>
      <c r="CH36" s="2">
        <v>1153</v>
      </c>
      <c r="CI36" s="17">
        <f>CH$66*BU36</f>
        <v>659.30495654077799</v>
      </c>
      <c r="CJ36" s="1">
        <f>CI36-CH36</f>
        <v>-493.69504345922201</v>
      </c>
      <c r="CK36" s="2">
        <v>1139</v>
      </c>
      <c r="CL36" s="17">
        <f>CK$66*BV36</f>
        <v>1261.3697434921778</v>
      </c>
      <c r="CM36" s="1">
        <f>CL36-CK36</f>
        <v>122.3697434921778</v>
      </c>
      <c r="CN36" s="2">
        <v>1899</v>
      </c>
      <c r="CO36" s="17">
        <f>CN$66*BW36</f>
        <v>1949.4851408872137</v>
      </c>
      <c r="CP36" s="1">
        <f>CO36-CN36</f>
        <v>50.485140887213674</v>
      </c>
      <c r="CQ36" s="2">
        <v>1519</v>
      </c>
      <c r="CR36" s="17">
        <f>CQ$66*BX36</f>
        <v>980.29231809487544</v>
      </c>
      <c r="CS36" s="1">
        <f>CR36-CQ36</f>
        <v>-538.70768190512456</v>
      </c>
      <c r="CT36" s="9"/>
      <c r="CX36" s="37"/>
      <c r="CZ36" s="17"/>
      <c r="DA36" s="1"/>
    </row>
    <row r="37" spans="1:105" x14ac:dyDescent="0.2">
      <c r="A37" s="42" t="s">
        <v>3</v>
      </c>
      <c r="B37">
        <v>1</v>
      </c>
      <c r="C37">
        <v>1</v>
      </c>
      <c r="D37">
        <v>0.63373493975903605</v>
      </c>
      <c r="E37">
        <v>0.366265060240963</v>
      </c>
      <c r="F37">
        <v>0.77283558379666395</v>
      </c>
      <c r="G37">
        <v>0.77283558379666395</v>
      </c>
      <c r="H37">
        <v>6.6079295154184994E-2</v>
      </c>
      <c r="I37">
        <v>0.48458149779735599</v>
      </c>
      <c r="J37">
        <v>0.178943577194624</v>
      </c>
      <c r="K37">
        <v>0.37187896411046301</v>
      </c>
      <c r="L37">
        <v>0.82772535215642995</v>
      </c>
      <c r="M37" s="28">
        <v>0</v>
      </c>
      <c r="N37">
        <v>1.00651513690365</v>
      </c>
      <c r="O37">
        <v>0.99580765291710305</v>
      </c>
      <c r="P37">
        <v>1.01052211779233</v>
      </c>
      <c r="Q37">
        <v>0.99291443618142405</v>
      </c>
      <c r="R37">
        <v>104.470001220703</v>
      </c>
      <c r="S37" s="40">
        <f>IF(C37,O37,Q37)</f>
        <v>0.99580765291710305</v>
      </c>
      <c r="T37" s="40">
        <f>IF(D37 = 0,N37,P37)</f>
        <v>1.01052211779233</v>
      </c>
      <c r="U37" s="59">
        <f>R37*S37^(1-M37)</f>
        <v>104.03202671583514</v>
      </c>
      <c r="V37" s="58">
        <f>R37*T37^(M37+1)</f>
        <v>105.56924687931209</v>
      </c>
      <c r="W37" s="66">
        <f>0.5 * (D37-MAX($D$3:$D$65))/(MIN($D$3:$D$65)-MAX($D$3:$D$65)) + 0.75</f>
        <v>0.94439122373300366</v>
      </c>
      <c r="X37" s="66">
        <f>AVERAGE(D37, F37, G37, H37, I37, J37, K37)</f>
        <v>0.46869849165842747</v>
      </c>
      <c r="Y37" s="29">
        <f>1.2^M37</f>
        <v>1</v>
      </c>
      <c r="Z37" s="29">
        <f>IF(C37&gt;0, 1, 0.3)</f>
        <v>1</v>
      </c>
      <c r="AA37" s="29">
        <f>PERCENTILE($L$2:$L$65, 0.05)</f>
        <v>8.287252818817252E-2</v>
      </c>
      <c r="AB37" s="29">
        <f>PERCENTILE($L$2:$L$65, 0.95)</f>
        <v>1.0553543088907822</v>
      </c>
      <c r="AC37" s="29">
        <f>MIN(MAX(L37,AA37), AB37)</f>
        <v>0.82772535215642995</v>
      </c>
      <c r="AD37" s="29">
        <f>AC37-$AC$66+1</f>
        <v>1.7448528239682575</v>
      </c>
      <c r="AE37" s="74">
        <v>1</v>
      </c>
      <c r="AF37" s="74">
        <v>0</v>
      </c>
      <c r="AG37" s="21">
        <f>(AD37^4) *Y37*Z37*AE37</f>
        <v>9.2690495265700505</v>
      </c>
      <c r="AH37" s="21">
        <f>(AD37^5)*Y37*Z37*AF37</f>
        <v>0</v>
      </c>
      <c r="AI37" s="15">
        <f>AG37/$AG$66</f>
        <v>2.5123593996592444E-2</v>
      </c>
      <c r="AJ37" s="15">
        <f>AH37/$AH$66</f>
        <v>0</v>
      </c>
      <c r="AK37" s="2">
        <v>2612</v>
      </c>
      <c r="AL37" s="16">
        <f>$D$72*AI37</f>
        <v>2961.6941245804805</v>
      </c>
      <c r="AM37" s="24">
        <f>AL37-AK37</f>
        <v>349.69412458048055</v>
      </c>
      <c r="AN37" s="78">
        <v>836</v>
      </c>
      <c r="AO37" s="78">
        <v>4910</v>
      </c>
      <c r="AP37" s="78">
        <v>0</v>
      </c>
      <c r="AQ37" s="10">
        <f>SUM(AN37:AP37)</f>
        <v>5746</v>
      </c>
      <c r="AR37" s="16">
        <f>AI37*$D$71</f>
        <v>4540.6388976077851</v>
      </c>
      <c r="AS37" s="9">
        <f>AR37-AQ37</f>
        <v>-1205.3611023922149</v>
      </c>
      <c r="AT37" s="9">
        <f>AS37+AM37</f>
        <v>-855.66697781173434</v>
      </c>
      <c r="AU37" s="18">
        <f>AK37+AQ37</f>
        <v>8358</v>
      </c>
      <c r="AV37" s="27">
        <f>AL37+AR37</f>
        <v>7502.3330221882661</v>
      </c>
      <c r="AW37" s="67">
        <f>AT37*(AT37&lt;0)</f>
        <v>-855.66697781173434</v>
      </c>
      <c r="AX37">
        <f>AW37/$AW$66</f>
        <v>2.5484092890371707E-2</v>
      </c>
      <c r="AY37" s="57">
        <f>AX37*$AT$66</f>
        <v>-49.514827963206237</v>
      </c>
      <c r="AZ37" s="70">
        <f>IF(AY37&gt;0,U37,V37)</f>
        <v>105.56924687931209</v>
      </c>
      <c r="BA37" s="17">
        <f>AY37/AZ37</f>
        <v>-0.46902700764562738</v>
      </c>
      <c r="BB37" s="35">
        <f>AU37/AV37</f>
        <v>1.1140534518104015</v>
      </c>
      <c r="BC37" s="28">
        <v>0</v>
      </c>
      <c r="BD37" s="16">
        <f>AJ37*$D$74</f>
        <v>0</v>
      </c>
      <c r="BE37" s="54">
        <f>BD37-BC37</f>
        <v>0</v>
      </c>
      <c r="BF37" s="75">
        <f>BE37*(BE37&gt;0)</f>
        <v>0</v>
      </c>
      <c r="BG37" s="35">
        <f>BF37/$BF$66</f>
        <v>0</v>
      </c>
      <c r="BH37" s="76">
        <f>BG37 * $BE$66</f>
        <v>0</v>
      </c>
      <c r="BI37" s="77">
        <f>IF(BH37&gt;0, U37, V37)</f>
        <v>105.56924687931209</v>
      </c>
      <c r="BJ37" s="17">
        <f>BH37/BI37</f>
        <v>0</v>
      </c>
      <c r="BK37" s="39">
        <f>($AD37^$BK$68)*($BL$68^$M37)*(IF($C37&gt;0,1,$BM$68))</f>
        <v>1.8406348710870899</v>
      </c>
      <c r="BL37" s="39">
        <f>($AD37^$BK$69)*($BL$69^$M37)*(IF($C37&gt;0,1,$BM$69))</f>
        <v>3.2802978600873658</v>
      </c>
      <c r="BM37" s="39">
        <f>($AD37^$BK$70)*($BL$70^$M37)*(IF($C37&gt;0,1,$BM$70))</f>
        <v>14.98556244328463</v>
      </c>
      <c r="BN37" s="39">
        <f>($AD37^$BK$71)*($BL$71^$M37)*(IF($C37&gt;0,1,$BM$71))</f>
        <v>3.293105105526446</v>
      </c>
      <c r="BO37" s="39">
        <f>($AD37^$BK$72)*($BL$72^$M37)*(IF($C37&gt;0,1,$BM$72))</f>
        <v>1.0507914569341572</v>
      </c>
      <c r="BP37" s="39">
        <f>($AD37^$BK$73)*($BL$73^$M37)*(IF($C37&gt;0,1,$BM$73))</f>
        <v>7.3611735883470271</v>
      </c>
      <c r="BQ37" s="39">
        <f>($AD37^$BK$75)*($BL$75^$M37)*(IF($C37&gt;0,1,$BM$75))</f>
        <v>2.8225289459864644</v>
      </c>
      <c r="BR37" s="37">
        <f>BK37/BK$66</f>
        <v>1.6810909454531626E-2</v>
      </c>
      <c r="BS37" s="37">
        <f>BL37/BL$66</f>
        <v>1.8854449215475359E-2</v>
      </c>
      <c r="BT37" s="37">
        <f>BM37/BM$66</f>
        <v>1.4686191485547869E-2</v>
      </c>
      <c r="BU37" s="37">
        <f>BN37/BN$66</f>
        <v>1.0391375414346588E-2</v>
      </c>
      <c r="BV37" s="37">
        <f>BO37/BO$66</f>
        <v>1.7252017068121052E-2</v>
      </c>
      <c r="BW37" s="37">
        <f>BP37/BP$66</f>
        <v>2.4027831591926153E-2</v>
      </c>
      <c r="BX37" s="37">
        <f>BQ37/BQ$66</f>
        <v>1.2898765126634189E-2</v>
      </c>
      <c r="BY37" s="2">
        <v>788</v>
      </c>
      <c r="BZ37" s="17">
        <f>BY$66*BR37</f>
        <v>962.9961371933897</v>
      </c>
      <c r="CA37" s="1">
        <f>BZ37-BY37</f>
        <v>174.9961371933897</v>
      </c>
      <c r="CB37" s="2">
        <v>2055</v>
      </c>
      <c r="CC37" s="17">
        <f>CB$66*BS37</f>
        <v>1024.0039913416822</v>
      </c>
      <c r="CD37" s="1">
        <f>CC37-CB37</f>
        <v>-1030.9960086583178</v>
      </c>
      <c r="CE37" s="2">
        <v>0</v>
      </c>
      <c r="CF37" s="17">
        <f>CE$66*BT37</f>
        <v>936.84684105458405</v>
      </c>
      <c r="CG37" s="1">
        <f>CF37-CE37</f>
        <v>936.84684105458405</v>
      </c>
      <c r="CH37" s="2">
        <v>0</v>
      </c>
      <c r="CI37" s="17">
        <f>CH$66*BU37</f>
        <v>636.20156836795547</v>
      </c>
      <c r="CJ37" s="1">
        <f>CI37-CH37</f>
        <v>636.20156836795547</v>
      </c>
      <c r="CK37" s="2">
        <v>940</v>
      </c>
      <c r="CL37" s="17">
        <f>CK$66*BV37</f>
        <v>1259.5007580752456</v>
      </c>
      <c r="CM37" s="1">
        <f>CL37-CK37</f>
        <v>319.50075807524559</v>
      </c>
      <c r="CN37" s="2">
        <v>836</v>
      </c>
      <c r="CO37" s="17">
        <f>CN$66*BW37</f>
        <v>1836.423140739324</v>
      </c>
      <c r="CP37" s="1">
        <f>CO37-CN37</f>
        <v>1000.423140739324</v>
      </c>
      <c r="CQ37" s="2">
        <v>1254</v>
      </c>
      <c r="CR37" s="17">
        <f>CQ$66*BX37</f>
        <v>950.31652070477389</v>
      </c>
      <c r="CS37" s="1">
        <f>CR37-CQ37</f>
        <v>-303.68347929522611</v>
      </c>
      <c r="CT37" s="9"/>
      <c r="CX37" s="37"/>
      <c r="CZ37" s="17"/>
      <c r="DA37" s="1"/>
    </row>
    <row r="38" spans="1:105" x14ac:dyDescent="0.2">
      <c r="A38" s="43" t="s">
        <v>98</v>
      </c>
      <c r="B38">
        <v>1</v>
      </c>
      <c r="C38">
        <v>1</v>
      </c>
      <c r="D38">
        <v>0.75381679389312894</v>
      </c>
      <c r="E38">
        <v>0.24618320610687</v>
      </c>
      <c r="F38">
        <v>0.94237918215613303</v>
      </c>
      <c r="G38">
        <v>0.94237918215613303</v>
      </c>
      <c r="H38">
        <v>0.52657004830917797</v>
      </c>
      <c r="I38">
        <v>0.63043478260869501</v>
      </c>
      <c r="J38">
        <v>0.57616670672128101</v>
      </c>
      <c r="K38">
        <v>0.73686329116437499</v>
      </c>
      <c r="L38">
        <v>0.14426975513968501</v>
      </c>
      <c r="M38" s="28">
        <v>0</v>
      </c>
      <c r="N38">
        <v>1.0128471309653899</v>
      </c>
      <c r="O38">
        <v>0.98970195157027596</v>
      </c>
      <c r="P38">
        <v>1.0169720398006901</v>
      </c>
      <c r="Q38">
        <v>0.98581037183978903</v>
      </c>
      <c r="R38">
        <v>5.7199997901916504</v>
      </c>
      <c r="S38" s="40">
        <f>IF(C38,O38,Q38)</f>
        <v>0.98970195157027596</v>
      </c>
      <c r="T38" s="40">
        <f>IF(D38 = 0,N38,P38)</f>
        <v>1.0169720398006901</v>
      </c>
      <c r="U38" s="59">
        <f>R38*S38^(1-M38)</f>
        <v>5.6610949553342458</v>
      </c>
      <c r="V38" s="58">
        <f>R38*T38^(M38+1)</f>
        <v>5.8170798542907223</v>
      </c>
      <c r="W38" s="66">
        <f>0.5 * (D38-MAX($D$3:$D$65))/(MIN($D$3:$D$65)-MAX($D$3:$D$65)) + 0.75</f>
        <v>0.87855679250134489</v>
      </c>
      <c r="X38" s="66">
        <f>AVERAGE(D38, F38, G38, H38, I38, J38, K38)</f>
        <v>0.72980142671556059</v>
      </c>
      <c r="Y38" s="29">
        <f>1.2^M38</f>
        <v>1</v>
      </c>
      <c r="Z38" s="29">
        <f>IF(C38&gt;0, 1, 0.3)</f>
        <v>1</v>
      </c>
      <c r="AA38" s="29">
        <f>PERCENTILE($L$2:$L$65, 0.05)</f>
        <v>8.287252818817252E-2</v>
      </c>
      <c r="AB38" s="29">
        <f>PERCENTILE($L$2:$L$65, 0.95)</f>
        <v>1.0553543088907822</v>
      </c>
      <c r="AC38" s="29">
        <f>MIN(MAX(L38,AA38), AB38)</f>
        <v>0.14426975513968501</v>
      </c>
      <c r="AD38" s="29">
        <f>AC38-$AC$66+1</f>
        <v>1.0613972269515124</v>
      </c>
      <c r="AE38" s="74">
        <v>1</v>
      </c>
      <c r="AF38" s="74">
        <v>0</v>
      </c>
      <c r="AG38" s="21">
        <f>(AD38^4) *Y38*Z38*AE38</f>
        <v>1.2691466114313499</v>
      </c>
      <c r="AH38" s="21">
        <f>(AD38^5)*Y38*Z38*AF38</f>
        <v>0</v>
      </c>
      <c r="AI38" s="15">
        <f>AG38/$AG$66</f>
        <v>3.4399993328713316E-3</v>
      </c>
      <c r="AJ38" s="15">
        <f>AH38/$AH$66</f>
        <v>0</v>
      </c>
      <c r="AK38" s="2">
        <v>286</v>
      </c>
      <c r="AL38" s="16">
        <f>$D$72*AI38</f>
        <v>405.52421815555692</v>
      </c>
      <c r="AM38" s="24">
        <f>AL38-AK38</f>
        <v>119.52421815555692</v>
      </c>
      <c r="AN38" s="78">
        <v>378</v>
      </c>
      <c r="AO38" s="78">
        <v>429</v>
      </c>
      <c r="AP38" s="78">
        <v>0</v>
      </c>
      <c r="AQ38" s="10">
        <f>SUM(AN38:AP38)</f>
        <v>807</v>
      </c>
      <c r="AR38" s="16">
        <f>AI38*$D$71</f>
        <v>621.71816582846145</v>
      </c>
      <c r="AS38" s="9">
        <f>AR38-AQ38</f>
        <v>-185.28183417153855</v>
      </c>
      <c r="AT38" s="9">
        <f>AS38+AM38</f>
        <v>-65.757616015981625</v>
      </c>
      <c r="AU38" s="18">
        <f>AK38+AQ38</f>
        <v>1093</v>
      </c>
      <c r="AV38" s="27">
        <f>AL38+AR38</f>
        <v>1027.2423839840185</v>
      </c>
      <c r="AW38" s="67">
        <f>AT38*(AT38&lt;0)</f>
        <v>-65.757616015981625</v>
      </c>
      <c r="AX38">
        <f>AW38/$AW$66</f>
        <v>1.9584408867644502E-3</v>
      </c>
      <c r="AY38" s="57">
        <f>AX38*$AT$66</f>
        <v>-3.8051918897567791</v>
      </c>
      <c r="AZ38" s="60">
        <f>IF(AY38&gt;0,U38,V38)</f>
        <v>5.8170798542907223</v>
      </c>
      <c r="BA38" s="17">
        <f>AY38/AZ38</f>
        <v>-0.6541412504334182</v>
      </c>
      <c r="BB38" s="35">
        <f>AU38/AV38</f>
        <v>1.0640137294189027</v>
      </c>
      <c r="BC38" s="28">
        <v>0</v>
      </c>
      <c r="BD38" s="16">
        <f>AJ38*$D$74</f>
        <v>0</v>
      </c>
      <c r="BE38" s="54">
        <f>BD38-BC38</f>
        <v>0</v>
      </c>
      <c r="BF38" s="75">
        <f>BE38*(BE38&gt;0)</f>
        <v>0</v>
      </c>
      <c r="BG38" s="35">
        <f>BF38/$BF$66</f>
        <v>0</v>
      </c>
      <c r="BH38" s="76">
        <f>BG38 * $BE$66</f>
        <v>0</v>
      </c>
      <c r="BI38" s="77">
        <f>IF(BH38&gt;0, U38, V38)</f>
        <v>5.8170798542907223</v>
      </c>
      <c r="BJ38" s="17">
        <f>BH38/BI38</f>
        <v>0</v>
      </c>
      <c r="BK38" s="39">
        <f>($AD38^$BK$68)*($BL$68^$M38)*(IF($C38&gt;0,1,$BM$68))</f>
        <v>1.0674861074502719</v>
      </c>
      <c r="BL38" s="39">
        <f>($AD38^$BK$69)*($BL$69^$M38)*(IF($C38&gt;0,1,$BM$69))</f>
        <v>1.1355951849413513</v>
      </c>
      <c r="BM38" s="39">
        <f>($AD38^$BK$70)*($BL$70^$M38)*(IF($C38&gt;0,1,$BM$70))</f>
        <v>1.3361169215091848</v>
      </c>
      <c r="BN38" s="39">
        <f>($AD38^$BK$71)*($BL$71^$M38)*(IF($C38&gt;0,1,$BM$71))</f>
        <v>1.1360689441816874</v>
      </c>
      <c r="BO38" s="39">
        <f>($AD38^$BK$72)*($BL$72^$M38)*(IF($C38&gt;0,1,$BM$72))</f>
        <v>1.0053172566069364</v>
      </c>
      <c r="BP38" s="39">
        <f>($AD38^$BK$73)*($BL$73^$M38)*(IF($C38&gt;0,1,$BM$73))</f>
        <v>1.2382214519830415</v>
      </c>
      <c r="BQ38" s="39">
        <f>($AD38^$BK$75)*($BL$75^$M38)*(IF($C38&gt;0,1,$BM$75))</f>
        <v>1.1174716043860389</v>
      </c>
      <c r="BR38" s="37">
        <f>BK38/BK$66</f>
        <v>9.7495774844895081E-3</v>
      </c>
      <c r="BS38" s="37">
        <f>BL38/BL$66</f>
        <v>6.5271577939098506E-3</v>
      </c>
      <c r="BT38" s="37">
        <f>BM38/BM$66</f>
        <v>1.309424923530841E-3</v>
      </c>
      <c r="BU38" s="37">
        <f>BN38/BN$66</f>
        <v>3.5848594312282169E-3</v>
      </c>
      <c r="BV38" s="37">
        <f>BO38/BO$66</f>
        <v>1.6505416327291533E-2</v>
      </c>
      <c r="BW38" s="37">
        <f>BP38/BP$66</f>
        <v>4.0417164688055732E-3</v>
      </c>
      <c r="BX38" s="37">
        <f>BQ38/BQ$66</f>
        <v>5.1067691550709497E-3</v>
      </c>
      <c r="BY38" s="2">
        <v>790</v>
      </c>
      <c r="BZ38" s="17">
        <f>BY$66*BR38</f>
        <v>558.49479662149702</v>
      </c>
      <c r="CA38" s="1">
        <f>BZ38-BY38</f>
        <v>-231.50520337850298</v>
      </c>
      <c r="CB38" s="2">
        <v>170</v>
      </c>
      <c r="CC38" s="17">
        <f>CB$66*BS38</f>
        <v>354.49646694503792</v>
      </c>
      <c r="CD38" s="1">
        <f>CC38-CB38</f>
        <v>184.49646694503792</v>
      </c>
      <c r="CE38" s="2">
        <v>0</v>
      </c>
      <c r="CF38" s="17">
        <f>CE$66*BT38</f>
        <v>83.529525296955882</v>
      </c>
      <c r="CG38" s="1">
        <f>CF38-CE38</f>
        <v>83.529525296955882</v>
      </c>
      <c r="CH38" s="2">
        <v>282</v>
      </c>
      <c r="CI38" s="17">
        <f>CH$66*BU38</f>
        <v>219.47943381751634</v>
      </c>
      <c r="CJ38" s="1">
        <f>CI38-CH38</f>
        <v>-62.520566182483662</v>
      </c>
      <c r="CK38" s="2">
        <v>704</v>
      </c>
      <c r="CL38" s="17">
        <f>CK$66*BV38</f>
        <v>1204.9944243902457</v>
      </c>
      <c r="CM38" s="1">
        <f>CL38-CK38</f>
        <v>500.99442439024574</v>
      </c>
      <c r="CN38" s="2">
        <v>0</v>
      </c>
      <c r="CO38" s="17">
        <f>CN$66*BW38</f>
        <v>308.90434799434115</v>
      </c>
      <c r="CP38" s="1">
        <f>CO38-CN38</f>
        <v>308.90434799434115</v>
      </c>
      <c r="CQ38" s="2">
        <v>0</v>
      </c>
      <c r="CR38" s="17">
        <f>CQ$66*BX38</f>
        <v>376.24121749985221</v>
      </c>
      <c r="CS38" s="1">
        <f>CR38-CQ38</f>
        <v>376.24121749985221</v>
      </c>
      <c r="CT38" s="9"/>
      <c r="CX38" s="37"/>
      <c r="CZ38" s="17"/>
      <c r="DA38" s="1"/>
    </row>
    <row r="39" spans="1:105" x14ac:dyDescent="0.2">
      <c r="A39" s="43" t="s">
        <v>61</v>
      </c>
      <c r="B39">
        <v>1</v>
      </c>
      <c r="C39">
        <v>1</v>
      </c>
      <c r="D39">
        <v>0.311646586345381</v>
      </c>
      <c r="E39">
        <v>0.688353413654618</v>
      </c>
      <c r="F39">
        <v>0.359015091342335</v>
      </c>
      <c r="G39">
        <v>0.359015091342335</v>
      </c>
      <c r="H39">
        <v>0.12599118942731199</v>
      </c>
      <c r="I39">
        <v>0.195594713656387</v>
      </c>
      <c r="J39">
        <v>0.156981561398983</v>
      </c>
      <c r="K39">
        <v>0.23739997810597699</v>
      </c>
      <c r="L39">
        <v>0.92242653367374094</v>
      </c>
      <c r="M39" s="28">
        <v>0</v>
      </c>
      <c r="N39">
        <v>1.00691474979635</v>
      </c>
      <c r="O39">
        <v>0.99612160777920999</v>
      </c>
      <c r="P39">
        <v>1.0081603357734099</v>
      </c>
      <c r="Q39">
        <v>0.994812600418579</v>
      </c>
      <c r="R39">
        <v>501.36999511718699</v>
      </c>
      <c r="S39" s="40">
        <f>IF(C39,O39,Q39)</f>
        <v>0.99612160777920999</v>
      </c>
      <c r="T39" s="40">
        <f>IF(D39 = 0,N39,P39)</f>
        <v>1.0081603357734099</v>
      </c>
      <c r="U39" s="59">
        <f>R39*S39^(1-M39)</f>
        <v>499.42548562838698</v>
      </c>
      <c r="V39" s="58">
        <f>R39*T39^(M39+1)</f>
        <v>505.4613426240561</v>
      </c>
      <c r="W39" s="66">
        <f>0.5 * (D39-MAX($D$3:$D$65))/(MIN($D$3:$D$65)-MAX($D$3:$D$65)) + 0.75</f>
        <v>1.1209749690976516</v>
      </c>
      <c r="X39" s="66">
        <f>AVERAGE(D39, F39, G39, H39, I39, J39, K39)</f>
        <v>0.24937774451695857</v>
      </c>
      <c r="Y39" s="29">
        <f>1.2^M39</f>
        <v>1</v>
      </c>
      <c r="Z39" s="29">
        <f>IF(C39&gt;0, 1, 0.3)</f>
        <v>1</v>
      </c>
      <c r="AA39" s="29">
        <f>PERCENTILE($L$2:$L$65, 0.05)</f>
        <v>8.287252818817252E-2</v>
      </c>
      <c r="AB39" s="29">
        <f>PERCENTILE($L$2:$L$65, 0.95)</f>
        <v>1.0553543088907822</v>
      </c>
      <c r="AC39" s="29">
        <f>MIN(MAX(L39,AA39), AB39)</f>
        <v>0.92242653367374094</v>
      </c>
      <c r="AD39" s="29">
        <f>AC39-$AC$66+1</f>
        <v>1.8395540054855686</v>
      </c>
      <c r="AE39" s="74">
        <v>1</v>
      </c>
      <c r="AF39" s="74">
        <v>0</v>
      </c>
      <c r="AG39" s="21">
        <f>(AD39^4) *Y39*Z39*AE39</f>
        <v>11.451178101501256</v>
      </c>
      <c r="AH39" s="21">
        <f>(AD39^5)*Y39*Z39*AF39</f>
        <v>0</v>
      </c>
      <c r="AI39" s="15">
        <f>AG39/$AG$66</f>
        <v>3.1038214714475404E-2</v>
      </c>
      <c r="AJ39" s="15">
        <f>AH39/$AH$66</f>
        <v>0</v>
      </c>
      <c r="AK39" s="2">
        <v>0</v>
      </c>
      <c r="AL39" s="16">
        <f>$D$72*AI39</f>
        <v>3658.9390104694917</v>
      </c>
      <c r="AM39" s="24">
        <f>AL39-AK39</f>
        <v>3658.9390104694917</v>
      </c>
      <c r="AN39" s="78">
        <v>501</v>
      </c>
      <c r="AO39" s="78">
        <v>4512</v>
      </c>
      <c r="AP39" s="78">
        <v>0</v>
      </c>
      <c r="AQ39" s="10">
        <f>SUM(AN39:AP39)</f>
        <v>5013</v>
      </c>
      <c r="AR39" s="16">
        <f>AI39*$D$71</f>
        <v>5609.6004840694513</v>
      </c>
      <c r="AS39" s="9">
        <f>AR39-AQ39</f>
        <v>596.60048406945134</v>
      </c>
      <c r="AT39" s="9">
        <f>AS39+AM39</f>
        <v>4255.5394945389435</v>
      </c>
      <c r="AU39" s="18">
        <f>AK39+AQ39</f>
        <v>5013</v>
      </c>
      <c r="AV39" s="27">
        <f>AL39+AR39</f>
        <v>9268.5394945389435</v>
      </c>
      <c r="AW39" s="67">
        <f>AT39*(AT39&lt;0)</f>
        <v>0</v>
      </c>
      <c r="AX39">
        <f>AW39/$AW$66</f>
        <v>0</v>
      </c>
      <c r="AY39" s="57">
        <f>AX39*$AT$66</f>
        <v>0</v>
      </c>
      <c r="AZ39" s="60">
        <f>IF(AY39&gt;0,U39,V39)</f>
        <v>505.4613426240561</v>
      </c>
      <c r="BA39" s="17">
        <f>AY39/AZ39</f>
        <v>0</v>
      </c>
      <c r="BB39" s="35">
        <f>AU39/AV39</f>
        <v>0.5408619128130896</v>
      </c>
      <c r="BC39" s="28">
        <v>0</v>
      </c>
      <c r="BD39" s="16">
        <f>AJ39*$D$74</f>
        <v>0</v>
      </c>
      <c r="BE39" s="54">
        <f>BD39-BC39</f>
        <v>0</v>
      </c>
      <c r="BF39" s="75">
        <f>BE39*(BE39&gt;0)</f>
        <v>0</v>
      </c>
      <c r="BG39" s="35">
        <f>BF39/$BF$66</f>
        <v>0</v>
      </c>
      <c r="BH39" s="76">
        <f>BG39 * $BE$66</f>
        <v>0</v>
      </c>
      <c r="BI39" s="77">
        <f>IF(BH39&gt;0, U39, V39)</f>
        <v>505.4613426240561</v>
      </c>
      <c r="BJ39" s="17">
        <f>BH39/BI39</f>
        <v>0</v>
      </c>
      <c r="BK39" s="39">
        <f>($AD39^$BK$68)*($BL$68^$M39)*(IF($C39&gt;0,1,$BM$68))</f>
        <v>1.950405650215957</v>
      </c>
      <c r="BL39" s="39">
        <f>($AD39^$BK$69)*($BL$69^$M39)*(IF($C39&gt;0,1,$BM$69))</f>
        <v>3.6719483636000763</v>
      </c>
      <c r="BM39" s="39">
        <f>($AD39^$BK$70)*($BL$70^$M39)*(IF($C39&gt;0,1,$BM$70))</f>
        <v>19.377470901314883</v>
      </c>
      <c r="BN39" s="39">
        <f>($AD39^$BK$71)*($BL$71^$M39)*(IF($C39&gt;0,1,$BM$71))</f>
        <v>3.6876487968367551</v>
      </c>
      <c r="BO39" s="39">
        <f>($AD39^$BK$72)*($BL$72^$M39)*(IF($C39&gt;0,1,$BM$72))</f>
        <v>1.0557459310066102</v>
      </c>
      <c r="BP39" s="39">
        <f>($AD39^$BK$73)*($BL$73^$M39)*(IF($C39&gt;0,1,$BM$73))</f>
        <v>8.8973193073500436</v>
      </c>
      <c r="BQ39" s="39">
        <f>($AD39^$BK$75)*($BL$75^$M39)*(IF($C39&gt;0,1,$BM$75))</f>
        <v>3.114757060225906</v>
      </c>
      <c r="BR39" s="37">
        <f>BK39/BK$66</f>
        <v>1.7813469309109903E-2</v>
      </c>
      <c r="BS39" s="37">
        <f>BL39/BL$66</f>
        <v>2.1105572388935918E-2</v>
      </c>
      <c r="BT39" s="37">
        <f>BM39/BM$66</f>
        <v>1.8990361505574958E-2</v>
      </c>
      <c r="BU39" s="37">
        <f>BN39/BN$66</f>
        <v>1.1636355906128396E-2</v>
      </c>
      <c r="BV39" s="37">
        <f>BO39/BO$66</f>
        <v>1.7333360203048039E-2</v>
      </c>
      <c r="BW39" s="37">
        <f>BP39/BP$66</f>
        <v>2.9042011762231187E-2</v>
      </c>
      <c r="BX39" s="37">
        <f>BQ39/BQ$66</f>
        <v>1.4234227713947493E-2</v>
      </c>
      <c r="BY39" s="2">
        <v>508</v>
      </c>
      <c r="BZ39" s="17">
        <f>BY$66*BR39</f>
        <v>1020.4267759030516</v>
      </c>
      <c r="CA39" s="1">
        <f>BZ39-BY39</f>
        <v>512.42677590305163</v>
      </c>
      <c r="CB39" s="2">
        <v>1021</v>
      </c>
      <c r="CC39" s="17">
        <f>CB$66*BS39</f>
        <v>1146.2647420154985</v>
      </c>
      <c r="CD39" s="1">
        <f>CC39-CB39</f>
        <v>125.26474201549854</v>
      </c>
      <c r="CE39" s="2">
        <v>2645</v>
      </c>
      <c r="CF39" s="17">
        <f>CE$66*BT39</f>
        <v>1211.4141508021321</v>
      </c>
      <c r="CG39" s="1">
        <f>CF39-CE39</f>
        <v>-1433.5858491978679</v>
      </c>
      <c r="CH39" s="2">
        <v>1003</v>
      </c>
      <c r="CI39" s="17">
        <f>CH$66*BU39</f>
        <v>712.42425399680485</v>
      </c>
      <c r="CJ39" s="1">
        <f>CI39-CH39</f>
        <v>-290.57574600319515</v>
      </c>
      <c r="CK39" s="2">
        <v>1003</v>
      </c>
      <c r="CL39" s="17">
        <f>CK$66*BV39</f>
        <v>1265.4392949837252</v>
      </c>
      <c r="CM39" s="1">
        <f>CL39-CK39</f>
        <v>262.43929498372518</v>
      </c>
      <c r="CN39" s="2">
        <v>2005</v>
      </c>
      <c r="CO39" s="17">
        <f>CN$66*BW39</f>
        <v>2219.6519169755675</v>
      </c>
      <c r="CP39" s="1">
        <f>CO39-CN39</f>
        <v>214.65191697556747</v>
      </c>
      <c r="CQ39" s="2">
        <v>0</v>
      </c>
      <c r="CR39" s="17">
        <f>CQ$66*BX39</f>
        <v>1048.7067268250817</v>
      </c>
      <c r="CS39" s="1">
        <f>CR39-CQ39</f>
        <v>1048.7067268250817</v>
      </c>
      <c r="CT39" s="9"/>
      <c r="CX39" s="37"/>
      <c r="CZ39" s="17"/>
      <c r="DA39" s="1"/>
    </row>
    <row r="40" spans="1:105" x14ac:dyDescent="0.2">
      <c r="A40" s="43" t="s">
        <v>208</v>
      </c>
      <c r="B40">
        <v>1</v>
      </c>
      <c r="C40">
        <v>1</v>
      </c>
      <c r="D40">
        <v>0.88755020080321201</v>
      </c>
      <c r="E40">
        <v>0.11244979919678701</v>
      </c>
      <c r="F40">
        <v>0.96822875297855404</v>
      </c>
      <c r="G40">
        <v>0.96822875297855404</v>
      </c>
      <c r="H40">
        <v>0.94140969162995503</v>
      </c>
      <c r="I40">
        <v>0.51189427312775304</v>
      </c>
      <c r="J40">
        <v>0.694191781723421</v>
      </c>
      <c r="K40">
        <v>0.81983927885045205</v>
      </c>
      <c r="L40">
        <v>0.94616129979781805</v>
      </c>
      <c r="M40" s="28">
        <v>0</v>
      </c>
      <c r="N40">
        <v>1.0062802391611101</v>
      </c>
      <c r="O40">
        <v>0.99504001858187596</v>
      </c>
      <c r="P40">
        <v>1.0088197771565299</v>
      </c>
      <c r="Q40">
        <v>0.99557655294043601</v>
      </c>
      <c r="R40">
        <v>370.010009765625</v>
      </c>
      <c r="S40" s="40">
        <f>IF(C40,O40,Q40)</f>
        <v>0.99504001858187596</v>
      </c>
      <c r="T40" s="40">
        <f>IF(D40 = 0,N40,P40)</f>
        <v>1.0088197771565299</v>
      </c>
      <c r="U40" s="59">
        <f>R40*S40^(1-M40)</f>
        <v>368.17476699266763</v>
      </c>
      <c r="V40" s="58">
        <f>R40*T40^(M40+1)</f>
        <v>373.27341559744326</v>
      </c>
      <c r="W40" s="66">
        <f>0.5 * (D40-MAX($D$3:$D$65))/(MIN($D$3:$D$65)-MAX($D$3:$D$65)) + 0.75</f>
        <v>0.80523794808405458</v>
      </c>
      <c r="X40" s="66">
        <f>AVERAGE(D40, F40, G40, H40, I40, J40, K40)</f>
        <v>0.82733467601312871</v>
      </c>
      <c r="Y40" s="29">
        <f>1.2^M40</f>
        <v>1</v>
      </c>
      <c r="Z40" s="29">
        <f>IF(C40&gt;0, 1, 0.3)</f>
        <v>1</v>
      </c>
      <c r="AA40" s="29">
        <f>PERCENTILE($L$2:$L$65, 0.05)</f>
        <v>8.287252818817252E-2</v>
      </c>
      <c r="AB40" s="29">
        <f>PERCENTILE($L$2:$L$65, 0.95)</f>
        <v>1.0553543088907822</v>
      </c>
      <c r="AC40" s="29">
        <f>MIN(MAX(L40,AA40), AB40)</f>
        <v>0.94616129979781805</v>
      </c>
      <c r="AD40" s="29">
        <f>AC40-$AC$66+1</f>
        <v>1.8632887716096456</v>
      </c>
      <c r="AE40" s="74">
        <v>0</v>
      </c>
      <c r="AF40" s="74">
        <v>1</v>
      </c>
      <c r="AG40" s="21">
        <f>(AD40^4) *Y40*Z40*AE40</f>
        <v>0</v>
      </c>
      <c r="AH40" s="21">
        <f>(AD40^5)*Y40*Z40*AF40</f>
        <v>22.459538821587447</v>
      </c>
      <c r="AI40" s="15">
        <f>AG40/$AG$66</f>
        <v>0</v>
      </c>
      <c r="AJ40" s="15">
        <f>AH40/$AH$66</f>
        <v>0.15615263744431293</v>
      </c>
      <c r="AK40" s="2">
        <v>0</v>
      </c>
      <c r="AL40" s="16">
        <f>$D$72*AI40</f>
        <v>0</v>
      </c>
      <c r="AM40" s="24">
        <f>AL40-AK40</f>
        <v>0</v>
      </c>
      <c r="AN40" s="78">
        <v>0</v>
      </c>
      <c r="AO40" s="78">
        <v>0</v>
      </c>
      <c r="AP40" s="78">
        <v>0</v>
      </c>
      <c r="AQ40" s="10">
        <f>SUM(AN40:AP40)</f>
        <v>0</v>
      </c>
      <c r="AR40" s="16">
        <f>AI40*$D$71</f>
        <v>0</v>
      </c>
      <c r="AS40" s="9">
        <f>AR40-AQ40</f>
        <v>0</v>
      </c>
      <c r="AT40" s="9">
        <f>AS40+AM40</f>
        <v>0</v>
      </c>
      <c r="AU40" s="18">
        <f>AK40+AQ40</f>
        <v>0</v>
      </c>
      <c r="AV40" s="27">
        <f>AL40+AR40</f>
        <v>0</v>
      </c>
      <c r="AW40" s="67">
        <f>AT40*(AT40&lt;0)</f>
        <v>0</v>
      </c>
      <c r="AX40">
        <f>AW40/$AW$66</f>
        <v>0</v>
      </c>
      <c r="AY40" s="57">
        <f>AX40*$AT$66</f>
        <v>0</v>
      </c>
      <c r="AZ40" s="70">
        <f>IF(AY40&gt;0,U40,V40)</f>
        <v>373.27341559744326</v>
      </c>
      <c r="BA40" s="17">
        <f>AY40/AZ40</f>
        <v>0</v>
      </c>
      <c r="BB40" s="35" t="e">
        <f>AU40/AV40</f>
        <v>#DIV/0!</v>
      </c>
      <c r="BC40" s="28">
        <v>0</v>
      </c>
      <c r="BD40" s="16">
        <f>AJ40*$D$74</f>
        <v>650.88479255363188</v>
      </c>
      <c r="BE40" s="54">
        <f>BD40-BC40</f>
        <v>650.88479255363188</v>
      </c>
      <c r="BF40" s="75">
        <f>BE40*(BE40&gt;0)</f>
        <v>650.88479255363188</v>
      </c>
      <c r="BG40" s="35">
        <f>BF40/$BF$66</f>
        <v>0.15615263744431293</v>
      </c>
      <c r="BH40" s="76">
        <f>BG40 * $BE$66</f>
        <v>650.88479255363188</v>
      </c>
      <c r="BI40" s="77">
        <f>IF(BH40&gt;0, U40, V40)</f>
        <v>368.17476699266763</v>
      </c>
      <c r="BJ40" s="17">
        <f>BH40/BI40</f>
        <v>1.7678690961637644</v>
      </c>
      <c r="BK40" s="39">
        <f>($AD40^$BK$68)*($BL$68^$M40)*(IF($C40&gt;0,1,$BM$68))</f>
        <v>1.9780035325883212</v>
      </c>
      <c r="BL40" s="39">
        <f>($AD40^$BK$69)*($BL$69^$M40)*(IF($C40&gt;0,1,$BM$69))</f>
        <v>3.7737912752952432</v>
      </c>
      <c r="BM40" s="39">
        <f>($AD40^$BK$70)*($BL$70^$M40)*(IF($C40&gt;0,1,$BM$70))</f>
        <v>20.623978699303169</v>
      </c>
      <c r="BN40" s="39">
        <f>($AD40^$BK$71)*($BL$71^$M40)*(IF($C40&gt;0,1,$BM$71))</f>
        <v>3.7902672875832826</v>
      </c>
      <c r="BO40" s="39">
        <f>($AD40^$BK$72)*($BL$72^$M40)*(IF($C40&gt;0,1,$BM$72))</f>
        <v>1.0569511968076555</v>
      </c>
      <c r="BP40" s="39">
        <f>($AD40^$BK$73)*($BL$73^$M40)*(IF($C40&gt;0,1,$BM$73))</f>
        <v>9.3158970044897167</v>
      </c>
      <c r="BQ40" s="39">
        <f>($AD40^$BK$75)*($BL$75^$M40)*(IF($C40&gt;0,1,$BM$75))</f>
        <v>3.1900848238819624</v>
      </c>
      <c r="BR40" s="37">
        <f>BK40/BK$66</f>
        <v>1.8065526633996191E-2</v>
      </c>
      <c r="BS40" s="37">
        <f>BL40/BL$66</f>
        <v>2.1690943623016937E-2</v>
      </c>
      <c r="BT40" s="37">
        <f>BM40/BM$66</f>
        <v>2.0211967453217457E-2</v>
      </c>
      <c r="BU40" s="37">
        <f>BN40/BN$66</f>
        <v>1.1960168000680522E-2</v>
      </c>
      <c r="BV40" s="37">
        <f>BO40/BO$66</f>
        <v>1.7353148397969153E-2</v>
      </c>
      <c r="BW40" s="37">
        <f>BP40/BP$66</f>
        <v>3.0408304010919589E-2</v>
      </c>
      <c r="BX40" s="37">
        <f>BQ40/BQ$66</f>
        <v>1.4578470465574794E-2</v>
      </c>
      <c r="BY40" s="2">
        <v>0</v>
      </c>
      <c r="BZ40" s="17">
        <f>BY$66*BR40</f>
        <v>1034.8656277018379</v>
      </c>
      <c r="CA40" s="1">
        <f>BZ40-BY40</f>
        <v>1034.8656277018379</v>
      </c>
      <c r="CB40" s="2">
        <v>0</v>
      </c>
      <c r="CC40" s="17">
        <f>CB$66*BS40</f>
        <v>1178.0568391096729</v>
      </c>
      <c r="CD40" s="1">
        <f>CC40-CB40</f>
        <v>1178.0568391096729</v>
      </c>
      <c r="CE40" s="2">
        <v>0</v>
      </c>
      <c r="CF40" s="17">
        <f>CE$66*BT40</f>
        <v>1289.3416158081948</v>
      </c>
      <c r="CG40" s="1">
        <f>CF40-CE40</f>
        <v>1289.3416158081948</v>
      </c>
      <c r="CH40" s="2">
        <v>0</v>
      </c>
      <c r="CI40" s="17">
        <f>CH$66*BU40</f>
        <v>732.24932567366432</v>
      </c>
      <c r="CJ40" s="1">
        <f>CI40-CH40</f>
        <v>732.24932567366432</v>
      </c>
      <c r="CK40" s="2">
        <v>0</v>
      </c>
      <c r="CL40" s="17">
        <f>CK$66*BV40</f>
        <v>1266.883951942136</v>
      </c>
      <c r="CM40" s="1">
        <f>CL40-CK40</f>
        <v>1266.883951942136</v>
      </c>
      <c r="CN40" s="2">
        <v>0</v>
      </c>
      <c r="CO40" s="17">
        <f>CN$66*BW40</f>
        <v>2324.0762672505734</v>
      </c>
      <c r="CP40" s="1">
        <f>CO40-CN40</f>
        <v>2324.0762672505734</v>
      </c>
      <c r="CQ40" s="2">
        <v>0</v>
      </c>
      <c r="CR40" s="17">
        <f>CQ$66*BX40</f>
        <v>1074.068811551223</v>
      </c>
      <c r="CS40" s="1">
        <f>CR40-CQ40</f>
        <v>1074.068811551223</v>
      </c>
      <c r="CT40" s="9"/>
      <c r="CX40" s="37"/>
      <c r="CZ40" s="17"/>
      <c r="DA40" s="1"/>
    </row>
    <row r="41" spans="1:105" x14ac:dyDescent="0.2">
      <c r="A41" s="43" t="s">
        <v>17</v>
      </c>
      <c r="B41">
        <v>1</v>
      </c>
      <c r="C41">
        <v>1</v>
      </c>
      <c r="D41">
        <v>0.79951100244498696</v>
      </c>
      <c r="E41">
        <v>0.20048899755501201</v>
      </c>
      <c r="F41">
        <v>0.90865384615384603</v>
      </c>
      <c r="G41">
        <v>0.90865384615384603</v>
      </c>
      <c r="H41">
        <v>0.68220338983050799</v>
      </c>
      <c r="I41">
        <v>0.572033898305084</v>
      </c>
      <c r="J41">
        <v>0.62469469704943803</v>
      </c>
      <c r="K41">
        <v>0.75341306011104103</v>
      </c>
      <c r="L41">
        <v>0.31643503933607697</v>
      </c>
      <c r="M41" s="28">
        <v>0</v>
      </c>
      <c r="N41">
        <v>1.0113093386640299</v>
      </c>
      <c r="O41">
        <v>0.98318872507343402</v>
      </c>
      <c r="P41">
        <v>1.01204554317627</v>
      </c>
      <c r="Q41">
        <v>0.99194772931130204</v>
      </c>
      <c r="R41">
        <v>22.549999237060501</v>
      </c>
      <c r="S41" s="40">
        <f>IF(C41,O41,Q41)</f>
        <v>0.98318872507343402</v>
      </c>
      <c r="T41" s="40">
        <f>IF(D41 = 0,N41,P41)</f>
        <v>1.01204554317627</v>
      </c>
      <c r="U41" s="59">
        <f>R41*S41^(1-M41)</f>
        <v>22.170905000292425</v>
      </c>
      <c r="V41" s="58">
        <f>R41*T41^(M41+1)</f>
        <v>22.821626226495368</v>
      </c>
      <c r="W41" s="66">
        <f>0.5 * (D41-MAX($D$3:$D$65))/(MIN($D$3:$D$65)-MAX($D$3:$D$65)) + 0.75</f>
        <v>0.85350511210979196</v>
      </c>
      <c r="X41" s="66">
        <f>AVERAGE(D41, F41, G41, H41, I41, J41, K41)</f>
        <v>0.74988053429267854</v>
      </c>
      <c r="Y41" s="29">
        <f>1.2^M41</f>
        <v>1</v>
      </c>
      <c r="Z41" s="29">
        <f>IF(C41&gt;0, 1, 0.3)</f>
        <v>1</v>
      </c>
      <c r="AA41" s="29">
        <f>PERCENTILE($L$2:$L$65, 0.05)</f>
        <v>8.287252818817252E-2</v>
      </c>
      <c r="AB41" s="29">
        <f>PERCENTILE($L$2:$L$65, 0.95)</f>
        <v>1.0553543088907822</v>
      </c>
      <c r="AC41" s="29">
        <f>MIN(MAX(L41,AA41), AB41)</f>
        <v>0.31643503933607697</v>
      </c>
      <c r="AD41" s="29">
        <f>AC41-$AC$66+1</f>
        <v>1.2335625111479045</v>
      </c>
      <c r="AE41" s="74">
        <v>1</v>
      </c>
      <c r="AF41" s="74">
        <v>0</v>
      </c>
      <c r="AG41" s="21">
        <f>(AD41^4) *Y41*Z41*AE41</f>
        <v>2.3154992760329574</v>
      </c>
      <c r="AH41" s="21">
        <f>(AD41^5)*Y41*Z41*AF41</f>
        <v>0</v>
      </c>
      <c r="AI41" s="15">
        <f>AG41/$AG$66</f>
        <v>6.2761196327302971E-3</v>
      </c>
      <c r="AJ41" s="15">
        <f>AH41/$AH$66</f>
        <v>0</v>
      </c>
      <c r="AK41" s="2">
        <v>925</v>
      </c>
      <c r="AL41" s="16">
        <f>$D$72*AI41</f>
        <v>739.86017462082214</v>
      </c>
      <c r="AM41" s="24">
        <f>AL41-AK41</f>
        <v>-185.13982537917786</v>
      </c>
      <c r="AN41" s="78">
        <v>293</v>
      </c>
      <c r="AO41" s="78">
        <v>857</v>
      </c>
      <c r="AP41" s="78">
        <v>0</v>
      </c>
      <c r="AQ41" s="10">
        <f>SUM(AN41:AP41)</f>
        <v>1150</v>
      </c>
      <c r="AR41" s="16">
        <f>AI41*$D$71</f>
        <v>1134.29603002979</v>
      </c>
      <c r="AS41" s="9">
        <f>AR41-AQ41</f>
        <v>-15.703969970209982</v>
      </c>
      <c r="AT41" s="9">
        <f>AS41+AM41</f>
        <v>-200.84379534938785</v>
      </c>
      <c r="AU41" s="18">
        <f>AK41+AQ41</f>
        <v>2075</v>
      </c>
      <c r="AV41" s="27">
        <f>AL41+AR41</f>
        <v>1874.1562046506122</v>
      </c>
      <c r="AW41" s="67">
        <f>AT41*(AT41&lt;0)</f>
        <v>-200.84379534938785</v>
      </c>
      <c r="AX41">
        <f>AW41/$AW$66</f>
        <v>5.9816751959133677E-3</v>
      </c>
      <c r="AY41" s="57">
        <f>AX41*$AT$66</f>
        <v>-11.622215455403964</v>
      </c>
      <c r="AZ41" s="60">
        <f>IF(AY41&gt;0,U41,V41)</f>
        <v>22.821626226495368</v>
      </c>
      <c r="BA41" s="17">
        <f>AY41/AZ41</f>
        <v>-0.50926324618842655</v>
      </c>
      <c r="BB41" s="35">
        <f>AU41/AV41</f>
        <v>1.1071649176578799</v>
      </c>
      <c r="BC41" s="28">
        <v>0</v>
      </c>
      <c r="BD41" s="16">
        <f>AJ41*$D$74</f>
        <v>0</v>
      </c>
      <c r="BE41" s="54">
        <f>BD41-BC41</f>
        <v>0</v>
      </c>
      <c r="BF41" s="75">
        <f>BE41*(BE41&gt;0)</f>
        <v>0</v>
      </c>
      <c r="BG41" s="35">
        <f>BF41/$BF$66</f>
        <v>0</v>
      </c>
      <c r="BH41" s="76">
        <f>BG41 * $BE$66</f>
        <v>0</v>
      </c>
      <c r="BI41" s="77">
        <f>IF(BH41&gt;0, U41, V41)</f>
        <v>22.821626226495368</v>
      </c>
      <c r="BJ41" s="17">
        <f>BH41/BI41</f>
        <v>0</v>
      </c>
      <c r="BK41" s="39">
        <f>($AD41^$BK$68)*($BL$68^$M41)*(IF($C41&gt;0,1,$BM$68))</f>
        <v>1.2586721821269646</v>
      </c>
      <c r="BL41" s="39">
        <f>($AD41^$BK$69)*($BL$69^$M41)*(IF($C41&gt;0,1,$BM$69))</f>
        <v>1.5650849690437789</v>
      </c>
      <c r="BM41" s="39">
        <f>($AD41^$BK$70)*($BL$70^$M41)*(IF($C41&gt;0,1,$BM$70))</f>
        <v>2.7753434356846216</v>
      </c>
      <c r="BN41" s="39">
        <f>($AD41^$BK$71)*($BL$71^$M41)*(IF($C41&gt;0,1,$BM$71))</f>
        <v>1.5673863080925172</v>
      </c>
      <c r="BO41" s="39">
        <f>($AD41^$BK$72)*($BL$72^$M41)*(IF($C41&gt;0,1,$BM$72))</f>
        <v>1.0188572577252346</v>
      </c>
      <c r="BP41" s="39">
        <f>($AD41^$BK$73)*($BL$73^$M41)*(IF($C41&gt;0,1,$BM$73))</f>
        <v>2.1227748241830273</v>
      </c>
      <c r="BQ41" s="39">
        <f>($AD41^$BK$75)*($BL$75^$M41)*(IF($C41&gt;0,1,$BM$75))</f>
        <v>1.478850956914231</v>
      </c>
      <c r="BR41" s="37">
        <f>BK41/BK$66</f>
        <v>1.1495720535913384E-2</v>
      </c>
      <c r="BS41" s="37">
        <f>BL41/BL$66</f>
        <v>8.9957730442057574E-3</v>
      </c>
      <c r="BT41" s="37">
        <f>BM41/BM$66</f>
        <v>2.7198995892802002E-3</v>
      </c>
      <c r="BU41" s="37">
        <f>BN41/BN$66</f>
        <v>4.9458790487321271E-3</v>
      </c>
      <c r="BV41" s="37">
        <f>BO41/BO$66</f>
        <v>1.6727717649646017E-2</v>
      </c>
      <c r="BW41" s="37">
        <f>BP41/BP$66</f>
        <v>6.9290141539107356E-3</v>
      </c>
      <c r="BX41" s="37">
        <f>BQ41/BQ$66</f>
        <v>6.7582481935780855E-3</v>
      </c>
      <c r="BY41" s="2">
        <v>380</v>
      </c>
      <c r="BZ41" s="17">
        <f>BY$66*BR41</f>
        <v>658.5208551792623</v>
      </c>
      <c r="CA41" s="1">
        <f>BZ41-BY41</f>
        <v>278.5208551792623</v>
      </c>
      <c r="CB41" s="2">
        <v>759</v>
      </c>
      <c r="CC41" s="17">
        <f>CB$66*BS41</f>
        <v>488.5694298038589</v>
      </c>
      <c r="CD41" s="1">
        <f>CC41-CB41</f>
        <v>-270.4305701961411</v>
      </c>
      <c r="CE41" s="2">
        <v>516</v>
      </c>
      <c r="CF41" s="17">
        <f>CE$66*BT41</f>
        <v>173.50511469977326</v>
      </c>
      <c r="CG41" s="1">
        <f>CF41-CE41</f>
        <v>-342.49488530022677</v>
      </c>
      <c r="CH41" s="2">
        <v>631</v>
      </c>
      <c r="CI41" s="17">
        <f>CH$66*BU41</f>
        <v>302.80649887957577</v>
      </c>
      <c r="CJ41" s="1">
        <f>CI41-CH41</f>
        <v>-328.19350112042423</v>
      </c>
      <c r="CK41" s="2">
        <v>857</v>
      </c>
      <c r="CL41" s="17">
        <f>CK$66*BV41</f>
        <v>1221.2237547300572</v>
      </c>
      <c r="CM41" s="1">
        <f>CL41-CK41</f>
        <v>364.22375473005718</v>
      </c>
      <c r="CN41" s="2">
        <v>0</v>
      </c>
      <c r="CO41" s="17">
        <f>CN$66*BW41</f>
        <v>529.57762276924359</v>
      </c>
      <c r="CP41" s="1">
        <f>CO41-CN41</f>
        <v>529.57762276924359</v>
      </c>
      <c r="CQ41" s="2">
        <v>45</v>
      </c>
      <c r="CR41" s="17">
        <f>CQ$66*BX41</f>
        <v>497.91393566186548</v>
      </c>
      <c r="CS41" s="1">
        <f>CR41-CQ41</f>
        <v>452.91393566186548</v>
      </c>
      <c r="CT41" s="9"/>
      <c r="CX41" s="37"/>
      <c r="CZ41" s="17"/>
      <c r="DA41" s="1"/>
    </row>
    <row r="42" spans="1:105" x14ac:dyDescent="0.2">
      <c r="A42" s="43" t="s">
        <v>46</v>
      </c>
      <c r="B42">
        <v>0</v>
      </c>
      <c r="C42">
        <v>0</v>
      </c>
      <c r="D42">
        <v>7.63052208835341E-2</v>
      </c>
      <c r="E42">
        <v>0.92369477911646503</v>
      </c>
      <c r="F42">
        <v>0.113582208101667</v>
      </c>
      <c r="G42">
        <v>0.113582208101667</v>
      </c>
      <c r="H42">
        <v>0.36740088105726798</v>
      </c>
      <c r="I42">
        <v>6.9603524229074801E-2</v>
      </c>
      <c r="J42">
        <v>0.15991371462902401</v>
      </c>
      <c r="K42">
        <v>0.13477148367998501</v>
      </c>
      <c r="L42">
        <v>0.65482497215956803</v>
      </c>
      <c r="M42" s="28">
        <v>0</v>
      </c>
      <c r="N42">
        <v>1.00316404251789</v>
      </c>
      <c r="O42">
        <v>0.99771963503679395</v>
      </c>
      <c r="P42">
        <v>1.00383799426446</v>
      </c>
      <c r="Q42">
        <v>0.99671881077809699</v>
      </c>
      <c r="R42">
        <v>92.199996948242102</v>
      </c>
      <c r="S42" s="40">
        <f>IF(C42,O42,Q42)</f>
        <v>0.99671881077809699</v>
      </c>
      <c r="T42" s="40">
        <f>IF(D42 = 0,N42,P42)</f>
        <v>1.00383799426446</v>
      </c>
      <c r="U42" s="59">
        <f>R42*S42^(1-M42)</f>
        <v>91.897471311996043</v>
      </c>
      <c r="V42" s="58">
        <f>R42*T42^(M42+1)</f>
        <v>92.553860007712686</v>
      </c>
      <c r="W42" s="66">
        <f>0.5 * (D42-MAX($D$3:$D$65))/(MIN($D$3:$D$65)-MAX($D$3:$D$65)) + 0.75</f>
        <v>1.25</v>
      </c>
      <c r="X42" s="66">
        <f>AVERAGE(D42, F42, G42, H42, I42, J42, K42)</f>
        <v>0.1478798915260314</v>
      </c>
      <c r="Y42" s="29">
        <f>1.2^M42</f>
        <v>1</v>
      </c>
      <c r="Z42" s="29">
        <f>IF(C42&gt;0, 1, 0.3)</f>
        <v>0.3</v>
      </c>
      <c r="AA42" s="29">
        <f>PERCENTILE($L$2:$L$65, 0.05)</f>
        <v>8.287252818817252E-2</v>
      </c>
      <c r="AB42" s="29">
        <f>PERCENTILE($L$2:$L$65, 0.95)</f>
        <v>1.0553543088907822</v>
      </c>
      <c r="AC42" s="29">
        <f>MIN(MAX(L42,AA42), AB42)</f>
        <v>0.65482497215956803</v>
      </c>
      <c r="AD42" s="29">
        <f>AC42-$AC$66+1</f>
        <v>1.5719524439713957</v>
      </c>
      <c r="AE42" s="74">
        <v>1</v>
      </c>
      <c r="AF42" s="74">
        <v>0</v>
      </c>
      <c r="AG42" s="21">
        <f>(AD42^4) *Y42*Z42*AE42</f>
        <v>1.8318034294599801</v>
      </c>
      <c r="AH42" s="21">
        <f>(AD42^5)*Y42*Z42*AF42</f>
        <v>0</v>
      </c>
      <c r="AI42" s="15">
        <f>AG42/$AG$66</f>
        <v>4.9650706376523322E-3</v>
      </c>
      <c r="AJ42" s="15">
        <f>AH42/$AH$66</f>
        <v>0</v>
      </c>
      <c r="AK42" s="2">
        <v>1199</v>
      </c>
      <c r="AL42" s="16">
        <f>$D$72*AI42</f>
        <v>585.30720316752604</v>
      </c>
      <c r="AM42" s="24">
        <f>AL42-AK42</f>
        <v>-613.69279683247396</v>
      </c>
      <c r="AN42" s="78">
        <v>553</v>
      </c>
      <c r="AO42" s="78">
        <v>3319</v>
      </c>
      <c r="AP42" s="78">
        <v>277</v>
      </c>
      <c r="AQ42" s="10">
        <f>SUM(AN42:AP42)</f>
        <v>4149</v>
      </c>
      <c r="AR42" s="16">
        <f>AI42*$D$71</f>
        <v>897.3474443884196</v>
      </c>
      <c r="AS42" s="9">
        <f>AR42-AQ42</f>
        <v>-3251.6525556115803</v>
      </c>
      <c r="AT42" s="9">
        <f>AS42+AM42</f>
        <v>-3865.3453524440542</v>
      </c>
      <c r="AU42" s="18">
        <f>AK42+AQ42</f>
        <v>5348</v>
      </c>
      <c r="AV42" s="27">
        <f>AL42+AR42</f>
        <v>1482.6546475559458</v>
      </c>
      <c r="AW42" s="67">
        <f>AT42*(AT42&lt;0)</f>
        <v>-3865.3453524440542</v>
      </c>
      <c r="AX42">
        <f>AW42/$AW$66</f>
        <v>0.11512051133136528</v>
      </c>
      <c r="AY42" s="57">
        <f>AX42*$AT$66</f>
        <v>-223.67569990150605</v>
      </c>
      <c r="AZ42" s="60">
        <f>IF(AY42&gt;0,U42,V42)</f>
        <v>92.553860007712686</v>
      </c>
      <c r="BA42" s="17">
        <f>AY42/AZ42</f>
        <v>-2.4167084968997159</v>
      </c>
      <c r="BB42" s="35">
        <f>AU42/AV42</f>
        <v>3.6070436286803607</v>
      </c>
      <c r="BC42" s="28">
        <v>0</v>
      </c>
      <c r="BD42" s="16">
        <f>AJ42*$D$74</f>
        <v>0</v>
      </c>
      <c r="BE42" s="54">
        <f>BD42-BC42</f>
        <v>0</v>
      </c>
      <c r="BF42" s="75">
        <f>BE42*(BE42&gt;0)</f>
        <v>0</v>
      </c>
      <c r="BG42" s="35">
        <f>BF42/$BF$66</f>
        <v>0</v>
      </c>
      <c r="BH42" s="76">
        <f>BG42 * $BE$66</f>
        <v>0</v>
      </c>
      <c r="BI42" s="77">
        <f>IF(BH42&gt;0, U42, V42)</f>
        <v>92.553860007712686</v>
      </c>
      <c r="BJ42" s="17">
        <f>BH42/BI42</f>
        <v>0</v>
      </c>
      <c r="BK42" s="39">
        <f>($AD42^$BK$68)*($BL$68^$M42)*(IF($C42&gt;0,1,$BM$68))</f>
        <v>0.76175544377369364</v>
      </c>
      <c r="BL42" s="39">
        <f>($AD42^$BK$69)*($BL$69^$M42)*(IF($C42&gt;0,1,$BM$69))</f>
        <v>1.0344223807929684</v>
      </c>
      <c r="BM42" s="39">
        <f>($AD42^$BK$70)*($BL$70^$M42)*(IF($C42&gt;0,1,$BM$70))</f>
        <v>1.8043251958642068E-2</v>
      </c>
      <c r="BN42" s="39">
        <f>($AD42^$BK$71)*($BL$71^$M42)*(IF($C42&gt;0,1,$BM$71))</f>
        <v>1.9094784833091911</v>
      </c>
      <c r="BO42" s="39">
        <f>($AD42^$BK$72)*($BL$72^$M42)*(IF($C42&gt;0,1,$BM$72))</f>
        <v>0.68086475771376098</v>
      </c>
      <c r="BP42" s="39">
        <f>($AD42^$BK$73)*($BL$73^$M42)*(IF($C42&gt;0,1,$BM$73))</f>
        <v>1.1392373586329996</v>
      </c>
      <c r="BQ42" s="39">
        <f>($AD42^$BK$75)*($BL$75^$M42)*(IF($C42&gt;0,1,$BM$75))</f>
        <v>9.0620750524798482E-2</v>
      </c>
      <c r="BR42" s="37">
        <f>BK42/BK$66</f>
        <v>6.9572743583918625E-3</v>
      </c>
      <c r="BS42" s="37">
        <f>BL42/BL$66</f>
        <v>5.9456381944207621E-3</v>
      </c>
      <c r="BT42" s="37">
        <f>BM42/BM$66</f>
        <v>1.7682796644402932E-5</v>
      </c>
      <c r="BU42" s="37">
        <f>BN42/BN$66</f>
        <v>6.0253490641352971E-3</v>
      </c>
      <c r="BV42" s="37">
        <f>BO42/BO$66</f>
        <v>1.1178517243974827E-2</v>
      </c>
      <c r="BW42" s="37">
        <f>BP42/BP$66</f>
        <v>3.7186194657598437E-3</v>
      </c>
      <c r="BX42" s="37">
        <f>BQ42/BQ$66</f>
        <v>4.1413066047765978E-4</v>
      </c>
      <c r="BY42" s="2">
        <v>1223</v>
      </c>
      <c r="BZ42" s="17">
        <f>BY$66*BR42</f>
        <v>398.54050434611946</v>
      </c>
      <c r="CA42" s="1">
        <f>BZ42-BY42</f>
        <v>-824.45949565388059</v>
      </c>
      <c r="CB42" s="2">
        <v>1916</v>
      </c>
      <c r="CC42" s="17">
        <f>CB$66*BS42</f>
        <v>322.91355597718604</v>
      </c>
      <c r="CD42" s="1">
        <f>CC42-CB42</f>
        <v>-1593.086444022814</v>
      </c>
      <c r="CE42" s="2">
        <v>1219</v>
      </c>
      <c r="CF42" s="17">
        <f>CE$66*BT42</f>
        <v>1.1280032807431075</v>
      </c>
      <c r="CG42" s="1">
        <f>CF42-CE42</f>
        <v>-1217.8719967192569</v>
      </c>
      <c r="CH42" s="2">
        <v>1166</v>
      </c>
      <c r="CI42" s="17">
        <f>CH$66*BU42</f>
        <v>368.8959711026194</v>
      </c>
      <c r="CJ42" s="1">
        <f>CI42-CH42</f>
        <v>-797.10402889738066</v>
      </c>
      <c r="CK42" s="2">
        <v>645</v>
      </c>
      <c r="CL42" s="17">
        <f>CK$66*BV42</f>
        <v>816.09882991362622</v>
      </c>
      <c r="CM42" s="1">
        <f>CL42-CK42</f>
        <v>171.09882991362622</v>
      </c>
      <c r="CN42" s="2">
        <v>1475</v>
      </c>
      <c r="CO42" s="17">
        <f>CN$66*BW42</f>
        <v>284.2103671485591</v>
      </c>
      <c r="CP42" s="1">
        <f>CO42-CN42</f>
        <v>-1190.789632851441</v>
      </c>
      <c r="CQ42" s="2">
        <v>1383</v>
      </c>
      <c r="CR42" s="17">
        <f>CQ$66*BX42</f>
        <v>30.511076410691583</v>
      </c>
      <c r="CS42" s="1">
        <f>CR42-CQ42</f>
        <v>-1352.4889235893083</v>
      </c>
      <c r="CT42" s="9"/>
      <c r="CX42" s="37"/>
      <c r="CZ42" s="17"/>
      <c r="DA42" s="1"/>
    </row>
    <row r="43" spans="1:105" x14ac:dyDescent="0.2">
      <c r="A43" s="43" t="s">
        <v>162</v>
      </c>
      <c r="B43">
        <v>1</v>
      </c>
      <c r="C43">
        <v>1</v>
      </c>
      <c r="D43">
        <v>0.98830409356725102</v>
      </c>
      <c r="E43">
        <v>1.1695906432748499E-2</v>
      </c>
      <c r="F43">
        <v>0.98876404494381998</v>
      </c>
      <c r="G43">
        <v>0.98876404494381998</v>
      </c>
      <c r="H43">
        <v>0.63362068965517204</v>
      </c>
      <c r="I43">
        <v>1</v>
      </c>
      <c r="J43">
        <v>0.79600294575784802</v>
      </c>
      <c r="K43">
        <v>0.88716350941341504</v>
      </c>
      <c r="L43">
        <v>0.145789312149947</v>
      </c>
      <c r="M43" s="28">
        <v>-1</v>
      </c>
      <c r="N43">
        <v>1.0088579970959199</v>
      </c>
      <c r="O43">
        <v>0.97897815097435104</v>
      </c>
      <c r="P43">
        <v>1.0103756292260799</v>
      </c>
      <c r="Q43">
        <v>0.98936080333651699</v>
      </c>
      <c r="R43">
        <v>49.240001678466797</v>
      </c>
      <c r="S43" s="40">
        <f>IF(C43,O43,Q43)</f>
        <v>0.97897815097435104</v>
      </c>
      <c r="T43" s="40">
        <f>IF(D43 = 0,N43,P43)</f>
        <v>1.0103756292260799</v>
      </c>
      <c r="U43" s="59">
        <f>R43*S43^(1-M43)</f>
        <v>47.191529965632832</v>
      </c>
      <c r="V43" s="58">
        <f>R43*T43^(M43+1)</f>
        <v>49.240001678466797</v>
      </c>
      <c r="W43" s="66">
        <f>0.5 * (D43-MAX($D$3:$D$65))/(MIN($D$3:$D$65)-MAX($D$3:$D$65)) + 0.75</f>
        <v>0.75</v>
      </c>
      <c r="X43" s="66">
        <f>AVERAGE(D43, F43, G43, H43, I43, J43, K43)</f>
        <v>0.89751704689733225</v>
      </c>
      <c r="Y43" s="29">
        <f>1.2^M43</f>
        <v>0.83333333333333337</v>
      </c>
      <c r="Z43" s="29">
        <f>IF(C43&gt;0, 1, 0.3)</f>
        <v>1</v>
      </c>
      <c r="AA43" s="29">
        <f>PERCENTILE($L$2:$L$65, 0.05)</f>
        <v>8.287252818817252E-2</v>
      </c>
      <c r="AB43" s="29">
        <f>PERCENTILE($L$2:$L$65, 0.95)</f>
        <v>1.0553543088907822</v>
      </c>
      <c r="AC43" s="29">
        <f>MIN(MAX(L43,AA43), AB43)</f>
        <v>0.145789312149947</v>
      </c>
      <c r="AD43" s="29">
        <f>AC43-$AC$66+1</f>
        <v>1.0629167839617746</v>
      </c>
      <c r="AE43" s="74">
        <v>1</v>
      </c>
      <c r="AF43" s="74">
        <v>0</v>
      </c>
      <c r="AG43" s="21">
        <f>(AD43^4) *Y43*Z43*AE43</f>
        <v>1.0636918048209947</v>
      </c>
      <c r="AH43" s="21">
        <f>(AD43^5)*Y43*Z43*AF43</f>
        <v>0</v>
      </c>
      <c r="AI43" s="15">
        <f>AG43/$AG$66</f>
        <v>2.8831177312431807E-3</v>
      </c>
      <c r="AJ43" s="15">
        <f>AH43/$AH$66</f>
        <v>0</v>
      </c>
      <c r="AK43" s="2">
        <v>197</v>
      </c>
      <c r="AL43" s="16">
        <f>$D$72*AI43</f>
        <v>339.87624725407045</v>
      </c>
      <c r="AM43" s="24">
        <f>AL43-AK43</f>
        <v>142.87624725407045</v>
      </c>
      <c r="AN43" s="78">
        <v>49</v>
      </c>
      <c r="AO43" s="78">
        <v>591</v>
      </c>
      <c r="AP43" s="78">
        <v>49</v>
      </c>
      <c r="AQ43" s="10">
        <f>SUM(AN43:AP43)</f>
        <v>689</v>
      </c>
      <c r="AR43" s="16">
        <f>AI43*$D$71</f>
        <v>521.07180679010639</v>
      </c>
      <c r="AS43" s="9">
        <f>AR43-AQ43</f>
        <v>-167.92819320989361</v>
      </c>
      <c r="AT43" s="9">
        <f>AS43+AM43</f>
        <v>-25.051945955823157</v>
      </c>
      <c r="AU43" s="18">
        <f>AK43+AQ43</f>
        <v>886</v>
      </c>
      <c r="AV43" s="27">
        <f>AL43+AR43</f>
        <v>860.94805404417684</v>
      </c>
      <c r="AW43" s="67">
        <f>AT43*(AT43&lt;0)</f>
        <v>-25.051945955823157</v>
      </c>
      <c r="AX43">
        <f>AW43/$AW$66</f>
        <v>7.4611517608809375E-4</v>
      </c>
      <c r="AY43" s="57">
        <f>AX43*$AT$66</f>
        <v>-1.4496794036839045</v>
      </c>
      <c r="AZ43" s="60">
        <f>IF(AY43&gt;0,U43,V43)</f>
        <v>49.240001678466797</v>
      </c>
      <c r="BA43" s="17">
        <f>AY43/AZ43</f>
        <v>-2.9441091678879157E-2</v>
      </c>
      <c r="BB43" s="35">
        <f>AU43/AV43</f>
        <v>1.0290980923159596</v>
      </c>
      <c r="BC43" s="28">
        <v>0</v>
      </c>
      <c r="BD43" s="16">
        <f>AJ43*$D$74</f>
        <v>0</v>
      </c>
      <c r="BE43" s="54">
        <f>BD43-BC43</f>
        <v>0</v>
      </c>
      <c r="BF43" s="75">
        <f>BE43*(BE43&gt;0)</f>
        <v>0</v>
      </c>
      <c r="BG43" s="35">
        <f>BF43/$BF$66</f>
        <v>0</v>
      </c>
      <c r="BH43" s="76">
        <f>BG43 * $BE$66</f>
        <v>0</v>
      </c>
      <c r="BI43" s="77">
        <f>IF(BH43&gt;0, U43, V43)</f>
        <v>49.240001678466797</v>
      </c>
      <c r="BJ43" s="17">
        <f>BH43/BI43</f>
        <v>0</v>
      </c>
      <c r="BK43" s="39">
        <f>($AD43^$BK$68)*($BL$68^$M43)*(IF($C43&gt;0,1,$BM$68))</f>
        <v>1.4626008358800746</v>
      </c>
      <c r="BL43" s="39">
        <f>($AD43^$BK$69)*($BL$69^$M43)*(IF($C43&gt;0,1,$BM$69))</f>
        <v>1.4436849460809027</v>
      </c>
      <c r="BM43" s="39">
        <f>($AD43^$BK$70)*($BL$70^$M43)*(IF($C43&gt;0,1,$BM$70))</f>
        <v>2.7971827960214779</v>
      </c>
      <c r="BN43" s="39">
        <f>($AD43^$BK$71)*($BL$71^$M43)*(IF($C43&gt;0,1,$BM$71))</f>
        <v>3.237369438105242</v>
      </c>
      <c r="BO43" s="39">
        <f>($AD43^$BK$72)*($BL$72^$M43)*(IF($C43&gt;0,1,$BM$72))</f>
        <v>0.74257405328981851</v>
      </c>
      <c r="BP43" s="39">
        <f>($AD43^$BK$73)*($BL$73^$M43)*(IF($C43&gt;0,1,$BM$73))</f>
        <v>0.80141027803030951</v>
      </c>
      <c r="BQ43" s="39">
        <f>($AD43^$BK$75)*($BL$75^$M43)*(IF($C43&gt;0,1,$BM$75))</f>
        <v>2.5936470913880085</v>
      </c>
      <c r="BR43" s="37">
        <f>BK43/BK$66</f>
        <v>1.3358244270130879E-2</v>
      </c>
      <c r="BS43" s="37">
        <f>BL43/BL$66</f>
        <v>8.2979917251489177E-3</v>
      </c>
      <c r="BT43" s="37">
        <f>BM43/BM$66</f>
        <v>2.7413026583370231E-3</v>
      </c>
      <c r="BU43" s="37">
        <f>BN43/BN$66</f>
        <v>1.0215501816151698E-2</v>
      </c>
      <c r="BV43" s="37">
        <f>BO43/BO$66</f>
        <v>1.2191667677883027E-2</v>
      </c>
      <c r="BW43" s="37">
        <f>BP43/BP$66</f>
        <v>2.6159077714230372E-3</v>
      </c>
      <c r="BX43" s="37">
        <f>BQ43/BQ$66</f>
        <v>1.1852790633294811E-2</v>
      </c>
      <c r="BY43" s="2">
        <v>679</v>
      </c>
      <c r="BZ43" s="17">
        <f>BY$66*BR43</f>
        <v>765.21366477017727</v>
      </c>
      <c r="CA43" s="1">
        <f>BZ43-BY43</f>
        <v>86.213664770177274</v>
      </c>
      <c r="CB43" s="2">
        <v>0</v>
      </c>
      <c r="CC43" s="17">
        <f>CB$66*BS43</f>
        <v>450.67222858456284</v>
      </c>
      <c r="CD43" s="1">
        <f>CC43-CB43</f>
        <v>450.67222858456284</v>
      </c>
      <c r="CE43" s="2">
        <v>0</v>
      </c>
      <c r="CF43" s="17">
        <f>CE$66*BT43</f>
        <v>174.87043787797703</v>
      </c>
      <c r="CG43" s="1">
        <f>CF43-CE43</f>
        <v>174.87043787797703</v>
      </c>
      <c r="CH43" s="2">
        <v>2686</v>
      </c>
      <c r="CI43" s="17">
        <f>CH$66*BU43</f>
        <v>625.43388319207156</v>
      </c>
      <c r="CJ43" s="1">
        <f>CI43-CH43</f>
        <v>-2060.5661168079287</v>
      </c>
      <c r="CK43" s="2">
        <v>640</v>
      </c>
      <c r="CL43" s="17">
        <f>CK$66*BV43</f>
        <v>890.06489049152833</v>
      </c>
      <c r="CM43" s="1">
        <f>CL43-CK43</f>
        <v>250.06489049152833</v>
      </c>
      <c r="CN43" s="2">
        <v>0</v>
      </c>
      <c r="CO43" s="17">
        <f>CN$66*BW43</f>
        <v>199.9312150620913</v>
      </c>
      <c r="CP43" s="1">
        <f>CO43-CN43</f>
        <v>199.9312150620913</v>
      </c>
      <c r="CQ43" s="2">
        <v>2511</v>
      </c>
      <c r="CR43" s="17">
        <f>CQ$66*BX43</f>
        <v>873.25434990799522</v>
      </c>
      <c r="CS43" s="1">
        <f>CR43-CQ43</f>
        <v>-1637.7456500920048</v>
      </c>
      <c r="CT43" s="9"/>
      <c r="CX43" s="37"/>
      <c r="CZ43" s="17"/>
      <c r="DA43" s="1"/>
    </row>
    <row r="44" spans="1:105" x14ac:dyDescent="0.2">
      <c r="A44" s="43" t="s">
        <v>50</v>
      </c>
      <c r="B44">
        <v>1</v>
      </c>
      <c r="C44">
        <v>1</v>
      </c>
      <c r="D44">
        <v>0.83212851405622401</v>
      </c>
      <c r="E44">
        <v>0.16787148594377499</v>
      </c>
      <c r="F44">
        <v>0.97378872120730697</v>
      </c>
      <c r="G44">
        <v>0.97378872120730697</v>
      </c>
      <c r="H44">
        <v>7.7533039647577004E-2</v>
      </c>
      <c r="I44">
        <v>0.68898678414096903</v>
      </c>
      <c r="J44">
        <v>0.23112602547410799</v>
      </c>
      <c r="K44">
        <v>0.47441323420005799</v>
      </c>
      <c r="L44">
        <v>8.2433332130104495E-2</v>
      </c>
      <c r="M44" s="28">
        <v>0</v>
      </c>
      <c r="N44">
        <v>1.0073168240747199</v>
      </c>
      <c r="O44">
        <v>0.99050988168977805</v>
      </c>
      <c r="P44">
        <v>1.0093318670973199</v>
      </c>
      <c r="Q44">
        <v>0.99348896292726396</v>
      </c>
      <c r="R44">
        <v>10.3800001144409</v>
      </c>
      <c r="S44" s="40">
        <f>IF(C44,O44,Q44)</f>
        <v>0.99050988168977805</v>
      </c>
      <c r="T44" s="40">
        <f>IF(D44 = 0,N44,P44)</f>
        <v>1.0093318670973199</v>
      </c>
      <c r="U44" s="59">
        <f>R44*S44^(1-M44)</f>
        <v>10.281492685294738</v>
      </c>
      <c r="V44" s="58">
        <f>R44*T44^(M44+1)</f>
        <v>10.476864895979029</v>
      </c>
      <c r="W44" s="66">
        <f>0.5 * (D44-MAX($D$3:$D$65))/(MIN($D$3:$D$65)-MAX($D$3:$D$65)) + 0.75</f>
        <v>0.83562268232385684</v>
      </c>
      <c r="X44" s="66">
        <f>AVERAGE(D44, F44, G44, H44, I44, J44, K44)</f>
        <v>0.60739500570479277</v>
      </c>
      <c r="Y44" s="29">
        <f>1.2^M44</f>
        <v>1</v>
      </c>
      <c r="Z44" s="29">
        <f>IF(C44&gt;0, 1, 0.3)</f>
        <v>1</v>
      </c>
      <c r="AA44" s="29">
        <f>PERCENTILE($L$2:$L$65, 0.05)</f>
        <v>8.287252818817252E-2</v>
      </c>
      <c r="AB44" s="29">
        <f>PERCENTILE($L$2:$L$65, 0.95)</f>
        <v>1.0553543088907822</v>
      </c>
      <c r="AC44" s="29">
        <f>MIN(MAX(L44,AA44), AB44)</f>
        <v>8.287252818817252E-2</v>
      </c>
      <c r="AD44" s="29">
        <f>AC44-$AC$66+1</f>
        <v>1</v>
      </c>
      <c r="AE44" s="74">
        <v>1</v>
      </c>
      <c r="AF44" s="74">
        <v>0</v>
      </c>
      <c r="AG44" s="21">
        <f>(AD44^4) *Y44*Z44*AE44</f>
        <v>1</v>
      </c>
      <c r="AH44" s="21">
        <f>(AD44^5)*Y44*Z44*AF44</f>
        <v>0</v>
      </c>
      <c r="AI44" s="15">
        <f>AG44/$AG$66</f>
        <v>2.7104822263140137E-3</v>
      </c>
      <c r="AJ44" s="15">
        <f>AH44/$AH$66</f>
        <v>0</v>
      </c>
      <c r="AK44" s="2">
        <v>0</v>
      </c>
      <c r="AL44" s="16">
        <f>$D$72*AI44</f>
        <v>319.52511593456074</v>
      </c>
      <c r="AM44" s="24">
        <f>AL44-AK44</f>
        <v>319.52511593456074</v>
      </c>
      <c r="AN44" s="78">
        <v>0</v>
      </c>
      <c r="AO44" s="78">
        <v>1007</v>
      </c>
      <c r="AP44" s="78">
        <v>0</v>
      </c>
      <c r="AQ44" s="10">
        <f>SUM(AN44:AP44)</f>
        <v>1007</v>
      </c>
      <c r="AR44" s="16">
        <f>AI44*$D$71</f>
        <v>489.87103635511789</v>
      </c>
      <c r="AS44" s="9">
        <f>AR44-AQ44</f>
        <v>-517.12896364488211</v>
      </c>
      <c r="AT44" s="9">
        <f>AS44+AM44</f>
        <v>-197.60384771032136</v>
      </c>
      <c r="AU44" s="18">
        <f>AK44+AQ44</f>
        <v>1007</v>
      </c>
      <c r="AV44" s="27">
        <f>AL44+AR44</f>
        <v>809.39615228967864</v>
      </c>
      <c r="AW44" s="67">
        <f>AT44*(AT44&lt;0)</f>
        <v>-197.60384771032136</v>
      </c>
      <c r="AX44">
        <f>AW44/$AW$66</f>
        <v>5.8851807316709047E-3</v>
      </c>
      <c r="AY44" s="57">
        <f>AX44*$AT$66</f>
        <v>-11.434729606214784</v>
      </c>
      <c r="AZ44" s="70">
        <f>IF(AY44&gt;0,U44,V44)</f>
        <v>10.476864895979029</v>
      </c>
      <c r="BA44" s="17">
        <f>AY44/AZ44</f>
        <v>-1.0914266548004623</v>
      </c>
      <c r="BB44" s="35">
        <f>AU44/AV44</f>
        <v>1.2441373697556199</v>
      </c>
      <c r="BC44" s="28">
        <v>0</v>
      </c>
      <c r="BD44" s="16">
        <f>AJ44*$D$74</f>
        <v>0</v>
      </c>
      <c r="BE44" s="54">
        <f>BD44-BC44</f>
        <v>0</v>
      </c>
      <c r="BF44" s="75">
        <f>BE44*(BE44&gt;0)</f>
        <v>0</v>
      </c>
      <c r="BG44" s="35">
        <f>BF44/$BF$66</f>
        <v>0</v>
      </c>
      <c r="BH44" s="76">
        <f>BG44 * $BE$66</f>
        <v>0</v>
      </c>
      <c r="BI44" s="77">
        <f>IF(BH44&gt;0, U44, V44)</f>
        <v>10.476864895979029</v>
      </c>
      <c r="BJ44" s="17">
        <f>BH44/BI44</f>
        <v>0</v>
      </c>
      <c r="BK44" s="39">
        <f>($AD44^$BK$68)*($BL$68^$M44)*(IF($C44&gt;0,1,$BM$68))</f>
        <v>1</v>
      </c>
      <c r="BL44" s="39">
        <f>($AD44^$BK$69)*($BL$69^$M44)*(IF($C44&gt;0,1,$BM$69))</f>
        <v>1</v>
      </c>
      <c r="BM44" s="39">
        <f>($AD44^$BK$70)*($BL$70^$M44)*(IF($C44&gt;0,1,$BM$70))</f>
        <v>1</v>
      </c>
      <c r="BN44" s="39">
        <f>($AD44^$BK$71)*($BL$71^$M44)*(IF($C44&gt;0,1,$BM$71))</f>
        <v>1</v>
      </c>
      <c r="BO44" s="39">
        <f>($AD44^$BK$72)*($BL$72^$M44)*(IF($C44&gt;0,1,$BM$72))</f>
        <v>1</v>
      </c>
      <c r="BP44" s="39">
        <f>($AD44^$BK$73)*($BL$73^$M44)*(IF($C44&gt;0,1,$BM$73))</f>
        <v>1</v>
      </c>
      <c r="BQ44" s="39">
        <f>($AD44^$BK$75)*($BL$75^$M44)*(IF($C44&gt;0,1,$BM$75))</f>
        <v>1</v>
      </c>
      <c r="BR44" s="37">
        <f>BK44/BK$66</f>
        <v>9.1332125228090477E-3</v>
      </c>
      <c r="BS44" s="37">
        <f>BL44/BL$66</f>
        <v>5.7477857254625035E-3</v>
      </c>
      <c r="BT44" s="37">
        <f>BM44/BM$66</f>
        <v>9.8002270793173221E-4</v>
      </c>
      <c r="BU44" s="37">
        <f>BN44/BN$66</f>
        <v>3.155494611121861E-3</v>
      </c>
      <c r="BV44" s="37">
        <f>BO44/BO$66</f>
        <v>1.641811698627282E-2</v>
      </c>
      <c r="BW44" s="37">
        <f>BP44/BP$66</f>
        <v>3.2641305497757831E-3</v>
      </c>
      <c r="BX44" s="37">
        <f>BQ44/BQ$66</f>
        <v>4.5699319204416918E-3</v>
      </c>
      <c r="BY44" s="2">
        <v>937</v>
      </c>
      <c r="BZ44" s="17">
        <f>BY$66*BR44</f>
        <v>523.18694615659354</v>
      </c>
      <c r="CA44" s="1">
        <f>BZ44-BY44</f>
        <v>-413.81305384340646</v>
      </c>
      <c r="CB44" s="2">
        <v>252</v>
      </c>
      <c r="CC44" s="17">
        <f>CB$66*BS44</f>
        <v>312.16799053559402</v>
      </c>
      <c r="CD44" s="1">
        <f>CC44-CB44</f>
        <v>60.167990535594015</v>
      </c>
      <c r="CE44" s="2">
        <v>167</v>
      </c>
      <c r="CF44" s="17">
        <f>CE$66*BT44</f>
        <v>62.51662856167313</v>
      </c>
      <c r="CG44" s="1">
        <f>CF44-CE44</f>
        <v>-104.48337143832687</v>
      </c>
      <c r="CH44" s="2">
        <v>218</v>
      </c>
      <c r="CI44" s="17">
        <f>CH$66*BU44</f>
        <v>193.19200207132482</v>
      </c>
      <c r="CJ44" s="1">
        <f>CI44-CH44</f>
        <v>-24.807997928675178</v>
      </c>
      <c r="CK44" s="2">
        <v>965</v>
      </c>
      <c r="CL44" s="17">
        <f>CK$66*BV44</f>
        <v>1198.6210486998334</v>
      </c>
      <c r="CM44" s="1">
        <f>CL44-CK44</f>
        <v>233.62104869983341</v>
      </c>
      <c r="CN44" s="2">
        <v>436</v>
      </c>
      <c r="CO44" s="17">
        <f>CN$66*BW44</f>
        <v>249.47423378881334</v>
      </c>
      <c r="CP44" s="1">
        <f>CO44-CN44</f>
        <v>-186.52576621118666</v>
      </c>
      <c r="CQ44" s="2">
        <v>0</v>
      </c>
      <c r="CR44" s="17">
        <f>CQ$66*BX44</f>
        <v>336.68973423854163</v>
      </c>
      <c r="CS44" s="1">
        <f>CR44-CQ44</f>
        <v>336.68973423854163</v>
      </c>
      <c r="CT44" s="9"/>
      <c r="CX44" s="37"/>
      <c r="CZ44" s="17"/>
      <c r="DA44" s="1"/>
    </row>
    <row r="45" spans="1:105" x14ac:dyDescent="0.2">
      <c r="A45" s="43" t="s">
        <v>54</v>
      </c>
      <c r="B45">
        <v>1</v>
      </c>
      <c r="C45">
        <v>1</v>
      </c>
      <c r="D45">
        <v>0.98152610441766996</v>
      </c>
      <c r="E45">
        <v>1.84738955823293E-2</v>
      </c>
      <c r="F45">
        <v>0.995234312946783</v>
      </c>
      <c r="G45">
        <v>0.995234312946783</v>
      </c>
      <c r="H45">
        <v>0.93171806167400795</v>
      </c>
      <c r="I45">
        <v>0.96828193832599097</v>
      </c>
      <c r="J45">
        <v>0.94982407356891296</v>
      </c>
      <c r="K45">
        <v>0.97226411498042598</v>
      </c>
      <c r="L45">
        <v>1.0095515247464</v>
      </c>
      <c r="M45" s="28">
        <v>-2</v>
      </c>
      <c r="N45">
        <v>1.0044623598671001</v>
      </c>
      <c r="O45">
        <v>0.99798866361203997</v>
      </c>
      <c r="P45">
        <v>1.0052363400948801</v>
      </c>
      <c r="Q45">
        <v>0.99747388387135605</v>
      </c>
      <c r="R45">
        <v>246.27000427246</v>
      </c>
      <c r="S45" s="40">
        <f>IF(C45,O45,Q45)</f>
        <v>0.99798866361203997</v>
      </c>
      <c r="T45" s="40">
        <f>IF(D45 = 0,N45,P45)</f>
        <v>1.0052363400948801</v>
      </c>
      <c r="U45" s="59">
        <f>R45*S45^(1-M45)</f>
        <v>244.78699564278537</v>
      </c>
      <c r="V45" s="58">
        <f>R45*T45^(M45+1)</f>
        <v>244.98716814119115</v>
      </c>
      <c r="W45" s="66">
        <f>0.5 * (D45-MAX($D$3:$D$65))/(MIN($D$3:$D$65)-MAX($D$3:$D$65)) + 0.75</f>
        <v>0.75371600741656386</v>
      </c>
      <c r="X45" s="66">
        <f>AVERAGE(D45, F45, G45, H45, I45, J45, K45)</f>
        <v>0.97058327412293921</v>
      </c>
      <c r="Y45" s="29">
        <f>1.2^M45</f>
        <v>0.69444444444444442</v>
      </c>
      <c r="Z45" s="29">
        <f>IF(C45&gt;0, 1, 0.3)</f>
        <v>1</v>
      </c>
      <c r="AA45" s="29">
        <f>PERCENTILE($L$2:$L$65, 0.05)</f>
        <v>8.287252818817252E-2</v>
      </c>
      <c r="AB45" s="29">
        <f>PERCENTILE($L$2:$L$65, 0.95)</f>
        <v>1.0553543088907822</v>
      </c>
      <c r="AC45" s="29">
        <f>MIN(MAX(L45,AA45), AB45)</f>
        <v>1.0095515247464</v>
      </c>
      <c r="AD45" s="29">
        <f>AC45-$AC$66+1</f>
        <v>1.9266789965582274</v>
      </c>
      <c r="AE45" s="74">
        <v>1</v>
      </c>
      <c r="AF45" s="74">
        <v>0</v>
      </c>
      <c r="AG45" s="21">
        <f>(AD45^4) *Y45*Z45*AE45</f>
        <v>9.5691852001085582</v>
      </c>
      <c r="AH45" s="21">
        <f>(AD45^5)*Y45*Z45*AF45</f>
        <v>0</v>
      </c>
      <c r="AI45" s="15">
        <f>AG45/$AG$66</f>
        <v>2.5937106405201357E-2</v>
      </c>
      <c r="AJ45" s="15">
        <f>AH45/$AH$66</f>
        <v>0</v>
      </c>
      <c r="AK45" s="2">
        <v>1970</v>
      </c>
      <c r="AL45" s="16">
        <f>$D$72*AI45</f>
        <v>3057.5950104639696</v>
      </c>
      <c r="AM45" s="24">
        <f>AL45-AK45</f>
        <v>1087.5950104639696</v>
      </c>
      <c r="AN45" s="78">
        <v>493</v>
      </c>
      <c r="AO45" s="78">
        <v>6403</v>
      </c>
      <c r="AP45" s="78">
        <v>246</v>
      </c>
      <c r="AQ45" s="10">
        <f>SUM(AN45:AP45)</f>
        <v>7142</v>
      </c>
      <c r="AR45" s="16">
        <f>AI45*$D$71</f>
        <v>4687.6666710512354</v>
      </c>
      <c r="AS45" s="9">
        <f>AR45-AQ45</f>
        <v>-2454.3333289487646</v>
      </c>
      <c r="AT45" s="9">
        <f>AS45+AM45</f>
        <v>-1366.7383184847949</v>
      </c>
      <c r="AU45" s="18">
        <f>AK45+AQ45</f>
        <v>9112</v>
      </c>
      <c r="AV45" s="27">
        <f>AL45+AR45</f>
        <v>7745.2616815152051</v>
      </c>
      <c r="AW45" s="67">
        <f>AT45*(AT45&lt;0)</f>
        <v>-1366.7383184847949</v>
      </c>
      <c r="AX45">
        <f>AW45/$AW$66</f>
        <v>4.0705189248007111E-2</v>
      </c>
      <c r="AY45" s="57">
        <f>AX45*$AT$66</f>
        <v>-79.088961553201528</v>
      </c>
      <c r="AZ45" s="60">
        <f>IF(AY45&gt;0,U45,V45)</f>
        <v>244.98716814119115</v>
      </c>
      <c r="BA45" s="17">
        <f>AY45/AZ45</f>
        <v>-0.32282899611958832</v>
      </c>
      <c r="BB45" s="35">
        <f>AU45/AV45</f>
        <v>1.1764612190891683</v>
      </c>
      <c r="BC45" s="28">
        <v>0</v>
      </c>
      <c r="BD45" s="16">
        <f>AJ45*$D$74</f>
        <v>0</v>
      </c>
      <c r="BE45" s="54">
        <f>BD45-BC45</f>
        <v>0</v>
      </c>
      <c r="BF45" s="75">
        <f>BE45*(BE45&gt;0)</f>
        <v>0</v>
      </c>
      <c r="BG45" s="35">
        <f>BF45/$BF$66</f>
        <v>0</v>
      </c>
      <c r="BH45" s="76">
        <f>BG45 * $BE$66</f>
        <v>0</v>
      </c>
      <c r="BI45" s="77">
        <f>IF(BH45&gt;0, U45, V45)</f>
        <v>244.98716814119115</v>
      </c>
      <c r="BJ45" s="17">
        <f>BH45/BI45</f>
        <v>0</v>
      </c>
      <c r="BK45" s="39">
        <f>($AD45^$BK$68)*($BL$68^$M45)*(IF($C45&gt;0,1,$BM$68))</f>
        <v>3.8398681122557643</v>
      </c>
      <c r="BL45" s="39">
        <f>($AD45^$BK$69)*($BL$69^$M45)*(IF($C45&gt;0,1,$BM$69))</f>
        <v>6.5107223348594498</v>
      </c>
      <c r="BM45" s="39">
        <f>($AD45^$BK$70)*($BL$70^$M45)*(IF($C45&gt;0,1,$BM$70))</f>
        <v>104.89089220064342</v>
      </c>
      <c r="BN45" s="39">
        <f>($AD45^$BK$71)*($BL$71^$M45)*(IF($C45&gt;0,1,$BM$71))</f>
        <v>32.861812944175647</v>
      </c>
      <c r="BO45" s="39">
        <f>($AD45^$BK$72)*($BL$72^$M45)*(IF($C45&gt;0,1,$BM$72))</f>
        <v>0.57824342679218588</v>
      </c>
      <c r="BP45" s="39">
        <f>($AD45^$BK$73)*($BL$73^$M45)*(IF($C45&gt;0,1,$BM$73))</f>
        <v>4.3549529191697474</v>
      </c>
      <c r="BQ45" s="39">
        <f>($AD45^$BK$75)*($BL$75^$M45)*(IF($C45&gt;0,1,$BM$75))</f>
        <v>18.193537866157019</v>
      </c>
      <c r="BR45" s="37">
        <f>BK45/BK$66</f>
        <v>3.5070331528789488E-2</v>
      </c>
      <c r="BS45" s="37">
        <f>BL45/BL$66</f>
        <v>3.7422236898755047E-2</v>
      </c>
      <c r="BT45" s="37">
        <f>BM45/BM$66</f>
        <v>0.10279545621184998</v>
      </c>
      <c r="BU45" s="37">
        <f>BN45/BN$66</f>
        <v>0.10369527365704087</v>
      </c>
      <c r="BV45" s="37">
        <f>BO45/BO$66</f>
        <v>9.4936682276173905E-3</v>
      </c>
      <c r="BW45" s="37">
        <f>BP45/BP$66</f>
        <v>1.4215134866297198E-2</v>
      </c>
      <c r="BX45" s="37">
        <f>BQ45/BQ$66</f>
        <v>8.3143229440315589E-2</v>
      </c>
      <c r="BY45" s="2">
        <v>850</v>
      </c>
      <c r="BZ45" s="17">
        <f>BY$66*BR45</f>
        <v>2008.968871295177</v>
      </c>
      <c r="CA45" s="1">
        <f>BZ45-BY45</f>
        <v>1158.968871295177</v>
      </c>
      <c r="CB45" s="2">
        <v>1187</v>
      </c>
      <c r="CC45" s="17">
        <f>CB$66*BS45</f>
        <v>2032.4391082082855</v>
      </c>
      <c r="CD45" s="1">
        <f>CC45-CB45</f>
        <v>845.43910820828546</v>
      </c>
      <c r="CE45" s="2">
        <v>2885</v>
      </c>
      <c r="CF45" s="17">
        <f>CE$66*BT45</f>
        <v>6557.4249472101219</v>
      </c>
      <c r="CG45" s="1">
        <f>CF45-CE45</f>
        <v>3672.4249472101219</v>
      </c>
      <c r="CH45" s="2">
        <v>1460</v>
      </c>
      <c r="CI45" s="17">
        <f>CH$66*BU45</f>
        <v>6348.6394343786706</v>
      </c>
      <c r="CJ45" s="1">
        <f>CI45-CH45</f>
        <v>4888.6394343786706</v>
      </c>
      <c r="CK45" s="2">
        <v>1478</v>
      </c>
      <c r="CL45" s="17">
        <f>CK$66*BV45</f>
        <v>693.09474262543517</v>
      </c>
      <c r="CM45" s="1">
        <f>CL45-CK45</f>
        <v>-784.90525737456483</v>
      </c>
      <c r="CN45" s="2">
        <v>2463</v>
      </c>
      <c r="CO45" s="17">
        <f>CN$66*BW45</f>
        <v>1086.4485426962285</v>
      </c>
      <c r="CP45" s="1">
        <f>CO45-CN45</f>
        <v>-1376.5514573037715</v>
      </c>
      <c r="CQ45" s="2">
        <v>1724</v>
      </c>
      <c r="CR45" s="17">
        <f>CQ$66*BX45</f>
        <v>6125.5774290152513</v>
      </c>
      <c r="CS45" s="1">
        <f>CR45-CQ45</f>
        <v>4401.5774290152513</v>
      </c>
      <c r="CT45" s="9"/>
      <c r="CX45" s="37"/>
      <c r="CZ45" s="17"/>
      <c r="DA45" s="1"/>
    </row>
    <row r="46" spans="1:105" x14ac:dyDescent="0.2">
      <c r="A46" s="43" t="s">
        <v>204</v>
      </c>
      <c r="B46">
        <v>1</v>
      </c>
      <c r="C46">
        <v>1</v>
      </c>
      <c r="D46">
        <v>0.97076023391812805</v>
      </c>
      <c r="E46">
        <v>2.9239766081871399E-2</v>
      </c>
      <c r="F46">
        <v>0.891891891891891</v>
      </c>
      <c r="G46">
        <v>0.891891891891891</v>
      </c>
      <c r="H46">
        <v>0.97872340425531901</v>
      </c>
      <c r="I46">
        <v>0.97872340425531901</v>
      </c>
      <c r="J46">
        <v>0.97872340425531901</v>
      </c>
      <c r="K46">
        <v>0.93429945341959197</v>
      </c>
      <c r="L46">
        <v>-1.19198518185534</v>
      </c>
      <c r="M46" s="28">
        <v>0</v>
      </c>
      <c r="N46">
        <v>1.0186269709556399</v>
      </c>
      <c r="O46">
        <v>0.98216247075963603</v>
      </c>
      <c r="P46">
        <v>1.0177596990447699</v>
      </c>
      <c r="Q46">
        <v>0.97509039269166298</v>
      </c>
      <c r="R46">
        <v>35.669998168945298</v>
      </c>
      <c r="S46" s="40">
        <f>IF(C46,O46,Q46)</f>
        <v>0.98216247075963603</v>
      </c>
      <c r="T46" s="40">
        <f>IF(D46 = 0,N46,P46)</f>
        <v>1.0177596990447699</v>
      </c>
      <c r="U46" s="59">
        <f>R46*S46^(1-M46)</f>
        <v>35.033733533603005</v>
      </c>
      <c r="V46" s="58">
        <f>R46*T46^(M46+1)</f>
        <v>36.303486601353264</v>
      </c>
      <c r="W46" s="66">
        <f>0.5 * (D46-MAX($D$3:$D$65))/(MIN($D$3:$D$65)-MAX($D$3:$D$65)) + 0.75</f>
        <v>0.75961835599505567</v>
      </c>
      <c r="X46" s="66">
        <f>AVERAGE(D46, F46, G46, H46, I46, J46, K46)</f>
        <v>0.94643052626963697</v>
      </c>
      <c r="Y46" s="29">
        <f>1.2^M46</f>
        <v>1</v>
      </c>
      <c r="Z46" s="29">
        <f>IF(C46&gt;0, 1, 0.3)</f>
        <v>1</v>
      </c>
      <c r="AA46" s="29">
        <f>PERCENTILE($L$2:$L$65, 0.05)</f>
        <v>8.287252818817252E-2</v>
      </c>
      <c r="AB46" s="29">
        <f>PERCENTILE($L$2:$L$65, 0.95)</f>
        <v>1.0553543088907822</v>
      </c>
      <c r="AC46" s="29">
        <f>MIN(MAX(L46,AA46), AB46)</f>
        <v>8.287252818817252E-2</v>
      </c>
      <c r="AD46" s="29">
        <f>AC46-$AC$66+1</f>
        <v>1</v>
      </c>
      <c r="AE46" s="74">
        <v>1</v>
      </c>
      <c r="AF46" s="74">
        <v>0</v>
      </c>
      <c r="AG46" s="21">
        <f>(AD46^4) *Y46*Z46*AE46</f>
        <v>1</v>
      </c>
      <c r="AH46" s="21">
        <f>(AD46^5)*Y46*Z46*AF46</f>
        <v>0</v>
      </c>
      <c r="AI46" s="15">
        <f>AG46/$AG$66</f>
        <v>2.7104822263140137E-3</v>
      </c>
      <c r="AJ46" s="15">
        <f>AH46/$AH$66</f>
        <v>0</v>
      </c>
      <c r="AK46" s="2">
        <v>71</v>
      </c>
      <c r="AL46" s="16">
        <f>$D$72*AI46</f>
        <v>319.52511593456074</v>
      </c>
      <c r="AM46" s="24">
        <f>AL46-AK46</f>
        <v>248.52511593456074</v>
      </c>
      <c r="AN46" s="78">
        <v>0</v>
      </c>
      <c r="AO46" s="78">
        <v>178</v>
      </c>
      <c r="AP46" s="78">
        <v>0</v>
      </c>
      <c r="AQ46" s="10">
        <f>SUM(AN46:AP46)</f>
        <v>178</v>
      </c>
      <c r="AR46" s="16">
        <f>AI46*$D$71</f>
        <v>489.87103635511789</v>
      </c>
      <c r="AS46" s="9">
        <f>AR46-AQ46</f>
        <v>311.87103635511789</v>
      </c>
      <c r="AT46" s="9">
        <f>AS46+AM46</f>
        <v>560.39615228967864</v>
      </c>
      <c r="AU46" s="18">
        <f>AK46+AQ46</f>
        <v>249</v>
      </c>
      <c r="AV46" s="27">
        <f>AL46+AR46</f>
        <v>809.39615228967864</v>
      </c>
      <c r="AW46" s="67">
        <f>AT46*(AT46&lt;0)</f>
        <v>0</v>
      </c>
      <c r="AX46">
        <f>AW46/$AW$66</f>
        <v>0</v>
      </c>
      <c r="AY46" s="57">
        <f>AX46*$AT$66</f>
        <v>0</v>
      </c>
      <c r="AZ46" s="70">
        <f>IF(AY46&gt;0,U46,V46)</f>
        <v>36.303486601353264</v>
      </c>
      <c r="BA46" s="17">
        <f>AY46/AZ46</f>
        <v>0</v>
      </c>
      <c r="BB46" s="35">
        <f>AU46/AV46</f>
        <v>0.30763674783430922</v>
      </c>
      <c r="BC46" s="28">
        <v>0</v>
      </c>
      <c r="BD46" s="16">
        <f>AJ46*$D$74</f>
        <v>0</v>
      </c>
      <c r="BE46" s="54">
        <f>BD46-BC46</f>
        <v>0</v>
      </c>
      <c r="BF46" s="75">
        <f>BE46*(BE46&gt;0)</f>
        <v>0</v>
      </c>
      <c r="BG46" s="35">
        <f>BF46/$BF$66</f>
        <v>0</v>
      </c>
      <c r="BH46" s="76">
        <f>BG46 * $BE$66</f>
        <v>0</v>
      </c>
      <c r="BI46" s="77">
        <f>IF(BH46&gt;0, U46, V46)</f>
        <v>36.303486601353264</v>
      </c>
      <c r="BJ46" s="17">
        <f>BH46/BI46</f>
        <v>0</v>
      </c>
      <c r="BK46" s="39">
        <f>($AD46^$BK$68)*($BL$68^$M46)*(IF($C46&gt;0,1,$BM$68))</f>
        <v>1</v>
      </c>
      <c r="BL46" s="39">
        <f>($AD46^$BK$69)*($BL$69^$M46)*(IF($C46&gt;0,1,$BM$69))</f>
        <v>1</v>
      </c>
      <c r="BM46" s="39">
        <f>($AD46^$BK$70)*($BL$70^$M46)*(IF($C46&gt;0,1,$BM$70))</f>
        <v>1</v>
      </c>
      <c r="BN46" s="39">
        <f>($AD46^$BK$71)*($BL$71^$M46)*(IF($C46&gt;0,1,$BM$71))</f>
        <v>1</v>
      </c>
      <c r="BO46" s="39">
        <f>($AD46^$BK$72)*($BL$72^$M46)*(IF($C46&gt;0,1,$BM$72))</f>
        <v>1</v>
      </c>
      <c r="BP46" s="39">
        <f>($AD46^$BK$73)*($BL$73^$M46)*(IF($C46&gt;0,1,$BM$73))</f>
        <v>1</v>
      </c>
      <c r="BQ46" s="39">
        <f>($AD46^$BK$75)*($BL$75^$M46)*(IF($C46&gt;0,1,$BM$75))</f>
        <v>1</v>
      </c>
      <c r="BR46" s="37">
        <f>BK46/BK$66</f>
        <v>9.1332125228090477E-3</v>
      </c>
      <c r="BS46" s="37">
        <f>BL46/BL$66</f>
        <v>5.7477857254625035E-3</v>
      </c>
      <c r="BT46" s="37">
        <f>BM46/BM$66</f>
        <v>9.8002270793173221E-4</v>
      </c>
      <c r="BU46" s="37">
        <f>BN46/BN$66</f>
        <v>3.155494611121861E-3</v>
      </c>
      <c r="BV46" s="37">
        <f>BO46/BO$66</f>
        <v>1.641811698627282E-2</v>
      </c>
      <c r="BW46" s="37">
        <f>BP46/BP$66</f>
        <v>3.2641305497757831E-3</v>
      </c>
      <c r="BX46" s="37">
        <f>BQ46/BQ$66</f>
        <v>4.5699319204416918E-3</v>
      </c>
      <c r="BY46" s="2">
        <v>801</v>
      </c>
      <c r="BZ46" s="17">
        <f>BY$66*BR46</f>
        <v>523.18694615659354</v>
      </c>
      <c r="CA46" s="1">
        <f>BZ46-BY46</f>
        <v>-277.81305384340646</v>
      </c>
      <c r="CB46" s="2">
        <v>0</v>
      </c>
      <c r="CC46" s="17">
        <f>CB$66*BS46</f>
        <v>312.16799053559402</v>
      </c>
      <c r="CD46" s="1">
        <f>CC46-CB46</f>
        <v>312.16799053559402</v>
      </c>
      <c r="CE46" s="2">
        <v>0</v>
      </c>
      <c r="CF46" s="17">
        <f>CE$66*BT46</f>
        <v>62.51662856167313</v>
      </c>
      <c r="CG46" s="1">
        <f>CF46-CE46</f>
        <v>62.51662856167313</v>
      </c>
      <c r="CH46" s="2">
        <v>0</v>
      </c>
      <c r="CI46" s="17">
        <f>CH$66*BU46</f>
        <v>193.19200207132482</v>
      </c>
      <c r="CJ46" s="1">
        <f>CI46-CH46</f>
        <v>193.19200207132482</v>
      </c>
      <c r="CK46" s="2">
        <v>1070</v>
      </c>
      <c r="CL46" s="17">
        <f>CK$66*BV46</f>
        <v>1198.6210486998334</v>
      </c>
      <c r="CM46" s="1">
        <f>CL46-CK46</f>
        <v>128.62104869983341</v>
      </c>
      <c r="CN46" s="2">
        <v>0</v>
      </c>
      <c r="CO46" s="17">
        <f>CN$66*BW46</f>
        <v>249.47423378881334</v>
      </c>
      <c r="CP46" s="1">
        <f>CO46-CN46</f>
        <v>249.47423378881334</v>
      </c>
      <c r="CQ46" s="2">
        <v>0</v>
      </c>
      <c r="CR46" s="17">
        <f>CQ$66*BX46</f>
        <v>336.68973423854163</v>
      </c>
      <c r="CS46" s="1">
        <f>CR46-CQ46</f>
        <v>336.68973423854163</v>
      </c>
      <c r="CT46" s="9"/>
      <c r="CX46" s="37"/>
      <c r="CZ46" s="17"/>
      <c r="DA46" s="1"/>
    </row>
    <row r="47" spans="1:105" x14ac:dyDescent="0.2">
      <c r="A47" s="43" t="s">
        <v>13</v>
      </c>
      <c r="B47">
        <v>0</v>
      </c>
      <c r="C47">
        <v>1</v>
      </c>
      <c r="D47">
        <v>0.44867549668874102</v>
      </c>
      <c r="E47">
        <v>0.55132450331125804</v>
      </c>
      <c r="F47">
        <v>0.71685761047463104</v>
      </c>
      <c r="G47">
        <v>0.71685761047463104</v>
      </c>
      <c r="H47">
        <v>0.16848816029143801</v>
      </c>
      <c r="I47">
        <v>0.28051001821493599</v>
      </c>
      <c r="J47">
        <v>0.217399670911325</v>
      </c>
      <c r="K47">
        <v>0.39477159042598797</v>
      </c>
      <c r="L47">
        <v>0.68262291181255397</v>
      </c>
      <c r="M47" s="28">
        <v>0</v>
      </c>
      <c r="N47">
        <v>1.01696950449311</v>
      </c>
      <c r="O47">
        <v>0.98836703896886902</v>
      </c>
      <c r="P47">
        <v>1.0148939546353599</v>
      </c>
      <c r="Q47">
        <v>0.994341237360855</v>
      </c>
      <c r="R47">
        <v>82.260002136230398</v>
      </c>
      <c r="S47" s="40">
        <f>IF(C47,O47,Q47)</f>
        <v>0.98836703896886902</v>
      </c>
      <c r="T47" s="40">
        <f>IF(D47 = 0,N47,P47)</f>
        <v>1.0148939546353599</v>
      </c>
      <c r="U47" s="59">
        <f>R47*S47^(1-M47)</f>
        <v>81.303074736958877</v>
      </c>
      <c r="V47" s="58">
        <f>R47*T47^(M47+1)</f>
        <v>83.485178876352023</v>
      </c>
      <c r="W47" s="66">
        <f>0.5 * (D47-MAX($D$3:$D$65))/(MIN($D$3:$D$65)-MAX($D$3:$D$65)) + 0.75</f>
        <v>1.0458493771437227</v>
      </c>
      <c r="X47" s="66">
        <f>AVERAGE(D47, F47, G47, H47, I47, J47, K47)</f>
        <v>0.42050859392595574</v>
      </c>
      <c r="Y47" s="29">
        <f>1.2^M47</f>
        <v>1</v>
      </c>
      <c r="Z47" s="29">
        <f>IF(C47&gt;0, 1, 0.3)</f>
        <v>1</v>
      </c>
      <c r="AA47" s="29">
        <f>PERCENTILE($L$2:$L$65, 0.05)</f>
        <v>8.287252818817252E-2</v>
      </c>
      <c r="AB47" s="29">
        <f>PERCENTILE($L$2:$L$65, 0.95)</f>
        <v>1.0553543088907822</v>
      </c>
      <c r="AC47" s="29">
        <f>MIN(MAX(L47,AA47), AB47)</f>
        <v>0.68262291181255397</v>
      </c>
      <c r="AD47" s="29">
        <f>AC47-$AC$66+1</f>
        <v>1.5997503836243814</v>
      </c>
      <c r="AE47" s="74">
        <v>1</v>
      </c>
      <c r="AF47" s="74">
        <v>0</v>
      </c>
      <c r="AG47" s="21">
        <f>(AD47^4) *Y47*Z47*AE47</f>
        <v>6.5495112422583519</v>
      </c>
      <c r="AH47" s="21">
        <f>(AD47^5)*Y47*Z47*AF47</f>
        <v>0</v>
      </c>
      <c r="AI47" s="15">
        <f>AG47/$AG$66</f>
        <v>1.775233381318508E-2</v>
      </c>
      <c r="AJ47" s="15">
        <f>AH47/$AH$66</f>
        <v>0</v>
      </c>
      <c r="AK47" s="2">
        <v>2386</v>
      </c>
      <c r="AL47" s="16">
        <f>$D$72*AI47</f>
        <v>2092.7333389973087</v>
      </c>
      <c r="AM47" s="24">
        <f>AL47-AK47</f>
        <v>-293.26666100269131</v>
      </c>
      <c r="AN47" s="78">
        <v>0</v>
      </c>
      <c r="AO47" s="78">
        <v>165</v>
      </c>
      <c r="AP47" s="78">
        <v>0</v>
      </c>
      <c r="AQ47" s="10">
        <f>SUM(AN47:AP47)</f>
        <v>165</v>
      </c>
      <c r="AR47" s="16">
        <f>AI47*$D$71</f>
        <v>3208.4158598645945</v>
      </c>
      <c r="AS47" s="9">
        <f>AR47-AQ47</f>
        <v>3043.4158598645945</v>
      </c>
      <c r="AT47" s="9">
        <f>AS47+AM47</f>
        <v>2750.1491988619032</v>
      </c>
      <c r="AU47" s="18">
        <f>AK47+AQ47</f>
        <v>2551</v>
      </c>
      <c r="AV47" s="27">
        <f>AL47+AR47</f>
        <v>5301.1491988619036</v>
      </c>
      <c r="AW47" s="67">
        <f>AT47*(AT47&lt;0)</f>
        <v>0</v>
      </c>
      <c r="AX47">
        <f>AW47/$AW$66</f>
        <v>0</v>
      </c>
      <c r="AY47" s="57">
        <f>AX47*$AT$66</f>
        <v>0</v>
      </c>
      <c r="AZ47" s="60">
        <f>IF(AY47&gt;0,U47,V47)</f>
        <v>83.485178876352023</v>
      </c>
      <c r="BA47" s="17">
        <f>AY47/AZ47</f>
        <v>0</v>
      </c>
      <c r="BB47" s="35">
        <f>AU47/AV47</f>
        <v>0.48121641257478109</v>
      </c>
      <c r="BC47" s="28">
        <v>0</v>
      </c>
      <c r="BD47" s="16">
        <f>AJ47*$D$74</f>
        <v>0</v>
      </c>
      <c r="BE47" s="54">
        <f>BD47-BC47</f>
        <v>0</v>
      </c>
      <c r="BF47" s="75">
        <f>BE47*(BE47&gt;0)</f>
        <v>0</v>
      </c>
      <c r="BG47" s="35">
        <f>BF47/$BF$66</f>
        <v>0</v>
      </c>
      <c r="BH47" s="76">
        <f>BG47 * $BE$66</f>
        <v>0</v>
      </c>
      <c r="BI47" s="77">
        <f>IF(BH47&gt;0, U47, V47)</f>
        <v>83.485178876352023</v>
      </c>
      <c r="BJ47" s="17">
        <f>BH47/BI47</f>
        <v>0</v>
      </c>
      <c r="BK47" s="39">
        <f>($AD47^$BK$68)*($BL$68^$M47)*(IF($C47&gt;0,1,$BM$68))</f>
        <v>1.673559804306511</v>
      </c>
      <c r="BL47" s="39">
        <f>($AD47^$BK$69)*($BL$69^$M47)*(IF($C47&gt;0,1,$BM$69))</f>
        <v>2.7255078916274451</v>
      </c>
      <c r="BM47" s="39">
        <f>($AD47^$BK$70)*($BL$70^$M47)*(IF($C47&gt;0,1,$BM$70))</f>
        <v>9.8243982795040292</v>
      </c>
      <c r="BN47" s="39">
        <f>($AD47^$BK$71)*($BL$71^$M47)*(IF($C47&gt;0,1,$BM$71))</f>
        <v>2.7344866623446751</v>
      </c>
      <c r="BO47" s="39">
        <f>($AD47^$BK$72)*($BL$72^$M47)*(IF($C47&gt;0,1,$BM$72))</f>
        <v>1.04270305948999</v>
      </c>
      <c r="BP47" s="39">
        <f>($AD47^$BK$73)*($BL$73^$M47)*(IF($C47&gt;0,1,$BM$73))</f>
        <v>5.3917689281958534</v>
      </c>
      <c r="BQ47" s="39">
        <f>($AD47^$BK$75)*($BL$75^$M47)*(IF($C47&gt;0,1,$BM$75))</f>
        <v>2.4007854127977946</v>
      </c>
      <c r="BR47" s="37">
        <f>BK47/BK$66</f>
        <v>1.5284977362362086E-2</v>
      </c>
      <c r="BS47" s="37">
        <f>BL47/BL$66</f>
        <v>1.5665635354131634E-2</v>
      </c>
      <c r="BT47" s="37">
        <f>BM47/BM$66</f>
        <v>9.6281334056793899E-3</v>
      </c>
      <c r="BU47" s="37">
        <f>BN47/BN$66</f>
        <v>8.628657927213226E-3</v>
      </c>
      <c r="BV47" s="37">
        <f>BO47/BO$66</f>
        <v>1.7119220812651242E-2</v>
      </c>
      <c r="BW47" s="37">
        <f>BP47/BP$66</f>
        <v>1.7599437675855915E-2</v>
      </c>
      <c r="BX47" s="37">
        <f>BQ47/BQ$66</f>
        <v>1.0971425892075426E-2</v>
      </c>
      <c r="BY47" s="2">
        <v>1219</v>
      </c>
      <c r="BZ47" s="17">
        <f>BY$66*BR47</f>
        <v>875.58464322554971</v>
      </c>
      <c r="CA47" s="1">
        <f>BZ47-BY47</f>
        <v>-343.41535677445029</v>
      </c>
      <c r="CB47" s="2">
        <v>757</v>
      </c>
      <c r="CC47" s="17">
        <f>CB$66*BS47</f>
        <v>850.81632171824322</v>
      </c>
      <c r="CD47" s="1">
        <f>CC47-CB47</f>
        <v>93.816321718243216</v>
      </c>
      <c r="CE47" s="2">
        <v>1106</v>
      </c>
      <c r="CF47" s="17">
        <f>CE$66*BT47</f>
        <v>614.18825808169402</v>
      </c>
      <c r="CG47" s="1">
        <f>CF47-CE47</f>
        <v>-491.81174191830598</v>
      </c>
      <c r="CH47" s="2">
        <v>732</v>
      </c>
      <c r="CI47" s="17">
        <f>CH$66*BU47</f>
        <v>528.28095293570254</v>
      </c>
      <c r="CJ47" s="1">
        <f>CI47-CH47</f>
        <v>-203.71904706429746</v>
      </c>
      <c r="CK47" s="2">
        <v>987</v>
      </c>
      <c r="CL47" s="17">
        <f>CK$66*BV47</f>
        <v>1249.8058346484165</v>
      </c>
      <c r="CM47" s="1">
        <f>CL47-CK47</f>
        <v>262.80583464841652</v>
      </c>
      <c r="CN47" s="2">
        <v>987</v>
      </c>
      <c r="CO47" s="17">
        <f>CN$66*BW47</f>
        <v>1345.1074221279919</v>
      </c>
      <c r="CP47" s="1">
        <f>CO47-CN47</f>
        <v>358.10742212799187</v>
      </c>
      <c r="CQ47" s="2">
        <v>987</v>
      </c>
      <c r="CR47" s="17">
        <f>CQ$66*BX47</f>
        <v>808.31980259865702</v>
      </c>
      <c r="CS47" s="1">
        <f>CR47-CQ47</f>
        <v>-178.68019740134298</v>
      </c>
      <c r="CT47" s="9"/>
      <c r="CX47" s="37"/>
      <c r="CZ47" s="17"/>
      <c r="DA47" s="1"/>
    </row>
    <row r="48" spans="1:105" x14ac:dyDescent="0.2">
      <c r="A48" s="43" t="s">
        <v>194</v>
      </c>
      <c r="B48">
        <v>1</v>
      </c>
      <c r="C48">
        <v>1</v>
      </c>
      <c r="D48">
        <v>0.35586734693877498</v>
      </c>
      <c r="E48">
        <v>0.64413265306122403</v>
      </c>
      <c r="F48">
        <v>0.42481203007518797</v>
      </c>
      <c r="G48">
        <v>0.42481203007518797</v>
      </c>
      <c r="H48">
        <v>9.7922848664688394E-2</v>
      </c>
      <c r="I48">
        <v>0.121661721068249</v>
      </c>
      <c r="J48">
        <v>0.10914880805785999</v>
      </c>
      <c r="K48">
        <v>0.215331666810403</v>
      </c>
      <c r="L48">
        <v>0.29780105142115698</v>
      </c>
      <c r="M48" s="28">
        <v>0</v>
      </c>
      <c r="N48">
        <v>1.0107436905101701</v>
      </c>
      <c r="O48">
        <v>0.99394817523835399</v>
      </c>
      <c r="P48">
        <v>1.0092314447130699</v>
      </c>
      <c r="Q48">
        <v>0.98948233169618405</v>
      </c>
      <c r="R48">
        <v>27.350000381469702</v>
      </c>
      <c r="S48" s="40">
        <f>IF(C48,O48,Q48)</f>
        <v>0.99394817523835399</v>
      </c>
      <c r="T48" s="40">
        <f>IF(D48 = 0,N48,P48)</f>
        <v>1.0092314447130699</v>
      </c>
      <c r="U48" s="59">
        <f>R48*S48^(1-M48)</f>
        <v>27.184482971930095</v>
      </c>
      <c r="V48" s="58">
        <f>R48*T48^(M48+1)</f>
        <v>27.602480397893679</v>
      </c>
      <c r="W48" s="66">
        <f>0.5 * (D48-MAX($D$3:$D$65))/(MIN($D$3:$D$65)-MAX($D$3:$D$65)) + 0.75</f>
        <v>1.0967311010853664</v>
      </c>
      <c r="X48" s="66">
        <f>AVERAGE(D48, F48, G48, H48, I48, J48, K48)</f>
        <v>0.24993663595576446</v>
      </c>
      <c r="Y48" s="29">
        <f>1.2^M48</f>
        <v>1</v>
      </c>
      <c r="Z48" s="29">
        <f>IF(C48&gt;0, 1, 0.3)</f>
        <v>1</v>
      </c>
      <c r="AA48" s="29">
        <f>PERCENTILE($L$2:$L$65, 0.05)</f>
        <v>8.287252818817252E-2</v>
      </c>
      <c r="AB48" s="29">
        <f>PERCENTILE($L$2:$L$65, 0.95)</f>
        <v>1.0553543088907822</v>
      </c>
      <c r="AC48" s="29">
        <f>MIN(MAX(L48,AA48), AB48)</f>
        <v>0.29780105142115698</v>
      </c>
      <c r="AD48" s="29">
        <f>AC48-$AC$66+1</f>
        <v>1.2149285232329845</v>
      </c>
      <c r="AE48" s="74">
        <v>1</v>
      </c>
      <c r="AF48" s="74">
        <v>0</v>
      </c>
      <c r="AG48" s="21">
        <f>(AD48^4) *Y48*Z48*AE48</f>
        <v>2.1787274891335078</v>
      </c>
      <c r="AH48" s="21">
        <f>(AD48^5)*Y48*Z48*AF48</f>
        <v>0</v>
      </c>
      <c r="AI48" s="15">
        <f>AG48/$AG$66</f>
        <v>5.9054021352781313E-3</v>
      </c>
      <c r="AJ48" s="15">
        <f>AH48/$AH$66</f>
        <v>0</v>
      </c>
      <c r="AK48" s="2">
        <v>985</v>
      </c>
      <c r="AL48" s="16">
        <f>$D$72*AI48</f>
        <v>696.15815355519851</v>
      </c>
      <c r="AM48" s="24">
        <f>AL48-AK48</f>
        <v>-288.84184644480149</v>
      </c>
      <c r="AN48" s="78">
        <v>0</v>
      </c>
      <c r="AO48" s="78">
        <v>1203</v>
      </c>
      <c r="AP48" s="78">
        <v>0</v>
      </c>
      <c r="AQ48" s="10">
        <f>SUM(AN48:AP48)</f>
        <v>1203</v>
      </c>
      <c r="AR48" s="16">
        <f>AI48*$D$71</f>
        <v>1067.2954930372152</v>
      </c>
      <c r="AS48" s="9">
        <f>AR48-AQ48</f>
        <v>-135.70450696278476</v>
      </c>
      <c r="AT48" s="9">
        <f>AS48+AM48</f>
        <v>-424.54635340758625</v>
      </c>
      <c r="AU48" s="18">
        <f>AK48+AQ48</f>
        <v>2188</v>
      </c>
      <c r="AV48" s="27">
        <f>AL48+AR48</f>
        <v>1763.4536465924139</v>
      </c>
      <c r="AW48" s="67">
        <f>AT48*(AT48&lt;0)</f>
        <v>-424.54635340758625</v>
      </c>
      <c r="AX48">
        <f>AW48/$AW$66</f>
        <v>1.2644146597986352E-2</v>
      </c>
      <c r="AY48" s="57">
        <f>AX48*$AT$66</f>
        <v>-24.567197515489898</v>
      </c>
      <c r="AZ48" s="60">
        <f>IF(AY48&gt;0,U48,V48)</f>
        <v>27.602480397893679</v>
      </c>
      <c r="BA48" s="17">
        <f>AY48/AZ48</f>
        <v>-0.89003586494221731</v>
      </c>
      <c r="BB48" s="35">
        <f>AU48/AV48</f>
        <v>1.2407471011375619</v>
      </c>
      <c r="BC48" s="28">
        <v>0</v>
      </c>
      <c r="BD48" s="16">
        <f>AJ48*$D$74</f>
        <v>0</v>
      </c>
      <c r="BE48" s="54">
        <f>BD48-BC48</f>
        <v>0</v>
      </c>
      <c r="BF48" s="75">
        <f>BE48*(BE48&gt;0)</f>
        <v>0</v>
      </c>
      <c r="BG48" s="35">
        <f>BF48/$BF$66</f>
        <v>0</v>
      </c>
      <c r="BH48" s="76">
        <f>BG48 * $BE$66</f>
        <v>0</v>
      </c>
      <c r="BI48" s="77">
        <f>IF(BH48&gt;0, U48, V48)</f>
        <v>27.602480397893679</v>
      </c>
      <c r="BJ48" s="17">
        <f>BH48/BI48</f>
        <v>0</v>
      </c>
      <c r="BK48" s="39">
        <f>($AD48^$BK$68)*($BL$68^$M48)*(IF($C48&gt;0,1,$BM$68))</f>
        <v>1.2378487947691577</v>
      </c>
      <c r="BL48" s="39">
        <f>($AD48^$BK$69)*($BL$69^$M48)*(IF($C48&gt;0,1,$BM$69))</f>
        <v>1.5150649599825199</v>
      </c>
      <c r="BM48" s="39">
        <f>($AD48^$BK$70)*($BL$70^$M48)*(IF($C48&gt;0,1,$BM$70))</f>
        <v>2.5773309642362818</v>
      </c>
      <c r="BN48" s="39">
        <f>($AD48^$BK$71)*($BL$71^$M48)*(IF($C48&gt;0,1,$BM$71))</f>
        <v>1.517131093088288</v>
      </c>
      <c r="BO48" s="39">
        <f>($AD48^$BK$72)*($BL$72^$M48)*(IF($C48&gt;0,1,$BM$72))</f>
        <v>1.0174779699381664</v>
      </c>
      <c r="BP48" s="39">
        <f>($AD48^$BK$73)*($BL$73^$M48)*(IF($C48&gt;0,1,$BM$73))</f>
        <v>2.0100132091377358</v>
      </c>
      <c r="BQ48" s="39">
        <f>($AD48^$BK$75)*($BL$75^$M48)*(IF($C48&gt;0,1,$BM$75))</f>
        <v>1.4374824707837197</v>
      </c>
      <c r="BR48" s="37">
        <f>BK48/BK$66</f>
        <v>1.1305536113729758E-2</v>
      </c>
      <c r="BS48" s="37">
        <f>BL48/BL$66</f>
        <v>8.7082687501359481E-3</v>
      </c>
      <c r="BT48" s="37">
        <f>BM48/BM$66</f>
        <v>2.5258428708071433E-3</v>
      </c>
      <c r="BU48" s="37">
        <f>BN48/BN$66</f>
        <v>4.7872989886055114E-3</v>
      </c>
      <c r="BV48" s="37">
        <f>BO48/BO$66</f>
        <v>1.6705072341400194E-2</v>
      </c>
      <c r="BW48" s="37">
        <f>BP48/BP$66</f>
        <v>6.5609455213993433E-3</v>
      </c>
      <c r="BX48" s="37">
        <f>BQ48/BQ$66</f>
        <v>6.5691970283099123E-3</v>
      </c>
      <c r="BY48" s="2">
        <v>899</v>
      </c>
      <c r="BZ48" s="17">
        <f>BY$66*BR48</f>
        <v>647.62633073889549</v>
      </c>
      <c r="CA48" s="1">
        <f>BZ48-BY48</f>
        <v>-251.37366926110451</v>
      </c>
      <c r="CB48" s="2">
        <v>1133</v>
      </c>
      <c r="CC48" s="17">
        <f>CB$66*BS48</f>
        <v>472.95478408863346</v>
      </c>
      <c r="CD48" s="1">
        <f>CC48-CB48</f>
        <v>-660.04521591136654</v>
      </c>
      <c r="CE48" s="2">
        <v>0</v>
      </c>
      <c r="CF48" s="17">
        <f>CE$66*BT48</f>
        <v>161.12604257165847</v>
      </c>
      <c r="CG48" s="1">
        <f>CF48-CE48</f>
        <v>161.12604257165847</v>
      </c>
      <c r="CH48" s="2">
        <v>1227</v>
      </c>
      <c r="CI48" s="17">
        <f>CH$66*BU48</f>
        <v>293.09759327838384</v>
      </c>
      <c r="CJ48" s="1">
        <f>CI48-CH48</f>
        <v>-933.90240672161622</v>
      </c>
      <c r="CK48" s="2">
        <v>656</v>
      </c>
      <c r="CL48" s="17">
        <f>CK$66*BV48</f>
        <v>1219.5705113562626</v>
      </c>
      <c r="CM48" s="1">
        <f>CL48-CK48</f>
        <v>563.57051135626261</v>
      </c>
      <c r="CN48" s="2">
        <v>0</v>
      </c>
      <c r="CO48" s="17">
        <f>CN$66*BW48</f>
        <v>501.44650525503039</v>
      </c>
      <c r="CP48" s="1">
        <f>CO48-CN48</f>
        <v>501.44650525503039</v>
      </c>
      <c r="CQ48" s="2">
        <v>0</v>
      </c>
      <c r="CR48" s="17">
        <f>CQ$66*BX48</f>
        <v>483.98559106073282</v>
      </c>
      <c r="CS48" s="1">
        <f>CR48-CQ48</f>
        <v>483.98559106073282</v>
      </c>
      <c r="CT48" s="9"/>
      <c r="CX48" s="37"/>
      <c r="CZ48" s="17"/>
      <c r="DA48" s="1"/>
    </row>
    <row r="49" spans="1:105" x14ac:dyDescent="0.2">
      <c r="A49" s="32" t="s">
        <v>40</v>
      </c>
      <c r="B49">
        <v>1</v>
      </c>
      <c r="C49">
        <v>1</v>
      </c>
      <c r="D49">
        <v>0.76090604026845599</v>
      </c>
      <c r="E49">
        <v>0.23909395973154299</v>
      </c>
      <c r="F49">
        <v>0.94278606965174105</v>
      </c>
      <c r="G49">
        <v>0.94278606965174105</v>
      </c>
      <c r="H49">
        <v>0.13123844731977799</v>
      </c>
      <c r="I49">
        <v>0.51756007393715298</v>
      </c>
      <c r="J49">
        <v>0.26062191100945697</v>
      </c>
      <c r="K49">
        <v>0.49569214957040802</v>
      </c>
      <c r="L49">
        <v>0.87959697600417297</v>
      </c>
      <c r="M49" s="28">
        <v>0</v>
      </c>
      <c r="N49">
        <v>1.0119202676368499</v>
      </c>
      <c r="O49">
        <v>0.98731817841408798</v>
      </c>
      <c r="P49">
        <v>1.0177439618628601</v>
      </c>
      <c r="Q49">
        <v>0.98801907236309205</v>
      </c>
      <c r="R49">
        <v>87.569999694824205</v>
      </c>
      <c r="S49" s="40">
        <f>IF(C49,O49,Q49)</f>
        <v>0.98731817841408798</v>
      </c>
      <c r="T49" s="40">
        <f>IF(D49 = 0,N49,P49)</f>
        <v>1.0177439618628601</v>
      </c>
      <c r="U49" s="59">
        <f>R49*S49^(1-M49)</f>
        <v>86.459452582416077</v>
      </c>
      <c r="V49" s="58">
        <f>R49*T49^(M49+1)</f>
        <v>89.123838429739834</v>
      </c>
      <c r="W49" s="66">
        <f>0.5 * (D49-MAX($D$3:$D$65))/(MIN($D$3:$D$65)-MAX($D$3:$D$65)) + 0.75</f>
        <v>0.87467013946499539</v>
      </c>
      <c r="X49" s="66">
        <f>AVERAGE(D49, F49, G49, H49, I49, J49, K49)</f>
        <v>0.57879868020124758</v>
      </c>
      <c r="Y49" s="29">
        <f>1.2^M49</f>
        <v>1</v>
      </c>
      <c r="Z49" s="29">
        <f>IF(C49&gt;0, 1, 0.3)</f>
        <v>1</v>
      </c>
      <c r="AA49" s="29">
        <f>PERCENTILE($L$2:$L$65, 0.05)</f>
        <v>8.287252818817252E-2</v>
      </c>
      <c r="AB49" s="29">
        <f>PERCENTILE($L$2:$L$65, 0.95)</f>
        <v>1.0553543088907822</v>
      </c>
      <c r="AC49" s="29">
        <f>MIN(MAX(L49,AA49), AB49)</f>
        <v>0.87959697600417297</v>
      </c>
      <c r="AD49" s="29">
        <f>AC49-$AC$66+1</f>
        <v>1.7967244478160005</v>
      </c>
      <c r="AE49" s="74">
        <v>1</v>
      </c>
      <c r="AF49" s="74">
        <v>0</v>
      </c>
      <c r="AG49" s="21">
        <f>(AD49^4) *Y49*Z49*AE49</f>
        <v>10.421396242195211</v>
      </c>
      <c r="AH49" s="21">
        <f>(AD49^5)*Y49*Z49*AF49</f>
        <v>0</v>
      </c>
      <c r="AI49" s="15">
        <f>AG49/$AG$66</f>
        <v>2.8247009287845772E-2</v>
      </c>
      <c r="AJ49" s="15">
        <f>AH49/$AH$66</f>
        <v>0</v>
      </c>
      <c r="AK49" s="2">
        <v>2715</v>
      </c>
      <c r="AL49" s="16">
        <f>$D$72*AI49</f>
        <v>3329.8978424874203</v>
      </c>
      <c r="AM49" s="24">
        <f>AL49-AK49</f>
        <v>614.89784248742035</v>
      </c>
      <c r="AN49" s="78">
        <v>2102</v>
      </c>
      <c r="AO49" s="78">
        <v>4291</v>
      </c>
      <c r="AP49" s="78">
        <v>0</v>
      </c>
      <c r="AQ49" s="10">
        <f>SUM(AN49:AP49)</f>
        <v>6393</v>
      </c>
      <c r="AR49" s="16">
        <f>AI49*$D$71</f>
        <v>5105.1401774314991</v>
      </c>
      <c r="AS49" s="9">
        <f>AR49-AQ49</f>
        <v>-1287.8598225685009</v>
      </c>
      <c r="AT49" s="9">
        <f>AS49+AM49</f>
        <v>-672.96198008108058</v>
      </c>
      <c r="AU49" s="18">
        <f>AK49+AQ49</f>
        <v>9108</v>
      </c>
      <c r="AV49" s="27">
        <f>AL49+AR49</f>
        <v>8435.0380199189203</v>
      </c>
      <c r="AW49" s="67">
        <f>AT49*(AT49&lt;0)</f>
        <v>-672.96198008108058</v>
      </c>
      <c r="AX49">
        <f>AW49/$AW$66</f>
        <v>2.0042640486060775E-2</v>
      </c>
      <c r="AY49" s="57">
        <f>AX49*$AT$66</f>
        <v>-38.942249185202073</v>
      </c>
      <c r="AZ49" s="70">
        <f>IF(AY49&gt;0,U49,V49)</f>
        <v>89.123838429739834</v>
      </c>
      <c r="BA49" s="17">
        <f>AY49/AZ49</f>
        <v>-0.43694537703177955</v>
      </c>
      <c r="BB49" s="35">
        <f>AU49/AV49</f>
        <v>1.0797817364298672</v>
      </c>
      <c r="BC49" s="28">
        <v>0</v>
      </c>
      <c r="BD49" s="16">
        <f>AJ49*$D$74</f>
        <v>0</v>
      </c>
      <c r="BE49" s="54">
        <f>BD49-BC49</f>
        <v>0</v>
      </c>
      <c r="BF49" s="75">
        <f>BE49*(BE49&gt;0)</f>
        <v>0</v>
      </c>
      <c r="BG49" s="35">
        <f>BF49/$BF$66</f>
        <v>0</v>
      </c>
      <c r="BH49" s="76">
        <f>BG49 * $BE$66</f>
        <v>0</v>
      </c>
      <c r="BI49" s="77">
        <f>IF(BH49&gt;0, U49, V49)</f>
        <v>89.123838429739834</v>
      </c>
      <c r="BJ49" s="17">
        <f>BH49/BI49</f>
        <v>0</v>
      </c>
      <c r="BK49" s="39">
        <f>($AD49^$BK$68)*($BL$68^$M49)*(IF($C49&gt;0,1,$BM$68))</f>
        <v>1.9006917911315153</v>
      </c>
      <c r="BL49" s="39">
        <f>($AD49^$BK$69)*($BL$69^$M49)*(IF($C49&gt;0,1,$BM$69))</f>
        <v>3.4919134629480477</v>
      </c>
      <c r="BM49" s="39">
        <f>($AD49^$BK$70)*($BL$70^$M49)*(IF($C49&gt;0,1,$BM$70))</f>
        <v>17.279987492950987</v>
      </c>
      <c r="BN49" s="39">
        <f>($AD49^$BK$71)*($BL$71^$M49)*(IF($C49&gt;0,1,$BM$71))</f>
        <v>3.5062658576036485</v>
      </c>
      <c r="BO49" s="39">
        <f>($AD49^$BK$72)*($BL$72^$M49)*(IF($C49&gt;0,1,$BM$72))</f>
        <v>1.0535347171007829</v>
      </c>
      <c r="BP49" s="39">
        <f>($AD49^$BK$73)*($BL$73^$M49)*(IF($C49&gt;0,1,$BM$73))</f>
        <v>8.1765590474215148</v>
      </c>
      <c r="BQ49" s="39">
        <f>($AD49^$BK$75)*($BL$75^$M49)*(IF($C49&gt;0,1,$BM$75))</f>
        <v>2.9809416396198136</v>
      </c>
      <c r="BR49" s="37">
        <f>BK49/BK$66</f>
        <v>1.7359422068762717E-2</v>
      </c>
      <c r="BS49" s="37">
        <f>BL49/BL$66</f>
        <v>2.0070770356883129E-2</v>
      </c>
      <c r="BT49" s="37">
        <f>BM49/BM$66</f>
        <v>1.6934780135868292E-2</v>
      </c>
      <c r="BU49" s="37">
        <f>BN49/BN$66</f>
        <v>1.1064003018828884E-2</v>
      </c>
      <c r="BV49" s="37">
        <f>BO49/BO$66</f>
        <v>1.7297056234460494E-2</v>
      </c>
      <c r="BW49" s="37">
        <f>BP49/BP$66</f>
        <v>2.6689356178734139E-2</v>
      </c>
      <c r="BX49" s="37">
        <f>BQ49/BQ$66</f>
        <v>1.3622700351872382E-2</v>
      </c>
      <c r="BY49" s="2">
        <v>1236</v>
      </c>
      <c r="BZ49" s="17">
        <f>BY$66*BR49</f>
        <v>994.41713378700354</v>
      </c>
      <c r="CA49" s="1">
        <f>BZ49-BY49</f>
        <v>-241.58286621299646</v>
      </c>
      <c r="CB49" s="2">
        <v>1828</v>
      </c>
      <c r="CC49" s="17">
        <f>CB$66*BS49</f>
        <v>1090.0636088526796</v>
      </c>
      <c r="CD49" s="1">
        <f>CC49-CB49</f>
        <v>-737.93639114732036</v>
      </c>
      <c r="CE49" s="2">
        <v>2352</v>
      </c>
      <c r="CF49" s="17">
        <f>CE$66*BT49</f>
        <v>1080.2865596471743</v>
      </c>
      <c r="CG49" s="1">
        <f>CF49-CE49</f>
        <v>-1271.7134403528257</v>
      </c>
      <c r="CH49" s="2">
        <v>1130</v>
      </c>
      <c r="CI49" s="17">
        <f>CH$66*BU49</f>
        <v>677.38252082477959</v>
      </c>
      <c r="CJ49" s="1">
        <f>CI49-CH49</f>
        <v>-452.61747917522041</v>
      </c>
      <c r="CK49" s="2">
        <v>1138</v>
      </c>
      <c r="CL49" s="17">
        <f>CK$66*BV49</f>
        <v>1262.7888874530229</v>
      </c>
      <c r="CM49" s="1">
        <f>CL49-CK49</f>
        <v>124.78888745302288</v>
      </c>
      <c r="CN49" s="2">
        <v>1664</v>
      </c>
      <c r="CO49" s="17">
        <f>CN$66*BW49</f>
        <v>2039.8408033844717</v>
      </c>
      <c r="CP49" s="1">
        <f>CO49-CN49</f>
        <v>375.84080338447166</v>
      </c>
      <c r="CQ49" s="2">
        <v>2189</v>
      </c>
      <c r="CR49" s="17">
        <f>CQ$66*BX49</f>
        <v>1003.6524484241977</v>
      </c>
      <c r="CS49" s="1">
        <f>CR49-CQ49</f>
        <v>-1185.3475515758023</v>
      </c>
      <c r="CT49" s="9"/>
      <c r="CX49" s="37"/>
      <c r="CZ49" s="17"/>
      <c r="DA49" s="1"/>
    </row>
    <row r="50" spans="1:105" x14ac:dyDescent="0.2">
      <c r="A50" s="32" t="s">
        <v>58</v>
      </c>
      <c r="B50">
        <v>1</v>
      </c>
      <c r="C50">
        <v>1</v>
      </c>
      <c r="D50">
        <v>0.62730923694779095</v>
      </c>
      <c r="E50">
        <v>0.372690763052208</v>
      </c>
      <c r="F50">
        <v>0.967434471803018</v>
      </c>
      <c r="G50">
        <v>0.967434471803018</v>
      </c>
      <c r="H50">
        <v>0.100440528634361</v>
      </c>
      <c r="I50">
        <v>0.40881057268722398</v>
      </c>
      <c r="J50">
        <v>0.20263551029377999</v>
      </c>
      <c r="K50">
        <v>0.44276018098920999</v>
      </c>
      <c r="L50">
        <v>0.77949696518066602</v>
      </c>
      <c r="M50" s="28">
        <v>0</v>
      </c>
      <c r="N50">
        <v>1.00814390216835</v>
      </c>
      <c r="O50">
        <v>0.99271991754321898</v>
      </c>
      <c r="P50">
        <v>1.01133887087411</v>
      </c>
      <c r="Q50">
        <v>0.99292778836601103</v>
      </c>
      <c r="R50">
        <v>40.810001373291001</v>
      </c>
      <c r="S50" s="40">
        <f>IF(C50,O50,Q50)</f>
        <v>0.99271991754321898</v>
      </c>
      <c r="T50" s="40">
        <f>IF(D50 = 0,N50,P50)</f>
        <v>1.01133887087411</v>
      </c>
      <c r="U50" s="59">
        <f>R50*S50^(1-M50)</f>
        <v>40.512901198232093</v>
      </c>
      <c r="V50" s="58">
        <f>R50*T50^(M50+1)</f>
        <v>41.272740709235002</v>
      </c>
      <c r="W50" s="66">
        <f>0.5 * (D50-MAX($D$3:$D$65))/(MIN($D$3:$D$65)-MAX($D$3:$D$65)) + 0.75</f>
        <v>0.94791409147095174</v>
      </c>
      <c r="X50" s="66">
        <f>AVERAGE(D50, F50, G50, H50, I50, J50, K50)</f>
        <v>0.53097499616548605</v>
      </c>
      <c r="Y50" s="29">
        <f>1.2^M50</f>
        <v>1</v>
      </c>
      <c r="Z50" s="29">
        <f>IF(C50&gt;0, 1, 0.3)</f>
        <v>1</v>
      </c>
      <c r="AA50" s="29">
        <f>PERCENTILE($L$2:$L$65, 0.05)</f>
        <v>8.287252818817252E-2</v>
      </c>
      <c r="AB50" s="29">
        <f>PERCENTILE($L$2:$L$65, 0.95)</f>
        <v>1.0553543088907822</v>
      </c>
      <c r="AC50" s="29">
        <f>MIN(MAX(L50,AA50), AB50)</f>
        <v>0.77949696518066602</v>
      </c>
      <c r="AD50" s="29">
        <f>AC50-$AC$66+1</f>
        <v>1.6966244369924937</v>
      </c>
      <c r="AE50" s="74">
        <v>1</v>
      </c>
      <c r="AF50" s="74">
        <v>1</v>
      </c>
      <c r="AG50" s="21">
        <f>(AD50^4) *Y50*Z50*AE50</f>
        <v>8.285960753700838</v>
      </c>
      <c r="AH50" s="21">
        <f>(AD50^5)*Y50*Z50*AF50</f>
        <v>14.058163498689582</v>
      </c>
      <c r="AI50" s="15">
        <f>AG50/$AG$66</f>
        <v>2.2458949350841591E-2</v>
      </c>
      <c r="AJ50" s="15">
        <f>AH50/$AH$66</f>
        <v>9.7741067854597616E-2</v>
      </c>
      <c r="AK50" s="2">
        <v>2857</v>
      </c>
      <c r="AL50" s="16">
        <f>$D$72*AI50</f>
        <v>2647.5725704554802</v>
      </c>
      <c r="AM50" s="24">
        <f>AL50-AK50</f>
        <v>-209.42742954451978</v>
      </c>
      <c r="AN50" s="78">
        <v>939</v>
      </c>
      <c r="AO50" s="78">
        <v>2489</v>
      </c>
      <c r="AP50" s="78">
        <v>0</v>
      </c>
      <c r="AQ50" s="10">
        <f>SUM(AN50:AP50)</f>
        <v>3428</v>
      </c>
      <c r="AR50" s="16">
        <f>AI50*$D$71</f>
        <v>4059.0521816132632</v>
      </c>
      <c r="AS50" s="9">
        <f>AR50-AQ50</f>
        <v>631.0521816132632</v>
      </c>
      <c r="AT50" s="9">
        <f>AS50+AM50</f>
        <v>421.62475206874342</v>
      </c>
      <c r="AU50" s="18">
        <f>AK50+AQ50</f>
        <v>6285</v>
      </c>
      <c r="AV50" s="27">
        <f>AL50+AR50</f>
        <v>6706.624752068743</v>
      </c>
      <c r="AW50" s="67">
        <f>AT50*(AT50&lt;0)</f>
        <v>0</v>
      </c>
      <c r="AX50">
        <f>AW50/$AW$66</f>
        <v>0</v>
      </c>
      <c r="AY50" s="57">
        <f>AX50*$AT$66</f>
        <v>0</v>
      </c>
      <c r="AZ50" s="60">
        <f>IF(AY50&gt;0,U50,V50)</f>
        <v>41.272740709235002</v>
      </c>
      <c r="BA50" s="17">
        <f>AY50/AZ50</f>
        <v>0</v>
      </c>
      <c r="BB50" s="35">
        <f>AU50/AV50</f>
        <v>0.93713309337328177</v>
      </c>
      <c r="BC50" s="28">
        <v>0</v>
      </c>
      <c r="BD50" s="16">
        <f>AJ50*$D$74</f>
        <v>407.41018349560505</v>
      </c>
      <c r="BE50" s="54">
        <f>BD50-BC50</f>
        <v>407.41018349560505</v>
      </c>
      <c r="BF50" s="75">
        <f>BE50*(BE50&gt;0)</f>
        <v>407.41018349560505</v>
      </c>
      <c r="BG50" s="35">
        <f>BF50/$BF$66</f>
        <v>9.7741067854597616E-2</v>
      </c>
      <c r="BH50" s="76">
        <f>BG50 * $BE$66</f>
        <v>407.41018349560505</v>
      </c>
      <c r="BI50" s="77">
        <f>IF(BH50&gt;0, U50, V50)</f>
        <v>40.512901198232093</v>
      </c>
      <c r="BJ50" s="17">
        <f>BH50/BI50</f>
        <v>10.056307285971009</v>
      </c>
      <c r="BK50" s="39">
        <f>($AD50^$BK$68)*($BL$68^$M50)*(IF($C50&gt;0,1,$BM$68))</f>
        <v>1.7849495550725165</v>
      </c>
      <c r="BL50" s="39">
        <f>($AD50^$BK$69)*($BL$69^$M50)*(IF($C50&gt;0,1,$BM$69))</f>
        <v>3.0898395096407287</v>
      </c>
      <c r="BM50" s="39">
        <f>($AD50^$BK$70)*($BL$70^$M50)*(IF($C50&gt;0,1,$BM$70))</f>
        <v>13.076013086770812</v>
      </c>
      <c r="BN50" s="39">
        <f>($AD50^$BK$71)*($BL$71^$M50)*(IF($C50&gt;0,1,$BM$71))</f>
        <v>3.1012945946578565</v>
      </c>
      <c r="BO50" s="39">
        <f>($AD50^$BK$72)*($BL$72^$M50)*(IF($C50&gt;0,1,$BM$72))</f>
        <v>1.0481733871938541</v>
      </c>
      <c r="BP50" s="39">
        <f>($AD50^$BK$73)*($BL$73^$M50)*(IF($C50&gt;0,1,$BM$73))</f>
        <v>6.6572426169406516</v>
      </c>
      <c r="BQ50" s="39">
        <f>($AD50^$BK$75)*($BL$75^$M50)*(IF($C50&gt;0,1,$BM$75))</f>
        <v>2.6788461879850494</v>
      </c>
      <c r="BR50" s="37">
        <f>BK50/BK$66</f>
        <v>1.6302323628970748E-2</v>
      </c>
      <c r="BS50" s="37">
        <f>BL50/BL$66</f>
        <v>1.7759735427483044E-2</v>
      </c>
      <c r="BT50" s="37">
        <f>BM50/BM$66</f>
        <v>1.28147897542479E-2</v>
      </c>
      <c r="BU50" s="37">
        <f>BN50/BN$66</f>
        <v>9.7861183809442222E-3</v>
      </c>
      <c r="BV50" s="37">
        <f>BO50/BO$66</f>
        <v>1.7209033292846534E-2</v>
      </c>
      <c r="BW50" s="37">
        <f>BP50/BP$66</f>
        <v>2.1730109003225261E-2</v>
      </c>
      <c r="BX50" s="37">
        <f>BQ50/BQ$66</f>
        <v>1.2242144704426423E-2</v>
      </c>
      <c r="BY50" s="2">
        <v>692</v>
      </c>
      <c r="BZ50" s="17">
        <f>BY$66*BR50</f>
        <v>933.86230676196033</v>
      </c>
      <c r="CA50" s="1">
        <f>BZ50-BY50</f>
        <v>241.86230676196033</v>
      </c>
      <c r="CB50" s="2">
        <v>717</v>
      </c>
      <c r="CC50" s="17">
        <f>CB$66*BS50</f>
        <v>964.54899080203165</v>
      </c>
      <c r="CD50" s="1">
        <f>CC50-CB50</f>
        <v>247.54899080203165</v>
      </c>
      <c r="CE50" s="2">
        <v>1635</v>
      </c>
      <c r="CF50" s="17">
        <f>CE$66*BT50</f>
        <v>817.46825321322785</v>
      </c>
      <c r="CG50" s="1">
        <f>CF50-CE50</f>
        <v>-817.53174678677215</v>
      </c>
      <c r="CH50" s="2">
        <v>1600</v>
      </c>
      <c r="CI50" s="17">
        <f>CH$66*BU50</f>
        <v>599.14531175492903</v>
      </c>
      <c r="CJ50" s="1">
        <f>CI50-CH50</f>
        <v>-1000.854688245071</v>
      </c>
      <c r="CK50" s="2">
        <v>1183</v>
      </c>
      <c r="CL50" s="17">
        <f>CK$66*BV50</f>
        <v>1256.3626845775541</v>
      </c>
      <c r="CM50" s="1">
        <f>CL50-CK50</f>
        <v>73.362684577554091</v>
      </c>
      <c r="CN50" s="2">
        <v>1183</v>
      </c>
      <c r="CO50" s="17">
        <f>CN$66*BW50</f>
        <v>1660.8105010075035</v>
      </c>
      <c r="CP50" s="1">
        <f>CO50-CN50</f>
        <v>477.81050100750349</v>
      </c>
      <c r="CQ50" s="2">
        <v>775</v>
      </c>
      <c r="CR50" s="17">
        <f>CQ$66*BX50</f>
        <v>901.94001109861676</v>
      </c>
      <c r="CS50" s="1">
        <f>CR50-CQ50</f>
        <v>126.94001109861676</v>
      </c>
      <c r="CT50" s="9"/>
      <c r="CX50" s="37"/>
      <c r="CZ50" s="17"/>
      <c r="DA50" s="1"/>
    </row>
    <row r="51" spans="1:105" x14ac:dyDescent="0.2">
      <c r="A51" s="32" t="s">
        <v>195</v>
      </c>
      <c r="B51">
        <v>1</v>
      </c>
      <c r="C51">
        <v>1</v>
      </c>
      <c r="D51">
        <v>0.85281385281385202</v>
      </c>
      <c r="E51">
        <v>0.147186147186147</v>
      </c>
      <c r="F51">
        <v>0.97478991596638598</v>
      </c>
      <c r="G51">
        <v>0.97478991596638598</v>
      </c>
      <c r="H51">
        <v>0.28125</v>
      </c>
      <c r="I51">
        <v>0.74147727272727204</v>
      </c>
      <c r="J51">
        <v>0.45666232924836803</v>
      </c>
      <c r="K51">
        <v>0.66719549875057704</v>
      </c>
      <c r="L51">
        <v>8.5361305850557997E-2</v>
      </c>
      <c r="M51" s="28">
        <v>0</v>
      </c>
      <c r="N51">
        <v>1.0086809288044201</v>
      </c>
      <c r="O51">
        <v>0.98939984050780305</v>
      </c>
      <c r="P51">
        <v>1.02132356285521</v>
      </c>
      <c r="Q51">
        <v>0.99090860936042302</v>
      </c>
      <c r="R51">
        <v>165.52999877929599</v>
      </c>
      <c r="S51" s="40">
        <f>IF(C51,O51,Q51)</f>
        <v>0.98939984050780305</v>
      </c>
      <c r="T51" s="40">
        <f>IF(D51 = 0,N51,P51)</f>
        <v>1.02132356285521</v>
      </c>
      <c r="U51" s="59">
        <f>R51*S51^(1-M51)</f>
        <v>163.7753543914923</v>
      </c>
      <c r="V51" s="58">
        <f>R51*T51^(M51+1)</f>
        <v>169.05968811268914</v>
      </c>
      <c r="W51" s="66">
        <f>0.5 * (D51-MAX($D$3:$D$65))/(MIN($D$3:$D$65)-MAX($D$3:$D$65)) + 0.75</f>
        <v>0.82428202205705314</v>
      </c>
      <c r="X51" s="66">
        <f>AVERAGE(D51, F51, G51, H51, I51, J51, K51)</f>
        <v>0.70699696935326306</v>
      </c>
      <c r="Y51" s="29">
        <f>1.2^M51</f>
        <v>1</v>
      </c>
      <c r="Z51" s="29">
        <f>IF(C51&gt;0, 1, 0.3)</f>
        <v>1</v>
      </c>
      <c r="AA51" s="29">
        <f>PERCENTILE($L$2:$L$65, 0.05)</f>
        <v>8.287252818817252E-2</v>
      </c>
      <c r="AB51" s="29">
        <f>PERCENTILE($L$2:$L$65, 0.95)</f>
        <v>1.0553543088907822</v>
      </c>
      <c r="AC51" s="29">
        <f>MIN(MAX(L51,AA51), AB51)</f>
        <v>8.5361305850557997E-2</v>
      </c>
      <c r="AD51" s="29">
        <f>AC51-$AC$66+1</f>
        <v>1.0024887776623854</v>
      </c>
      <c r="AE51" s="74">
        <v>1</v>
      </c>
      <c r="AF51" s="74">
        <v>1</v>
      </c>
      <c r="AG51" s="21">
        <f>(AD51^4) *Y51*Z51*AE51</f>
        <v>1.0099923364355217</v>
      </c>
      <c r="AH51" s="21">
        <f>(AD51^5)*Y51*Z51*AF51</f>
        <v>1.012505982801623</v>
      </c>
      <c r="AI51" s="15">
        <f>AG51/$AG$66</f>
        <v>2.7375662766218451E-3</v>
      </c>
      <c r="AJ51" s="15">
        <f>AH51/$AH$66</f>
        <v>7.0395692849513558E-3</v>
      </c>
      <c r="AK51" s="2">
        <v>331</v>
      </c>
      <c r="AL51" s="16">
        <f>$D$72*AI51</f>
        <v>322.71791839257793</v>
      </c>
      <c r="AM51" s="24">
        <f>AL51-AK51</f>
        <v>-8.2820816074220716</v>
      </c>
      <c r="AN51" s="78">
        <v>0</v>
      </c>
      <c r="AO51" s="78">
        <v>497</v>
      </c>
      <c r="AP51" s="78">
        <v>0</v>
      </c>
      <c r="AQ51" s="10">
        <f>SUM(AN51:AP51)</f>
        <v>497</v>
      </c>
      <c r="AR51" s="16">
        <f>AI51*$D$71</f>
        <v>494.76599256039589</v>
      </c>
      <c r="AS51" s="9">
        <f>AR51-AQ51</f>
        <v>-2.2340074396041132</v>
      </c>
      <c r="AT51" s="9">
        <f>AS51+AM51</f>
        <v>-10.516089047026185</v>
      </c>
      <c r="AU51" s="18">
        <f>AK51+AQ51</f>
        <v>828</v>
      </c>
      <c r="AV51" s="27">
        <f>AL51+AR51</f>
        <v>817.48391095297382</v>
      </c>
      <c r="AW51" s="67">
        <f>AT51*(AT51&lt;0)</f>
        <v>-10.516089047026185</v>
      </c>
      <c r="AX51">
        <f>AW51/$AW$66</f>
        <v>3.1319777094027362E-4</v>
      </c>
      <c r="AY51" s="57">
        <f>AX51*$AT$66</f>
        <v>-0.60853387300383233</v>
      </c>
      <c r="AZ51" s="70">
        <f>IF(AY51&gt;0,U51,V51)</f>
        <v>169.05968811268914</v>
      </c>
      <c r="BA51" s="17">
        <f>AY51/AZ51</f>
        <v>-3.599520854422761E-3</v>
      </c>
      <c r="BB51" s="35">
        <f>AU51/AV51</f>
        <v>1.0128639706618412</v>
      </c>
      <c r="BC51" s="28">
        <v>0</v>
      </c>
      <c r="BD51" s="16">
        <f>AJ51*$D$74</f>
        <v>29.342755067691339</v>
      </c>
      <c r="BE51" s="54">
        <f>BD51-BC51</f>
        <v>29.342755067691339</v>
      </c>
      <c r="BF51" s="75">
        <f>BE51*(BE51&gt;0)</f>
        <v>29.342755067691339</v>
      </c>
      <c r="BG51" s="35">
        <f>BF51/$BF$66</f>
        <v>7.0395692849513558E-3</v>
      </c>
      <c r="BH51" s="76">
        <f>BG51 * $BE$66</f>
        <v>29.342755067691339</v>
      </c>
      <c r="BI51" s="77">
        <f>IF(BH51&gt;0, U51, V51)</f>
        <v>163.7753543914923</v>
      </c>
      <c r="BJ51" s="17">
        <f>BH51/BI51</f>
        <v>0.17916465622507374</v>
      </c>
      <c r="BK51" s="39">
        <f>($AD51^$BK$68)*($BL$68^$M51)*(IF($C51&gt;0,1,$BM$68))</f>
        <v>1.00272802592859</v>
      </c>
      <c r="BL51" s="39">
        <f>($AD51^$BK$69)*($BL$69^$M51)*(IF($C51&gt;0,1,$BM$69))</f>
        <v>1.0053185469852022</v>
      </c>
      <c r="BM51" s="39">
        <f>($AD51^$BK$70)*($BL$70^$M51)*(IF($C51&gt;0,1,$BM$70))</f>
        <v>1.0121612437767702</v>
      </c>
      <c r="BN51" s="39">
        <f>($AD51^$BK$71)*($BL$71^$M51)*(IF($C51&gt;0,1,$BM$71))</f>
        <v>1.0053360394795303</v>
      </c>
      <c r="BO51" s="39">
        <f>($AD51^$BK$72)*($BL$72^$M51)*(IF($C51&gt;0,1,$BM$72))</f>
        <v>1.0002212505070771</v>
      </c>
      <c r="BP51" s="39">
        <f>($AD51^$BK$73)*($BL$73^$M51)*(IF($C51&gt;0,1,$BM$73))</f>
        <v>1.0089535142721633</v>
      </c>
      <c r="BQ51" s="39">
        <f>($AD51^$BK$75)*($BL$75^$M51)*(IF($C51&gt;0,1,$BM$75))</f>
        <v>1.0046440687179357</v>
      </c>
      <c r="BR51" s="37">
        <f>BK51/BK$66</f>
        <v>9.1581281633825937E-3</v>
      </c>
      <c r="BS51" s="37">
        <f>BL51/BL$66</f>
        <v>5.7783555939042502E-3</v>
      </c>
      <c r="BT51" s="37">
        <f>BM51/BM$66</f>
        <v>9.9194100298966048E-4</v>
      </c>
      <c r="BU51" s="37">
        <f>BN51/BN$66</f>
        <v>3.1723324549442523E-3</v>
      </c>
      <c r="BV51" s="37">
        <f>BO51/BO$66</f>
        <v>1.6421749502981284E-2</v>
      </c>
      <c r="BW51" s="37">
        <f>BP51/BP$66</f>
        <v>3.2933559892394048E-3</v>
      </c>
      <c r="BX51" s="37">
        <f>BQ51/BQ$66</f>
        <v>4.5911549983165111E-3</v>
      </c>
      <c r="BY51" s="2">
        <v>1057</v>
      </c>
      <c r="BZ51" s="17">
        <f>BY$66*BR51</f>
        <v>524.61421371120855</v>
      </c>
      <c r="CA51" s="1">
        <f>BZ51-BY51</f>
        <v>-532.38578628879145</v>
      </c>
      <c r="CB51" s="2">
        <v>0</v>
      </c>
      <c r="CC51" s="17">
        <f>CB$66*BS51</f>
        <v>313.82827066053375</v>
      </c>
      <c r="CD51" s="1">
        <f>CC51-CB51</f>
        <v>313.82827066053375</v>
      </c>
      <c r="CE51" s="2">
        <v>0</v>
      </c>
      <c r="CF51" s="17">
        <f>CE$66*BT51</f>
        <v>63.27690852171343</v>
      </c>
      <c r="CG51" s="1">
        <f>CF51-CE51</f>
        <v>63.27690852171343</v>
      </c>
      <c r="CH51" s="2">
        <v>0</v>
      </c>
      <c r="CI51" s="17">
        <f>CH$66*BU51</f>
        <v>194.22288222150689</v>
      </c>
      <c r="CJ51" s="1">
        <f>CI51-CH51</f>
        <v>194.22288222150689</v>
      </c>
      <c r="CK51" s="2">
        <v>1159</v>
      </c>
      <c r="CL51" s="17">
        <f>CK$66*BV51</f>
        <v>1198.8862442146517</v>
      </c>
      <c r="CM51" s="1">
        <f>CL51-CK51</f>
        <v>39.886244214651697</v>
      </c>
      <c r="CN51" s="2">
        <v>0</v>
      </c>
      <c r="CO51" s="17">
        <f>CN$66*BW51</f>
        <v>251.70790490157847</v>
      </c>
      <c r="CP51" s="1">
        <f>CO51-CN51</f>
        <v>251.70790490157847</v>
      </c>
      <c r="CQ51" s="2">
        <v>0</v>
      </c>
      <c r="CR51" s="17">
        <f>CQ$66*BX51</f>
        <v>338.25334450096898</v>
      </c>
      <c r="CS51" s="1">
        <f>CR51-CQ51</f>
        <v>338.25334450096898</v>
      </c>
      <c r="CT51" s="9"/>
      <c r="CX51" s="37"/>
      <c r="CZ51" s="17"/>
      <c r="DA51" s="1"/>
    </row>
    <row r="52" spans="1:105" x14ac:dyDescent="0.2">
      <c r="A52" s="32" t="s">
        <v>118</v>
      </c>
      <c r="B52">
        <v>1</v>
      </c>
      <c r="C52">
        <v>1</v>
      </c>
      <c r="D52">
        <v>0.88086642599277898</v>
      </c>
      <c r="E52">
        <v>0.11913357400721999</v>
      </c>
      <c r="F52">
        <v>0.83161512027491402</v>
      </c>
      <c r="G52">
        <v>0.83161512027491402</v>
      </c>
      <c r="H52">
        <v>0.90419161676646698</v>
      </c>
      <c r="I52">
        <v>0.820359281437125</v>
      </c>
      <c r="J52">
        <v>0.86125605078397605</v>
      </c>
      <c r="K52">
        <v>0.84630582785433595</v>
      </c>
      <c r="L52">
        <v>0.139197419327693</v>
      </c>
      <c r="M52" s="28">
        <v>0</v>
      </c>
      <c r="N52">
        <v>1.0114472573337401</v>
      </c>
      <c r="O52">
        <v>0.99250030161160396</v>
      </c>
      <c r="P52">
        <v>1.01159489399714</v>
      </c>
      <c r="Q52">
        <v>0.98134475123295595</v>
      </c>
      <c r="R52">
        <v>22.9300003051757</v>
      </c>
      <c r="S52" s="40">
        <f>IF(C52,O52,Q52)</f>
        <v>0.99250030161160396</v>
      </c>
      <c r="T52" s="40">
        <f>IF(D52 = 0,N52,P52)</f>
        <v>1.01159489399714</v>
      </c>
      <c r="U52" s="59">
        <f>R52*S52^(1-M52)</f>
        <v>22.758032218841052</v>
      </c>
      <c r="V52" s="58">
        <f>R52*T52^(M52+1)</f>
        <v>23.195871228068601</v>
      </c>
      <c r="W52" s="66">
        <f>0.5 * (D52-MAX($D$3:$D$65))/(MIN($D$3:$D$65)-MAX($D$3:$D$65)) + 0.75</f>
        <v>0.80890230283855391</v>
      </c>
      <c r="X52" s="66">
        <f>AVERAGE(D52, F52, G52, H52, I52, J52, K52)</f>
        <v>0.85374420619778735</v>
      </c>
      <c r="Y52" s="29">
        <f>1.2^M52</f>
        <v>1</v>
      </c>
      <c r="Z52" s="29">
        <f>IF(C52&gt;0, 1, 0.3)</f>
        <v>1</v>
      </c>
      <c r="AA52" s="29">
        <f>PERCENTILE($L$2:$L$65, 0.05)</f>
        <v>8.287252818817252E-2</v>
      </c>
      <c r="AB52" s="29">
        <f>PERCENTILE($L$2:$L$65, 0.95)</f>
        <v>1.0553543088907822</v>
      </c>
      <c r="AC52" s="29">
        <f>MIN(MAX(L52,AA52), AB52)</f>
        <v>0.139197419327693</v>
      </c>
      <c r="AD52" s="29">
        <f>AC52-$AC$66+1</f>
        <v>1.0563248911395204</v>
      </c>
      <c r="AE52" s="74">
        <v>1</v>
      </c>
      <c r="AF52" s="74">
        <v>0</v>
      </c>
      <c r="AG52" s="21">
        <f>(AD52^4) *Y52*Z52*AE52</f>
        <v>1.2450593508164807</v>
      </c>
      <c r="AH52" s="21">
        <f>(AD52^5)*Y52*Z52*AF52</f>
        <v>0</v>
      </c>
      <c r="AI52" s="15">
        <f>AG52/$AG$66</f>
        <v>3.374711241094135E-3</v>
      </c>
      <c r="AJ52" s="15">
        <f>AH52/$AH$66</f>
        <v>0</v>
      </c>
      <c r="AK52" s="2">
        <v>642</v>
      </c>
      <c r="AL52" s="16">
        <f>$D$72*AI52</f>
        <v>397.82773341504486</v>
      </c>
      <c r="AM52" s="24">
        <f>AL52-AK52</f>
        <v>-244.17226658495514</v>
      </c>
      <c r="AN52" s="78">
        <v>0</v>
      </c>
      <c r="AO52" s="78">
        <v>275</v>
      </c>
      <c r="AP52" s="78">
        <v>92</v>
      </c>
      <c r="AQ52" s="14">
        <f>SUM(AN52:AP52)</f>
        <v>367</v>
      </c>
      <c r="AR52" s="16">
        <f>AI52*$D$71</f>
        <v>609.91851450809963</v>
      </c>
      <c r="AS52" s="9">
        <f>AR52-AQ52</f>
        <v>242.91851450809963</v>
      </c>
      <c r="AT52" s="9">
        <f>AS52+AM52</f>
        <v>-1.2537520768555055</v>
      </c>
      <c r="AU52" s="18">
        <f>AK52+AQ52</f>
        <v>1009</v>
      </c>
      <c r="AV52" s="27">
        <f>AL52+AR52</f>
        <v>1007.7462479231444</v>
      </c>
      <c r="AW52" s="67">
        <f>AT52*(AT52&lt;0)</f>
        <v>-1.2537520768555055</v>
      </c>
      <c r="AX52">
        <f>AW52/$AW$66</f>
        <v>3.7340151269822662E-5</v>
      </c>
      <c r="AY52" s="57">
        <f>AX52*$AT$66</f>
        <v>-7.2550793712728393E-2</v>
      </c>
      <c r="AZ52" s="60">
        <f>IF(AY52&gt;0,U52,V52)</f>
        <v>23.195871228068601</v>
      </c>
      <c r="BA52" s="17">
        <f>AY52/AZ52</f>
        <v>-3.1277460113219176E-3</v>
      </c>
      <c r="BB52" s="35">
        <f>AU52/AV52</f>
        <v>1.0012441148547457</v>
      </c>
      <c r="BC52" s="28">
        <v>0</v>
      </c>
      <c r="BD52" s="16">
        <f>AJ52*$D$74</f>
        <v>0</v>
      </c>
      <c r="BE52" s="54">
        <f>BD52-BC52</f>
        <v>0</v>
      </c>
      <c r="BF52" s="75">
        <f>BE52*(BE52&gt;0)</f>
        <v>0</v>
      </c>
      <c r="BG52" s="35">
        <f>BF52/$BF$66</f>
        <v>0</v>
      </c>
      <c r="BH52" s="76">
        <f>BG52 * $BE$66</f>
        <v>0</v>
      </c>
      <c r="BI52" s="77">
        <f>IF(BH52&gt;0, U52, V52)</f>
        <v>23.195871228068601</v>
      </c>
      <c r="BJ52" s="17">
        <f>BH52/BI52</f>
        <v>0</v>
      </c>
      <c r="BK52" s="39">
        <f>($AD52^$BK$68)*($BL$68^$M52)*(IF($C52&gt;0,1,$BM$68))</f>
        <v>1.0618962200727271</v>
      </c>
      <c r="BL52" s="39">
        <f>($AD52^$BK$69)*($BL$69^$M52)*(IF($C52&gt;0,1,$BM$69))</f>
        <v>1.1240455069513602</v>
      </c>
      <c r="BM52" s="39">
        <f>($AD52^$BK$70)*($BL$70^$M52)*(IF($C52&gt;0,1,$BM$70))</f>
        <v>1.3053510070717087</v>
      </c>
      <c r="BN52" s="39">
        <f>($AD52^$BK$71)*($BL$71^$M52)*(IF($C52&gt;0,1,$BM$71))</f>
        <v>1.1244767404600837</v>
      </c>
      <c r="BO52" s="39">
        <f>($AD52^$BK$72)*($BL$72^$M52)*(IF($C52&gt;0,1,$BM$72))</f>
        <v>1.0048887372744231</v>
      </c>
      <c r="BP52" s="39">
        <f>($AD52^$BK$73)*($BL$73^$M52)*(IF($C52&gt;0,1,$BM$73))</f>
        <v>1.2171325688247305</v>
      </c>
      <c r="BQ52" s="39">
        <f>($AD52^$BK$75)*($BL$75^$M52)*(IF($C52&gt;0,1,$BM$75))</f>
        <v>1.1075378199082402</v>
      </c>
      <c r="BR52" s="37">
        <f>BK52/BK$66</f>
        <v>9.6985238550918243E-3</v>
      </c>
      <c r="BS52" s="37">
        <f>BL52/BL$66</f>
        <v>6.4607727196252917E-3</v>
      </c>
      <c r="BT52" s="37">
        <f>BM52/BM$66</f>
        <v>1.2792736287518297E-3</v>
      </c>
      <c r="BU52" s="37">
        <f>BN52/BN$66</f>
        <v>3.5482802948536697E-3</v>
      </c>
      <c r="BV52" s="37">
        <f>BO52/BO$66</f>
        <v>1.6498380846759451E-2</v>
      </c>
      <c r="BW52" s="37">
        <f>BP52/BP$66</f>
        <v>3.9728796010278788E-3</v>
      </c>
      <c r="BX52" s="37">
        <f>BQ52/BQ$66</f>
        <v>5.0613724362950693E-3</v>
      </c>
      <c r="BY52" s="2">
        <v>691</v>
      </c>
      <c r="BZ52" s="17">
        <f>BY$66*BR52</f>
        <v>555.57024051508006</v>
      </c>
      <c r="CA52" s="1">
        <f>BZ52-BY52</f>
        <v>-135.42975948491994</v>
      </c>
      <c r="CB52" s="2">
        <v>505</v>
      </c>
      <c r="CC52" s="17">
        <f>CB$66*BS52</f>
        <v>350.89102717556921</v>
      </c>
      <c r="CD52" s="1">
        <f>CC52-CB52</f>
        <v>-154.10897282443079</v>
      </c>
      <c r="CE52" s="2">
        <v>656</v>
      </c>
      <c r="CF52" s="17">
        <f>CE$66*BT52</f>
        <v>81.606144051707972</v>
      </c>
      <c r="CG52" s="1">
        <f>CF52-CE52</f>
        <v>-574.39385594829207</v>
      </c>
      <c r="CH52" s="2">
        <v>621</v>
      </c>
      <c r="CI52" s="17">
        <f>CH$66*BU52</f>
        <v>217.23991277212107</v>
      </c>
      <c r="CJ52" s="1">
        <f>CI52-CH52</f>
        <v>-403.7600872278789</v>
      </c>
      <c r="CK52" s="2">
        <v>688</v>
      </c>
      <c r="CL52" s="17">
        <f>CK$66*BV52</f>
        <v>1204.4807920985204</v>
      </c>
      <c r="CM52" s="1">
        <f>CL52-CK52</f>
        <v>516.4807920985204</v>
      </c>
      <c r="CN52" s="2">
        <v>734</v>
      </c>
      <c r="CO52" s="17">
        <f>CN$66*BW52</f>
        <v>303.64321502695975</v>
      </c>
      <c r="CP52" s="1">
        <f>CO52-CN52</f>
        <v>-430.35678497304025</v>
      </c>
      <c r="CQ52" s="2">
        <v>780</v>
      </c>
      <c r="CR52" s="17">
        <f>CQ$66*BX52</f>
        <v>372.89661424403926</v>
      </c>
      <c r="CS52" s="1">
        <f>CR52-CQ52</f>
        <v>-407.10338575596074</v>
      </c>
      <c r="CT52" s="9"/>
      <c r="CX52" s="37"/>
      <c r="CZ52" s="17"/>
      <c r="DA52" s="1"/>
    </row>
    <row r="53" spans="1:105" x14ac:dyDescent="0.2">
      <c r="A53" s="32" t="s">
        <v>47</v>
      </c>
      <c r="B53">
        <v>1</v>
      </c>
      <c r="C53">
        <v>1</v>
      </c>
      <c r="D53">
        <v>0.38313253012048099</v>
      </c>
      <c r="E53">
        <v>0.61686746987951802</v>
      </c>
      <c r="F53">
        <v>0.41858617950754501</v>
      </c>
      <c r="G53">
        <v>0.41858617950754501</v>
      </c>
      <c r="H53">
        <v>0.123348017621145</v>
      </c>
      <c r="I53">
        <v>0.42643171806167401</v>
      </c>
      <c r="J53">
        <v>0.229345824190645</v>
      </c>
      <c r="K53">
        <v>0.30984026906451601</v>
      </c>
      <c r="L53">
        <v>0.36843969138160598</v>
      </c>
      <c r="M53" s="28">
        <v>0</v>
      </c>
      <c r="N53">
        <v>1.00603079139046</v>
      </c>
      <c r="O53">
        <v>0.99347651402690096</v>
      </c>
      <c r="P53">
        <v>1.0111077216245801</v>
      </c>
      <c r="Q53">
        <v>0.99205110059055601</v>
      </c>
      <c r="R53">
        <v>37.4799995422363</v>
      </c>
      <c r="S53" s="40">
        <f>IF(C53,O53,Q53)</f>
        <v>0.99347651402690096</v>
      </c>
      <c r="T53" s="40">
        <f>IF(D53 = 0,N53,P53)</f>
        <v>1.0111077216245801</v>
      </c>
      <c r="U53" s="59">
        <f>R53*S53^(1-M53)</f>
        <v>37.235499290950763</v>
      </c>
      <c r="V53" s="58">
        <f>R53*T53^(M53+1)</f>
        <v>37.896316943640848</v>
      </c>
      <c r="W53" s="66">
        <f>0.5 * (D53-MAX($D$3:$D$65))/(MIN($D$3:$D$65)-MAX($D$3:$D$65)) + 0.75</f>
        <v>1.0817830655129794</v>
      </c>
      <c r="X53" s="66">
        <f>AVERAGE(D53, F53, G53, H53, I53, J53, K53)</f>
        <v>0.32989581686765013</v>
      </c>
      <c r="Y53" s="29">
        <f>1.2^M53</f>
        <v>1</v>
      </c>
      <c r="Z53" s="29">
        <f>IF(C53&gt;0, 1, 0.3)</f>
        <v>1</v>
      </c>
      <c r="AA53" s="29">
        <f>PERCENTILE($L$2:$L$65, 0.05)</f>
        <v>8.287252818817252E-2</v>
      </c>
      <c r="AB53" s="29">
        <f>PERCENTILE($L$2:$L$65, 0.95)</f>
        <v>1.0553543088907822</v>
      </c>
      <c r="AC53" s="29">
        <f>MIN(MAX(L53,AA53), AB53)</f>
        <v>0.36843969138160598</v>
      </c>
      <c r="AD53" s="29">
        <f>AC53-$AC$66+1</f>
        <v>1.2855671631934333</v>
      </c>
      <c r="AE53" s="74">
        <v>1</v>
      </c>
      <c r="AF53" s="74">
        <v>0</v>
      </c>
      <c r="AG53" s="21">
        <f>(AD53^4) *Y53*Z53*AE53</f>
        <v>2.731360870687185</v>
      </c>
      <c r="AH53" s="21">
        <f>(AD53^5)*Y53*Z53*AF53</f>
        <v>0</v>
      </c>
      <c r="AI53" s="15">
        <f>AG53/$AG$66</f>
        <v>7.4033050936471835E-3</v>
      </c>
      <c r="AJ53" s="15">
        <f>AH53/$AH$66</f>
        <v>0</v>
      </c>
      <c r="AK53" s="2">
        <v>0</v>
      </c>
      <c r="AL53" s="16">
        <f>$D$72*AI53</f>
        <v>872.73839886544545</v>
      </c>
      <c r="AM53" s="24">
        <f>AL53-AK53</f>
        <v>872.73839886544545</v>
      </c>
      <c r="AN53" s="78">
        <v>600</v>
      </c>
      <c r="AO53" s="78">
        <v>1124</v>
      </c>
      <c r="AP53" s="78">
        <v>0</v>
      </c>
      <c r="AQ53" s="10">
        <f>SUM(AN53:AP53)</f>
        <v>1724</v>
      </c>
      <c r="AR53" s="16">
        <f>AI53*$D$71</f>
        <v>1338.0145803833484</v>
      </c>
      <c r="AS53" s="9">
        <f>AR53-AQ53</f>
        <v>-385.9854196166516</v>
      </c>
      <c r="AT53" s="9">
        <f>AS53+AM53</f>
        <v>486.75297924879385</v>
      </c>
      <c r="AU53" s="18">
        <f>AK53+AQ53</f>
        <v>1724</v>
      </c>
      <c r="AV53" s="27">
        <f>AL53+AR53</f>
        <v>2210.752979248794</v>
      </c>
      <c r="AW53" s="67">
        <f>AT53*(AT53&lt;0)</f>
        <v>0</v>
      </c>
      <c r="AX53">
        <f>AW53/$AW$66</f>
        <v>0</v>
      </c>
      <c r="AY53" s="57">
        <f>AX53*$AT$66</f>
        <v>0</v>
      </c>
      <c r="AZ53" s="70">
        <f>IF(AY53&gt;0,U53,V53)</f>
        <v>37.896316943640848</v>
      </c>
      <c r="BA53" s="17">
        <f>AY53/AZ53</f>
        <v>0</v>
      </c>
      <c r="BB53" s="35">
        <f>AU53/AV53</f>
        <v>0.77982480004880916</v>
      </c>
      <c r="BC53" s="28">
        <v>0</v>
      </c>
      <c r="BD53" s="16">
        <f>AJ53*$D$74</f>
        <v>0</v>
      </c>
      <c r="BE53" s="54">
        <f>BD53-BC53</f>
        <v>0</v>
      </c>
      <c r="BF53" s="75">
        <f>BE53*(BE53&gt;0)</f>
        <v>0</v>
      </c>
      <c r="BG53" s="35">
        <f>BF53/$BF$66</f>
        <v>0</v>
      </c>
      <c r="BH53" s="76">
        <f>BG53 * $BE$66</f>
        <v>0</v>
      </c>
      <c r="BI53" s="77">
        <f>IF(BH53&gt;0, U53, V53)</f>
        <v>37.896316943640848</v>
      </c>
      <c r="BJ53" s="17">
        <f>BH53/BI53</f>
        <v>0</v>
      </c>
      <c r="BK53" s="39">
        <f>($AD53^$BK$68)*($BL$68^$M53)*(IF($C53&gt;0,1,$BM$68))</f>
        <v>1.316945700792123</v>
      </c>
      <c r="BL53" s="39">
        <f>($AD53^$BK$69)*($BL$69^$M53)*(IF($C53&gt;0,1,$BM$69))</f>
        <v>1.7092604392364232</v>
      </c>
      <c r="BM53" s="39">
        <f>($AD53^$BK$70)*($BL$70^$M53)*(IF($C53&gt;0,1,$BM$70))</f>
        <v>3.3925626049183535</v>
      </c>
      <c r="BN53" s="39">
        <f>($AD53^$BK$71)*($BL$71^$M53)*(IF($C53&gt;0,1,$BM$71))</f>
        <v>1.7122686467511596</v>
      </c>
      <c r="BO53" s="39">
        <f>($AD53^$BK$72)*($BL$72^$M53)*(IF($C53&gt;0,1,$BM$72))</f>
        <v>1.0226085855020564</v>
      </c>
      <c r="BP53" s="39">
        <f>($AD53^$BK$73)*($BL$73^$M53)*(IF($C53&gt;0,1,$BM$73))</f>
        <v>2.4615793971166533</v>
      </c>
      <c r="BQ53" s="39">
        <f>($AD53^$BK$75)*($BL$75^$M53)*(IF($C53&gt;0,1,$BM$75))</f>
        <v>1.597175548561135</v>
      </c>
      <c r="BR53" s="37">
        <f>BK53/BK$66</f>
        <v>1.2027944966334156E-2</v>
      </c>
      <c r="BS53" s="37">
        <f>BL53/BL$66</f>
        <v>9.824462753740883E-3</v>
      </c>
      <c r="BT53" s="37">
        <f>BM53/BM$66</f>
        <v>3.3247883909000163E-3</v>
      </c>
      <c r="BU53" s="37">
        <f>BN53/BN$66</f>
        <v>5.4030544876162061E-3</v>
      </c>
      <c r="BV53" s="37">
        <f>BO53/BO$66</f>
        <v>1.6789307387939732E-2</v>
      </c>
      <c r="BW53" s="37">
        <f>BP53/BP$66</f>
        <v>8.0349165108271215E-3</v>
      </c>
      <c r="BX53" s="37">
        <f>BQ53/BQ$66</f>
        <v>7.2989835219185008E-3</v>
      </c>
      <c r="BY53" s="2">
        <v>847</v>
      </c>
      <c r="BZ53" s="17">
        <f>BY$66*BR53</f>
        <v>689.00879945148574</v>
      </c>
      <c r="CA53" s="1">
        <f>BZ53-BY53</f>
        <v>-157.99120054851426</v>
      </c>
      <c r="CB53" s="2">
        <v>332</v>
      </c>
      <c r="CC53" s="17">
        <f>CB$66*BS53</f>
        <v>533.57639661842109</v>
      </c>
      <c r="CD53" s="1">
        <f>CC53-CB53</f>
        <v>201.57639661842109</v>
      </c>
      <c r="CE53" s="2">
        <v>385</v>
      </c>
      <c r="CF53" s="17">
        <f>CE$66*BT53</f>
        <v>212.09157624390295</v>
      </c>
      <c r="CG53" s="1">
        <f>CF53-CE53</f>
        <v>-172.90842375609705</v>
      </c>
      <c r="CH53" s="2">
        <v>562</v>
      </c>
      <c r="CI53" s="17">
        <f>CH$66*BU53</f>
        <v>330.79660794981459</v>
      </c>
      <c r="CJ53" s="1">
        <f>CI53-CH53</f>
        <v>-231.20339205018541</v>
      </c>
      <c r="CK53" s="2">
        <v>1049</v>
      </c>
      <c r="CL53" s="17">
        <f>CK$66*BV53</f>
        <v>1225.7201751639282</v>
      </c>
      <c r="CM53" s="1">
        <f>CL53-CK53</f>
        <v>176.72017516392816</v>
      </c>
      <c r="CN53" s="2">
        <v>937</v>
      </c>
      <c r="CO53" s="17">
        <f>CN$66*BW53</f>
        <v>614.10063400600609</v>
      </c>
      <c r="CP53" s="1">
        <f>CO53-CN53</f>
        <v>-322.89936599399391</v>
      </c>
      <c r="CQ53" s="2">
        <v>1012</v>
      </c>
      <c r="CR53" s="17">
        <f>CQ$66*BX53</f>
        <v>537.75261097734551</v>
      </c>
      <c r="CS53" s="1">
        <f>CR53-CQ53</f>
        <v>-474.24738902265449</v>
      </c>
      <c r="CT53" s="9"/>
      <c r="CX53" s="37"/>
      <c r="CZ53" s="17"/>
      <c r="DA53" s="1"/>
    </row>
    <row r="54" spans="1:105" x14ac:dyDescent="0.2">
      <c r="A54" s="32" t="s">
        <v>11</v>
      </c>
      <c r="B54">
        <v>1</v>
      </c>
      <c r="C54">
        <v>1</v>
      </c>
      <c r="D54">
        <v>0.95662650602409605</v>
      </c>
      <c r="E54">
        <v>4.33734939759036E-2</v>
      </c>
      <c r="F54">
        <v>1</v>
      </c>
      <c r="G54">
        <v>1</v>
      </c>
      <c r="H54">
        <v>0.15506607929515401</v>
      </c>
      <c r="I54">
        <v>0.85903083700440497</v>
      </c>
      <c r="J54">
        <v>0.36497471677899501</v>
      </c>
      <c r="K54">
        <v>0.604131373774773</v>
      </c>
      <c r="L54">
        <v>1.06186341811639</v>
      </c>
      <c r="M54" s="28">
        <v>-2</v>
      </c>
      <c r="N54">
        <v>1.0054497849160999</v>
      </c>
      <c r="O54">
        <v>0.99405321404307201</v>
      </c>
      <c r="P54">
        <v>1.00856135292108</v>
      </c>
      <c r="Q54">
        <v>0.99372185318974404</v>
      </c>
      <c r="R54">
        <v>268.58999633789</v>
      </c>
      <c r="S54" s="40">
        <f>IF(C54,O54,Q54)</f>
        <v>0.99405321404307201</v>
      </c>
      <c r="T54" s="40">
        <f>IF(D54 = 0,N54,P54)</f>
        <v>1.00856135292108</v>
      </c>
      <c r="U54" s="59">
        <f>R54*S54^(1-M54)</f>
        <v>263.82669365922271</v>
      </c>
      <c r="V54" s="58">
        <f>R54*T54^(M54+1)</f>
        <v>266.3100222509787</v>
      </c>
      <c r="W54" s="66">
        <f>0.5 * (D54-MAX($D$3:$D$65))/(MIN($D$3:$D$65)-MAX($D$3:$D$65)) + 0.75</f>
        <v>0.76736711990111239</v>
      </c>
      <c r="X54" s="66">
        <f>AVERAGE(D54, F54, G54, H54, I54, J54, K54)</f>
        <v>0.70568993041106043</v>
      </c>
      <c r="Y54" s="29">
        <f>1.2^M54</f>
        <v>0.69444444444444442</v>
      </c>
      <c r="Z54" s="29">
        <f>IF(C54&gt;0, 1, 0.3)</f>
        <v>1</v>
      </c>
      <c r="AA54" s="29">
        <f>PERCENTILE($L$2:$L$65, 0.05)</f>
        <v>8.287252818817252E-2</v>
      </c>
      <c r="AB54" s="29">
        <f>PERCENTILE($L$2:$L$65, 0.95)</f>
        <v>1.0553543088907822</v>
      </c>
      <c r="AC54" s="29">
        <f>MIN(MAX(L54,AA54), AB54)</f>
        <v>1.0553543088907822</v>
      </c>
      <c r="AD54" s="29">
        <f>AC54-$AC$66+1</f>
        <v>1.9724817807026098</v>
      </c>
      <c r="AE54" s="74">
        <v>1</v>
      </c>
      <c r="AF54" s="74">
        <v>0</v>
      </c>
      <c r="AG54" s="21">
        <f>(AD54^4) *Y54*Z54*AE54</f>
        <v>10.512100630176739</v>
      </c>
      <c r="AH54" s="21">
        <f>(AD54^5)*Y54*Z54*AF54</f>
        <v>0</v>
      </c>
      <c r="AI54" s="15">
        <f>AG54/$AG$66</f>
        <v>2.8492861919318394E-2</v>
      </c>
      <c r="AJ54" s="15">
        <f>AH54/$AH$66</f>
        <v>0</v>
      </c>
      <c r="AK54" s="2">
        <v>6178</v>
      </c>
      <c r="AL54" s="16">
        <f>$D$72*AI54</f>
        <v>3358.8801725729913</v>
      </c>
      <c r="AM54" s="24">
        <f>AL54-AK54</f>
        <v>-2819.1198274270087</v>
      </c>
      <c r="AN54" s="78">
        <v>806</v>
      </c>
      <c r="AO54" s="78">
        <v>6178</v>
      </c>
      <c r="AP54" s="78">
        <v>0</v>
      </c>
      <c r="AQ54" s="10">
        <f>SUM(AN54:AP54)</f>
        <v>6984</v>
      </c>
      <c r="AR54" s="16">
        <f>AI54*$D$71</f>
        <v>5149.5736299739674</v>
      </c>
      <c r="AS54" s="9">
        <f>AR54-AQ54</f>
        <v>-1834.4263700260326</v>
      </c>
      <c r="AT54" s="9">
        <f>AS54+AM54</f>
        <v>-4653.5461974530408</v>
      </c>
      <c r="AU54" s="18">
        <f>AK54+AQ54</f>
        <v>13162</v>
      </c>
      <c r="AV54" s="27">
        <f>AL54+AR54</f>
        <v>8508.4538025469592</v>
      </c>
      <c r="AW54" s="67">
        <f>AT54*(AT54&lt;0)</f>
        <v>-4653.5461974530408</v>
      </c>
      <c r="AX54">
        <f>AW54/$AW$66</f>
        <v>0.13859527905215255</v>
      </c>
      <c r="AY54" s="57">
        <f>AX54*$AT$66</f>
        <v>-269.28646933996475</v>
      </c>
      <c r="AZ54" s="60">
        <f>IF(AY54&gt;0,U54,V54)</f>
        <v>266.3100222509787</v>
      </c>
      <c r="BA54" s="17">
        <f>AY54/AZ54</f>
        <v>-1.0111766243862237</v>
      </c>
      <c r="BB54" s="35">
        <f>AU54/AV54</f>
        <v>1.5469320637387756</v>
      </c>
      <c r="BC54" s="28">
        <v>0</v>
      </c>
      <c r="BD54" s="16">
        <f>AJ54*$D$74</f>
        <v>0</v>
      </c>
      <c r="BE54" s="54">
        <f>BD54-BC54</f>
        <v>0</v>
      </c>
      <c r="BF54" s="75">
        <f>BE54*(BE54&gt;0)</f>
        <v>0</v>
      </c>
      <c r="BG54" s="35">
        <f>BF54/$BF$66</f>
        <v>0</v>
      </c>
      <c r="BH54" s="76">
        <f>BG54 * $BE$66</f>
        <v>0</v>
      </c>
      <c r="BI54" s="77">
        <f>IF(BH54&gt;0, U54, V54)</f>
        <v>266.3100222509787</v>
      </c>
      <c r="BJ54" s="17">
        <f>BH54/BI54</f>
        <v>0</v>
      </c>
      <c r="BK54" s="39">
        <f>($AD54^$BK$68)*($BL$68^$M54)*(IF($C54&gt;0,1,$BM$68))</f>
        <v>3.9400296909807637</v>
      </c>
      <c r="BL54" s="39">
        <f>($AD54^$BK$69)*($BL$69^$M54)*(IF($C54&gt;0,1,$BM$69))</f>
        <v>6.8454773293138498</v>
      </c>
      <c r="BM54" s="39">
        <f>($AD54^$BK$70)*($BL$70^$M54)*(IF($C54&gt;0,1,$BM$70))</f>
        <v>117.58666373157121</v>
      </c>
      <c r="BN54" s="39">
        <f>($AD54^$BK$71)*($BL$71^$M54)*(IF($C54&gt;0,1,$BM$71))</f>
        <v>34.557117285403734</v>
      </c>
      <c r="BO54" s="39">
        <f>($AD54^$BK$72)*($BL$72^$M54)*(IF($C54&gt;0,1,$BM$72))</f>
        <v>0.57945381743981272</v>
      </c>
      <c r="BP54" s="39">
        <f>($AD54^$BK$73)*($BL$73^$M54)*(IF($C54&gt;0,1,$BM$73))</f>
        <v>4.7377671034825086</v>
      </c>
      <c r="BQ54" s="39">
        <f>($AD54^$BK$75)*($BL$75^$M54)*(IF($C54&gt;0,1,$BM$75))</f>
        <v>19.008013825343816</v>
      </c>
      <c r="BR54" s="37">
        <f>BK54/BK$66</f>
        <v>3.5985128513904972E-2</v>
      </c>
      <c r="BS54" s="37">
        <f>BL54/BL$66</f>
        <v>3.934633687740733E-2</v>
      </c>
      <c r="BT54" s="37">
        <f>BM54/BM$66</f>
        <v>0.11523760060687242</v>
      </c>
      <c r="BU54" s="37">
        <f>BN54/BN$66</f>
        <v>0.1090447973699976</v>
      </c>
      <c r="BV54" s="37">
        <f>BO54/BO$66</f>
        <v>9.5135405628692191E-3</v>
      </c>
      <c r="BW54" s="37">
        <f>BP54/BP$66</f>
        <v>1.5464690340199979E-2</v>
      </c>
      <c r="BX54" s="37">
        <f>BQ54/BQ$66</f>
        <v>8.6865329124635696E-2</v>
      </c>
      <c r="BY54" s="2">
        <v>842</v>
      </c>
      <c r="BZ54" s="17">
        <f>BY$66*BR54</f>
        <v>2061.3721017905323</v>
      </c>
      <c r="CA54" s="1">
        <f>BZ54-BY54</f>
        <v>1219.3721017905323</v>
      </c>
      <c r="CB54" s="2">
        <v>1714</v>
      </c>
      <c r="CC54" s="17">
        <f>CB$66*BS54</f>
        <v>2136.9389021488696</v>
      </c>
      <c r="CD54" s="1">
        <f>CC54-CB54</f>
        <v>422.9389021488696</v>
      </c>
      <c r="CE54" s="2">
        <v>4278</v>
      </c>
      <c r="CF54" s="17">
        <f>CE$66*BT54</f>
        <v>7351.1217803129985</v>
      </c>
      <c r="CG54" s="1">
        <f>CF54-CE54</f>
        <v>3073.1217803129985</v>
      </c>
      <c r="CH54" s="2">
        <v>230</v>
      </c>
      <c r="CI54" s="17">
        <f>CH$66*BU54</f>
        <v>6676.1586741807332</v>
      </c>
      <c r="CJ54" s="1">
        <f>CI54-CH54</f>
        <v>6446.1586741807332</v>
      </c>
      <c r="CK54" s="2">
        <v>1343</v>
      </c>
      <c r="CL54" s="17">
        <f>CK$66*BV54</f>
        <v>694.54554233283022</v>
      </c>
      <c r="CM54" s="1">
        <f>CL54-CK54</f>
        <v>-648.45445766716978</v>
      </c>
      <c r="CN54" s="2">
        <v>2149</v>
      </c>
      <c r="CO54" s="17">
        <f>CN$66*BW54</f>
        <v>1181.9508180111443</v>
      </c>
      <c r="CP54" s="1">
        <f>CO54-CN54</f>
        <v>-967.04918198885571</v>
      </c>
      <c r="CQ54" s="2">
        <v>1612</v>
      </c>
      <c r="CR54" s="17">
        <f>CQ$66*BX54</f>
        <v>6399.8031232575349</v>
      </c>
      <c r="CS54" s="1">
        <f>CR54-CQ54</f>
        <v>4787.8031232575349</v>
      </c>
      <c r="CT54" s="9"/>
      <c r="CX54" s="37"/>
      <c r="CZ54" s="17"/>
      <c r="DA54" s="1"/>
    </row>
    <row r="55" spans="1:105" x14ac:dyDescent="0.2">
      <c r="A55" s="32" t="s">
        <v>8</v>
      </c>
      <c r="B55">
        <v>1</v>
      </c>
      <c r="C55">
        <v>1</v>
      </c>
      <c r="D55">
        <v>0.73253012048192701</v>
      </c>
      <c r="E55">
        <v>0.267469879518072</v>
      </c>
      <c r="F55">
        <v>0.81652104845115103</v>
      </c>
      <c r="G55">
        <v>0.81652104845115103</v>
      </c>
      <c r="H55">
        <v>0.16211453744493301</v>
      </c>
      <c r="I55">
        <v>0.46255506607929497</v>
      </c>
      <c r="J55">
        <v>0.27383736154925198</v>
      </c>
      <c r="K55">
        <v>0.47285724014473102</v>
      </c>
      <c r="L55">
        <v>0.728294172047245</v>
      </c>
      <c r="M55" s="28">
        <v>0</v>
      </c>
      <c r="N55">
        <v>1.0050217979285401</v>
      </c>
      <c r="O55">
        <v>0.99654714359793195</v>
      </c>
      <c r="P55">
        <v>1.0067706882235901</v>
      </c>
      <c r="Q55">
        <v>0.99587959946687998</v>
      </c>
      <c r="R55">
        <v>64.610000610351506</v>
      </c>
      <c r="S55" s="40">
        <f>IF(C55,O55,Q55)</f>
        <v>0.99654714359793195</v>
      </c>
      <c r="T55" s="40">
        <f>IF(D55 = 0,N55,P55)</f>
        <v>1.0067706882235901</v>
      </c>
      <c r="U55" s="59">
        <f>R55*S55^(1-M55)</f>
        <v>64.386911556106426</v>
      </c>
      <c r="V55" s="58">
        <f>R55*T55^(M55+1)</f>
        <v>65.047454780610153</v>
      </c>
      <c r="W55" s="66">
        <f>0.5 * (D55-MAX($D$3:$D$65))/(MIN($D$3:$D$65)-MAX($D$3:$D$65)) + 0.75</f>
        <v>0.89022713226205208</v>
      </c>
      <c r="X55" s="66">
        <f>AVERAGE(D55, F55, G55, H55, I55, J55, K55)</f>
        <v>0.53384806037177712</v>
      </c>
      <c r="Y55" s="29">
        <f>1.2^M55</f>
        <v>1</v>
      </c>
      <c r="Z55" s="29">
        <f>IF(C55&gt;0, 1, 0.3)</f>
        <v>1</v>
      </c>
      <c r="AA55" s="29">
        <f>PERCENTILE($L$2:$L$65, 0.05)</f>
        <v>8.287252818817252E-2</v>
      </c>
      <c r="AB55" s="29">
        <f>PERCENTILE($L$2:$L$65, 0.95)</f>
        <v>1.0553543088907822</v>
      </c>
      <c r="AC55" s="29">
        <f>MIN(MAX(L55,AA55), AB55)</f>
        <v>0.728294172047245</v>
      </c>
      <c r="AD55" s="29">
        <f>AC55-$AC$66+1</f>
        <v>1.6454216438590725</v>
      </c>
      <c r="AE55" s="74">
        <v>1</v>
      </c>
      <c r="AF55" s="74">
        <v>0</v>
      </c>
      <c r="AG55" s="21">
        <f>(AD55^4) *Y55*Z55*AE55</f>
        <v>7.3300818282988178</v>
      </c>
      <c r="AH55" s="21">
        <f>(AD55^5)*Y55*Z55*AF55</f>
        <v>0</v>
      </c>
      <c r="AI55" s="15">
        <f>AG55/$AG$66</f>
        <v>1.9868056513031276E-2</v>
      </c>
      <c r="AJ55" s="15">
        <f>AH55/$AH$66</f>
        <v>0</v>
      </c>
      <c r="AK55" s="2">
        <v>2649</v>
      </c>
      <c r="AL55" s="16">
        <f>$D$72*AI55</f>
        <v>2342.1452459969964</v>
      </c>
      <c r="AM55" s="24">
        <f>AL55-AK55</f>
        <v>-306.85475400300356</v>
      </c>
      <c r="AN55" s="78">
        <v>711</v>
      </c>
      <c r="AO55" s="78">
        <v>3618</v>
      </c>
      <c r="AP55" s="78">
        <v>0</v>
      </c>
      <c r="AQ55" s="10">
        <f>SUM(AN55:AP55)</f>
        <v>4329</v>
      </c>
      <c r="AR55" s="16">
        <f>AI55*$D$71</f>
        <v>3590.7947817965592</v>
      </c>
      <c r="AS55" s="9">
        <f>AR55-AQ55</f>
        <v>-738.20521820344084</v>
      </c>
      <c r="AT55" s="9">
        <f>AS55+AM55</f>
        <v>-1045.0599722064444</v>
      </c>
      <c r="AU55" s="18">
        <f>AK55+AQ55</f>
        <v>6978</v>
      </c>
      <c r="AV55" s="27">
        <f>AL55+AR55</f>
        <v>5932.9400277935556</v>
      </c>
      <c r="AW55" s="67">
        <f>AT55*(AT55&lt;0)</f>
        <v>-1045.0599722064444</v>
      </c>
      <c r="AX55">
        <f>AW55/$AW$66</f>
        <v>3.1124732049175822E-2</v>
      </c>
      <c r="AY55" s="57">
        <f>AX55*$AT$66</f>
        <v>-60.474420629588025</v>
      </c>
      <c r="AZ55" s="70">
        <f>IF(AY55&gt;0,U55,V55)</f>
        <v>65.047454780610153</v>
      </c>
      <c r="BA55" s="17">
        <f>AY55/AZ55</f>
        <v>-0.92969695483941839</v>
      </c>
      <c r="BB55" s="35">
        <f>AU55/AV55</f>
        <v>1.176145379408984</v>
      </c>
      <c r="BC55" s="28">
        <v>0</v>
      </c>
      <c r="BD55" s="16">
        <f>AJ55*$D$74</f>
        <v>0</v>
      </c>
      <c r="BE55" s="54">
        <f>BD55-BC55</f>
        <v>0</v>
      </c>
      <c r="BF55" s="75">
        <f>BE55*(BE55&gt;0)</f>
        <v>0</v>
      </c>
      <c r="BG55" s="35">
        <f>BF55/$BF$66</f>
        <v>0</v>
      </c>
      <c r="BH55" s="76">
        <f>BG55 * $BE$66</f>
        <v>0</v>
      </c>
      <c r="BI55" s="77">
        <f>IF(BH55&gt;0, U55, V55)</f>
        <v>65.047454780610153</v>
      </c>
      <c r="BJ55" s="17">
        <f>BH55/BI55</f>
        <v>0</v>
      </c>
      <c r="BK55" s="39">
        <f>($AD55^$BK$68)*($BL$68^$M55)*(IF($C55&gt;0,1,$BM$68))</f>
        <v>1.725996129399386</v>
      </c>
      <c r="BL55" s="39">
        <f>($AD55^$BK$69)*($BL$69^$M55)*(IF($C55&gt;0,1,$BM$69))</f>
        <v>2.8942467680241468</v>
      </c>
      <c r="BM55" s="39">
        <f>($AD55^$BK$70)*($BL$70^$M55)*(IF($C55&gt;0,1,$BM$70))</f>
        <v>11.265644731217176</v>
      </c>
      <c r="BN55" s="39">
        <f>($AD55^$BK$71)*($BL$71^$M55)*(IF($C55&gt;0,1,$BM$71))</f>
        <v>2.9043536507329479</v>
      </c>
      <c r="BO55" s="39">
        <f>($AD55^$BK$72)*($BL$72^$M55)*(IF($C55&gt;0,1,$BM$72))</f>
        <v>1.0453185835694605</v>
      </c>
      <c r="BP55" s="39">
        <f>($AD55^$BK$73)*($BL$73^$M55)*(IF($C55&gt;0,1,$BM$73))</f>
        <v>5.9644452954433156</v>
      </c>
      <c r="BQ55" s="39">
        <f>($AD55^$BK$75)*($BL$75^$M55)*(IF($C55&gt;0,1,$BM$75))</f>
        <v>2.5301176219820665</v>
      </c>
      <c r="BR55" s="37">
        <f>BK55/BK$66</f>
        <v>1.5763889463350417E-2</v>
      </c>
      <c r="BS55" s="37">
        <f>BL55/BL$66</f>
        <v>1.6635510259215176E-2</v>
      </c>
      <c r="BT55" s="37">
        <f>BM55/BM$66</f>
        <v>1.1040587656084308E-2</v>
      </c>
      <c r="BU55" s="37">
        <f>BN55/BN$66</f>
        <v>9.1646722936799211E-3</v>
      </c>
      <c r="BV55" s="37">
        <f>BO55/BO$66</f>
        <v>1.7162162792968404E-2</v>
      </c>
      <c r="BW55" s="37">
        <f>BP55/BP$66</f>
        <v>1.9468728101322972E-2</v>
      </c>
      <c r="BX55" s="37">
        <f>BQ55/BQ$66</f>
        <v>1.1562465283167872E-2</v>
      </c>
      <c r="BY55" s="2">
        <v>326</v>
      </c>
      <c r="BZ55" s="17">
        <f>BY$66*BR55</f>
        <v>903.01864401856528</v>
      </c>
      <c r="CA55" s="1">
        <f>BZ55-BY55</f>
        <v>577.01864401856528</v>
      </c>
      <c r="CB55" s="2">
        <v>1794</v>
      </c>
      <c r="CC55" s="17">
        <f>CB$66*BS55</f>
        <v>903.49119768823539</v>
      </c>
      <c r="CD55" s="1">
        <f>CC55-CB55</f>
        <v>-890.50880231176461</v>
      </c>
      <c r="CE55" s="2">
        <v>381</v>
      </c>
      <c r="CF55" s="17">
        <f>CE$66*BT55</f>
        <v>704.29012716927411</v>
      </c>
      <c r="CG55" s="1">
        <f>CF55-CE55</f>
        <v>323.29012716927411</v>
      </c>
      <c r="CH55" s="2">
        <v>943</v>
      </c>
      <c r="CI55" s="17">
        <f>CH$66*BU55</f>
        <v>561.09789650825951</v>
      </c>
      <c r="CJ55" s="1">
        <f>CI55-CH55</f>
        <v>-381.90210349174049</v>
      </c>
      <c r="CK55" s="2">
        <v>1163</v>
      </c>
      <c r="CL55" s="17">
        <f>CK$66*BV55</f>
        <v>1252.9408568634512</v>
      </c>
      <c r="CM55" s="1">
        <f>CL55-CK55</f>
        <v>89.940856863451245</v>
      </c>
      <c r="CN55" s="2">
        <v>1551</v>
      </c>
      <c r="CO55" s="17">
        <f>CN$66*BW55</f>
        <v>1487.9754200560135</v>
      </c>
      <c r="CP55" s="1">
        <f>CO55-CN55</f>
        <v>-63.02457994398651</v>
      </c>
      <c r="CQ55" s="2">
        <v>1228</v>
      </c>
      <c r="CR55" s="17">
        <f>CQ$66*BX55</f>
        <v>851.86462973739299</v>
      </c>
      <c r="CS55" s="1">
        <f>CR55-CQ55</f>
        <v>-376.13537026260701</v>
      </c>
      <c r="CT55" s="9"/>
      <c r="CX55" s="37"/>
      <c r="CZ55" s="17"/>
      <c r="DA55" s="1"/>
    </row>
    <row r="56" spans="1:105" x14ac:dyDescent="0.2">
      <c r="A56" s="44" t="s">
        <v>5</v>
      </c>
      <c r="B56">
        <v>1</v>
      </c>
      <c r="C56">
        <v>1</v>
      </c>
      <c r="D56">
        <v>0.71084337349397497</v>
      </c>
      <c r="E56">
        <v>0.28915662650602397</v>
      </c>
      <c r="F56">
        <v>0.930103256552819</v>
      </c>
      <c r="G56">
        <v>0.930103256552819</v>
      </c>
      <c r="H56">
        <v>0.130396475770925</v>
      </c>
      <c r="I56">
        <v>0.25022026431717997</v>
      </c>
      <c r="J56">
        <v>0.180631781902935</v>
      </c>
      <c r="K56">
        <v>0.409885604266433</v>
      </c>
      <c r="L56">
        <v>0.97816340251465805</v>
      </c>
      <c r="M56" s="28">
        <v>0</v>
      </c>
      <c r="N56">
        <v>1.0088024960022699</v>
      </c>
      <c r="O56">
        <v>0.99271767362774799</v>
      </c>
      <c r="P56">
        <v>1.00977629380044</v>
      </c>
      <c r="Q56">
        <v>0.991754081923643</v>
      </c>
      <c r="R56">
        <v>52.779998779296797</v>
      </c>
      <c r="S56" s="40">
        <f>IF(C56,O56,Q56)</f>
        <v>0.99271767362774799</v>
      </c>
      <c r="T56" s="40">
        <f>IF(D56 = 0,N56,P56)</f>
        <v>1.00977629380044</v>
      </c>
      <c r="U56" s="59">
        <f>R56*S56^(1-M56)</f>
        <v>52.395637602258894</v>
      </c>
      <c r="V56" s="58">
        <f>R56*T56^(M56+1)</f>
        <v>53.295991554150064</v>
      </c>
      <c r="W56" s="66">
        <f>0.5 * (D56-MAX($D$3:$D$65))/(MIN($D$3:$D$65)-MAX($D$3:$D$65)) + 0.75</f>
        <v>0.90211681087762707</v>
      </c>
      <c r="X56" s="66">
        <f>AVERAGE(D56, F56, G56, H56, I56, J56, K56)</f>
        <v>0.5060262875510122</v>
      </c>
      <c r="Y56" s="29">
        <f>1.2^M56</f>
        <v>1</v>
      </c>
      <c r="Z56" s="29">
        <f>IF(C56&gt;0, 1, 0.3)</f>
        <v>1</v>
      </c>
      <c r="AA56" s="29">
        <f>PERCENTILE($L$2:$L$65, 0.05)</f>
        <v>8.287252818817252E-2</v>
      </c>
      <c r="AB56" s="29">
        <f>PERCENTILE($L$2:$L$65, 0.95)</f>
        <v>1.0553543088907822</v>
      </c>
      <c r="AC56" s="29">
        <f>MIN(MAX(L56,AA56), AB56)</f>
        <v>0.97816340251465805</v>
      </c>
      <c r="AD56" s="29">
        <f>AC56-$AC$66+1</f>
        <v>1.8952908743264856</v>
      </c>
      <c r="AE56" s="74">
        <v>1</v>
      </c>
      <c r="AF56" s="74">
        <v>1</v>
      </c>
      <c r="AG56" s="21">
        <f>(AD56^4) *Y56*Z56*AE56</f>
        <v>12.903379964080763</v>
      </c>
      <c r="AH56" s="21">
        <f>(AD56^5)*Y56*Z56*AF56</f>
        <v>24.455658293889485</v>
      </c>
      <c r="AI56" s="15">
        <f>AG56/$AG$66</f>
        <v>3.4974382052017264E-2</v>
      </c>
      <c r="AJ56" s="15">
        <f>AH56/$AH$66</f>
        <v>0.17003089748918601</v>
      </c>
      <c r="AK56" s="2">
        <v>5067</v>
      </c>
      <c r="AL56" s="16">
        <f>$D$72*AI56</f>
        <v>4122.9539789705932</v>
      </c>
      <c r="AM56" s="24">
        <f>AL56-AK56</f>
        <v>-944.0460210294068</v>
      </c>
      <c r="AN56" s="78">
        <v>950</v>
      </c>
      <c r="AO56" s="78">
        <v>4909</v>
      </c>
      <c r="AP56" s="78">
        <v>0</v>
      </c>
      <c r="AQ56" s="10">
        <f>SUM(AN56:AP56)</f>
        <v>5859</v>
      </c>
      <c r="AR56" s="16">
        <f>AI56*$D$71</f>
        <v>6320.9921154881067</v>
      </c>
      <c r="AS56" s="9">
        <f>AR56-AQ56</f>
        <v>461.99211548810672</v>
      </c>
      <c r="AT56" s="9">
        <f>AS56+AM56</f>
        <v>-482.05390554130008</v>
      </c>
      <c r="AU56" s="18">
        <f>AK56+AQ56</f>
        <v>10926</v>
      </c>
      <c r="AV56" s="27">
        <f>AL56+AR56</f>
        <v>10443.946094458701</v>
      </c>
      <c r="AW56" s="67">
        <f>AT56*(AT56&lt;0)</f>
        <v>-482.05390554130008</v>
      </c>
      <c r="AX56">
        <f>AW56/$AW$66</f>
        <v>1.4356878114424404E-2</v>
      </c>
      <c r="AY56" s="57">
        <f>AX56*$AT$66</f>
        <v>-27.89498346998359</v>
      </c>
      <c r="AZ56" s="60">
        <f>IF(AY56&gt;0,U56,V56)</f>
        <v>53.295991554150064</v>
      </c>
      <c r="BA56" s="17">
        <f>AY56/AZ56</f>
        <v>-0.52339740112803024</v>
      </c>
      <c r="BB56" s="35">
        <f>AU56/AV56</f>
        <v>1.0461562996573743</v>
      </c>
      <c r="BC56" s="28">
        <v>0</v>
      </c>
      <c r="BD56" s="16">
        <f>AJ56*$D$74</f>
        <v>708.73298876827448</v>
      </c>
      <c r="BE56" s="54">
        <f>BD56-BC56</f>
        <v>708.73298876827448</v>
      </c>
      <c r="BF56" s="75">
        <f>BE56*(BE56&gt;0)</f>
        <v>708.73298876827448</v>
      </c>
      <c r="BG56" s="35">
        <f>BF56/$BF$66</f>
        <v>0.17003089748918601</v>
      </c>
      <c r="BH56" s="76">
        <f>BG56 * $BE$66</f>
        <v>708.73298876827448</v>
      </c>
      <c r="BI56" s="77">
        <f>IF(BH56&gt;0, U56, V56)</f>
        <v>52.395637602258894</v>
      </c>
      <c r="BJ56" s="17">
        <f>BH56/BI56</f>
        <v>13.526564828704736</v>
      </c>
      <c r="BK56" s="39">
        <f>($AD56^$BK$68)*($BL$68^$M56)*(IF($C56&gt;0,1,$BM$68))</f>
        <v>2.0152677508330203</v>
      </c>
      <c r="BL56" s="39">
        <f>($AD56^$BK$69)*($BL$69^$M56)*(IF($C56&gt;0,1,$BM$69))</f>
        <v>3.9134546890874664</v>
      </c>
      <c r="BM56" s="39">
        <f>($AD56^$BK$70)*($BL$70^$M56)*(IF($C56&gt;0,1,$BM$70))</f>
        <v>22.404629330198201</v>
      </c>
      <c r="BN56" s="39">
        <f>($AD56^$BK$71)*($BL$71^$M56)*(IF($C56&gt;0,1,$BM$71))</f>
        <v>3.9310090252264893</v>
      </c>
      <c r="BO56" s="39">
        <f>($AD56^$BK$72)*($BL$72^$M56)*(IF($C56&gt;0,1,$BM$72))</f>
        <v>1.0585543290173747</v>
      </c>
      <c r="BP56" s="39">
        <f>($AD56^$BK$73)*($BL$73^$M56)*(IF($C56&gt;0,1,$BM$73))</f>
        <v>9.9025187926142859</v>
      </c>
      <c r="BQ56" s="39">
        <f>($AD56^$BK$75)*($BL$75^$M56)*(IF($C56&gt;0,1,$BM$75))</f>
        <v>3.2929703816975979</v>
      </c>
      <c r="BR56" s="37">
        <f>BK56/BK$66</f>
        <v>1.8405868658721364E-2</v>
      </c>
      <c r="BS56" s="37">
        <f>BL56/BL$66</f>
        <v>2.2493698999181241E-2</v>
      </c>
      <c r="BT56" s="37">
        <f>BM56/BM$66</f>
        <v>2.1957045506387555E-2</v>
      </c>
      <c r="BU56" s="37">
        <f>BN56/BN$66</f>
        <v>1.2404277795373586E-2</v>
      </c>
      <c r="BV56" s="37">
        <f>BO56/BO$66</f>
        <v>1.7379468810132786E-2</v>
      </c>
      <c r="BW56" s="37">
        <f>BP56/BP$66</f>
        <v>3.2323114110701094E-2</v>
      </c>
      <c r="BX56" s="37">
        <f>BQ56/BQ$66</f>
        <v>1.5048650460388915E-2</v>
      </c>
      <c r="BY56" s="2">
        <v>1090</v>
      </c>
      <c r="BZ56" s="17">
        <f>BY$66*BR56</f>
        <v>1054.3617802461947</v>
      </c>
      <c r="CA56" s="1">
        <f>BZ56-BY56</f>
        <v>-35.638219753805288</v>
      </c>
      <c r="CB56" s="2">
        <v>620</v>
      </c>
      <c r="CC56" s="17">
        <f>CB$66*BS56</f>
        <v>1221.6552863445324</v>
      </c>
      <c r="CD56" s="1">
        <f>CC56-CB56</f>
        <v>601.65528634453244</v>
      </c>
      <c r="CE56" s="2">
        <v>3002</v>
      </c>
      <c r="CF56" s="17">
        <f>CE$66*BT56</f>
        <v>1400.6618898979684</v>
      </c>
      <c r="CG56" s="1">
        <f>CF56-CE56</f>
        <v>-1601.3381101020316</v>
      </c>
      <c r="CH56" s="2">
        <v>555</v>
      </c>
      <c r="CI56" s="17">
        <f>CH$66*BU56</f>
        <v>759.4395037439524</v>
      </c>
      <c r="CJ56" s="1">
        <f>CI56-CH56</f>
        <v>204.4395037439524</v>
      </c>
      <c r="CK56" s="2">
        <v>1108</v>
      </c>
      <c r="CL56" s="17">
        <f>CK$66*BV56</f>
        <v>1268.8054999525541</v>
      </c>
      <c r="CM56" s="1">
        <f>CL56-CK56</f>
        <v>160.8054999525541</v>
      </c>
      <c r="CN56" s="2">
        <v>1953</v>
      </c>
      <c r="CO56" s="17">
        <f>CN$66*BW56</f>
        <v>2470.4232883667737</v>
      </c>
      <c r="CP56" s="1">
        <f>CO56-CN56</f>
        <v>517.4232883667737</v>
      </c>
      <c r="CQ56" s="2">
        <v>1478</v>
      </c>
      <c r="CR56" s="17">
        <f>CQ$66*BX56</f>
        <v>1108.7093226691534</v>
      </c>
      <c r="CS56" s="1">
        <f>CR56-CQ56</f>
        <v>-369.29067733084662</v>
      </c>
      <c r="CT56" s="9"/>
      <c r="CX56" s="37"/>
      <c r="CZ56" s="17"/>
      <c r="DA56" s="1"/>
    </row>
    <row r="57" spans="1:105" x14ac:dyDescent="0.2">
      <c r="A57" s="44" t="s">
        <v>7</v>
      </c>
      <c r="B57">
        <v>1</v>
      </c>
      <c r="C57">
        <v>1</v>
      </c>
      <c r="D57">
        <v>0.39357429718875497</v>
      </c>
      <c r="E57">
        <v>0.60642570281124497</v>
      </c>
      <c r="F57">
        <v>0.36536934074662403</v>
      </c>
      <c r="G57">
        <v>0.36536934074662403</v>
      </c>
      <c r="H57">
        <v>0.110132158590308</v>
      </c>
      <c r="I57">
        <v>0.59383259911894204</v>
      </c>
      <c r="J57">
        <v>0.255734366056387</v>
      </c>
      <c r="K57">
        <v>0.305675476170853</v>
      </c>
      <c r="L57">
        <v>0.364599548516988</v>
      </c>
      <c r="M57" s="28">
        <v>0</v>
      </c>
      <c r="N57">
        <v>1.0039453218234899</v>
      </c>
      <c r="O57">
        <v>0.99678969267494399</v>
      </c>
      <c r="P57">
        <v>1.0063280053497099</v>
      </c>
      <c r="Q57">
        <v>0.99766354133561397</v>
      </c>
      <c r="R57">
        <v>127.16000366210901</v>
      </c>
      <c r="S57" s="40">
        <f>IF(C57,O57,Q57)</f>
        <v>0.99678969267494399</v>
      </c>
      <c r="T57" s="40">
        <f>IF(D57 = 0,N57,P57)</f>
        <v>1.0063280053497099</v>
      </c>
      <c r="U57" s="59">
        <f>R57*S57^(1-M57)</f>
        <v>126.75178097089839</v>
      </c>
      <c r="V57" s="58">
        <f>R57*T57^(M57+1)</f>
        <v>127.96467284555196</v>
      </c>
      <c r="W57" s="66">
        <f>0.5 * (D57-MAX($D$3:$D$65))/(MIN($D$3:$D$65)-MAX($D$3:$D$65)) + 0.75</f>
        <v>1.0760584054388134</v>
      </c>
      <c r="X57" s="66">
        <f>AVERAGE(D57, F57, G57, H57, I57, J57, K57)</f>
        <v>0.34138393980264181</v>
      </c>
      <c r="Y57" s="29">
        <f>1.2^M57</f>
        <v>1</v>
      </c>
      <c r="Z57" s="29">
        <f>IF(C57&gt;0, 1, 0.3)</f>
        <v>1</v>
      </c>
      <c r="AA57" s="29">
        <f>PERCENTILE($L$2:$L$65, 0.05)</f>
        <v>8.287252818817252E-2</v>
      </c>
      <c r="AB57" s="29">
        <f>PERCENTILE($L$2:$L$65, 0.95)</f>
        <v>1.0553543088907822</v>
      </c>
      <c r="AC57" s="29">
        <f>MIN(MAX(L57,AA57), AB57)</f>
        <v>0.364599548516988</v>
      </c>
      <c r="AD57" s="29">
        <f>AC57-$AC$66+1</f>
        <v>1.2817270203288156</v>
      </c>
      <c r="AE57" s="74">
        <v>1</v>
      </c>
      <c r="AF57" s="74">
        <v>0</v>
      </c>
      <c r="AG57" s="21">
        <f>(AD57^4) *Y57*Z57*AE57</f>
        <v>2.6988712030718638</v>
      </c>
      <c r="AH57" s="21">
        <f>(AD57^5)*Y57*Z57*AF57</f>
        <v>0</v>
      </c>
      <c r="AI57" s="15">
        <f>AG57/$AG$66</f>
        <v>7.315242427037006E-3</v>
      </c>
      <c r="AJ57" s="15">
        <f>AH57/$AH$66</f>
        <v>0</v>
      </c>
      <c r="AK57" s="2">
        <v>381</v>
      </c>
      <c r="AL57" s="16">
        <f>$D$72*AI57</f>
        <v>862.35713405398462</v>
      </c>
      <c r="AM57" s="24">
        <f>AL57-AK57</f>
        <v>481.35713405398462</v>
      </c>
      <c r="AN57" s="78">
        <v>1653</v>
      </c>
      <c r="AO57" s="78">
        <v>1272</v>
      </c>
      <c r="AP57" s="78">
        <v>127</v>
      </c>
      <c r="AQ57" s="10">
        <f>SUM(AN57:AP57)</f>
        <v>3052</v>
      </c>
      <c r="AR57" s="16">
        <f>AI57*$D$71</f>
        <v>1322.0988332377979</v>
      </c>
      <c r="AS57" s="9">
        <f>AR57-AQ57</f>
        <v>-1729.9011667622021</v>
      </c>
      <c r="AT57" s="9">
        <f>AS57+AM57</f>
        <v>-1248.5440327082174</v>
      </c>
      <c r="AU57" s="18">
        <f>AK57+AQ57</f>
        <v>3433</v>
      </c>
      <c r="AV57" s="27">
        <f>AL57+AR57</f>
        <v>2184.4559672917826</v>
      </c>
      <c r="AW57" s="67">
        <f>AT57*(AT57&lt;0)</f>
        <v>-1248.5440327082174</v>
      </c>
      <c r="AX57">
        <f>AW57/$AW$66</f>
        <v>3.7185041531725638E-2</v>
      </c>
      <c r="AY57" s="57">
        <f>AX57*$AT$66</f>
        <v>-72.249420144898011</v>
      </c>
      <c r="AZ57" s="70">
        <f>IF(AY57&gt;0,U57,V57)</f>
        <v>127.96467284555196</v>
      </c>
      <c r="BA57" s="17">
        <f>AY57/AZ57</f>
        <v>-0.56460442197277416</v>
      </c>
      <c r="BB57" s="35">
        <f>AU57/AV57</f>
        <v>1.5715583428564694</v>
      </c>
      <c r="BC57" s="28">
        <v>0</v>
      </c>
      <c r="BD57" s="16">
        <f>AJ57*$D$74</f>
        <v>0</v>
      </c>
      <c r="BE57" s="54">
        <f>BD57-BC57</f>
        <v>0</v>
      </c>
      <c r="BF57" s="75">
        <f>BE57*(BE57&gt;0)</f>
        <v>0</v>
      </c>
      <c r="BG57" s="35">
        <f>BF57/$BF$66</f>
        <v>0</v>
      </c>
      <c r="BH57" s="76">
        <f>BG57 * $BE$66</f>
        <v>0</v>
      </c>
      <c r="BI57" s="77">
        <f>IF(BH57&gt;0, U57, V57)</f>
        <v>127.96467284555196</v>
      </c>
      <c r="BJ57" s="17">
        <f>BH57/BI57</f>
        <v>0</v>
      </c>
      <c r="BK57" s="39">
        <f>($AD57^$BK$68)*($BL$68^$M57)*(IF($C57&gt;0,1,$BM$68))</f>
        <v>1.3126347933006621</v>
      </c>
      <c r="BL57" s="39">
        <f>($AD57^$BK$69)*($BL$69^$M57)*(IF($C57&gt;0,1,$BM$69))</f>
        <v>1.698383187529295</v>
      </c>
      <c r="BM57" s="39">
        <f>($AD57^$BK$70)*($BL$70^$M57)*(IF($C57&gt;0,1,$BM$70))</f>
        <v>3.3435645371137888</v>
      </c>
      <c r="BN57" s="39">
        <f>($AD57^$BK$71)*($BL$71^$M57)*(IF($C57&gt;0,1,$BM$71))</f>
        <v>1.7013366233754652</v>
      </c>
      <c r="BO57" s="39">
        <f>($AD57^$BK$72)*($BL$72^$M57)*(IF($C57&gt;0,1,$BM$72))</f>
        <v>1.0223363506703946</v>
      </c>
      <c r="BP57" s="39">
        <f>($AD57^$BK$73)*($BL$73^$M57)*(IF($C57&gt;0,1,$BM$73))</f>
        <v>2.435313105641181</v>
      </c>
      <c r="BQ57" s="39">
        <f>($AD57^$BK$75)*($BL$75^$M57)*(IF($C57&gt;0,1,$BM$75))</f>
        <v>1.5882939670750429</v>
      </c>
      <c r="BR57" s="37">
        <f>BK57/BK$66</f>
        <v>1.1988572532048474E-2</v>
      </c>
      <c r="BS57" s="37">
        <f>BL57/BL$66</f>
        <v>9.7619426416463879E-3</v>
      </c>
      <c r="BT57" s="37">
        <f>BM57/BM$66</f>
        <v>3.2767691718067643E-3</v>
      </c>
      <c r="BU57" s="37">
        <f>BN57/BN$66</f>
        <v>5.3685585467655441E-3</v>
      </c>
      <c r="BV57" s="37">
        <f>BO57/BO$66</f>
        <v>1.6784837804625773E-2</v>
      </c>
      <c r="BW57" s="37">
        <f>BP57/BP$66</f>
        <v>7.9491799063927168E-3</v>
      </c>
      <c r="BX57" s="37">
        <f>BQ57/BQ$66</f>
        <v>7.2583952991812041E-3</v>
      </c>
      <c r="BY57" s="2">
        <v>765</v>
      </c>
      <c r="BZ57" s="17">
        <f>BY$66*BR57</f>
        <v>686.75338892586478</v>
      </c>
      <c r="CA57" s="1">
        <f>BZ57-BY57</f>
        <v>-78.246611074135217</v>
      </c>
      <c r="CB57" s="2">
        <v>1267</v>
      </c>
      <c r="CC57" s="17">
        <f>CB$66*BS57</f>
        <v>530.18086681045702</v>
      </c>
      <c r="CD57" s="1">
        <f>CC57-CB57</f>
        <v>-736.81913318954298</v>
      </c>
      <c r="CE57" s="2">
        <v>0</v>
      </c>
      <c r="CF57" s="17">
        <f>CE$66*BT57</f>
        <v>209.0283822387253</v>
      </c>
      <c r="CG57" s="1">
        <f>CF57-CE57</f>
        <v>209.0283822387253</v>
      </c>
      <c r="CH57" s="2">
        <v>1401</v>
      </c>
      <c r="CI57" s="17">
        <f>CH$66*BU57</f>
        <v>328.6846284671737</v>
      </c>
      <c r="CJ57" s="1">
        <f>CI57-CH57</f>
        <v>-1072.3153715328262</v>
      </c>
      <c r="CK57" s="2">
        <v>890</v>
      </c>
      <c r="CL57" s="17">
        <f>CK$66*BV57</f>
        <v>1225.3938687645091</v>
      </c>
      <c r="CM57" s="1">
        <f>CL57-CK57</f>
        <v>335.39386876450908</v>
      </c>
      <c r="CN57" s="2">
        <v>509</v>
      </c>
      <c r="CO57" s="17">
        <f>CN$66*BW57</f>
        <v>607.54787106568892</v>
      </c>
      <c r="CP57" s="1">
        <f>CO57-CN57</f>
        <v>98.547871065688923</v>
      </c>
      <c r="CQ57" s="2">
        <v>763</v>
      </c>
      <c r="CR57" s="17">
        <f>CQ$66*BX57</f>
        <v>534.76227366717524</v>
      </c>
      <c r="CS57" s="1">
        <f>CR57-CQ57</f>
        <v>-228.23772633282476</v>
      </c>
      <c r="CT57" s="9"/>
      <c r="CX57" s="37"/>
      <c r="CZ57" s="17"/>
      <c r="DA57" s="1"/>
    </row>
    <row r="58" spans="1:105" x14ac:dyDescent="0.2">
      <c r="A58" s="44" t="s">
        <v>63</v>
      </c>
      <c r="B58">
        <v>1</v>
      </c>
      <c r="C58">
        <v>1</v>
      </c>
      <c r="D58">
        <v>0.34698795180722802</v>
      </c>
      <c r="E58">
        <v>0.65301204819277103</v>
      </c>
      <c r="F58">
        <v>0.28355837966640102</v>
      </c>
      <c r="G58">
        <v>0.28355837966640102</v>
      </c>
      <c r="H58">
        <v>7.4008810572687198E-2</v>
      </c>
      <c r="I58">
        <v>0.157709251101321</v>
      </c>
      <c r="J58">
        <v>0.10803644797159</v>
      </c>
      <c r="K58">
        <v>0.17502754106636301</v>
      </c>
      <c r="L58">
        <v>0.60120279404182697</v>
      </c>
      <c r="M58" s="28">
        <v>0</v>
      </c>
      <c r="N58">
        <v>1.0083382055018399</v>
      </c>
      <c r="O58">
        <v>0.99229434893742496</v>
      </c>
      <c r="P58">
        <v>1.01011399827616</v>
      </c>
      <c r="Q58">
        <v>0.99436589793156305</v>
      </c>
      <c r="R58">
        <v>84.919998168945298</v>
      </c>
      <c r="S58" s="40">
        <f>IF(C58,O58,Q58)</f>
        <v>0.99229434893742496</v>
      </c>
      <c r="T58" s="40">
        <f>IF(D58 = 0,N58,P58)</f>
        <v>1.01011399827616</v>
      </c>
      <c r="U58" s="59">
        <f>R58*S58^(1-M58)</f>
        <v>84.265634294820899</v>
      </c>
      <c r="V58" s="58">
        <f>R58*T58^(M58+1)</f>
        <v>85.778878884037525</v>
      </c>
      <c r="W58" s="66">
        <f>0.5 * (D58-MAX($D$3:$D$65))/(MIN($D$3:$D$65)-MAX($D$3:$D$65)) + 0.75</f>
        <v>1.1015991965389373</v>
      </c>
      <c r="X58" s="66">
        <f>AVERAGE(D58, F58, G58, H58, I58, J58, K58)</f>
        <v>0.2041266802645702</v>
      </c>
      <c r="Y58" s="29">
        <f>1.2^M58</f>
        <v>1</v>
      </c>
      <c r="Z58" s="29">
        <f>IF(C58&gt;0, 1, 0.3)</f>
        <v>1</v>
      </c>
      <c r="AA58" s="29">
        <f>PERCENTILE($L$2:$L$65, 0.05)</f>
        <v>8.287252818817252E-2</v>
      </c>
      <c r="AB58" s="29">
        <f>PERCENTILE($L$2:$L$65, 0.95)</f>
        <v>1.0553543088907822</v>
      </c>
      <c r="AC58" s="29">
        <f>MIN(MAX(L58,AA58), AB58)</f>
        <v>0.60120279404182697</v>
      </c>
      <c r="AD58" s="29">
        <f>AC58-$AC$66+1</f>
        <v>1.5183302658536544</v>
      </c>
      <c r="AE58" s="74">
        <v>1</v>
      </c>
      <c r="AF58" s="74">
        <v>0</v>
      </c>
      <c r="AG58" s="21">
        <f>(AD58^4) *Y58*Z58*AE58</f>
        <v>5.3145316373110845</v>
      </c>
      <c r="AH58" s="21">
        <f>(AD58^5)*Y58*Z58*AF58</f>
        <v>0</v>
      </c>
      <c r="AI58" s="15">
        <f>AG58/$AG$66</f>
        <v>1.4404943544115208E-2</v>
      </c>
      <c r="AJ58" s="15">
        <f>AH58/$AH$66</f>
        <v>0</v>
      </c>
      <c r="AK58" s="2">
        <v>2972</v>
      </c>
      <c r="AL58" s="16">
        <f>$D$72*AI58</f>
        <v>1698.1263375497149</v>
      </c>
      <c r="AM58" s="24">
        <f>AL58-AK58</f>
        <v>-1273.8736624502851</v>
      </c>
      <c r="AN58" s="78">
        <v>0</v>
      </c>
      <c r="AO58" s="78">
        <v>2378</v>
      </c>
      <c r="AP58" s="78">
        <v>85</v>
      </c>
      <c r="AQ58" s="10">
        <f>SUM(AN58:AP58)</f>
        <v>2463</v>
      </c>
      <c r="AR58" s="16">
        <f>AI58*$D$71</f>
        <v>2603.4351209116421</v>
      </c>
      <c r="AS58" s="9">
        <f>AR58-AQ58</f>
        <v>140.43512091164212</v>
      </c>
      <c r="AT58" s="9">
        <f>AS58+AM58</f>
        <v>-1133.438541538643</v>
      </c>
      <c r="AU58" s="18">
        <f>AK58+AQ58</f>
        <v>5435</v>
      </c>
      <c r="AV58" s="27">
        <f>AL58+AR58</f>
        <v>4301.5614584613568</v>
      </c>
      <c r="AW58" s="67">
        <f>AT58*(AT58&lt;0)</f>
        <v>-1133.438541538643</v>
      </c>
      <c r="AX58">
        <f>AW58/$AW$66</f>
        <v>3.3756886530747328E-2</v>
      </c>
      <c r="AY58" s="57">
        <f>AX58*$AT$66</f>
        <v>-65.588617822647095</v>
      </c>
      <c r="AZ58" s="60">
        <f>IF(AY58&gt;0,U58,V58)</f>
        <v>85.778878884037525</v>
      </c>
      <c r="BA58" s="17">
        <f>AY58/AZ58</f>
        <v>-0.76462433032395805</v>
      </c>
      <c r="BB58" s="35">
        <f>AU58/AV58</f>
        <v>1.2634946757087757</v>
      </c>
      <c r="BC58" s="28">
        <v>0</v>
      </c>
      <c r="BD58" s="16">
        <f>AJ58*$D$74</f>
        <v>0</v>
      </c>
      <c r="BE58" s="54">
        <f>BD58-BC58</f>
        <v>0</v>
      </c>
      <c r="BF58" s="75">
        <f>BE58*(BE58&gt;0)</f>
        <v>0</v>
      </c>
      <c r="BG58" s="35">
        <f>BF58/$BF$66</f>
        <v>0</v>
      </c>
      <c r="BH58" s="76">
        <f>BG58 * $BE$66</f>
        <v>0</v>
      </c>
      <c r="BI58" s="77">
        <f>IF(BH58&gt;0, U58, V58)</f>
        <v>85.778878884037525</v>
      </c>
      <c r="BJ58" s="17">
        <f>BH58/BI58</f>
        <v>0</v>
      </c>
      <c r="BK58" s="39">
        <f>($AD58^$BK$68)*($BL$68^$M58)*(IF($C58&gt;0,1,$BM$68))</f>
        <v>1.5804378027990773</v>
      </c>
      <c r="BL58" s="39">
        <f>($AD58^$BK$69)*($BL$69^$M58)*(IF($C58&gt;0,1,$BM$69))</f>
        <v>2.4380105227981796</v>
      </c>
      <c r="BM58" s="39">
        <f>($AD58^$BK$70)*($BL$70^$M58)*(IF($C58&gt;0,1,$BM$70))</f>
        <v>7.6205105697611311</v>
      </c>
      <c r="BN58" s="39">
        <f>($AD58^$BK$71)*($BL$71^$M58)*(IF($C58&gt;0,1,$BM$71))</f>
        <v>2.4451479339072422</v>
      </c>
      <c r="BO58" s="39">
        <f>($AD58^$BK$72)*($BL$72^$M58)*(IF($C58&gt;0,1,$BM$72))</f>
        <v>1.0378667438778417</v>
      </c>
      <c r="BP58" s="39">
        <f>($AD58^$BK$73)*($BL$73^$M58)*(IF($C58&gt;0,1,$BM$73))</f>
        <v>4.4707395447234441</v>
      </c>
      <c r="BQ58" s="39">
        <f>($AD58^$BK$75)*($BL$75^$M58)*(IF($C58&gt;0,1,$BM$75))</f>
        <v>2.178044198225944</v>
      </c>
      <c r="BR58" s="37">
        <f>BK58/BK$66</f>
        <v>1.4434474332045351E-2</v>
      </c>
      <c r="BS58" s="37">
        <f>BL58/BL$66</f>
        <v>1.4013162081466753E-2</v>
      </c>
      <c r="BT58" s="37">
        <f>BM58/BM$66</f>
        <v>7.4682734043996918E-3</v>
      </c>
      <c r="BU58" s="37">
        <f>BN58/BN$66</f>
        <v>7.7156511288400554E-3</v>
      </c>
      <c r="BV58" s="37">
        <f>BO58/BO$66</f>
        <v>1.7039817617148456E-2</v>
      </c>
      <c r="BW58" s="37">
        <f>BP58/BP$66</f>
        <v>1.4593077528022469E-2</v>
      </c>
      <c r="BX58" s="37">
        <f>BQ58/BQ$66</f>
        <v>9.9535137056055729E-3</v>
      </c>
      <c r="BY58" s="2">
        <v>262</v>
      </c>
      <c r="BZ58" s="17">
        <f>BY$66*BR58</f>
        <v>826.86442763688581</v>
      </c>
      <c r="CA58" s="1">
        <f>BZ58-BY58</f>
        <v>564.86442763688581</v>
      </c>
      <c r="CB58" s="2">
        <v>809</v>
      </c>
      <c r="CC58" s="17">
        <f>CB$66*BS58</f>
        <v>761.06884580654082</v>
      </c>
      <c r="CD58" s="1">
        <f>CC58-CB58</f>
        <v>-47.931154193459179</v>
      </c>
      <c r="CE58" s="2">
        <v>0</v>
      </c>
      <c r="CF58" s="17">
        <f>CE$66*BT58</f>
        <v>476.40862874006075</v>
      </c>
      <c r="CG58" s="1">
        <f>CF58-CE58</f>
        <v>476.40862874006075</v>
      </c>
      <c r="CH58" s="2">
        <v>491</v>
      </c>
      <c r="CI58" s="17">
        <f>CH$66*BU58</f>
        <v>472.38302471210358</v>
      </c>
      <c r="CJ58" s="1">
        <f>CI58-CH58</f>
        <v>-18.616975287896423</v>
      </c>
      <c r="CK58" s="2">
        <v>1019</v>
      </c>
      <c r="CL58" s="17">
        <f>CK$66*BV58</f>
        <v>1244.0089249575401</v>
      </c>
      <c r="CM58" s="1">
        <f>CL58-CK58</f>
        <v>225.0089249575401</v>
      </c>
      <c r="CN58" s="2">
        <v>1189</v>
      </c>
      <c r="CO58" s="17">
        <f>CN$66*BW58</f>
        <v>1115.3343223892293</v>
      </c>
      <c r="CP58" s="1">
        <f>CO58-CN58</f>
        <v>-73.665677610770672</v>
      </c>
      <c r="CQ58" s="2">
        <v>849</v>
      </c>
      <c r="CR58" s="17">
        <f>CQ$66*BX58</f>
        <v>733.32512226049062</v>
      </c>
      <c r="CS58" s="1">
        <f>CR58-CQ58</f>
        <v>-115.67487773950938</v>
      </c>
      <c r="CT58" s="9"/>
      <c r="CX58" s="37"/>
      <c r="CZ58" s="17"/>
      <c r="DA58" s="1"/>
    </row>
    <row r="59" spans="1:105" x14ac:dyDescent="0.2">
      <c r="A59" s="44" t="s">
        <v>64</v>
      </c>
      <c r="B59">
        <v>1</v>
      </c>
      <c r="C59">
        <v>1</v>
      </c>
      <c r="D59">
        <v>0.844979919678714</v>
      </c>
      <c r="E59">
        <v>0.155020080321285</v>
      </c>
      <c r="F59">
        <v>0.92613185067513903</v>
      </c>
      <c r="G59">
        <v>0.92613185067513903</v>
      </c>
      <c r="H59">
        <v>0.46872246696035202</v>
      </c>
      <c r="I59">
        <v>0.52599118942731204</v>
      </c>
      <c r="J59">
        <v>0.49653185991211002</v>
      </c>
      <c r="K59">
        <v>0.67812533527333396</v>
      </c>
      <c r="L59">
        <v>0.63319594512562705</v>
      </c>
      <c r="M59" s="28">
        <v>0</v>
      </c>
      <c r="N59">
        <v>1.01161096378296</v>
      </c>
      <c r="O59">
        <v>0.99277107197054604</v>
      </c>
      <c r="P59">
        <v>1.0086443570055299</v>
      </c>
      <c r="Q59">
        <v>0.992230657474095</v>
      </c>
      <c r="R59">
        <v>42.520000457763601</v>
      </c>
      <c r="S59" s="40">
        <f>IF(C59,O59,Q59)</f>
        <v>0.99277107197054604</v>
      </c>
      <c r="T59" s="40">
        <f>IF(D59 = 0,N59,P59)</f>
        <v>1.0086443570055299</v>
      </c>
      <c r="U59" s="59">
        <f>R59*S59^(1-M59)</f>
        <v>42.212626434642075</v>
      </c>
      <c r="V59" s="58">
        <f>R59*T59^(M59+1)</f>
        <v>42.887558521595807</v>
      </c>
      <c r="W59" s="66">
        <f>0.5 * (D59-MAX($D$3:$D$65))/(MIN($D$3:$D$65)-MAX($D$3:$D$65)) + 0.75</f>
        <v>0.82857694684796068</v>
      </c>
      <c r="X59" s="66">
        <f>AVERAGE(D59, F59, G59, H59, I59, J59, K59)</f>
        <v>0.69523063894315718</v>
      </c>
      <c r="Y59" s="29">
        <f>1.2^M59</f>
        <v>1</v>
      </c>
      <c r="Z59" s="29">
        <f>IF(C59&gt;0, 1, 0.3)</f>
        <v>1</v>
      </c>
      <c r="AA59" s="29">
        <f>PERCENTILE($L$2:$L$65, 0.05)</f>
        <v>8.287252818817252E-2</v>
      </c>
      <c r="AB59" s="29">
        <f>PERCENTILE($L$2:$L$65, 0.95)</f>
        <v>1.0553543088907822</v>
      </c>
      <c r="AC59" s="29">
        <f>MIN(MAX(L59,AA59), AB59)</f>
        <v>0.63319594512562705</v>
      </c>
      <c r="AD59" s="29">
        <f>AC59-$AC$66+1</f>
        <v>1.5503234169374545</v>
      </c>
      <c r="AE59" s="74">
        <v>1</v>
      </c>
      <c r="AF59" s="74">
        <v>0</v>
      </c>
      <c r="AG59" s="21">
        <f>(AD59^4) *Y59*Z59*AE59</f>
        <v>5.776825214989203</v>
      </c>
      <c r="AH59" s="21">
        <f>(AD59^5)*Y59*Z59*AF59</f>
        <v>0</v>
      </c>
      <c r="AI59" s="15">
        <f>AG59/$AG$66</f>
        <v>1.5657982069750866E-2</v>
      </c>
      <c r="AJ59" s="15">
        <f>AH59/$AH$66</f>
        <v>0</v>
      </c>
      <c r="AK59" s="2">
        <v>298</v>
      </c>
      <c r="AL59" s="16">
        <f>$D$72*AI59</f>
        <v>1845.8407465531188</v>
      </c>
      <c r="AM59" s="24">
        <f>AL59-AK59</f>
        <v>1547.8407465531188</v>
      </c>
      <c r="AN59" s="78">
        <v>0</v>
      </c>
      <c r="AO59" s="78">
        <v>1573</v>
      </c>
      <c r="AP59" s="78">
        <v>0</v>
      </c>
      <c r="AQ59" s="10">
        <f>SUM(AN59:AP59)</f>
        <v>1573</v>
      </c>
      <c r="AR59" s="16">
        <f>AI59*$D$71</f>
        <v>2829.8993549091374</v>
      </c>
      <c r="AS59" s="9">
        <f>AR59-AQ59</f>
        <v>1256.8993549091374</v>
      </c>
      <c r="AT59" s="9">
        <f>AS59+AM59</f>
        <v>2804.7401014622565</v>
      </c>
      <c r="AU59" s="18">
        <f>AK59+AQ59</f>
        <v>1871</v>
      </c>
      <c r="AV59" s="27">
        <f>AL59+AR59</f>
        <v>4675.7401014622565</v>
      </c>
      <c r="AW59" s="67">
        <f>AT59*(AT59&lt;0)</f>
        <v>0</v>
      </c>
      <c r="AX59">
        <f>AW59/$AW$66</f>
        <v>0</v>
      </c>
      <c r="AY59" s="57">
        <f>AX59*$AT$66</f>
        <v>0</v>
      </c>
      <c r="AZ59" s="60">
        <f>IF(AY59&gt;0,U59,V59)</f>
        <v>42.887558521595807</v>
      </c>
      <c r="BA59" s="17">
        <f>AY59/AZ59</f>
        <v>0</v>
      </c>
      <c r="BB59" s="35">
        <f>AU59/AV59</f>
        <v>0.40015055571948432</v>
      </c>
      <c r="BC59" s="28">
        <v>0</v>
      </c>
      <c r="BD59" s="16">
        <f>AJ59*$D$74</f>
        <v>0</v>
      </c>
      <c r="BE59" s="54">
        <f>BD59-BC59</f>
        <v>0</v>
      </c>
      <c r="BF59" s="75">
        <f>BE59*(BE59&gt;0)</f>
        <v>0</v>
      </c>
      <c r="BG59" s="35">
        <f>BF59/$BF$66</f>
        <v>0</v>
      </c>
      <c r="BH59" s="76">
        <f>BG59 * $BE$66</f>
        <v>0</v>
      </c>
      <c r="BI59" s="77">
        <f>IF(BH59&gt;0, U59, V59)</f>
        <v>42.887558521595807</v>
      </c>
      <c r="BJ59" s="17">
        <f>BH59/BI59</f>
        <v>0</v>
      </c>
      <c r="BK59" s="39">
        <f>($AD59^$BK$68)*($BL$68^$M59)*(IF($C59&gt;0,1,$BM$68))</f>
        <v>1.6169732985759444</v>
      </c>
      <c r="BL59" s="39">
        <f>($AD59^$BK$69)*($BL$69^$M59)*(IF($C59&gt;0,1,$BM$69))</f>
        <v>2.5489493336697286</v>
      </c>
      <c r="BM59" s="39">
        <f>($AD59^$BK$70)*($BL$70^$M59)*(IF($C59&gt;0,1,$BM$70))</f>
        <v>8.4338073907810127</v>
      </c>
      <c r="BN59" s="39">
        <f>($AD59^$BK$71)*($BL$71^$M59)*(IF($C59&gt;0,1,$BM$71))</f>
        <v>2.5567847017382088</v>
      </c>
      <c r="BO59" s="39">
        <f>($AD59^$BK$72)*($BL$72^$M59)*(IF($C59&gt;0,1,$BM$72))</f>
        <v>1.0397946661933619</v>
      </c>
      <c r="BP59" s="39">
        <f>($AD59^$BK$73)*($BL$73^$M59)*(IF($C59&gt;0,1,$BM$73))</f>
        <v>4.8178624037816995</v>
      </c>
      <c r="BQ59" s="39">
        <f>($AD59^$BK$75)*($BL$75^$M59)*(IF($C59&gt;0,1,$BM$75))</f>
        <v>2.2643688929132071</v>
      </c>
      <c r="BR59" s="37">
        <f>BK59/BK$66</f>
        <v>1.4768160779601669E-2</v>
      </c>
      <c r="BS59" s="37">
        <f>BL59/BL$66</f>
        <v>1.4650814594994026E-2</v>
      </c>
      <c r="BT59" s="37">
        <f>BM59/BM$66</f>
        <v>8.2653227572878647E-3</v>
      </c>
      <c r="BU59" s="37">
        <f>BN59/BN$66</f>
        <v>8.0679203481337329E-3</v>
      </c>
      <c r="BV59" s="37">
        <f>BO59/BO$66</f>
        <v>1.7071470471265112E-2</v>
      </c>
      <c r="BW59" s="37">
        <f>BP59/BP$66</f>
        <v>1.5726131856800035E-2</v>
      </c>
      <c r="BX59" s="37">
        <f>BQ59/BQ$66</f>
        <v>1.0348011683379281E-2</v>
      </c>
      <c r="BY59" s="2">
        <v>409</v>
      </c>
      <c r="BZ59" s="17">
        <f>BY$66*BR59</f>
        <v>845.97932209870203</v>
      </c>
      <c r="CA59" s="1">
        <f>BZ59-BY59</f>
        <v>436.97932209870203</v>
      </c>
      <c r="CB59" s="2">
        <v>328</v>
      </c>
      <c r="CC59" s="17">
        <f>CB$66*BS59</f>
        <v>795.70039146872057</v>
      </c>
      <c r="CD59" s="1">
        <f>CC59-CB59</f>
        <v>467.70039146872057</v>
      </c>
      <c r="CE59" s="2">
        <v>0</v>
      </c>
      <c r="CF59" s="17">
        <f>CE$66*BT59</f>
        <v>527.25320401015017</v>
      </c>
      <c r="CG59" s="1">
        <f>CF59-CE59</f>
        <v>527.25320401015017</v>
      </c>
      <c r="CH59" s="2">
        <v>1109</v>
      </c>
      <c r="CI59" s="17">
        <f>CH$66*BU59</f>
        <v>493.95035539413965</v>
      </c>
      <c r="CJ59" s="1">
        <f>CI59-CH59</f>
        <v>-615.04964460586029</v>
      </c>
      <c r="CK59" s="2">
        <v>553</v>
      </c>
      <c r="CL59" s="17">
        <f>CK$66*BV59</f>
        <v>1246.3197732251808</v>
      </c>
      <c r="CM59" s="1">
        <f>CL59-CK59</f>
        <v>693.31977322518082</v>
      </c>
      <c r="CN59" s="2">
        <v>213</v>
      </c>
      <c r="CO59" s="17">
        <f>CN$66*BW59</f>
        <v>1201.9325316833699</v>
      </c>
      <c r="CP59" s="1">
        <f>CO59-CN59</f>
        <v>988.93253168336992</v>
      </c>
      <c r="CQ59" s="2">
        <v>85</v>
      </c>
      <c r="CR59" s="17">
        <f>CQ$66*BX59</f>
        <v>762.38976077296854</v>
      </c>
      <c r="CS59" s="1">
        <f>CR59-CQ59</f>
        <v>677.38976077296854</v>
      </c>
      <c r="CT59" s="9"/>
      <c r="CX59" s="37"/>
      <c r="CZ59" s="17"/>
      <c r="DA59" s="1"/>
    </row>
    <row r="60" spans="1:105" x14ac:dyDescent="0.2">
      <c r="A60" s="44" t="s">
        <v>68</v>
      </c>
      <c r="B60">
        <v>1</v>
      </c>
      <c r="C60">
        <v>1</v>
      </c>
      <c r="D60">
        <v>0.62060301507537596</v>
      </c>
      <c r="E60">
        <v>0.37939698492462298</v>
      </c>
      <c r="F60">
        <v>0.69174757281553401</v>
      </c>
      <c r="G60">
        <v>0.69174757281553401</v>
      </c>
      <c r="H60">
        <v>9.375E-2</v>
      </c>
      <c r="I60">
        <v>0.39583333333333298</v>
      </c>
      <c r="J60">
        <v>0.19263793759278</v>
      </c>
      <c r="K60">
        <v>0.36504359433086297</v>
      </c>
      <c r="L60">
        <v>0.62225606549520596</v>
      </c>
      <c r="M60" s="28">
        <v>0</v>
      </c>
      <c r="N60">
        <v>1.0166609221285701</v>
      </c>
      <c r="O60">
        <v>0.98359048427581797</v>
      </c>
      <c r="P60">
        <v>1.0202151550280101</v>
      </c>
      <c r="Q60">
        <v>0.98666988425276803</v>
      </c>
      <c r="R60">
        <v>29.600000381469702</v>
      </c>
      <c r="S60" s="40">
        <f>IF(C60,O60,Q60)</f>
        <v>0.98359048427581797</v>
      </c>
      <c r="T60" s="40">
        <f>IF(D60 = 0,N60,P60)</f>
        <v>1.0202151550280101</v>
      </c>
      <c r="U60" s="59">
        <f>R60*S60^(1-M60)</f>
        <v>29.11427870977418</v>
      </c>
      <c r="V60" s="58">
        <f>R60*T60^(M60+1)</f>
        <v>30.198368978010269</v>
      </c>
      <c r="W60" s="66">
        <f>0.5 * (D60-MAX($D$3:$D$65))/(MIN($D$3:$D$65)-MAX($D$3:$D$65)) + 0.75</f>
        <v>0.95159075274394256</v>
      </c>
      <c r="X60" s="66">
        <f>AVERAGE(D60, F60, G60, H60, I60, J60, K60)</f>
        <v>0.43590900370905999</v>
      </c>
      <c r="Y60" s="29">
        <f>1.2^M60</f>
        <v>1</v>
      </c>
      <c r="Z60" s="29">
        <f>IF(C60&gt;0, 1, 0.3)</f>
        <v>1</v>
      </c>
      <c r="AA60" s="29">
        <f>PERCENTILE($L$2:$L$65, 0.05)</f>
        <v>8.287252818817252E-2</v>
      </c>
      <c r="AB60" s="29">
        <f>PERCENTILE($L$2:$L$65, 0.95)</f>
        <v>1.0553543088907822</v>
      </c>
      <c r="AC60" s="29">
        <f>MIN(MAX(L60,AA60), AB60)</f>
        <v>0.62225606549520596</v>
      </c>
      <c r="AD60" s="29">
        <f>AC60-$AC$66+1</f>
        <v>1.5393835373070335</v>
      </c>
      <c r="AE60" s="74">
        <v>1</v>
      </c>
      <c r="AF60" s="74">
        <v>0</v>
      </c>
      <c r="AG60" s="21">
        <f>(AD60^4) *Y60*Z60*AE60</f>
        <v>5.6154860281751224</v>
      </c>
      <c r="AH60" s="21">
        <f>(AD60^5)*Y60*Z60*AF60</f>
        <v>0</v>
      </c>
      <c r="AI60" s="15">
        <f>AG60/$AG$66</f>
        <v>1.5220675071483343E-2</v>
      </c>
      <c r="AJ60" s="15">
        <f>AH60/$AH$66</f>
        <v>0</v>
      </c>
      <c r="AK60" s="2">
        <v>1894</v>
      </c>
      <c r="AL60" s="16">
        <f>$D$72*AI60</f>
        <v>1794.2888241815617</v>
      </c>
      <c r="AM60" s="24">
        <f>AL60-AK60</f>
        <v>-99.711175818438278</v>
      </c>
      <c r="AN60" s="78">
        <v>0</v>
      </c>
      <c r="AO60" s="78">
        <v>3049</v>
      </c>
      <c r="AP60" s="78">
        <v>0</v>
      </c>
      <c r="AQ60" s="10">
        <f>SUM(AN60:AP60)</f>
        <v>3049</v>
      </c>
      <c r="AR60" s="16">
        <f>AI60*$D$71</f>
        <v>2750.8639602598319</v>
      </c>
      <c r="AS60" s="9">
        <f>AR60-AQ60</f>
        <v>-298.13603974016814</v>
      </c>
      <c r="AT60" s="9">
        <f>AS60+AM60</f>
        <v>-397.84721555860642</v>
      </c>
      <c r="AU60" s="18">
        <f>AK60+AQ60</f>
        <v>4943</v>
      </c>
      <c r="AV60" s="27">
        <f>AL60+AR60</f>
        <v>4545.152784441394</v>
      </c>
      <c r="AW60" s="67">
        <f>AT60*(AT60&lt;0)</f>
        <v>-397.84721555860642</v>
      </c>
      <c r="AX60">
        <f>AW60/$AW$66</f>
        <v>1.1848973561419845E-2</v>
      </c>
      <c r="AY60" s="57">
        <f>AX60*$AT$66</f>
        <v>-23.022200160632252</v>
      </c>
      <c r="AZ60" s="60">
        <f>IF(AY60&gt;0,U60,V60)</f>
        <v>30.198368978010269</v>
      </c>
      <c r="BA60" s="17">
        <f>AY60/AZ60</f>
        <v>-0.76236568198091981</v>
      </c>
      <c r="BB60" s="35">
        <f>AU60/AV60</f>
        <v>1.0875321984599693</v>
      </c>
      <c r="BC60" s="28">
        <v>0</v>
      </c>
      <c r="BD60" s="16">
        <f>AJ60*$D$74</f>
        <v>0</v>
      </c>
      <c r="BE60" s="54">
        <f>BD60-BC60</f>
        <v>0</v>
      </c>
      <c r="BF60" s="75">
        <f>BE60*(BE60&gt;0)</f>
        <v>0</v>
      </c>
      <c r="BG60" s="35">
        <f>BF60/$BF$66</f>
        <v>0</v>
      </c>
      <c r="BH60" s="76">
        <f>BG60 * $BE$66</f>
        <v>0</v>
      </c>
      <c r="BI60" s="77">
        <f>IF(BH60&gt;0, U60, V60)</f>
        <v>30.198368978010269</v>
      </c>
      <c r="BJ60" s="17">
        <f>BH60/BI60</f>
        <v>0</v>
      </c>
      <c r="BK60" s="39">
        <f>($AD60^$BK$68)*($BL$68^$M60)*(IF($C60&gt;0,1,$BM$68))</f>
        <v>1.6044719691585017</v>
      </c>
      <c r="BL60" s="39">
        <f>($AD60^$BK$69)*($BL$69^$M60)*(IF($C60&gt;0,1,$BM$69))</f>
        <v>2.5107192464593409</v>
      </c>
      <c r="BM60" s="39">
        <f>($AD60^$BK$70)*($BL$70^$M60)*(IF($C60&gt;0,1,$BM$70))</f>
        <v>8.1483124157572462</v>
      </c>
      <c r="BN60" s="39">
        <f>($AD60^$BK$71)*($BL$71^$M60)*(IF($C60&gt;0,1,$BM$71))</f>
        <v>2.518312259161732</v>
      </c>
      <c r="BO60" s="39">
        <f>($AD60^$BK$72)*($BL$72^$M60)*(IF($C60&gt;0,1,$BM$72))</f>
        <v>1.0391395357147952</v>
      </c>
      <c r="BP60" s="39">
        <f>($AD60^$BK$73)*($BL$73^$M60)*(IF($C60&gt;0,1,$BM$73))</f>
        <v>4.697056239657992</v>
      </c>
      <c r="BQ60" s="39">
        <f>($AD60^$BK$75)*($BL$75^$M60)*(IF($C60&gt;0,1,$BM$75))</f>
        <v>2.2346756953702123</v>
      </c>
      <c r="BR60" s="37">
        <f>BK60/BK$66</f>
        <v>1.465398348121452E-2</v>
      </c>
      <c r="BS60" s="37">
        <f>BL60/BL$66</f>
        <v>1.4431076245442973E-2</v>
      </c>
      <c r="BT60" s="37">
        <f>BM60/BM$66</f>
        <v>7.9855311987641706E-3</v>
      </c>
      <c r="BU60" s="37">
        <f>BN60/BN$66</f>
        <v>7.9465207629069654E-3</v>
      </c>
      <c r="BV60" s="37">
        <f>BO60/BO$66</f>
        <v>1.706071446242673E-2</v>
      </c>
      <c r="BW60" s="37">
        <f>BP60/BP$66</f>
        <v>1.5331804765882613E-2</v>
      </c>
      <c r="BX60" s="37">
        <f>BQ60/BQ$66</f>
        <v>1.0212315792107568E-2</v>
      </c>
      <c r="BY60" s="2">
        <v>694</v>
      </c>
      <c r="BZ60" s="17">
        <f>BY$66*BR60</f>
        <v>839.43878973789253</v>
      </c>
      <c r="CA60" s="1">
        <f>BZ60-BY60</f>
        <v>145.43878973789253</v>
      </c>
      <c r="CB60" s="2">
        <v>738</v>
      </c>
      <c r="CC60" s="17">
        <f>CB$66*BS60</f>
        <v>783.76618196625327</v>
      </c>
      <c r="CD60" s="1">
        <f>CC60-CB60</f>
        <v>45.766181966253271</v>
      </c>
      <c r="CE60" s="2">
        <v>0</v>
      </c>
      <c r="CF60" s="17">
        <f>CE$66*BT60</f>
        <v>509.40502070036518</v>
      </c>
      <c r="CG60" s="1">
        <f>CF60-CE60</f>
        <v>509.40502070036518</v>
      </c>
      <c r="CH60" s="2">
        <v>1586</v>
      </c>
      <c r="CI60" s="17">
        <f>CH$66*BU60</f>
        <v>486.51778718821606</v>
      </c>
      <c r="CJ60" s="1">
        <f>CI60-CH60</f>
        <v>-1099.4822128117839</v>
      </c>
      <c r="CK60" s="2">
        <v>385</v>
      </c>
      <c r="CL60" s="17">
        <f>CK$66*BV60</f>
        <v>1245.5345200439258</v>
      </c>
      <c r="CM60" s="1">
        <f>CL60-CK60</f>
        <v>860.5345200439258</v>
      </c>
      <c r="CN60" s="2">
        <v>858</v>
      </c>
      <c r="CO60" s="17">
        <f>CN$66*BW60</f>
        <v>1171.7945064516423</v>
      </c>
      <c r="CP60" s="1">
        <f>CO60-CN60</f>
        <v>313.79450645164229</v>
      </c>
      <c r="CQ60" s="2">
        <v>770</v>
      </c>
      <c r="CR60" s="17">
        <f>CQ$66*BX60</f>
        <v>752.39236598352511</v>
      </c>
      <c r="CS60" s="1">
        <f>CR60-CQ60</f>
        <v>-17.60763401647489</v>
      </c>
      <c r="CT60" s="9"/>
      <c r="CX60" s="37"/>
      <c r="CZ60" s="17"/>
      <c r="DA60" s="1"/>
    </row>
    <row r="61" spans="1:105" x14ac:dyDescent="0.2">
      <c r="A61" s="44" t="s">
        <v>57</v>
      </c>
      <c r="B61">
        <v>1</v>
      </c>
      <c r="C61">
        <v>1</v>
      </c>
      <c r="D61">
        <v>0.84819277108433699</v>
      </c>
      <c r="E61">
        <v>0.15180722891566201</v>
      </c>
      <c r="F61">
        <v>0.84034948371723595</v>
      </c>
      <c r="G61">
        <v>0.84034948371723595</v>
      </c>
      <c r="H61">
        <v>0.67665198237885404</v>
      </c>
      <c r="I61">
        <v>0.74449339207048404</v>
      </c>
      <c r="J61">
        <v>0.70976258679395798</v>
      </c>
      <c r="K61">
        <v>0.77230086324832803</v>
      </c>
      <c r="L61">
        <v>0.83412144819252398</v>
      </c>
      <c r="M61" s="28">
        <v>0</v>
      </c>
      <c r="N61">
        <v>1.0056645186383499</v>
      </c>
      <c r="O61">
        <v>0.99535609250660195</v>
      </c>
      <c r="P61">
        <v>1.0067920725908399</v>
      </c>
      <c r="Q61">
        <v>0.99574846032261799</v>
      </c>
      <c r="R61">
        <v>227.30000305175699</v>
      </c>
      <c r="S61" s="40">
        <f>IF(C61,O61,Q61)</f>
        <v>0.99535609250660195</v>
      </c>
      <c r="T61" s="40">
        <f>IF(D61 = 0,N61,P61)</f>
        <v>1.0067920725908399</v>
      </c>
      <c r="U61" s="59">
        <f>R61*S61^(1-M61)</f>
        <v>226.24444286433553</v>
      </c>
      <c r="V61" s="58">
        <f>R61*T61^(M61+1)</f>
        <v>228.84384117238267</v>
      </c>
      <c r="W61" s="66">
        <f>0.5 * (D61-MAX($D$3:$D$65))/(MIN($D$3:$D$65)-MAX($D$3:$D$65)) + 0.75</f>
        <v>0.82681551297898637</v>
      </c>
      <c r="X61" s="66">
        <f>AVERAGE(D61, F61, G61, H61, I61, J61, K61)</f>
        <v>0.7760143661443476</v>
      </c>
      <c r="Y61" s="29">
        <f>1.2^M61</f>
        <v>1</v>
      </c>
      <c r="Z61" s="29">
        <f>IF(C61&gt;0, 1, 0.3)</f>
        <v>1</v>
      </c>
      <c r="AA61" s="29">
        <f>PERCENTILE($L$2:$L$65, 0.05)</f>
        <v>8.287252818817252E-2</v>
      </c>
      <c r="AB61" s="29">
        <f>PERCENTILE($L$2:$L$65, 0.95)</f>
        <v>1.0553543088907822</v>
      </c>
      <c r="AC61" s="29">
        <f>MIN(MAX(L61,AA61), AB61)</f>
        <v>0.83412144819252398</v>
      </c>
      <c r="AD61" s="29">
        <f>AC61-$AC$66+1</f>
        <v>1.7512489200043515</v>
      </c>
      <c r="AE61" s="74">
        <v>1</v>
      </c>
      <c r="AF61" s="74">
        <v>1</v>
      </c>
      <c r="AG61" s="21">
        <f>(AD61^4) *Y61*Z61*AE61</f>
        <v>9.4057086475788179</v>
      </c>
      <c r="AH61" s="21">
        <f>(AD61^5)*Y61*Z61*AF61</f>
        <v>16.471737110947995</v>
      </c>
      <c r="AI61" s="15">
        <f>AG61/$AG$66</f>
        <v>2.5494006115150406E-2</v>
      </c>
      <c r="AJ61" s="15">
        <f>AH61/$AH$66</f>
        <v>0.11452172787678369</v>
      </c>
      <c r="AK61" s="2">
        <v>3410</v>
      </c>
      <c r="AL61" s="16">
        <f>$D$72*AI61</f>
        <v>3005.3601460643222</v>
      </c>
      <c r="AM61" s="24">
        <f>AL61-AK61</f>
        <v>-404.63985393567782</v>
      </c>
      <c r="AN61" s="78">
        <v>0</v>
      </c>
      <c r="AO61" s="78">
        <v>4773</v>
      </c>
      <c r="AP61" s="78">
        <v>0</v>
      </c>
      <c r="AQ61" s="10">
        <f>SUM(AN61:AP61)</f>
        <v>4773</v>
      </c>
      <c r="AR61" s="16">
        <f>AI61*$D$71</f>
        <v>4607.58424284373</v>
      </c>
      <c r="AS61" s="9">
        <f>AR61-AQ61</f>
        <v>-165.41575715627005</v>
      </c>
      <c r="AT61" s="9">
        <f>AS61+AM61</f>
        <v>-570.05561109194787</v>
      </c>
      <c r="AU61" s="18">
        <f>AK61+AQ61</f>
        <v>8183</v>
      </c>
      <c r="AV61" s="27">
        <f>AL61+AR61</f>
        <v>7612.9443889080521</v>
      </c>
      <c r="AW61" s="67">
        <f>AT61*(AT61&lt;0)</f>
        <v>-570.05561109194787</v>
      </c>
      <c r="AX61">
        <f>AW61/$AW$66</f>
        <v>1.6977808566244736E-2</v>
      </c>
      <c r="AY61" s="57">
        <f>AX61*$AT$66</f>
        <v>-32.987372709957015</v>
      </c>
      <c r="AZ61" s="70">
        <f>IF(AY61&gt;0,U61,V61)</f>
        <v>228.84384117238267</v>
      </c>
      <c r="BA61" s="17">
        <f>AY61/AZ61</f>
        <v>-0.14414795932877392</v>
      </c>
      <c r="BB61" s="35">
        <f>AU61/AV61</f>
        <v>1.0748797813264617</v>
      </c>
      <c r="BC61" s="28">
        <v>0</v>
      </c>
      <c r="BD61" s="16">
        <f>AJ61*$D$74</f>
        <v>477.35633743968242</v>
      </c>
      <c r="BE61" s="54">
        <f>BD61-BC61</f>
        <v>477.35633743968242</v>
      </c>
      <c r="BF61" s="75">
        <f>BE61*(BE61&gt;0)</f>
        <v>477.35633743968242</v>
      </c>
      <c r="BG61" s="35">
        <f>BF61/$BF$66</f>
        <v>0.11452172787678369</v>
      </c>
      <c r="BH61" s="76">
        <f>BG61 * $BE$66</f>
        <v>477.35633743968242</v>
      </c>
      <c r="BI61" s="77">
        <f>IF(BH61&gt;0, U61, V61)</f>
        <v>226.24444286433553</v>
      </c>
      <c r="BJ61" s="17">
        <f>BH61/BI61</f>
        <v>2.1099140884796133</v>
      </c>
      <c r="BK61" s="39">
        <f>($AD61^$BK$68)*($BL$68^$M61)*(IF($C61&gt;0,1,$BM$68))</f>
        <v>1.8480311060538348</v>
      </c>
      <c r="BL61" s="39">
        <f>($AD61^$BK$69)*($BL$69^$M61)*(IF($C61&gt;0,1,$BM$69))</f>
        <v>3.3060116292161497</v>
      </c>
      <c r="BM61" s="39">
        <f>($AD61^$BK$70)*($BL$70^$M61)*(IF($C61&gt;0,1,$BM$70))</f>
        <v>15.254597136126941</v>
      </c>
      <c r="BN61" s="39">
        <f>($AD61^$BK$71)*($BL$71^$M61)*(IF($C61&gt;0,1,$BM$71))</f>
        <v>3.3190042771244803</v>
      </c>
      <c r="BO61" s="39">
        <f>($AD61^$BK$72)*($BL$72^$M61)*(IF($C61&gt;0,1,$BM$72))</f>
        <v>1.0511337031453436</v>
      </c>
      <c r="BP61" s="39">
        <f>($AD61^$BK$73)*($BL$73^$M61)*(IF($C61&gt;0,1,$BM$73))</f>
        <v>7.4583970484175062</v>
      </c>
      <c r="BQ61" s="39">
        <f>($AD61^$BK$75)*($BL$75^$M61)*(IF($C61&gt;0,1,$BM$75))</f>
        <v>2.8418454073491053</v>
      </c>
      <c r="BR61" s="37">
        <f>BK61/BK$66</f>
        <v>1.687846084035154E-2</v>
      </c>
      <c r="BS61" s="37">
        <f>BL61/BL$66</f>
        <v>1.900224645062162E-2</v>
      </c>
      <c r="BT61" s="37">
        <f>BM61/BM$66</f>
        <v>1.4949851593754773E-2</v>
      </c>
      <c r="BU61" s="37">
        <f>BN61/BN$66</f>
        <v>1.0473100110756705E-2</v>
      </c>
      <c r="BV61" s="37">
        <f>BO61/BO$66</f>
        <v>1.7257636106454418E-2</v>
      </c>
      <c r="BW61" s="37">
        <f>BP61/BP$66</f>
        <v>2.4345181658097112E-2</v>
      </c>
      <c r="BX61" s="37">
        <f>BQ61/BQ$66</f>
        <v>1.2987040040005299E-2</v>
      </c>
      <c r="BY61" s="2">
        <v>1570</v>
      </c>
      <c r="BZ61" s="17">
        <f>BY$66*BR61</f>
        <v>966.86575077869759</v>
      </c>
      <c r="CA61" s="1">
        <f>BZ61-BY61</f>
        <v>-603.13424922130241</v>
      </c>
      <c r="CB61" s="2">
        <v>2240</v>
      </c>
      <c r="CC61" s="17">
        <f>CB$66*BS61</f>
        <v>1032.0310069797108</v>
      </c>
      <c r="CD61" s="1">
        <f>CC61-CB61</f>
        <v>-1207.9689930202892</v>
      </c>
      <c r="CE61" s="2">
        <v>2732</v>
      </c>
      <c r="CF61" s="17">
        <f>CE$66*BT61</f>
        <v>953.66598301721069</v>
      </c>
      <c r="CG61" s="1">
        <f>CF61-CE61</f>
        <v>-1778.3340169827893</v>
      </c>
      <c r="CH61" s="2">
        <v>1391</v>
      </c>
      <c r="CI61" s="17">
        <f>CH$66*BU61</f>
        <v>641.20508118096848</v>
      </c>
      <c r="CJ61" s="1">
        <f>CI61-CH61</f>
        <v>-749.79491881903152</v>
      </c>
      <c r="CK61" s="2">
        <v>1364</v>
      </c>
      <c r="CL61" s="17">
        <f>CK$66*BV61</f>
        <v>1259.9109815878112</v>
      </c>
      <c r="CM61" s="1">
        <f>CL61-CK61</f>
        <v>-104.08901841218881</v>
      </c>
      <c r="CN61" s="2">
        <v>682</v>
      </c>
      <c r="CO61" s="17">
        <f>CN$66*BW61</f>
        <v>1860.6778889467041</v>
      </c>
      <c r="CP61" s="1">
        <f>CO61-CN61</f>
        <v>1178.6778889467041</v>
      </c>
      <c r="CQ61" s="2">
        <v>2046</v>
      </c>
      <c r="CR61" s="17">
        <f>CQ$66*BX61</f>
        <v>956.82017494739046</v>
      </c>
      <c r="CS61" s="1">
        <f>CR61-CQ61</f>
        <v>-1089.1798250526094</v>
      </c>
      <c r="CT61" s="9"/>
      <c r="CX61" s="37"/>
      <c r="CZ61" s="17"/>
      <c r="DA61" s="1"/>
    </row>
    <row r="62" spans="1:105" x14ac:dyDescent="0.2">
      <c r="A62" s="44" t="s">
        <v>205</v>
      </c>
      <c r="B62">
        <v>1</v>
      </c>
      <c r="C62">
        <v>1</v>
      </c>
      <c r="D62">
        <v>0.95978552278820295</v>
      </c>
      <c r="E62">
        <v>4.0214477211796197E-2</v>
      </c>
      <c r="F62">
        <v>0.98191214470284205</v>
      </c>
      <c r="G62">
        <v>0.98191214470284205</v>
      </c>
      <c r="H62">
        <v>0.27756653992395403</v>
      </c>
      <c r="I62">
        <v>0.99619771863117801</v>
      </c>
      <c r="J62">
        <v>0.52584327878237003</v>
      </c>
      <c r="K62">
        <v>0.718562385354794</v>
      </c>
      <c r="L62">
        <v>-0.53034191364414396</v>
      </c>
      <c r="M62" s="28">
        <v>-1</v>
      </c>
      <c r="N62">
        <v>1.0088297467890099</v>
      </c>
      <c r="O62">
        <v>0.99705951297696804</v>
      </c>
      <c r="P62">
        <v>1.0077942427076401</v>
      </c>
      <c r="Q62">
        <v>0.99434824230243102</v>
      </c>
      <c r="R62">
        <v>3.71000003814697</v>
      </c>
      <c r="S62" s="40">
        <f>IF(C62,O62,Q62)</f>
        <v>0.99705951297696804</v>
      </c>
      <c r="T62" s="40">
        <f>IF(D62 = 0,N62,P62)</f>
        <v>1.0077942427076401</v>
      </c>
      <c r="U62" s="59">
        <f>R62*S62^(1-M62)</f>
        <v>3.6882137025932513</v>
      </c>
      <c r="V62" s="58">
        <f>R62*T62^(M62+1)</f>
        <v>3.71000003814697</v>
      </c>
      <c r="W62" s="66">
        <f>0.5 * (D62-MAX($D$3:$D$65))/(MIN($D$3:$D$65)-MAX($D$3:$D$65)) + 0.75</f>
        <v>0.76563520067471524</v>
      </c>
      <c r="X62" s="66">
        <f>AVERAGE(D62, F62, G62, H62, I62, J62, K62)</f>
        <v>0.77739710498374037</v>
      </c>
      <c r="Y62" s="29">
        <f>1.2^M62</f>
        <v>0.83333333333333337</v>
      </c>
      <c r="Z62" s="29">
        <f>IF(C62&gt;0, 1, 0.3)</f>
        <v>1</v>
      </c>
      <c r="AA62" s="29">
        <f>PERCENTILE($L$2:$L$65, 0.05)</f>
        <v>8.287252818817252E-2</v>
      </c>
      <c r="AB62" s="29">
        <f>PERCENTILE($L$2:$L$65, 0.95)</f>
        <v>1.0553543088907822</v>
      </c>
      <c r="AC62" s="29">
        <f>MIN(MAX(L62,AA62), AB62)</f>
        <v>8.287252818817252E-2</v>
      </c>
      <c r="AD62" s="29">
        <f>AC62-$AC$66+1</f>
        <v>1</v>
      </c>
      <c r="AE62" s="74">
        <v>1</v>
      </c>
      <c r="AF62" s="74">
        <v>0</v>
      </c>
      <c r="AG62" s="21">
        <f>(AD62^4) *Y62*Z62*AE62</f>
        <v>0.83333333333333337</v>
      </c>
      <c r="AH62" s="21">
        <f>(AD62^5)*Y62*Z62*AF62</f>
        <v>0</v>
      </c>
      <c r="AI62" s="15">
        <f>AG62/$AG$66</f>
        <v>2.2587351885950116E-3</v>
      </c>
      <c r="AJ62" s="15">
        <f>AH62/$AH$66</f>
        <v>0</v>
      </c>
      <c r="AK62" s="2">
        <v>0</v>
      </c>
      <c r="AL62" s="16">
        <f>$D$72*AI62</f>
        <v>266.27092994546729</v>
      </c>
      <c r="AM62" s="24">
        <f>AL62-AK62</f>
        <v>266.27092994546729</v>
      </c>
      <c r="AN62" s="78">
        <v>37</v>
      </c>
      <c r="AO62" s="78">
        <v>1261</v>
      </c>
      <c r="AP62" s="78">
        <v>0</v>
      </c>
      <c r="AQ62" s="10">
        <f>SUM(AN62:AP62)</f>
        <v>1298</v>
      </c>
      <c r="AR62" s="16">
        <f>AI62*$D$71</f>
        <v>408.22586362926495</v>
      </c>
      <c r="AS62" s="9">
        <f>AR62-AQ62</f>
        <v>-889.77413637073505</v>
      </c>
      <c r="AT62" s="9">
        <f>AS62+AM62</f>
        <v>-623.50320642526776</v>
      </c>
      <c r="AU62" s="18">
        <f>AK62+AQ62</f>
        <v>1298</v>
      </c>
      <c r="AV62" s="27">
        <f>AL62+AR62</f>
        <v>674.49679357473224</v>
      </c>
      <c r="AW62" s="67">
        <f>AT62*(AT62&lt;0)</f>
        <v>-623.50320642526776</v>
      </c>
      <c r="AX62">
        <f>AW62/$AW$66</f>
        <v>1.8569623512434005E-2</v>
      </c>
      <c r="AY62" s="57">
        <f>AX62*$AT$66</f>
        <v>-36.080221395954425</v>
      </c>
      <c r="AZ62" s="70">
        <f>IF(AY62&gt;0,U62,V62)</f>
        <v>3.71000003814697</v>
      </c>
      <c r="BA62" s="17">
        <f>AY62/AZ62</f>
        <v>-9.7251269609084368</v>
      </c>
      <c r="BB62" s="35">
        <f>AU62/AV62</f>
        <v>1.9243975840430523</v>
      </c>
      <c r="BC62" s="28">
        <v>0</v>
      </c>
      <c r="BD62" s="16">
        <f>AJ62*$D$74</f>
        <v>0</v>
      </c>
      <c r="BE62" s="54">
        <f>BD62-BC62</f>
        <v>0</v>
      </c>
      <c r="BF62" s="75">
        <f>BE62*(BE62&gt;0)</f>
        <v>0</v>
      </c>
      <c r="BG62" s="35">
        <f>BF62/$BF$66</f>
        <v>0</v>
      </c>
      <c r="BH62" s="76">
        <f>BG62 * $BE$66</f>
        <v>0</v>
      </c>
      <c r="BI62" s="77">
        <f>IF(BH62&gt;0, U62, V62)</f>
        <v>3.71000003814697</v>
      </c>
      <c r="BJ62" s="17">
        <f>BH62/BI62</f>
        <v>0</v>
      </c>
      <c r="BK62" s="39">
        <f>($AD62^$BK$68)*($BL$68^$M62)*(IF($C62&gt;0,1,$BM$68))</f>
        <v>1.3679890560875514</v>
      </c>
      <c r="BL62" s="39">
        <f>($AD62^$BK$69)*($BL$69^$M62)*(IF($C62&gt;0,1,$BM$69))</f>
        <v>1.2674271229404308</v>
      </c>
      <c r="BM62" s="39">
        <f>($AD62^$BK$70)*($BL$70^$M62)*(IF($C62&gt;0,1,$BM$70))</f>
        <v>2.0790020790020791</v>
      </c>
      <c r="BN62" s="39">
        <f>($AD62^$BK$71)*($BL$71^$M62)*(IF($C62&gt;0,1,$BM$71))</f>
        <v>2.8409090909090913</v>
      </c>
      <c r="BO62" s="39">
        <f>($AD62^$BK$72)*($BL$72^$M62)*(IF($C62&gt;0,1,$BM$72))</f>
        <v>0.73855243722304276</v>
      </c>
      <c r="BP62" s="39">
        <f>($AD62^$BK$73)*($BL$73^$M62)*(IF($C62&gt;0,1,$BM$73))</f>
        <v>0.64391500321957507</v>
      </c>
      <c r="BQ62" s="39">
        <f>($AD62^$BK$75)*($BL$75^$M62)*(IF($C62&gt;0,1,$BM$75))</f>
        <v>2.3148148148148149</v>
      </c>
      <c r="BR62" s="37">
        <f>BK62/BK$66</f>
        <v>1.2494134778124553E-2</v>
      </c>
      <c r="BS62" s="37">
        <f>BL62/BL$66</f>
        <v>7.284899525301018E-3</v>
      </c>
      <c r="BT62" s="37">
        <f>BM62/BM$66</f>
        <v>2.0374692472593186E-3</v>
      </c>
      <c r="BU62" s="37">
        <f>BN62/BN$66</f>
        <v>8.964473327050743E-3</v>
      </c>
      <c r="BV62" s="37">
        <f>BO62/BO$66</f>
        <v>1.2125640314824828E-2</v>
      </c>
      <c r="BW62" s="37">
        <f>BP62/BP$66</f>
        <v>2.1018226334679866E-3</v>
      </c>
      <c r="BX62" s="37">
        <f>BQ62/BQ$66</f>
        <v>1.0578546112133547E-2</v>
      </c>
      <c r="BY62" s="2">
        <v>0</v>
      </c>
      <c r="BZ62" s="17">
        <f>BY$66*BR62</f>
        <v>715.71401663008692</v>
      </c>
      <c r="CA62" s="1">
        <f>BZ62-BY62</f>
        <v>715.71401663008692</v>
      </c>
      <c r="CB62" s="2">
        <v>0</v>
      </c>
      <c r="CC62" s="17">
        <f>CB$66*BS62</f>
        <v>395.65017811862361</v>
      </c>
      <c r="CD62" s="1">
        <f>CC62-CB62</f>
        <v>395.65017811862361</v>
      </c>
      <c r="CE62" s="2">
        <v>0</v>
      </c>
      <c r="CF62" s="17">
        <f>CE$66*BT62</f>
        <v>129.97220075191919</v>
      </c>
      <c r="CG62" s="1">
        <f>CF62-CE62</f>
        <v>129.97220075191919</v>
      </c>
      <c r="CH62" s="2">
        <v>0</v>
      </c>
      <c r="CI62" s="17">
        <f>CH$66*BU62</f>
        <v>548.84091497535474</v>
      </c>
      <c r="CJ62" s="1">
        <f>CI62-CH62</f>
        <v>548.84091497535474</v>
      </c>
      <c r="CK62" s="2">
        <v>0</v>
      </c>
      <c r="CL62" s="17">
        <f>CK$66*BV62</f>
        <v>885.24449682410136</v>
      </c>
      <c r="CM62" s="1">
        <f>CL62-CK62</f>
        <v>885.24449682410136</v>
      </c>
      <c r="CN62" s="2">
        <v>0</v>
      </c>
      <c r="CO62" s="17">
        <f>CN$66*BW62</f>
        <v>160.64020205332474</v>
      </c>
      <c r="CP62" s="1">
        <f>CO62-CN62</f>
        <v>160.64020205332474</v>
      </c>
      <c r="CQ62" s="2">
        <v>0</v>
      </c>
      <c r="CR62" s="17">
        <f>CQ$66*BX62</f>
        <v>779.37438481143909</v>
      </c>
      <c r="CS62" s="1">
        <f>CR62-CQ62</f>
        <v>779.37438481143909</v>
      </c>
      <c r="CT62" s="9"/>
      <c r="CX62" s="37"/>
      <c r="CZ62" s="17"/>
      <c r="DA62" s="1"/>
    </row>
    <row r="63" spans="1:105" x14ac:dyDescent="0.2">
      <c r="A63" s="44" t="s">
        <v>120</v>
      </c>
      <c r="B63">
        <v>0</v>
      </c>
      <c r="C63">
        <v>0</v>
      </c>
      <c r="D63">
        <v>0.113684210526315</v>
      </c>
      <c r="E63">
        <v>0.88631578947368395</v>
      </c>
      <c r="F63">
        <v>0.21676891615541899</v>
      </c>
      <c r="G63">
        <v>0.21676891615541899</v>
      </c>
      <c r="H63">
        <v>0.391780821917808</v>
      </c>
      <c r="I63">
        <v>0.16986301369862999</v>
      </c>
      <c r="J63">
        <v>0.25797106644018197</v>
      </c>
      <c r="K63">
        <v>0.23647432941377799</v>
      </c>
      <c r="L63">
        <v>0.45871536762203502</v>
      </c>
      <c r="M63" s="28">
        <v>0</v>
      </c>
      <c r="N63">
        <v>1.0265065644936999</v>
      </c>
      <c r="O63">
        <v>0.98036869318080599</v>
      </c>
      <c r="P63">
        <v>1.03062256586015</v>
      </c>
      <c r="Q63">
        <v>0.97815815225967695</v>
      </c>
      <c r="R63">
        <v>23.329999923706001</v>
      </c>
      <c r="S63" s="40">
        <f>IF(C63,O63,Q63)</f>
        <v>0.97815815225967695</v>
      </c>
      <c r="T63" s="40">
        <f>IF(D63 = 0,N63,P63)</f>
        <v>1.03062256586015</v>
      </c>
      <c r="U63" s="59">
        <f>R63*S63^(1-M63)</f>
        <v>22.820429617590666</v>
      </c>
      <c r="V63" s="58">
        <f>R63*T63^(M63+1)</f>
        <v>24.044424382886984</v>
      </c>
      <c r="W63" s="66">
        <f>0.5 * (D63-MAX($D$3:$D$65))/(MIN($D$3:$D$65)-MAX($D$3:$D$65)) + 0.75</f>
        <v>1.2295071075401733</v>
      </c>
      <c r="X63" s="66">
        <f>AVERAGE(D63, F63, G63, H63, I63, J63, K63)</f>
        <v>0.22904446775822157</v>
      </c>
      <c r="Y63" s="29">
        <f>1.2^M63</f>
        <v>1</v>
      </c>
      <c r="Z63" s="29">
        <f>IF(C63&gt;0, 1, 0.3)</f>
        <v>0.3</v>
      </c>
      <c r="AA63" s="29">
        <f>PERCENTILE($L$2:$L$65, 0.05)</f>
        <v>8.287252818817252E-2</v>
      </c>
      <c r="AB63" s="29">
        <f>PERCENTILE($L$2:$L$65, 0.95)</f>
        <v>1.0553543088907822</v>
      </c>
      <c r="AC63" s="29">
        <f>MIN(MAX(L63,AA63), AB63)</f>
        <v>0.45871536762203502</v>
      </c>
      <c r="AD63" s="29">
        <f>AC63-$AC$66+1</f>
        <v>1.3758428394338624</v>
      </c>
      <c r="AE63" s="74">
        <v>1</v>
      </c>
      <c r="AF63" s="74">
        <v>0</v>
      </c>
      <c r="AG63" s="21">
        <f>(AD63^4) *Y63*Z63*AE63</f>
        <v>1.0749705496344206</v>
      </c>
      <c r="AH63" s="21">
        <f>(AD63^5)*Y63*Z63*AF63</f>
        <v>0</v>
      </c>
      <c r="AI63" s="15">
        <f>AG63/$AG$66</f>
        <v>2.9136885685951035E-3</v>
      </c>
      <c r="AJ63" s="15">
        <f>AH63/$AH$66</f>
        <v>0</v>
      </c>
      <c r="AK63" s="2">
        <v>1166</v>
      </c>
      <c r="AL63" s="16">
        <f>$D$72*AI63</f>
        <v>343.48008949817671</v>
      </c>
      <c r="AM63" s="24">
        <f>AL63-AK63</f>
        <v>-822.51991050182323</v>
      </c>
      <c r="AN63" s="78">
        <v>373</v>
      </c>
      <c r="AO63" s="78">
        <v>537</v>
      </c>
      <c r="AP63" s="78">
        <v>187</v>
      </c>
      <c r="AQ63" s="10">
        <f>SUM(AN63:AP63)</f>
        <v>1097</v>
      </c>
      <c r="AR63" s="16">
        <f>AI63*$D$71</f>
        <v>526.59693720064433</v>
      </c>
      <c r="AS63" s="9">
        <f>AR63-AQ63</f>
        <v>-570.40306279935567</v>
      </c>
      <c r="AT63" s="9">
        <f>AS63+AM63</f>
        <v>-1392.9229733011789</v>
      </c>
      <c r="AU63" s="18">
        <f>AK63+AQ63</f>
        <v>2263</v>
      </c>
      <c r="AV63" s="27">
        <f>AL63+AR63</f>
        <v>870.0770266988211</v>
      </c>
      <c r="AW63" s="67">
        <f>AT63*(AT63&lt;0)</f>
        <v>-1392.9229733011789</v>
      </c>
      <c r="AX63">
        <f>AW63/$AW$66</f>
        <v>4.1485039578739245E-2</v>
      </c>
      <c r="AY63" s="57">
        <f>AX63*$AT$66</f>
        <v>-80.604187350304159</v>
      </c>
      <c r="AZ63" s="60">
        <f>IF(AY63&gt;0,U63,V63)</f>
        <v>24.044424382886984</v>
      </c>
      <c r="BA63" s="17">
        <f>AY63/AZ63</f>
        <v>-3.3523026405935576</v>
      </c>
      <c r="BB63" s="35">
        <f>AU63/AV63</f>
        <v>2.6009191491770554</v>
      </c>
      <c r="BC63" s="28">
        <v>0</v>
      </c>
      <c r="BD63" s="16">
        <f>AJ63*$D$74</f>
        <v>0</v>
      </c>
      <c r="BE63" s="54">
        <f>BD63-BC63</f>
        <v>0</v>
      </c>
      <c r="BF63" s="75">
        <f>BE63*(BE63&gt;0)</f>
        <v>0</v>
      </c>
      <c r="BG63" s="35">
        <f>BF63/$BF$66</f>
        <v>0</v>
      </c>
      <c r="BH63" s="76">
        <f>BG63 * $BE$66</f>
        <v>0</v>
      </c>
      <c r="BI63" s="77">
        <f>IF(BH63&gt;0, U63, V63)</f>
        <v>24.044424382886984</v>
      </c>
      <c r="BJ63" s="17">
        <f>BH63/BI63</f>
        <v>0</v>
      </c>
      <c r="BK63" s="39">
        <f>($AD63^$BK$68)*($BL$68^$M63)*(IF($C63&gt;0,1,$BM$68))</f>
        <v>0.6582477994649597</v>
      </c>
      <c r="BL63" s="39">
        <f>($AD63^$BK$69)*($BL$69^$M63)*(IF($C63&gt;0,1,$BM$69))</f>
        <v>0.7783986974938738</v>
      </c>
      <c r="BM63" s="39">
        <f>($AD63^$BK$70)*($BL$70^$M63)*(IF($C63&gt;0,1,$BM$70))</f>
        <v>9.4382223776179244E-3</v>
      </c>
      <c r="BN63" s="39">
        <f>($AD63^$BK$71)*($BL$71^$M63)*(IF($C63&gt;0,1,$BM$71))</f>
        <v>1.4355352694856414</v>
      </c>
      <c r="BO63" s="39">
        <f>($AD63^$BK$72)*($BL$72^$M63)*(IF($C63&gt;0,1,$BM$72))</f>
        <v>0.67283778742823064</v>
      </c>
      <c r="BP63" s="39">
        <f>($AD63^$BK$73)*($BL$73^$M63)*(IF($C63&gt;0,1,$BM$73))</f>
        <v>0.70646448633346171</v>
      </c>
      <c r="BQ63" s="39">
        <f>($AD63^$BK$75)*($BL$75^$M63)*(IF($C63&gt;0,1,$BM$75))</f>
        <v>7.0689824299719192E-2</v>
      </c>
      <c r="BR63" s="37">
        <f>BK63/BK$66</f>
        <v>6.0119170451848692E-3</v>
      </c>
      <c r="BS63" s="37">
        <f>BL63/BL$66</f>
        <v>4.4740689221738931E-3</v>
      </c>
      <c r="BT63" s="37">
        <f>BM63/BM$66</f>
        <v>9.24967225257499E-6</v>
      </c>
      <c r="BU63" s="37">
        <f>BN63/BN$66</f>
        <v>4.52982380693731E-3</v>
      </c>
      <c r="BV63" s="37">
        <f>BO63/BO$66</f>
        <v>1.1046729506781655E-2</v>
      </c>
      <c r="BW63" s="37">
        <f>BP63/BP$66</f>
        <v>2.3059923121727085E-3</v>
      </c>
      <c r="BX63" s="37">
        <f>BQ63/BQ$66</f>
        <v>3.230476845177015E-4</v>
      </c>
      <c r="BY63" s="2">
        <v>1346</v>
      </c>
      <c r="BZ63" s="17">
        <f>BY$66*BR63</f>
        <v>344.38665601637007</v>
      </c>
      <c r="CA63" s="1">
        <f>BZ63-BY63</f>
        <v>-1001.6133439836299</v>
      </c>
      <c r="CB63" s="2">
        <v>894</v>
      </c>
      <c r="CC63" s="17">
        <f>CB$66*BS63</f>
        <v>242.99115723218631</v>
      </c>
      <c r="CD63" s="1">
        <f>CC63-CB63</f>
        <v>-651.00884276781369</v>
      </c>
      <c r="CE63" s="2">
        <v>667</v>
      </c>
      <c r="CF63" s="17">
        <f>CE$66*BT63</f>
        <v>0.59004584266401117</v>
      </c>
      <c r="CG63" s="1">
        <f>CF63-CE63</f>
        <v>-666.40995415733596</v>
      </c>
      <c r="CH63" s="2">
        <v>1229</v>
      </c>
      <c r="CI63" s="17">
        <f>CH$66*BU63</f>
        <v>277.33393275592988</v>
      </c>
      <c r="CJ63" s="1">
        <f>CI63-CH63</f>
        <v>-951.66606724407006</v>
      </c>
      <c r="CK63" s="2">
        <v>677</v>
      </c>
      <c r="CL63" s="17">
        <f>CK$66*BV63</f>
        <v>806.47753437210145</v>
      </c>
      <c r="CM63" s="1">
        <f>CL63-CK63</f>
        <v>129.47753437210145</v>
      </c>
      <c r="CN63" s="2">
        <v>770</v>
      </c>
      <c r="CO63" s="17">
        <f>CN$66*BW63</f>
        <v>176.24468642704792</v>
      </c>
      <c r="CP63" s="1">
        <f>CO63-CN63</f>
        <v>-593.7553135729521</v>
      </c>
      <c r="CQ63" s="2">
        <v>817</v>
      </c>
      <c r="CR63" s="17">
        <f>CQ$66*BX63</f>
        <v>23.800538156841657</v>
      </c>
      <c r="CS63" s="1">
        <f>CR63-CQ63</f>
        <v>-793.19946184315836</v>
      </c>
      <c r="CT63" s="9"/>
      <c r="CX63" s="37"/>
      <c r="CZ63" s="17"/>
      <c r="DA63" s="1"/>
    </row>
    <row r="64" spans="1:105" x14ac:dyDescent="0.2">
      <c r="A64" s="44" t="s">
        <v>56</v>
      </c>
      <c r="B64">
        <v>1</v>
      </c>
      <c r="C64">
        <v>1</v>
      </c>
      <c r="D64">
        <v>0.44417670682730898</v>
      </c>
      <c r="E64">
        <v>0.55582329317268997</v>
      </c>
      <c r="F64">
        <v>0.49007148530579803</v>
      </c>
      <c r="G64">
        <v>0.49007148530579803</v>
      </c>
      <c r="H64">
        <v>3.4361233480176202E-2</v>
      </c>
      <c r="I64">
        <v>0.53215859030836998</v>
      </c>
      <c r="J64">
        <v>0.13522435272563599</v>
      </c>
      <c r="K64">
        <v>0.257428823929582</v>
      </c>
      <c r="L64">
        <v>0.69996463580611101</v>
      </c>
      <c r="M64" s="28">
        <v>0</v>
      </c>
      <c r="N64">
        <v>1.0063580716035601</v>
      </c>
      <c r="O64">
        <v>0.99552082195110103</v>
      </c>
      <c r="P64">
        <v>1.00692105740335</v>
      </c>
      <c r="Q64">
        <v>0.99446064686272495</v>
      </c>
      <c r="R64">
        <v>75.889999389648395</v>
      </c>
      <c r="S64" s="40">
        <f>IF(C64,O64,Q64)</f>
        <v>0.99552082195110103</v>
      </c>
      <c r="T64" s="40">
        <f>IF(D64 = 0,N64,P64)</f>
        <v>1.00692105740335</v>
      </c>
      <c r="U64" s="59">
        <f>R64*S64^(1-M64)</f>
        <v>75.550074570251326</v>
      </c>
      <c r="V64" s="58">
        <f>R64*T64^(M64+1)</f>
        <v>76.415238431764351</v>
      </c>
      <c r="W64" s="66">
        <f>0.5 * (D64-MAX($D$3:$D$65))/(MIN($D$3:$D$65)-MAX($D$3:$D$65)) + 0.75</f>
        <v>1.0483158220024722</v>
      </c>
      <c r="X64" s="66">
        <f>AVERAGE(D64, F64, G64, H64, I64, J64, K64)</f>
        <v>0.34049895398323843</v>
      </c>
      <c r="Y64" s="29">
        <f>1.2^M64</f>
        <v>1</v>
      </c>
      <c r="Z64" s="29">
        <f>IF(C64&gt;0, 1, 0.3)</f>
        <v>1</v>
      </c>
      <c r="AA64" s="29">
        <f>PERCENTILE($L$2:$L$65, 0.05)</f>
        <v>8.287252818817252E-2</v>
      </c>
      <c r="AB64" s="29">
        <f>PERCENTILE($L$2:$L$65, 0.95)</f>
        <v>1.0553543088907822</v>
      </c>
      <c r="AC64" s="29">
        <f>MIN(MAX(L64,AA64), AB64)</f>
        <v>0.69996463580611101</v>
      </c>
      <c r="AD64" s="29">
        <f>AC64-$AC$66+1</f>
        <v>1.6170921076179385</v>
      </c>
      <c r="AE64" s="74">
        <v>1</v>
      </c>
      <c r="AF64" s="74">
        <v>0</v>
      </c>
      <c r="AG64" s="21">
        <f>(AD64^4) *Y64*Z64*AE64</f>
        <v>6.8381564062128</v>
      </c>
      <c r="AH64" s="21">
        <f>(AD64^5)*Y64*Z64*AF64</f>
        <v>0</v>
      </c>
      <c r="AI64" s="15">
        <f>AG64/$AG$66</f>
        <v>1.8534701399795104E-2</v>
      </c>
      <c r="AJ64" s="15">
        <f>AH64/$AH$66</f>
        <v>0</v>
      </c>
      <c r="AK64" s="2">
        <v>2049</v>
      </c>
      <c r="AL64" s="16">
        <f>$D$72*AI64</f>
        <v>2184.9627184738038</v>
      </c>
      <c r="AM64" s="24">
        <f>AL64-AK64</f>
        <v>135.96271847380376</v>
      </c>
      <c r="AN64" s="78">
        <v>1594</v>
      </c>
      <c r="AO64" s="78">
        <v>2656</v>
      </c>
      <c r="AP64" s="78">
        <v>0</v>
      </c>
      <c r="AQ64" s="10">
        <f>SUM(AN64:AP64)</f>
        <v>4250</v>
      </c>
      <c r="AR64" s="16">
        <f>AI64*$D$71</f>
        <v>3349.8147654698528</v>
      </c>
      <c r="AS64" s="9">
        <f>AR64-AQ64</f>
        <v>-900.18523453014723</v>
      </c>
      <c r="AT64" s="9">
        <f>AS64+AM64</f>
        <v>-764.22251605634347</v>
      </c>
      <c r="AU64" s="18">
        <f>AK64+AQ64</f>
        <v>6299</v>
      </c>
      <c r="AV64" s="27">
        <f>AL64+AR64</f>
        <v>5534.777483943657</v>
      </c>
      <c r="AW64" s="67">
        <f>AT64*(AT64&lt;0)</f>
        <v>-764.22251605634347</v>
      </c>
      <c r="AX64">
        <f>AW64/$AW$66</f>
        <v>2.2760627782901874E-2</v>
      </c>
      <c r="AY64" s="57">
        <f>AX64*$AT$66</f>
        <v>-44.223216963345493</v>
      </c>
      <c r="AZ64" s="70">
        <f>IF(AY64&gt;0,U64,V64)</f>
        <v>76.415238431764351</v>
      </c>
      <c r="BA64" s="17">
        <f>AY64/AZ64</f>
        <v>-0.57872248874594556</v>
      </c>
      <c r="BB64" s="35">
        <f>AU64/AV64</f>
        <v>1.1380764661765259</v>
      </c>
      <c r="BC64" s="28">
        <v>0</v>
      </c>
      <c r="BD64" s="16">
        <f>AJ64*$D$74</f>
        <v>0</v>
      </c>
      <c r="BE64" s="54">
        <f>BD64-BC64</f>
        <v>0</v>
      </c>
      <c r="BF64" s="75">
        <f>BE64*(BE64&gt;0)</f>
        <v>0</v>
      </c>
      <c r="BG64" s="35">
        <f>BF64/$BF$66</f>
        <v>0</v>
      </c>
      <c r="BH64" s="76">
        <f>BG64 * $BE$66</f>
        <v>0</v>
      </c>
      <c r="BI64" s="77">
        <f>IF(BH64&gt;0, U64, V64)</f>
        <v>76.415238431764351</v>
      </c>
      <c r="BJ64" s="17">
        <f>BH64/BI64</f>
        <v>0</v>
      </c>
      <c r="BK64" s="39">
        <f>($AD64^$BK$68)*($BL$68^$M64)*(IF($C64&gt;0,1,$BM$68))</f>
        <v>1.6934535710879048</v>
      </c>
      <c r="BL64" s="39">
        <f>($AD64^$BK$69)*($BL$69^$M64)*(IF($C64&gt;0,1,$BM$69))</f>
        <v>2.788945146138142</v>
      </c>
      <c r="BM64" s="39">
        <f>($AD64^$BK$70)*($BL$70^$M64)*(IF($C64&gt;0,1,$BM$70))</f>
        <v>10.353260124034046</v>
      </c>
      <c r="BN64" s="39">
        <f>($AD64^$BK$71)*($BL$71^$M64)*(IF($C64&gt;0,1,$BM$71))</f>
        <v>2.7983440941931943</v>
      </c>
      <c r="BO64" s="39">
        <f>($AD64^$BK$72)*($BL$72^$M64)*(IF($C64&gt;0,1,$BM$72))</f>
        <v>1.0437041093745918</v>
      </c>
      <c r="BP64" s="39">
        <f>($AD64^$BK$73)*($BL$73^$M64)*(IF($C64&gt;0,1,$BM$73))</f>
        <v>5.6043189080287759</v>
      </c>
      <c r="BQ64" s="39">
        <f>($AD64^$BK$75)*($BL$75^$M64)*(IF($C64&gt;0,1,$BM$75))</f>
        <v>2.4495233740986189</v>
      </c>
      <c r="BR64" s="37">
        <f>BK64/BK$66</f>
        <v>1.5466671362255754E-2</v>
      </c>
      <c r="BS64" s="37">
        <f>BL64/BL$66</f>
        <v>1.6030259100070748E-2</v>
      </c>
      <c r="BT64" s="37">
        <f>BM64/BM$66</f>
        <v>1.0146430022677467E-2</v>
      </c>
      <c r="BU64" s="37">
        <f>BN64/BN$66</f>
        <v>8.8301597092913103E-3</v>
      </c>
      <c r="BV64" s="37">
        <f>BO64/BO$66</f>
        <v>1.7135656166765729E-2</v>
      </c>
      <c r="BW64" s="37">
        <f>BP64/BP$66</f>
        <v>1.8293228558382783E-2</v>
      </c>
      <c r="BX64" s="37">
        <f>BQ64/BQ$66</f>
        <v>1.1194155057161315E-2</v>
      </c>
      <c r="BY64" s="2">
        <v>453</v>
      </c>
      <c r="BZ64" s="17">
        <f>BY$66*BR64</f>
        <v>885.99280231545868</v>
      </c>
      <c r="CA64" s="1">
        <f>BZ64-BY64</f>
        <v>432.99280231545868</v>
      </c>
      <c r="CB64" s="2">
        <v>377</v>
      </c>
      <c r="CC64" s="17">
        <f>CB$66*BS64</f>
        <v>870.61940198394245</v>
      </c>
      <c r="CD64" s="1">
        <f>CC64-CB64</f>
        <v>493.61940198394245</v>
      </c>
      <c r="CE64" s="2">
        <v>0</v>
      </c>
      <c r="CF64" s="17">
        <f>CE$66*BT64</f>
        <v>647.25091757661835</v>
      </c>
      <c r="CG64" s="1">
        <f>CF64-CE64</f>
        <v>647.25091757661835</v>
      </c>
      <c r="CH64" s="2">
        <v>0</v>
      </c>
      <c r="CI64" s="17">
        <f>CH$66*BU64</f>
        <v>540.61769804165124</v>
      </c>
      <c r="CJ64" s="1">
        <f>CI64-CH64</f>
        <v>540.61769804165124</v>
      </c>
      <c r="CK64" s="2">
        <v>1290</v>
      </c>
      <c r="CL64" s="17">
        <f>CK$66*BV64</f>
        <v>1251.0057141108989</v>
      </c>
      <c r="CM64" s="1">
        <f>CL64-CK64</f>
        <v>-38.994285889101093</v>
      </c>
      <c r="CN64" s="2">
        <v>911</v>
      </c>
      <c r="CO64" s="17">
        <f>CN$66*BW64</f>
        <v>1398.1331654886376</v>
      </c>
      <c r="CP64" s="1">
        <f>CO64-CN64</f>
        <v>487.13316548863759</v>
      </c>
      <c r="CQ64" s="2">
        <v>76</v>
      </c>
      <c r="CR64" s="17">
        <f>CQ$66*BX64</f>
        <v>824.72937383635985</v>
      </c>
      <c r="CS64" s="1">
        <f>CR64-CQ64</f>
        <v>748.72937383635985</v>
      </c>
      <c r="CT64" s="9"/>
      <c r="CX64" s="37"/>
      <c r="CZ64" s="17"/>
      <c r="DA64" s="1"/>
    </row>
    <row r="65" spans="1:105" ht="17" thickBot="1" x14ac:dyDescent="0.25">
      <c r="A65" s="44" t="s">
        <v>209</v>
      </c>
      <c r="B65">
        <v>1</v>
      </c>
      <c r="C65">
        <v>1</v>
      </c>
      <c r="D65">
        <v>0.69559902200488999</v>
      </c>
      <c r="E65">
        <v>0.30440097799511001</v>
      </c>
      <c r="F65">
        <v>0.75600961538461497</v>
      </c>
      <c r="G65">
        <v>0.75600961538461497</v>
      </c>
      <c r="H65">
        <v>0.629943502824858</v>
      </c>
      <c r="I65">
        <v>0.60028248587570598</v>
      </c>
      <c r="J65">
        <v>0.61493418496368801</v>
      </c>
      <c r="K65">
        <v>0.68183293896763997</v>
      </c>
      <c r="L65">
        <v>0.57752088779780897</v>
      </c>
      <c r="M65" s="28">
        <v>0</v>
      </c>
      <c r="N65">
        <v>1.0090888306486101</v>
      </c>
      <c r="O65">
        <v>0.98953478872417999</v>
      </c>
      <c r="P65">
        <v>1.01310870189475</v>
      </c>
      <c r="Q65">
        <v>0.98755270048434596</v>
      </c>
      <c r="R65">
        <v>113.84999847412099</v>
      </c>
      <c r="S65" s="40">
        <f>IF(C65,O65,Q65)</f>
        <v>0.98953478872417999</v>
      </c>
      <c r="T65" s="40">
        <f>IF(D65 = 0,N65,P65)</f>
        <v>1.01310870189475</v>
      </c>
      <c r="U65" s="59">
        <f>R65*S65^(1-M65)</f>
        <v>112.65853418633753</v>
      </c>
      <c r="V65" s="58">
        <f>R65*T65^(M65+1)</f>
        <v>115.34242416483599</v>
      </c>
      <c r="W65" s="66">
        <f>0.5 * (D65-MAX($D$3:$D$65))/(MIN($D$3:$D$65)-MAX($D$3:$D$65)) + 0.75</f>
        <v>0.91047447005116622</v>
      </c>
      <c r="X65" s="66">
        <f>AVERAGE(D65, F65, G65, H65, I65, J65, K65)</f>
        <v>0.67637305220085875</v>
      </c>
      <c r="Y65" s="29">
        <f>1.2^M65</f>
        <v>1</v>
      </c>
      <c r="Z65" s="29">
        <f>IF(C65&gt;0, 1, 0.3)</f>
        <v>1</v>
      </c>
      <c r="AA65" s="29">
        <f>PERCENTILE($L$2:$L$65, 0.05)</f>
        <v>8.287252818817252E-2</v>
      </c>
      <c r="AB65" s="29">
        <f>PERCENTILE($L$2:$L$65, 0.95)</f>
        <v>1.0553543088907822</v>
      </c>
      <c r="AC65" s="29">
        <f>MIN(MAX(L65,AA65), AB65)</f>
        <v>0.57752088779780897</v>
      </c>
      <c r="AD65" s="29">
        <f>AC65-$AC$66+1</f>
        <v>1.4946483596096365</v>
      </c>
      <c r="AE65" s="74">
        <v>0</v>
      </c>
      <c r="AF65" s="74">
        <v>1</v>
      </c>
      <c r="AG65" s="21">
        <f>(AD65^4) *Y65*Z65*AE65</f>
        <v>0</v>
      </c>
      <c r="AH65" s="21">
        <f>(AD65^5)*Y65*Z65*AF65</f>
        <v>7.4592497620145419</v>
      </c>
      <c r="AI65" s="15">
        <f>AG65/$AG$66</f>
        <v>0</v>
      </c>
      <c r="AJ65" s="15">
        <f>AH65/$AH$66</f>
        <v>5.1861328629547843E-2</v>
      </c>
      <c r="AK65" s="2">
        <v>0</v>
      </c>
      <c r="AL65" s="16">
        <f>$D$72*AI65</f>
        <v>0</v>
      </c>
      <c r="AM65" s="24">
        <f>AL65-AK65</f>
        <v>0</v>
      </c>
      <c r="AN65" s="78">
        <v>0</v>
      </c>
      <c r="AO65" s="78">
        <v>0</v>
      </c>
      <c r="AP65" s="78">
        <v>0</v>
      </c>
      <c r="AQ65" s="10">
        <f>SUM(AN65:AP65)</f>
        <v>0</v>
      </c>
      <c r="AR65" s="16">
        <f>AI65*$D$71</f>
        <v>0</v>
      </c>
      <c r="AS65" s="9">
        <f>AR65-AQ65</f>
        <v>0</v>
      </c>
      <c r="AT65" s="9">
        <f>AS65+AM65</f>
        <v>0</v>
      </c>
      <c r="AU65" s="18">
        <f>AK65+AQ65</f>
        <v>0</v>
      </c>
      <c r="AV65" s="27">
        <f>AL65+AR65</f>
        <v>0</v>
      </c>
      <c r="AW65" s="67">
        <f>AT65*(AT65&lt;0)</f>
        <v>0</v>
      </c>
      <c r="AX65">
        <f>AW65/$AW$66</f>
        <v>0</v>
      </c>
      <c r="AY65" s="57">
        <f>AX65*$AT$66</f>
        <v>0</v>
      </c>
      <c r="AZ65" s="70">
        <f>IF(AY65&gt;0,U65,V65)</f>
        <v>115.34242416483599</v>
      </c>
      <c r="BA65" s="17">
        <f>AY65/AZ65</f>
        <v>0</v>
      </c>
      <c r="BB65" s="35" t="e">
        <f>AU65/AV65</f>
        <v>#DIV/0!</v>
      </c>
      <c r="BC65" s="28">
        <v>0</v>
      </c>
      <c r="BD65" s="16">
        <f>AJ65*$D$74</f>
        <v>216.17150167339909</v>
      </c>
      <c r="BE65" s="54">
        <f>BD65-BC65</f>
        <v>216.17150167339909</v>
      </c>
      <c r="BF65" s="75">
        <f>BE65*(BE65&gt;0)</f>
        <v>216.17150167339909</v>
      </c>
      <c r="BG65" s="35">
        <f>BF65/$BF$66</f>
        <v>5.1861328629547843E-2</v>
      </c>
      <c r="BH65" s="76">
        <f>BG65 * $BE$66</f>
        <v>216.17150167339909</v>
      </c>
      <c r="BI65" s="77">
        <f>IF(BH65&gt;0, U65, V65)</f>
        <v>112.65853418633753</v>
      </c>
      <c r="BJ65" s="17">
        <f>BH65/BI65</f>
        <v>1.9188204713887971</v>
      </c>
      <c r="BK65" s="39">
        <f>($AD65^$BK$68)*($BL$68^$M65)*(IF($C65&gt;0,1,$BM$68))</f>
        <v>1.5534410478290106</v>
      </c>
      <c r="BL65" s="39">
        <f>($AD65^$BK$69)*($BL$69^$M65)*(IF($C65&gt;0,1,$BM$69))</f>
        <v>2.357579191265136</v>
      </c>
      <c r="BM65" s="39">
        <f>($AD65^$BK$70)*($BL$70^$M65)*(IF($C65&gt;0,1,$BM$70))</f>
        <v>7.059652140579403</v>
      </c>
      <c r="BN65" s="39">
        <f>($AD65^$BK$71)*($BL$71^$M65)*(IF($C65&gt;0,1,$BM$71))</f>
        <v>2.3642209578023805</v>
      </c>
      <c r="BO65" s="39">
        <f>($AD65^$BK$72)*($BL$72^$M65)*(IF($C65&gt;0,1,$BM$72))</f>
        <v>1.0364156771870179</v>
      </c>
      <c r="BP65" s="39">
        <f>($AD65^$BK$73)*($BL$73^$M65)*(IF($C65&gt;0,1,$BM$73))</f>
        <v>4.2256834541009436</v>
      </c>
      <c r="BQ65" s="39">
        <f>($AD65^$BK$75)*($BL$75^$M65)*(IF($C65&gt;0,1,$BM$75))</f>
        <v>2.1151479541842755</v>
      </c>
      <c r="BR65" s="37">
        <f>BK65/BK$66</f>
        <v>1.4187907231477529E-2</v>
      </c>
      <c r="BS65" s="37">
        <f>BL65/BL$66</f>
        <v>1.3550860022201183E-2</v>
      </c>
      <c r="BT65" s="37">
        <f>BM65/BM$66</f>
        <v>6.918619407866677E-3</v>
      </c>
      <c r="BU65" s="37">
        <f>BN65/BN$66</f>
        <v>7.4602864918467768E-3</v>
      </c>
      <c r="BV65" s="37">
        <f>BO65/BO$66</f>
        <v>1.7015993834463627E-2</v>
      </c>
      <c r="BW65" s="37">
        <f>BP65/BP$66</f>
        <v>1.3793182456212942E-2</v>
      </c>
      <c r="BX65" s="37">
        <f>BQ65/BQ$66</f>
        <v>9.6660821522836626E-3</v>
      </c>
      <c r="BY65" s="2">
        <v>0</v>
      </c>
      <c r="BZ65" s="17">
        <f>BY$66*BR65</f>
        <v>812.74007784795879</v>
      </c>
      <c r="CA65" s="1">
        <f>BZ65-BY65</f>
        <v>812.74007784795879</v>
      </c>
      <c r="CB65" s="2">
        <v>0</v>
      </c>
      <c r="CC65" s="17">
        <f>CB$66*BS65</f>
        <v>735.96075866576848</v>
      </c>
      <c r="CD65" s="1">
        <f>CC65-CB65</f>
        <v>735.96075866576848</v>
      </c>
      <c r="CE65" s="2">
        <v>0</v>
      </c>
      <c r="CF65" s="17">
        <f>CE$66*BT65</f>
        <v>441.34565064722318</v>
      </c>
      <c r="CG65" s="1">
        <f>CF65-CE65</f>
        <v>441.34565064722318</v>
      </c>
      <c r="CH65" s="2">
        <v>0</v>
      </c>
      <c r="CI65" s="17">
        <f>CH$66*BU65</f>
        <v>456.74858017682709</v>
      </c>
      <c r="CJ65" s="1">
        <f>CI65-CH65</f>
        <v>456.74858017682709</v>
      </c>
      <c r="CK65" s="2">
        <v>0</v>
      </c>
      <c r="CL65" s="17">
        <f>CK$66*BV65</f>
        <v>1242.2696458788516</v>
      </c>
      <c r="CM65" s="1">
        <f>CL65-CK65</f>
        <v>1242.2696458788516</v>
      </c>
      <c r="CN65" s="2">
        <v>0</v>
      </c>
      <c r="CO65" s="17">
        <f>CN$66*BW65</f>
        <v>1054.1991419458989</v>
      </c>
      <c r="CP65" s="1">
        <f>CO65-CN65</f>
        <v>1054.1991419458989</v>
      </c>
      <c r="CQ65" s="2">
        <v>0</v>
      </c>
      <c r="CR65" s="17">
        <f>CQ$66*BX65</f>
        <v>712.14860256949885</v>
      </c>
      <c r="CS65" s="1">
        <f>CR65-CQ65</f>
        <v>712.14860256949885</v>
      </c>
      <c r="CT65" s="9"/>
      <c r="CX65" s="37"/>
      <c r="CZ65" s="17"/>
      <c r="DA65" s="1"/>
    </row>
    <row r="66" spans="1:105" ht="17" thickBot="1" x14ac:dyDescent="0.25">
      <c r="A66" s="4" t="s">
        <v>27</v>
      </c>
      <c r="B66" s="13">
        <f>AVERAGE(B2:B65)</f>
        <v>0.890625</v>
      </c>
      <c r="C66" s="13">
        <f>AVERAGE(C2:C65)</f>
        <v>0.921875</v>
      </c>
      <c r="D66" s="6">
        <f>SUM(D2:D65)</f>
        <v>44.860917573815314</v>
      </c>
      <c r="E66" s="6">
        <f>SUM(E3:E65)</f>
        <v>18.977636643052101</v>
      </c>
      <c r="F66" s="4"/>
      <c r="G66" s="4"/>
      <c r="H66" s="4"/>
      <c r="I66" s="4"/>
      <c r="J66" s="4"/>
      <c r="K66" s="4"/>
      <c r="L66" s="4">
        <f>MIN(L2:L65)</f>
        <v>-1.19198518185534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30">
        <f>SUM(W2:W65)</f>
        <v>58.082547777921782</v>
      </c>
      <c r="X66" s="30"/>
      <c r="Y66" s="13"/>
      <c r="Z66" s="13"/>
      <c r="AA66" s="13"/>
      <c r="AB66" s="13"/>
      <c r="AC66" s="30">
        <f>MIN(AC2:AC65)</f>
        <v>8.287252818817252E-2</v>
      </c>
      <c r="AD66" s="13"/>
      <c r="AE66" s="13"/>
      <c r="AF66" s="13"/>
      <c r="AG66" s="22">
        <f t="shared" ref="AG66:AY66" si="0">SUM(AG2:AG65)</f>
        <v>368.93803998851547</v>
      </c>
      <c r="AH66" s="22">
        <f t="shared" si="0"/>
        <v>143.83067227793035</v>
      </c>
      <c r="AI66" s="4">
        <f t="shared" si="0"/>
        <v>0.99999999999999978</v>
      </c>
      <c r="AJ66" s="4">
        <f t="shared" si="0"/>
        <v>0.99999999999999989</v>
      </c>
      <c r="AK66" s="6">
        <f t="shared" si="0"/>
        <v>123859</v>
      </c>
      <c r="AL66" s="6">
        <f t="shared" si="0"/>
        <v>117884.96999999997</v>
      </c>
      <c r="AM66" s="6">
        <f t="shared" si="0"/>
        <v>-5974.0300000000116</v>
      </c>
      <c r="AN66" s="6">
        <f t="shared" si="0"/>
        <v>26367</v>
      </c>
      <c r="AO66" s="6">
        <f t="shared" si="0"/>
        <v>148267</v>
      </c>
      <c r="AP66" s="6">
        <f t="shared" si="0"/>
        <v>2067</v>
      </c>
      <c r="AQ66" s="6">
        <f t="shared" si="0"/>
        <v>176701</v>
      </c>
      <c r="AR66" s="6">
        <f t="shared" si="0"/>
        <v>180732.05999999994</v>
      </c>
      <c r="AS66" s="6">
        <f t="shared" si="0"/>
        <v>4031.0599999999808</v>
      </c>
      <c r="AT66" s="69">
        <f t="shared" si="0"/>
        <v>-1942.9700000000282</v>
      </c>
      <c r="AU66" s="6">
        <f t="shared" si="0"/>
        <v>300560</v>
      </c>
      <c r="AV66" s="6">
        <f t="shared" si="0"/>
        <v>298617.02999999991</v>
      </c>
      <c r="AW66" s="6">
        <f t="shared" si="0"/>
        <v>-33576.513062194135</v>
      </c>
      <c r="AX66" s="6">
        <f t="shared" si="0"/>
        <v>1.0000000000000002</v>
      </c>
      <c r="AY66" s="6">
        <f t="shared" si="0"/>
        <v>-1942.9700000000282</v>
      </c>
      <c r="AZ66" s="6"/>
      <c r="BA66" s="6"/>
      <c r="BB66" s="6"/>
      <c r="BC66" s="6"/>
      <c r="BD66" s="6">
        <f>SUM(BD2:BD65)</f>
        <v>4168.26</v>
      </c>
      <c r="BE66" s="6">
        <f>SUM(BE2:BE65)</f>
        <v>4168.26</v>
      </c>
      <c r="BF66" s="6">
        <f>SUM(BF2:BF65)</f>
        <v>4168.26</v>
      </c>
      <c r="BG66" s="6"/>
      <c r="BH66" s="6"/>
      <c r="BI66" s="6"/>
      <c r="BJ66" s="6"/>
      <c r="BK66" s="55">
        <f t="shared" ref="BK66:BQ66" si="1">SUM(BK2:BK65)</f>
        <v>109.49049937277009</v>
      </c>
      <c r="BL66" s="55">
        <f t="shared" si="1"/>
        <v>173.98004166544214</v>
      </c>
      <c r="BM66" s="55">
        <f t="shared" si="1"/>
        <v>1020.3845195693765</v>
      </c>
      <c r="BN66" s="55">
        <f t="shared" si="1"/>
        <v>316.90752900524643</v>
      </c>
      <c r="BO66" s="55">
        <f t="shared" si="1"/>
        <v>60.908324677921321</v>
      </c>
      <c r="BP66" s="55">
        <f t="shared" si="1"/>
        <v>306.36029556743409</v>
      </c>
      <c r="BQ66" s="55">
        <f t="shared" si="1"/>
        <v>218.82164054280884</v>
      </c>
      <c r="BR66" s="56">
        <f t="shared" ref="BR66" si="2">BK66/BK$66</f>
        <v>1</v>
      </c>
      <c r="BS66" s="56">
        <f t="shared" ref="BS66" si="3">BL66/BL$66</f>
        <v>1</v>
      </c>
      <c r="BT66" s="56">
        <f t="shared" ref="BT66" si="4">BM66/BM$66</f>
        <v>1</v>
      </c>
      <c r="BU66" s="56">
        <f t="shared" ref="BU66" si="5">BN66/BN$66</f>
        <v>1</v>
      </c>
      <c r="BV66" s="56">
        <f t="shared" ref="BV66" si="6">BO66/BO$66</f>
        <v>1</v>
      </c>
      <c r="BW66" s="56">
        <f t="shared" ref="BW66" si="7">BP66/BP$66</f>
        <v>1</v>
      </c>
      <c r="BX66" s="56">
        <f t="shared" ref="BX66" si="8">BQ66/BQ$66</f>
        <v>1</v>
      </c>
      <c r="BY66" s="13">
        <v>57284</v>
      </c>
      <c r="BZ66" s="56"/>
      <c r="CA66" s="4"/>
      <c r="CB66" s="13">
        <v>54311</v>
      </c>
      <c r="CC66" s="4"/>
      <c r="CD66" s="4"/>
      <c r="CE66" s="13">
        <v>63791</v>
      </c>
      <c r="CF66" s="4"/>
      <c r="CG66" s="4"/>
      <c r="CH66" s="13">
        <v>61224</v>
      </c>
      <c r="CI66" s="4"/>
      <c r="CJ66" s="4"/>
      <c r="CK66" s="13">
        <v>73006</v>
      </c>
      <c r="CL66" s="4"/>
      <c r="CM66" s="4"/>
      <c r="CN66" s="13">
        <v>76429</v>
      </c>
      <c r="CO66" s="4"/>
      <c r="CP66" s="4"/>
      <c r="CQ66" s="13">
        <v>73675</v>
      </c>
      <c r="CR66" s="4"/>
      <c r="CS66" s="4"/>
      <c r="CT66" s="9"/>
      <c r="CX66" s="23"/>
      <c r="CY66" s="23"/>
      <c r="CZ66" s="17"/>
    </row>
    <row r="67" spans="1:105" x14ac:dyDescent="0.2">
      <c r="A67" s="11" t="s">
        <v>37</v>
      </c>
      <c r="B67" s="8"/>
      <c r="C67" s="8"/>
      <c r="D67" s="1"/>
      <c r="E67" s="1">
        <f>MEDIAN(E2:E65)</f>
        <v>0.235209630468181</v>
      </c>
      <c r="L67">
        <f>PERCENTILE(L2:L65, 0.99)</f>
        <v>1.1107306422973027</v>
      </c>
      <c r="BK67" s="3" t="s">
        <v>121</v>
      </c>
      <c r="BL67" s="26" t="s">
        <v>122</v>
      </c>
      <c r="BM67" s="3" t="s">
        <v>123</v>
      </c>
      <c r="BN67" s="3"/>
      <c r="BO67" s="3"/>
      <c r="BP67" s="3"/>
      <c r="BQ67" s="38"/>
      <c r="BR67" s="37"/>
      <c r="BS67" s="38"/>
      <c r="BT67" s="3"/>
      <c r="BU67" s="37"/>
      <c r="BZ67" s="37"/>
    </row>
    <row r="68" spans="1:105" x14ac:dyDescent="0.2">
      <c r="A68" s="12" t="s">
        <v>36</v>
      </c>
      <c r="B68" s="8"/>
      <c r="C68" s="8"/>
      <c r="D68" s="7"/>
      <c r="E68" s="7"/>
      <c r="F68" s="7"/>
      <c r="G68" s="7"/>
      <c r="H68" s="7"/>
      <c r="I68" s="50"/>
      <c r="J68" s="7"/>
      <c r="K68" s="7"/>
      <c r="M68" t="s">
        <v>191</v>
      </c>
      <c r="S68" s="7"/>
      <c r="T68" s="7"/>
      <c r="U68" s="7"/>
      <c r="X68" s="7"/>
      <c r="Y68" s="8"/>
      <c r="Z68" s="8"/>
      <c r="AA68" s="8"/>
      <c r="AB68" s="8"/>
      <c r="AC68" s="8"/>
      <c r="AD68" s="8"/>
      <c r="AE68" s="8"/>
      <c r="AF68" s="8"/>
      <c r="AG68" s="21"/>
      <c r="AH68" s="21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 t="s">
        <v>44</v>
      </c>
      <c r="AX68" s="7" t="s">
        <v>42</v>
      </c>
      <c r="AY68" t="s">
        <v>203</v>
      </c>
      <c r="AZ68" s="7"/>
      <c r="BA68" s="7"/>
      <c r="BB68" s="7"/>
      <c r="BD68">
        <v>1</v>
      </c>
      <c r="BK68" s="3">
        <v>1.0960000000000001</v>
      </c>
      <c r="BL68" s="39">
        <v>0.73099999999999998</v>
      </c>
      <c r="BM68" s="3">
        <v>0.46400000000000002</v>
      </c>
      <c r="BN68" s="3"/>
      <c r="BO68" s="3"/>
      <c r="BP68" s="3"/>
      <c r="BQ68" s="3"/>
      <c r="BR68" s="37"/>
      <c r="BS68" s="37"/>
      <c r="BT68" s="37"/>
      <c r="BU68" s="37"/>
      <c r="BV68" s="37"/>
      <c r="BW68" s="37"/>
      <c r="BX68" s="37"/>
      <c r="BZ68" s="37"/>
    </row>
    <row r="69" spans="1:105" x14ac:dyDescent="0.2">
      <c r="A69" t="s">
        <v>55</v>
      </c>
      <c r="B69" s="3"/>
      <c r="C69" s="2" t="s">
        <v>65</v>
      </c>
      <c r="H69" s="7" t="s">
        <v>87</v>
      </c>
      <c r="I69">
        <v>0.99</v>
      </c>
      <c r="K69">
        <v>0.01</v>
      </c>
      <c r="M69" s="68">
        <v>0.81</v>
      </c>
      <c r="AQ69" t="s">
        <v>110</v>
      </c>
      <c r="AW69">
        <v>1411</v>
      </c>
      <c r="AX69">
        <v>307</v>
      </c>
      <c r="AY69">
        <v>601</v>
      </c>
      <c r="BD69">
        <v>2</v>
      </c>
      <c r="BK69">
        <v>2.1339999999999999</v>
      </c>
      <c r="BL69">
        <v>0.78900000000000003</v>
      </c>
      <c r="BM69">
        <v>0.39400000000000002</v>
      </c>
      <c r="BR69" s="23"/>
      <c r="BS69" s="23"/>
      <c r="BT69" s="23"/>
      <c r="BU69" s="23"/>
      <c r="BV69" s="23"/>
      <c r="BW69" s="23"/>
      <c r="BX69" s="23"/>
      <c r="BZ69" s="37"/>
    </row>
    <row r="70" spans="1:105" x14ac:dyDescent="0.2">
      <c r="A70" s="5" t="s">
        <v>22</v>
      </c>
      <c r="B70" s="3"/>
      <c r="C70" t="s">
        <v>24</v>
      </c>
      <c r="D70" t="s">
        <v>31</v>
      </c>
      <c r="F70" t="s">
        <v>43</v>
      </c>
      <c r="H70" t="s">
        <v>89</v>
      </c>
      <c r="I70">
        <v>0.99</v>
      </c>
      <c r="J70" t="s">
        <v>90</v>
      </c>
      <c r="K70">
        <v>0.01</v>
      </c>
      <c r="AQ70" t="s">
        <v>111</v>
      </c>
      <c r="AW70">
        <f>AW69-90</f>
        <v>1321</v>
      </c>
      <c r="AX70">
        <f>AX69-57</f>
        <v>250</v>
      </c>
      <c r="AY70">
        <f>AY69-34</f>
        <v>567</v>
      </c>
      <c r="BD70">
        <v>3</v>
      </c>
      <c r="BK70">
        <v>4.8630000000000004</v>
      </c>
      <c r="BL70">
        <v>0.48099999999999998</v>
      </c>
      <c r="BM70">
        <v>2E-3</v>
      </c>
      <c r="BR70" s="23"/>
      <c r="BS70" s="23"/>
      <c r="BT70" s="23"/>
      <c r="BU70" s="23"/>
      <c r="BZ70" s="37"/>
    </row>
    <row r="71" spans="1:105" x14ac:dyDescent="0.2">
      <c r="A71" s="5" t="s">
        <v>1</v>
      </c>
      <c r="B71" s="3"/>
      <c r="C71" s="3">
        <v>223126</v>
      </c>
      <c r="D71" s="1">
        <f>C71*$M$69</f>
        <v>180732.06</v>
      </c>
      <c r="F71">
        <f>D71/C71</f>
        <v>0.80999999999999994</v>
      </c>
      <c r="H71" t="s">
        <v>91</v>
      </c>
      <c r="I71">
        <v>0.99</v>
      </c>
      <c r="J71" t="s">
        <v>92</v>
      </c>
      <c r="K71">
        <v>0.01</v>
      </c>
      <c r="AQ71" t="s">
        <v>167</v>
      </c>
      <c r="AR71" t="s">
        <v>199</v>
      </c>
      <c r="AW71">
        <f>AW70-292</f>
        <v>1029</v>
      </c>
      <c r="AX71">
        <v>240</v>
      </c>
      <c r="AY71">
        <f>AY70-182</f>
        <v>385</v>
      </c>
      <c r="BD71">
        <v>4</v>
      </c>
      <c r="BK71">
        <v>2.141</v>
      </c>
      <c r="BL71">
        <v>0.35199999999999998</v>
      </c>
      <c r="BM71">
        <v>0.72499999999999998</v>
      </c>
      <c r="BR71" s="23"/>
      <c r="BS71" s="23"/>
      <c r="BT71" s="23"/>
      <c r="BU71" s="23"/>
      <c r="BZ71" s="37"/>
    </row>
    <row r="72" spans="1:105" x14ac:dyDescent="0.2">
      <c r="A72" s="5" t="s">
        <v>23</v>
      </c>
      <c r="B72" s="3"/>
      <c r="C72" s="3">
        <v>145537</v>
      </c>
      <c r="D72" s="1">
        <f>C72*$M$69</f>
        <v>117884.97</v>
      </c>
      <c r="F72">
        <f>D72/C72</f>
        <v>0.81</v>
      </c>
      <c r="H72" t="s">
        <v>93</v>
      </c>
      <c r="I72">
        <v>0.98</v>
      </c>
      <c r="J72" t="s">
        <v>88</v>
      </c>
      <c r="K72">
        <v>0.02</v>
      </c>
      <c r="AQ72" s="51" t="s">
        <v>168</v>
      </c>
      <c r="AR72" t="s">
        <v>200</v>
      </c>
      <c r="AW72">
        <f>AW71-306</f>
        <v>723</v>
      </c>
      <c r="AX72">
        <f>AX71-85</f>
        <v>155</v>
      </c>
      <c r="AY72">
        <f>AY71-203</f>
        <v>182</v>
      </c>
      <c r="BD72">
        <v>5</v>
      </c>
      <c r="BK72">
        <v>8.8999999999999996E-2</v>
      </c>
      <c r="BL72">
        <v>1.3540000000000001</v>
      </c>
      <c r="BM72">
        <v>0.65400000000000003</v>
      </c>
      <c r="BR72" s="23"/>
      <c r="BS72" s="23"/>
      <c r="BT72" s="23"/>
      <c r="BU72" s="23"/>
      <c r="BZ72" s="37"/>
    </row>
    <row r="73" spans="1:105" x14ac:dyDescent="0.2">
      <c r="A73" s="5" t="s">
        <v>164</v>
      </c>
      <c r="B73" s="3"/>
      <c r="C73">
        <v>11354</v>
      </c>
      <c r="D73" s="1">
        <f>C73*$M$69</f>
        <v>9196.74</v>
      </c>
      <c r="F73">
        <f>D73/C73</f>
        <v>0.80999999999999994</v>
      </c>
      <c r="H73" t="s">
        <v>94</v>
      </c>
      <c r="I73">
        <v>0.99</v>
      </c>
      <c r="J73" t="s">
        <v>88</v>
      </c>
      <c r="K73">
        <v>0.01</v>
      </c>
      <c r="AQ73" t="s">
        <v>165</v>
      </c>
      <c r="AR73" t="s">
        <v>196</v>
      </c>
      <c r="AW73">
        <f>AW72-287</f>
        <v>436</v>
      </c>
      <c r="AY73">
        <f>AY72-111</f>
        <v>71</v>
      </c>
      <c r="BD73">
        <v>6</v>
      </c>
      <c r="BK73">
        <v>3.5859999999999999</v>
      </c>
      <c r="BL73">
        <v>1.5529999999999999</v>
      </c>
      <c r="BM73">
        <v>0.22500000000000001</v>
      </c>
      <c r="BR73" s="23"/>
      <c r="BS73" s="23"/>
      <c r="BT73" s="23"/>
      <c r="BU73" s="23"/>
      <c r="BZ73" s="37"/>
    </row>
    <row r="74" spans="1:105" x14ac:dyDescent="0.2">
      <c r="A74" s="5" t="s">
        <v>216</v>
      </c>
      <c r="B74" s="3"/>
      <c r="C74">
        <v>5146</v>
      </c>
      <c r="D74" s="1">
        <f>C74*$M$69</f>
        <v>4168.26</v>
      </c>
      <c r="F74">
        <f>D74/C74</f>
        <v>0.81</v>
      </c>
      <c r="H74" t="s">
        <v>95</v>
      </c>
      <c r="I74">
        <v>0.99</v>
      </c>
      <c r="J74" t="s">
        <v>88</v>
      </c>
      <c r="K74">
        <v>0.01</v>
      </c>
      <c r="AQ74">
        <v>0</v>
      </c>
      <c r="AR74" s="52"/>
      <c r="BR74" s="23"/>
      <c r="BS74" s="23"/>
      <c r="BT74" s="23"/>
      <c r="BU74" s="23"/>
      <c r="BZ74" s="37"/>
    </row>
    <row r="75" spans="1:105" x14ac:dyDescent="0.2">
      <c r="A75" s="5" t="s">
        <v>24</v>
      </c>
      <c r="B75" s="3"/>
      <c r="C75">
        <f>SUM(C71:C74)</f>
        <v>385163</v>
      </c>
      <c r="D75">
        <f>SUM(D71:D73)</f>
        <v>307813.77</v>
      </c>
      <c r="F75">
        <f>D75/C75</f>
        <v>0.79917793245976387</v>
      </c>
      <c r="AQ75" s="52" t="s">
        <v>166</v>
      </c>
      <c r="AR75" t="s">
        <v>197</v>
      </c>
      <c r="AW75">
        <f>AW73-376</f>
        <v>60</v>
      </c>
      <c r="AY75">
        <f>AY73-34</f>
        <v>37</v>
      </c>
      <c r="BD75">
        <v>7</v>
      </c>
      <c r="BK75">
        <v>1.8640000000000001</v>
      </c>
      <c r="BL75">
        <v>0.432</v>
      </c>
      <c r="BM75">
        <v>3.9E-2</v>
      </c>
      <c r="BR75" s="23"/>
      <c r="BS75" s="23"/>
      <c r="BT75" s="23"/>
      <c r="BU75" s="23"/>
      <c r="BZ75" s="37"/>
    </row>
    <row r="76" spans="1:105" x14ac:dyDescent="0.2">
      <c r="A76" s="3"/>
      <c r="B76" s="3"/>
      <c r="AQ76" s="52" t="s">
        <v>170</v>
      </c>
      <c r="AR76" t="s">
        <v>201</v>
      </c>
      <c r="BR76" s="23"/>
      <c r="BS76" s="23"/>
      <c r="BT76" s="23"/>
      <c r="BU76" s="23"/>
      <c r="BZ76" s="37"/>
    </row>
    <row r="77" spans="1:105" x14ac:dyDescent="0.2">
      <c r="AQ77" s="52" t="s">
        <v>169</v>
      </c>
      <c r="AR77" t="s">
        <v>198</v>
      </c>
      <c r="BR77" s="23"/>
      <c r="BS77" s="23"/>
      <c r="BT77" s="23"/>
      <c r="BU77" s="23"/>
      <c r="BZ77" s="37"/>
    </row>
    <row r="78" spans="1:105" x14ac:dyDescent="0.2">
      <c r="BR78" s="23"/>
      <c r="BS78" s="23"/>
      <c r="BT78" s="23"/>
      <c r="BU78" s="23"/>
      <c r="BZ78" s="37"/>
    </row>
    <row r="79" spans="1:105" x14ac:dyDescent="0.2">
      <c r="BR79" s="23"/>
      <c r="BS79" s="23"/>
      <c r="BT79" s="23"/>
      <c r="BU79" s="23"/>
    </row>
    <row r="80" spans="1:105" x14ac:dyDescent="0.2">
      <c r="BR80" s="23"/>
      <c r="BS80" s="23"/>
      <c r="BT80" s="23"/>
      <c r="BU80" s="23"/>
    </row>
    <row r="81" spans="70:73" x14ac:dyDescent="0.2">
      <c r="BR81" s="23"/>
      <c r="BS81" s="23"/>
      <c r="BT81" s="23"/>
      <c r="BU81" s="23"/>
    </row>
    <row r="82" spans="70:73" x14ac:dyDescent="0.2">
      <c r="BR82" s="23"/>
      <c r="BS82" s="23"/>
      <c r="BT82" s="23"/>
      <c r="BU82" s="23"/>
    </row>
    <row r="83" spans="70:73" x14ac:dyDescent="0.2">
      <c r="BR83" s="23"/>
      <c r="BS83" s="23"/>
      <c r="BT83" s="23"/>
      <c r="BU83" s="23"/>
    </row>
    <row r="84" spans="70:73" x14ac:dyDescent="0.2">
      <c r="BR84" s="23"/>
      <c r="BS84" s="23"/>
      <c r="BT84" s="23"/>
      <c r="BU84" s="23"/>
    </row>
    <row r="85" spans="70:73" x14ac:dyDescent="0.2">
      <c r="BR85" s="23"/>
      <c r="BS85" s="23"/>
      <c r="BT85" s="23"/>
      <c r="BU85" s="23"/>
    </row>
    <row r="86" spans="70:73" x14ac:dyDescent="0.2">
      <c r="BR86" s="23"/>
      <c r="BS86" s="23"/>
      <c r="BT86" s="23"/>
      <c r="BU86" s="23"/>
    </row>
    <row r="87" spans="70:73" x14ac:dyDescent="0.2">
      <c r="BR87" s="23"/>
      <c r="BS87" s="23"/>
      <c r="BT87" s="23"/>
      <c r="BU87" s="23"/>
    </row>
  </sheetData>
  <sortState xmlns:xlrd2="http://schemas.microsoft.com/office/spreadsheetml/2017/richdata2" ref="A2:CS65">
    <sortCondition ref="A2:A65"/>
    <sortCondition ref="BB2:BB65"/>
    <sortCondition ref="AV2:AV65"/>
    <sortCondition ref="CS2:CS65"/>
  </sortState>
  <conditionalFormatting sqref="G2:G65">
    <cfRule type="cellIs" dxfId="52" priority="277" operator="lessThanOrEqual">
      <formula>0.01</formula>
    </cfRule>
    <cfRule type="cellIs" dxfId="51" priority="278" operator="greaterThanOrEqual">
      <formula>0.99</formula>
    </cfRule>
  </conditionalFormatting>
  <conditionalFormatting sqref="B2:C65">
    <cfRule type="expression" dxfId="50" priority="195">
      <formula>$C2 &lt;&gt; $B2</formula>
    </cfRule>
  </conditionalFormatting>
  <conditionalFormatting sqref="O68:O69 P69:Q69 N2:O65">
    <cfRule type="cellIs" dxfId="49" priority="174" operator="greaterThan">
      <formula>0</formula>
    </cfRule>
  </conditionalFormatting>
  <conditionalFormatting sqref="P2:Q65">
    <cfRule type="cellIs" dxfId="48" priority="173" operator="greaterThan">
      <formula>0</formula>
    </cfRule>
  </conditionalFormatting>
  <conditionalFormatting sqref="BB49:BB50 BB17:BB20 BB47 BB52:BB65 BB22:BB45 BB2:BB5 BB7:BB15">
    <cfRule type="cellIs" dxfId="47" priority="204" operator="lessThan">
      <formula>0.3333334</formula>
    </cfRule>
    <cfRule type="cellIs" dxfId="46" priority="205" operator="greaterThan">
      <formula>3</formula>
    </cfRule>
  </conditionalFormatting>
  <conditionalFormatting sqref="BB21">
    <cfRule type="cellIs" dxfId="45" priority="166" operator="lessThan">
      <formula>0.3333334</formula>
    </cfRule>
    <cfRule type="cellIs" dxfId="44" priority="167" operator="greaterThan">
      <formula>3</formula>
    </cfRule>
  </conditionalFormatting>
  <conditionalFormatting sqref="BA49:BA50 BA47 BA52:BA65 BA17:BA45 BA2:BA5 BA7:BA15">
    <cfRule type="cellIs" dxfId="43" priority="159" operator="greaterThan">
      <formula>0</formula>
    </cfRule>
    <cfRule type="cellIs" dxfId="42" priority="160" operator="lessThan">
      <formula>0</formula>
    </cfRule>
  </conditionalFormatting>
  <conditionalFormatting sqref="BB6">
    <cfRule type="cellIs" dxfId="41" priority="109" operator="lessThan">
      <formula>0.3333334</formula>
    </cfRule>
    <cfRule type="cellIs" dxfId="40" priority="110" operator="greaterThan">
      <formula>3</formula>
    </cfRule>
  </conditionalFormatting>
  <conditionalFormatting sqref="BA6">
    <cfRule type="cellIs" dxfId="39" priority="107" operator="greaterThan">
      <formula>0</formula>
    </cfRule>
    <cfRule type="cellIs" dxfId="38" priority="108" operator="lessThan">
      <formula>0</formula>
    </cfRule>
  </conditionalFormatting>
  <conditionalFormatting sqref="BB16">
    <cfRule type="cellIs" dxfId="37" priority="97" operator="lessThan">
      <formula>0.3333334</formula>
    </cfRule>
    <cfRule type="cellIs" dxfId="36" priority="98" operator="greaterThan">
      <formula>3</formula>
    </cfRule>
  </conditionalFormatting>
  <conditionalFormatting sqref="BA16">
    <cfRule type="cellIs" dxfId="35" priority="95" operator="greaterThan">
      <formula>0</formula>
    </cfRule>
    <cfRule type="cellIs" dxfId="34" priority="96" operator="lessThan">
      <formula>0</formula>
    </cfRule>
  </conditionalFormatting>
  <conditionalFormatting sqref="BB48">
    <cfRule type="cellIs" dxfId="33" priority="91" operator="lessThan">
      <formula>0.3333334</formula>
    </cfRule>
    <cfRule type="cellIs" dxfId="32" priority="92" operator="greaterThan">
      <formula>3</formula>
    </cfRule>
  </conditionalFormatting>
  <conditionalFormatting sqref="BA48">
    <cfRule type="cellIs" dxfId="31" priority="89" operator="greaterThan">
      <formula>0</formula>
    </cfRule>
    <cfRule type="cellIs" dxfId="30" priority="90" operator="lessThan">
      <formula>0</formula>
    </cfRule>
  </conditionalFormatting>
  <conditionalFormatting sqref="BB51">
    <cfRule type="cellIs" dxfId="29" priority="85" operator="lessThan">
      <formula>0.3333334</formula>
    </cfRule>
    <cfRule type="cellIs" dxfId="28" priority="86" operator="greaterThan">
      <formula>3</formula>
    </cfRule>
  </conditionalFormatting>
  <conditionalFormatting sqref="BA51">
    <cfRule type="cellIs" dxfId="27" priority="83" operator="greaterThan">
      <formula>0</formula>
    </cfRule>
    <cfRule type="cellIs" dxfId="26" priority="84" operator="lessThan">
      <formula>0</formula>
    </cfRule>
  </conditionalFormatting>
  <conditionalFormatting sqref="BB46">
    <cfRule type="cellIs" dxfId="25" priority="54" operator="lessThan">
      <formula>0.3333334</formula>
    </cfRule>
    <cfRule type="cellIs" dxfId="24" priority="55" operator="greaterThan">
      <formula>3</formula>
    </cfRule>
  </conditionalFormatting>
  <conditionalFormatting sqref="BE2:BE65">
    <cfRule type="colorScale" priority="5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46">
    <cfRule type="cellIs" dxfId="23" priority="52" operator="greaterThan">
      <formula>0</formula>
    </cfRule>
    <cfRule type="cellIs" dxfId="22" priority="53" operator="lessThan">
      <formula>0</formula>
    </cfRule>
  </conditionalFormatting>
  <conditionalFormatting sqref="H2:H65">
    <cfRule type="cellIs" dxfId="21" priority="1746" operator="lessThanOrEqual">
      <formula>$K$71</formula>
    </cfRule>
  </conditionalFormatting>
  <conditionalFormatting sqref="I2:I65">
    <cfRule type="cellIs" dxfId="20" priority="1748" operator="greaterThanOrEqual">
      <formula>$I$71</formula>
    </cfRule>
  </conditionalFormatting>
  <conditionalFormatting sqref="F2:F65">
    <cfRule type="cellIs" dxfId="19" priority="1750" operator="greaterThanOrEqual">
      <formula>$I$69</formula>
    </cfRule>
    <cfRule type="cellIs" dxfId="18" priority="1751" operator="lessThanOrEqual">
      <formula>$K$69</formula>
    </cfRule>
  </conditionalFormatting>
  <conditionalFormatting sqref="J2:J65">
    <cfRule type="cellIs" dxfId="17" priority="1754" operator="lessThanOrEqual">
      <formula>$K$72</formula>
    </cfRule>
    <cfRule type="cellIs" dxfId="16" priority="1755" operator="greaterThanOrEqual">
      <formula>$I$72</formula>
    </cfRule>
  </conditionalFormatting>
  <conditionalFormatting sqref="K2:K65">
    <cfRule type="cellIs" dxfId="15" priority="1758" operator="greaterThanOrEqual">
      <formula>$I$73</formula>
    </cfRule>
    <cfRule type="cellIs" dxfId="14" priority="1759" operator="lessThanOrEqual">
      <formula>$K$73</formula>
    </cfRule>
  </conditionalFormatting>
  <conditionalFormatting sqref="AT2:AT65">
    <cfRule type="colorScale" priority="176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CT2:CT65">
    <cfRule type="colorScale" priority="176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D2:D65">
    <cfRule type="cellIs" dxfId="13" priority="1765" operator="greaterThanOrEqual">
      <formula>$I$74</formula>
    </cfRule>
    <cfRule type="cellIs" dxfId="12" priority="1766" operator="lessThanOrEqual">
      <formula>$K$74</formula>
    </cfRule>
  </conditionalFormatting>
  <conditionalFormatting sqref="BJ49:BJ50 BJ47 BJ52:BJ65 BJ17:BJ45 BJ2:BJ5 BJ7:BJ15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BJ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BJ1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J4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J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J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78</v>
      </c>
    </row>
    <row r="3" spans="1:1" x14ac:dyDescent="0.2">
      <c r="A3" t="s">
        <v>207</v>
      </c>
    </row>
    <row r="4" spans="1:1" x14ac:dyDescent="0.2">
      <c r="A4" t="s">
        <v>206</v>
      </c>
    </row>
    <row r="5" spans="1:1" x14ac:dyDescent="0.2">
      <c r="A5" t="s">
        <v>208</v>
      </c>
    </row>
    <row r="6" spans="1:1" x14ac:dyDescent="0.2">
      <c r="A6" t="s">
        <v>58</v>
      </c>
    </row>
    <row r="7" spans="1:1" x14ac:dyDescent="0.2">
      <c r="A7" t="s">
        <v>195</v>
      </c>
    </row>
    <row r="8" spans="1:1" x14ac:dyDescent="0.2">
      <c r="A8" t="s">
        <v>5</v>
      </c>
    </row>
    <row r="9" spans="1:1" x14ac:dyDescent="0.2">
      <c r="A9" t="s">
        <v>57</v>
      </c>
    </row>
    <row r="10" spans="1:1" x14ac:dyDescent="0.2">
      <c r="A1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109</v>
      </c>
      <c r="C1" t="s">
        <v>42</v>
      </c>
      <c r="D1" t="s">
        <v>104</v>
      </c>
      <c r="E1" t="s">
        <v>105</v>
      </c>
      <c r="F1" t="s">
        <v>28</v>
      </c>
      <c r="G1" t="s">
        <v>103</v>
      </c>
      <c r="H1" t="s">
        <v>119</v>
      </c>
      <c r="J1" t="s">
        <v>0</v>
      </c>
      <c r="K1" t="s">
        <v>188</v>
      </c>
      <c r="L1" t="s">
        <v>108</v>
      </c>
      <c r="M1" s="19" t="s">
        <v>190</v>
      </c>
      <c r="N1" s="19"/>
    </row>
    <row r="2" spans="1:14" x14ac:dyDescent="0.2">
      <c r="A2" s="3" t="str">
        <f>Damian!A2</f>
        <v>aapl</v>
      </c>
      <c r="B2" s="1">
        <f>Damian!AI2*$E$77</f>
        <v>709.97011343049644</v>
      </c>
      <c r="C2" s="2">
        <v>0</v>
      </c>
      <c r="D2" s="2">
        <v>0</v>
      </c>
      <c r="E2" s="3">
        <f>C2+D2</f>
        <v>0</v>
      </c>
      <c r="F2" s="1">
        <f t="shared" ref="F2:F65" si="0">B2-E2</f>
        <v>709.97011343049644</v>
      </c>
      <c r="G2" s="1">
        <f>Damian!M2</f>
        <v>0</v>
      </c>
      <c r="H2" s="36">
        <f>E2/B2</f>
        <v>0</v>
      </c>
      <c r="I2" s="71"/>
      <c r="J2" t="s">
        <v>50</v>
      </c>
      <c r="K2">
        <v>13</v>
      </c>
      <c r="L2" s="1" t="s">
        <v>189</v>
      </c>
      <c r="M2" s="19">
        <v>147</v>
      </c>
    </row>
    <row r="3" spans="1:14" x14ac:dyDescent="0.2">
      <c r="A3" s="3" t="str">
        <f>Damian!A3</f>
        <v>abmd</v>
      </c>
      <c r="B3" s="1">
        <f>Damian!AI3*$E$77</f>
        <v>194.77275335639013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194.77275335639013</v>
      </c>
      <c r="G3" s="1">
        <f>Damian!M3</f>
        <v>0</v>
      </c>
      <c r="H3" s="36">
        <f t="shared" ref="H3:H66" si="2">E3/B3</f>
        <v>0</v>
      </c>
      <c r="I3" s="20"/>
      <c r="J3" t="s">
        <v>7</v>
      </c>
      <c r="K3">
        <v>1</v>
      </c>
      <c r="L3" s="1" t="s">
        <v>189</v>
      </c>
      <c r="M3" s="19">
        <v>120</v>
      </c>
    </row>
    <row r="4" spans="1:14" x14ac:dyDescent="0.2">
      <c r="A4" s="3" t="str">
        <f>Damian!A4</f>
        <v>abnb</v>
      </c>
      <c r="B4" s="1">
        <f>Damian!AI4*$E$77</f>
        <v>52.723241194379661</v>
      </c>
      <c r="C4" s="2">
        <v>0</v>
      </c>
      <c r="D4" s="2">
        <v>0</v>
      </c>
      <c r="E4" s="3">
        <f t="shared" si="1"/>
        <v>0</v>
      </c>
      <c r="F4" s="1">
        <f t="shared" si="0"/>
        <v>52.723241194379661</v>
      </c>
      <c r="G4" s="1">
        <f>Damian!M4</f>
        <v>0</v>
      </c>
      <c r="H4" s="36">
        <f t="shared" si="2"/>
        <v>0</v>
      </c>
      <c r="I4" s="20"/>
      <c r="L4" s="1"/>
      <c r="M4" s="19"/>
    </row>
    <row r="5" spans="1:14" x14ac:dyDescent="0.2">
      <c r="A5" s="3" t="str">
        <f>Damian!A6</f>
        <v>adyey</v>
      </c>
      <c r="B5" s="1">
        <f>Damian!AI6*$E$77</f>
        <v>620.84017530740641</v>
      </c>
      <c r="C5" s="2">
        <v>0</v>
      </c>
      <c r="D5" s="2">
        <v>0</v>
      </c>
      <c r="E5" s="3">
        <f t="shared" si="1"/>
        <v>0</v>
      </c>
      <c r="F5" s="1">
        <f t="shared" si="0"/>
        <v>620.84017530740641</v>
      </c>
      <c r="G5" s="1">
        <f>Damian!M6</f>
        <v>0</v>
      </c>
      <c r="H5" s="36">
        <f t="shared" si="2"/>
        <v>0</v>
      </c>
      <c r="I5" s="20"/>
      <c r="L5" s="1"/>
      <c r="M5" s="19"/>
    </row>
    <row r="6" spans="1:14" x14ac:dyDescent="0.2">
      <c r="A6" s="3" t="str">
        <f>Damian!A7</f>
        <v>amd</v>
      </c>
      <c r="B6" s="1">
        <f>Damian!AI7*$E$77</f>
        <v>653.12539119391795</v>
      </c>
      <c r="C6" s="2">
        <v>0</v>
      </c>
      <c r="D6" s="2">
        <v>0</v>
      </c>
      <c r="E6" s="3">
        <f t="shared" si="1"/>
        <v>0</v>
      </c>
      <c r="F6" s="1">
        <f t="shared" si="0"/>
        <v>653.12539119391795</v>
      </c>
      <c r="G6" s="1">
        <f>Damian!M7</f>
        <v>0</v>
      </c>
      <c r="H6" s="36">
        <f t="shared" si="2"/>
        <v>0</v>
      </c>
      <c r="I6" s="20"/>
      <c r="L6" s="1"/>
      <c r="M6" s="19"/>
    </row>
    <row r="7" spans="1:14" x14ac:dyDescent="0.2">
      <c r="A7" s="3" t="str">
        <f>Damian!A8</f>
        <v>amzn</v>
      </c>
      <c r="B7" s="1">
        <f>Damian!AI8*$E$77</f>
        <v>392.51217105298144</v>
      </c>
      <c r="C7" s="2">
        <v>0</v>
      </c>
      <c r="D7" s="2">
        <v>0</v>
      </c>
      <c r="E7" s="3">
        <f t="shared" si="1"/>
        <v>0</v>
      </c>
      <c r="F7" s="1">
        <f t="shared" si="0"/>
        <v>392.51217105298144</v>
      </c>
      <c r="G7" s="1">
        <f>Damian!M8</f>
        <v>0</v>
      </c>
      <c r="H7" s="36">
        <f t="shared" si="2"/>
        <v>0</v>
      </c>
      <c r="I7" s="20"/>
      <c r="L7" s="1"/>
      <c r="M7" s="19"/>
    </row>
    <row r="8" spans="1:14" x14ac:dyDescent="0.2">
      <c r="A8" s="3" t="str">
        <f>Damian!A9</f>
        <v>anet</v>
      </c>
      <c r="B8" s="1">
        <f>Damian!AI9*$E$77</f>
        <v>236.96829278343321</v>
      </c>
      <c r="C8" s="2">
        <v>0</v>
      </c>
      <c r="D8" s="2">
        <v>0</v>
      </c>
      <c r="E8" s="3">
        <f t="shared" si="1"/>
        <v>0</v>
      </c>
      <c r="F8" s="1">
        <f t="shared" si="0"/>
        <v>236.96829278343321</v>
      </c>
      <c r="G8" s="1">
        <f>Damian!M9</f>
        <v>-2</v>
      </c>
      <c r="H8" s="36">
        <f t="shared" si="2"/>
        <v>0</v>
      </c>
      <c r="I8" s="20"/>
      <c r="L8" s="1"/>
      <c r="M8" s="19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6" t="e">
        <f t="shared" si="2"/>
        <v>#REF!</v>
      </c>
      <c r="I9" s="72"/>
      <c r="M9" s="19"/>
    </row>
    <row r="10" spans="1:14" x14ac:dyDescent="0.2">
      <c r="A10" s="3" t="str">
        <f>Damian!A11</f>
        <v>axon</v>
      </c>
      <c r="B10" s="1">
        <f>Damian!AI11*$E$77</f>
        <v>445.91369048890516</v>
      </c>
      <c r="C10" s="2">
        <v>0</v>
      </c>
      <c r="D10" s="2">
        <v>175</v>
      </c>
      <c r="E10" s="3">
        <f t="shared" si="1"/>
        <v>175</v>
      </c>
      <c r="F10" s="1">
        <f t="shared" si="0"/>
        <v>270.91369048890516</v>
      </c>
      <c r="G10" s="1">
        <f>Damian!M11</f>
        <v>0</v>
      </c>
      <c r="H10" s="36">
        <f t="shared" si="2"/>
        <v>0.3924526286872419</v>
      </c>
      <c r="I10" s="20"/>
      <c r="L10" s="1"/>
      <c r="M10" s="19"/>
    </row>
    <row r="11" spans="1:14" x14ac:dyDescent="0.2">
      <c r="A11" s="3" t="str">
        <f>Damian!A12</f>
        <v>bros</v>
      </c>
      <c r="B11" s="1">
        <f>Damian!AI12*$E$77</f>
        <v>99.654592992367057</v>
      </c>
      <c r="C11" s="2">
        <v>0</v>
      </c>
      <c r="D11" s="2">
        <v>200</v>
      </c>
      <c r="E11" s="3">
        <f t="shared" si="1"/>
        <v>200</v>
      </c>
      <c r="F11" s="1">
        <f t="shared" si="0"/>
        <v>-100.34540700763294</v>
      </c>
      <c r="G11" s="1">
        <f>Damian!M12</f>
        <v>-1</v>
      </c>
      <c r="H11" s="36">
        <f t="shared" si="2"/>
        <v>2.0069320840567659</v>
      </c>
      <c r="I11" s="20"/>
      <c r="L11" s="1"/>
      <c r="M11" s="19"/>
    </row>
    <row r="12" spans="1:14" x14ac:dyDescent="0.2">
      <c r="A12" s="3" t="str">
        <f>Damian!A13</f>
        <v>bynd</v>
      </c>
      <c r="B12" s="1">
        <f>Damian!AI13*$E$77</f>
        <v>74.513291631306856</v>
      </c>
      <c r="C12" s="2">
        <v>0</v>
      </c>
      <c r="D12" s="2">
        <v>71</v>
      </c>
      <c r="E12" s="3">
        <f t="shared" si="1"/>
        <v>71</v>
      </c>
      <c r="F12" s="1">
        <f t="shared" si="0"/>
        <v>3.5132916313068563</v>
      </c>
      <c r="G12" s="1">
        <f>Damian!M13</f>
        <v>0</v>
      </c>
      <c r="H12" s="36">
        <f t="shared" si="2"/>
        <v>0.95285013513172001</v>
      </c>
      <c r="I12" s="20"/>
      <c r="L12" s="1"/>
      <c r="M12" s="19"/>
    </row>
    <row r="13" spans="1:14" x14ac:dyDescent="0.2">
      <c r="A13" s="3" t="str">
        <f>Damian!A14</f>
        <v>chwy</v>
      </c>
      <c r="B13" s="1">
        <f>Damian!AI14*$E$77</f>
        <v>171.90303674466449</v>
      </c>
      <c r="C13" s="2">
        <v>115</v>
      </c>
      <c r="D13" s="2">
        <v>0</v>
      </c>
      <c r="E13" s="3">
        <f t="shared" si="1"/>
        <v>115</v>
      </c>
      <c r="F13" s="1">
        <f t="shared" si="0"/>
        <v>56.90303674466449</v>
      </c>
      <c r="G13" s="1">
        <f>Damian!M14</f>
        <v>0</v>
      </c>
      <c r="H13" s="36">
        <f t="shared" si="2"/>
        <v>0.66898178285712784</v>
      </c>
      <c r="I13" s="20"/>
      <c r="L13" s="1"/>
      <c r="M13" s="19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6" t="e">
        <f t="shared" si="2"/>
        <v>#REF!</v>
      </c>
      <c r="I14" s="20"/>
      <c r="L14" s="1"/>
      <c r="M14" s="19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6" t="e">
        <f t="shared" si="2"/>
        <v>#REF!</v>
      </c>
      <c r="I15" s="73"/>
      <c r="L15" s="1"/>
      <c r="M15" s="19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6" t="e">
        <f t="shared" si="2"/>
        <v>#REF!</v>
      </c>
      <c r="I16" s="73"/>
      <c r="L16" s="1"/>
      <c r="M16" s="19"/>
    </row>
    <row r="17" spans="1:13" x14ac:dyDescent="0.2">
      <c r="A17" s="3" t="str">
        <f>Damian!A15</f>
        <v>ddog</v>
      </c>
      <c r="B17" s="1">
        <f>Damian!AI15*$E$77</f>
        <v>546.34087733978527</v>
      </c>
      <c r="C17" s="2">
        <v>514</v>
      </c>
      <c r="D17" s="2">
        <v>86</v>
      </c>
      <c r="E17" s="3">
        <f t="shared" si="1"/>
        <v>600</v>
      </c>
      <c r="F17" s="1">
        <f t="shared" si="0"/>
        <v>-53.659122660214734</v>
      </c>
      <c r="G17" s="1">
        <f>Damian!M15</f>
        <v>0</v>
      </c>
      <c r="H17" s="36">
        <f t="shared" si="2"/>
        <v>1.0982154637988812</v>
      </c>
      <c r="I17" s="20"/>
      <c r="L17" s="1"/>
      <c r="M17" s="19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6" t="e">
        <f t="shared" si="2"/>
        <v>#REF!</v>
      </c>
      <c r="I18" s="73"/>
      <c r="L18" s="1"/>
      <c r="M18" s="19"/>
    </row>
    <row r="19" spans="1:13" x14ac:dyDescent="0.2">
      <c r="A19" s="3" t="str">
        <f>Damian!A16</f>
        <v>docs</v>
      </c>
      <c r="B19" s="1">
        <f>Damian!AI16*$E$77</f>
        <v>14.070493187005695</v>
      </c>
      <c r="C19" s="2">
        <v>0</v>
      </c>
      <c r="D19" s="2">
        <v>0</v>
      </c>
      <c r="E19" s="3">
        <f t="shared" si="1"/>
        <v>0</v>
      </c>
      <c r="F19" s="1">
        <f t="shared" si="0"/>
        <v>14.070493187005695</v>
      </c>
      <c r="G19" s="1">
        <f>Damian!M16</f>
        <v>0</v>
      </c>
      <c r="H19" s="36">
        <f t="shared" si="2"/>
        <v>0</v>
      </c>
      <c r="I19" s="20"/>
      <c r="L19" s="1"/>
      <c r="M19" s="19"/>
    </row>
    <row r="20" spans="1:13" x14ac:dyDescent="0.2">
      <c r="A20" s="3" t="str">
        <f>Damian!A17</f>
        <v>docu</v>
      </c>
      <c r="B20" s="1">
        <f>Damian!AI17*$E$77</f>
        <v>224.19673709527302</v>
      </c>
      <c r="C20" s="2">
        <v>0</v>
      </c>
      <c r="D20" s="2">
        <v>363</v>
      </c>
      <c r="E20" s="3">
        <f t="shared" si="1"/>
        <v>363</v>
      </c>
      <c r="F20" s="1">
        <f t="shared" si="0"/>
        <v>-138.80326290472698</v>
      </c>
      <c r="G20" s="1">
        <f>Damian!M17</f>
        <v>0</v>
      </c>
      <c r="H20" s="36">
        <f t="shared" si="2"/>
        <v>1.6191136619697644</v>
      </c>
      <c r="I20" s="20"/>
      <c r="L20" s="1"/>
      <c r="M20" s="19"/>
    </row>
    <row r="21" spans="1:13" x14ac:dyDescent="0.2">
      <c r="A21" s="3" t="str">
        <f>Damian!A18</f>
        <v>duol</v>
      </c>
      <c r="B21" s="1">
        <f>Damian!AI18*$E$77</f>
        <v>51.724797206812084</v>
      </c>
      <c r="C21" s="2">
        <v>0</v>
      </c>
      <c r="D21" s="2">
        <v>189</v>
      </c>
      <c r="E21" s="3">
        <f t="shared" si="1"/>
        <v>189</v>
      </c>
      <c r="F21" s="1">
        <f t="shared" si="0"/>
        <v>-137.27520279318793</v>
      </c>
      <c r="G21" s="1">
        <f>Damian!M18</f>
        <v>0</v>
      </c>
      <c r="H21" s="36">
        <f t="shared" si="2"/>
        <v>3.65395342671559</v>
      </c>
      <c r="I21" s="20"/>
      <c r="M21" s="19"/>
    </row>
    <row r="22" spans="1:13" x14ac:dyDescent="0.2">
      <c r="A22" s="3" t="str">
        <f>Damian!A19</f>
        <v>edit</v>
      </c>
      <c r="B22" s="1">
        <f>Damian!AI19*$E$77</f>
        <v>135.24323779274997</v>
      </c>
      <c r="C22" s="2">
        <v>0</v>
      </c>
      <c r="D22" s="2">
        <v>124</v>
      </c>
      <c r="E22" s="3">
        <f t="shared" si="1"/>
        <v>124</v>
      </c>
      <c r="F22" s="1">
        <f t="shared" si="0"/>
        <v>11.243237792749966</v>
      </c>
      <c r="G22" s="1">
        <f>Damian!M19</f>
        <v>0</v>
      </c>
      <c r="H22" s="36">
        <f t="shared" si="2"/>
        <v>0.91686654374557808</v>
      </c>
      <c r="I22" s="20"/>
      <c r="L22" s="1"/>
      <c r="M22" s="19"/>
    </row>
    <row r="23" spans="1:13" x14ac:dyDescent="0.2">
      <c r="A23" s="3" t="str">
        <f>Damian!A20</f>
        <v>etsy</v>
      </c>
      <c r="B23" s="1">
        <f>Damian!AI20*$E$77</f>
        <v>555.42207294528987</v>
      </c>
      <c r="C23" s="2">
        <v>216</v>
      </c>
      <c r="D23" s="2">
        <v>216</v>
      </c>
      <c r="E23" s="3">
        <f t="shared" si="1"/>
        <v>432</v>
      </c>
      <c r="F23" s="1">
        <f t="shared" si="0"/>
        <v>123.42207294528987</v>
      </c>
      <c r="G23" s="1">
        <f>Damian!M20</f>
        <v>0</v>
      </c>
      <c r="H23" s="36">
        <f t="shared" si="2"/>
        <v>0.77778687784083222</v>
      </c>
      <c r="I23" s="20"/>
      <c r="L23" s="1"/>
      <c r="M23" s="19"/>
    </row>
    <row r="24" spans="1:13" x14ac:dyDescent="0.2">
      <c r="A24" s="3" t="str">
        <f>Damian!A21</f>
        <v>flgt</v>
      </c>
      <c r="B24" s="1">
        <f>Damian!AI21*$E$77</f>
        <v>604.73009084446016</v>
      </c>
      <c r="C24" s="2">
        <v>0</v>
      </c>
      <c r="D24" s="2">
        <v>0</v>
      </c>
      <c r="E24" s="3">
        <f t="shared" si="1"/>
        <v>0</v>
      </c>
      <c r="F24" s="1">
        <f t="shared" si="0"/>
        <v>604.73009084446016</v>
      </c>
      <c r="G24" s="1">
        <f>Damian!M21</f>
        <v>0</v>
      </c>
      <c r="H24" s="36">
        <f t="shared" si="2"/>
        <v>0</v>
      </c>
      <c r="I24" s="20"/>
      <c r="L24" s="1"/>
      <c r="M24" s="19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6" t="e">
        <f t="shared" si="2"/>
        <v>#REF!</v>
      </c>
      <c r="I25" s="73"/>
      <c r="M25" s="19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6" t="e">
        <f t="shared" si="2"/>
        <v>#REF!</v>
      </c>
      <c r="I26" s="73"/>
      <c r="L26" s="1"/>
      <c r="M26" s="19"/>
    </row>
    <row r="27" spans="1:13" x14ac:dyDescent="0.2">
      <c r="A27" s="3" t="str">
        <f>Damian!A22</f>
        <v>gh</v>
      </c>
      <c r="B27" s="1">
        <f>Damian!AI22*$E$77</f>
        <v>229.09192967406184</v>
      </c>
      <c r="C27" s="2">
        <v>0</v>
      </c>
      <c r="D27" s="2">
        <v>223</v>
      </c>
      <c r="E27" s="3">
        <f t="shared" si="1"/>
        <v>223</v>
      </c>
      <c r="F27" s="1">
        <f t="shared" si="0"/>
        <v>6.0919296740618449</v>
      </c>
      <c r="G27" s="1">
        <f>Damian!M22</f>
        <v>0</v>
      </c>
      <c r="H27" s="36">
        <f t="shared" si="2"/>
        <v>0.97340836195003</v>
      </c>
      <c r="I27" s="20"/>
      <c r="L27" s="1"/>
      <c r="M27" s="19"/>
    </row>
    <row r="28" spans="1:13" x14ac:dyDescent="0.2">
      <c r="A28" s="3" t="str">
        <f>Damian!A23</f>
        <v>gmed</v>
      </c>
      <c r="B28" s="1">
        <f>Damian!AI23*$E$77</f>
        <v>259.44200432657539</v>
      </c>
      <c r="C28" s="2">
        <v>0</v>
      </c>
      <c r="D28" s="2">
        <v>327</v>
      </c>
      <c r="E28" s="3">
        <f t="shared" si="1"/>
        <v>327</v>
      </c>
      <c r="F28" s="1">
        <f t="shared" si="0"/>
        <v>-67.557995673424614</v>
      </c>
      <c r="G28" s="1">
        <f>Damian!M23</f>
        <v>0</v>
      </c>
      <c r="H28" s="36">
        <f t="shared" si="2"/>
        <v>1.260397293216966</v>
      </c>
      <c r="I28" s="20"/>
      <c r="L28" s="1"/>
      <c r="M28" s="19"/>
    </row>
    <row r="29" spans="1:13" x14ac:dyDescent="0.2">
      <c r="A29" s="3" t="str">
        <f>Damian!A24</f>
        <v>goog</v>
      </c>
      <c r="B29" s="1">
        <f>Damian!AI24*$E$77</f>
        <v>390.28840586591673</v>
      </c>
      <c r="C29" s="2">
        <v>0</v>
      </c>
      <c r="D29" s="2">
        <v>0</v>
      </c>
      <c r="E29" s="3">
        <f t="shared" si="1"/>
        <v>0</v>
      </c>
      <c r="F29" s="1">
        <f t="shared" si="0"/>
        <v>390.28840586591673</v>
      </c>
      <c r="G29" s="1">
        <f>Damian!M24</f>
        <v>0</v>
      </c>
      <c r="H29" s="36">
        <f t="shared" si="2"/>
        <v>0</v>
      </c>
      <c r="I29" s="20"/>
      <c r="L29" s="1"/>
      <c r="M29" s="19"/>
    </row>
    <row r="30" spans="1:13" x14ac:dyDescent="0.2">
      <c r="A30" s="3" t="str">
        <f>Damian!A25</f>
        <v>intg</v>
      </c>
      <c r="B30" s="1">
        <f>Damian!AI25*$E$77</f>
        <v>182.37734877252183</v>
      </c>
      <c r="C30" s="2">
        <v>0</v>
      </c>
      <c r="D30" s="2">
        <v>0</v>
      </c>
      <c r="E30" s="3">
        <f t="shared" si="1"/>
        <v>0</v>
      </c>
      <c r="F30" s="1">
        <f t="shared" si="0"/>
        <v>182.37734877252183</v>
      </c>
      <c r="G30" s="1">
        <f>Damian!M25</f>
        <v>0</v>
      </c>
      <c r="H30" s="36">
        <f t="shared" si="2"/>
        <v>0</v>
      </c>
      <c r="I30" s="20"/>
      <c r="L30" s="9"/>
      <c r="M30" s="20"/>
    </row>
    <row r="31" spans="1:13" x14ac:dyDescent="0.2">
      <c r="A31" s="3" t="str">
        <f>Damian!A26</f>
        <v>isrg</v>
      </c>
      <c r="B31" s="1">
        <f>Damian!AI26*$E$77</f>
        <v>198.9340619248143</v>
      </c>
      <c r="C31" s="2">
        <v>192</v>
      </c>
      <c r="D31" s="2">
        <v>0</v>
      </c>
      <c r="E31" s="3">
        <f t="shared" si="1"/>
        <v>192</v>
      </c>
      <c r="F31" s="1">
        <f t="shared" si="0"/>
        <v>6.9340619248143014</v>
      </c>
      <c r="G31" s="1">
        <f>Damian!M26</f>
        <v>-2</v>
      </c>
      <c r="H31" s="36">
        <f t="shared" si="2"/>
        <v>0.96514391825249624</v>
      </c>
      <c r="I31" s="20"/>
      <c r="L31" s="7"/>
      <c r="M31" s="7"/>
    </row>
    <row r="32" spans="1:13" x14ac:dyDescent="0.2">
      <c r="A32" s="3" t="str">
        <f>Damian!A27</f>
        <v>jd</v>
      </c>
      <c r="B32" s="1">
        <f>Damian!AI27*$E$77</f>
        <v>37.031723119650344</v>
      </c>
      <c r="C32" s="2">
        <v>0</v>
      </c>
      <c r="D32" s="2">
        <v>326</v>
      </c>
      <c r="E32" s="3">
        <f t="shared" si="1"/>
        <v>326</v>
      </c>
      <c r="F32" s="1">
        <f t="shared" si="0"/>
        <v>-288.96827688034966</v>
      </c>
      <c r="G32" s="1">
        <f>Damian!M27</f>
        <v>0</v>
      </c>
      <c r="H32" s="36">
        <f t="shared" si="2"/>
        <v>8.8032630549403965</v>
      </c>
      <c r="I32" s="20"/>
    </row>
    <row r="33" spans="1:9" x14ac:dyDescent="0.2">
      <c r="A33" s="3" t="str">
        <f>Damian!A28</f>
        <v>lspd</v>
      </c>
      <c r="B33" s="1">
        <f>Damian!AI28*$E$77</f>
        <v>56.800783702933515</v>
      </c>
      <c r="C33" s="2">
        <v>0</v>
      </c>
      <c r="D33" s="2">
        <v>424</v>
      </c>
      <c r="E33" s="3">
        <f t="shared" si="1"/>
        <v>424</v>
      </c>
      <c r="F33" s="1">
        <f t="shared" si="0"/>
        <v>-367.19921629706647</v>
      </c>
      <c r="G33" s="1">
        <f>Damian!M28</f>
        <v>0</v>
      </c>
      <c r="H33" s="36">
        <f t="shared" si="2"/>
        <v>7.4646857377445341</v>
      </c>
      <c r="I33" s="20"/>
    </row>
    <row r="34" spans="1:9" x14ac:dyDescent="0.2">
      <c r="A34" s="3" t="str">
        <f>Damian!A29</f>
        <v>lulu</v>
      </c>
      <c r="B34" s="1">
        <f>Damian!AI29*$E$77</f>
        <v>658.33610367040603</v>
      </c>
      <c r="C34" s="2">
        <v>0</v>
      </c>
      <c r="D34" s="2">
        <v>834</v>
      </c>
      <c r="E34" s="3">
        <f t="shared" si="1"/>
        <v>834</v>
      </c>
      <c r="F34" s="1">
        <f t="shared" si="0"/>
        <v>-175.66389632959397</v>
      </c>
      <c r="G34" s="1">
        <f>Damian!M29</f>
        <v>0</v>
      </c>
      <c r="H34" s="36">
        <f t="shared" si="2"/>
        <v>1.2668301120813807</v>
      </c>
      <c r="I34" s="20"/>
    </row>
    <row r="35" spans="1:9" x14ac:dyDescent="0.2">
      <c r="A35" s="3" t="str">
        <f>Damian!A30</f>
        <v>mdb</v>
      </c>
      <c r="B35" s="1">
        <f>Damian!AI30*$E$77</f>
        <v>709.97011343049644</v>
      </c>
      <c r="C35" s="2">
        <v>0</v>
      </c>
      <c r="D35" s="2">
        <v>250</v>
      </c>
      <c r="E35" s="3">
        <f t="shared" si="1"/>
        <v>250</v>
      </c>
      <c r="F35" s="1">
        <f t="shared" si="0"/>
        <v>459.97011343049644</v>
      </c>
      <c r="G35" s="1">
        <f>Damian!M30</f>
        <v>0</v>
      </c>
      <c r="H35" s="36">
        <f t="shared" si="2"/>
        <v>0.35212749842669838</v>
      </c>
      <c r="I35" s="20"/>
    </row>
    <row r="36" spans="1:9" x14ac:dyDescent="0.2">
      <c r="A36" s="3" t="str">
        <f>Damian!A31</f>
        <v>meli</v>
      </c>
      <c r="B36" s="1">
        <f>Damian!AI31*$E$77</f>
        <v>271.06257009933989</v>
      </c>
      <c r="C36" s="2">
        <v>0</v>
      </c>
      <c r="D36" s="2">
        <v>635</v>
      </c>
      <c r="E36" s="3">
        <f t="shared" si="1"/>
        <v>635</v>
      </c>
      <c r="F36" s="1">
        <f t="shared" si="0"/>
        <v>-363.93742990066011</v>
      </c>
      <c r="G36" s="1">
        <f>Damian!M31</f>
        <v>-2</v>
      </c>
      <c r="H36" s="36">
        <f t="shared" si="2"/>
        <v>2.3426325507327816</v>
      </c>
      <c r="I36" s="20"/>
    </row>
    <row r="37" spans="1:9" x14ac:dyDescent="0.2">
      <c r="A37" s="3" t="str">
        <f>Damian!A32</f>
        <v>mnst</v>
      </c>
      <c r="B37" s="1">
        <f>Damian!AI32*$E$77</f>
        <v>61.89997174184289</v>
      </c>
      <c r="C37" s="2">
        <v>0</v>
      </c>
      <c r="D37" s="2">
        <v>176</v>
      </c>
      <c r="E37" s="3">
        <f t="shared" si="1"/>
        <v>176</v>
      </c>
      <c r="F37" s="1">
        <f t="shared" si="0"/>
        <v>-114.10002825815711</v>
      </c>
      <c r="G37" s="1">
        <f>Damian!M32</f>
        <v>0</v>
      </c>
      <c r="H37" s="36">
        <f t="shared" si="2"/>
        <v>2.8432969361281346</v>
      </c>
      <c r="I37" s="20"/>
    </row>
    <row r="38" spans="1:9" x14ac:dyDescent="0.2">
      <c r="A38" s="3" t="str">
        <f>Damian!A33</f>
        <v>msft</v>
      </c>
      <c r="B38" s="1">
        <f>Damian!AI33*$E$77</f>
        <v>709.97011343049644</v>
      </c>
      <c r="C38" s="2">
        <v>0</v>
      </c>
      <c r="D38" s="2">
        <v>248</v>
      </c>
      <c r="E38" s="3">
        <f t="shared" si="1"/>
        <v>248</v>
      </c>
      <c r="F38" s="1">
        <f t="shared" si="0"/>
        <v>461.97011343049644</v>
      </c>
      <c r="G38" s="1">
        <f>Damian!M33</f>
        <v>0</v>
      </c>
      <c r="H38" s="36">
        <f t="shared" si="2"/>
        <v>0.34931047843928481</v>
      </c>
      <c r="I38" s="20"/>
    </row>
    <row r="39" spans="1:9" x14ac:dyDescent="0.2">
      <c r="A39" s="3" t="str">
        <f>Damian!A34</f>
        <v>mtch</v>
      </c>
      <c r="B39" s="1">
        <f>Damian!AI34*$E$77</f>
        <v>383.39222795208121</v>
      </c>
      <c r="C39" s="2">
        <v>0</v>
      </c>
      <c r="D39" s="2">
        <v>206</v>
      </c>
      <c r="E39" s="3">
        <f t="shared" si="1"/>
        <v>206</v>
      </c>
      <c r="F39" s="1">
        <f t="shared" si="0"/>
        <v>177.39222795208121</v>
      </c>
      <c r="G39" s="1">
        <f>Damian!M34</f>
        <v>0</v>
      </c>
      <c r="H39" s="36">
        <f t="shared" si="2"/>
        <v>0.53730875323259597</v>
      </c>
      <c r="I39" s="20"/>
    </row>
    <row r="40" spans="1:9" x14ac:dyDescent="0.2">
      <c r="A40" s="3" t="str">
        <f>Damian!A35</f>
        <v>nvcr</v>
      </c>
      <c r="B40" s="1">
        <f>Damian!AI35*$E$77</f>
        <v>363.34011882553341</v>
      </c>
      <c r="C40" s="2">
        <v>0</v>
      </c>
      <c r="D40" s="2">
        <v>696</v>
      </c>
      <c r="E40" s="3">
        <f t="shared" si="1"/>
        <v>696</v>
      </c>
      <c r="F40" s="1">
        <f t="shared" si="0"/>
        <v>-332.65988117446659</v>
      </c>
      <c r="G40" s="1">
        <f>Damian!M35</f>
        <v>0</v>
      </c>
      <c r="H40" s="36">
        <f t="shared" si="2"/>
        <v>1.9155605559049242</v>
      </c>
      <c r="I40" s="20"/>
    </row>
    <row r="41" spans="1:9" x14ac:dyDescent="0.2">
      <c r="A41" s="3" t="str">
        <f>Damian!A36</f>
        <v>nvda</v>
      </c>
      <c r="B41" s="1">
        <f>Damian!AI36*$E$77</f>
        <v>464.69287664510802</v>
      </c>
      <c r="C41" s="2">
        <v>0</v>
      </c>
      <c r="D41" s="2">
        <v>0</v>
      </c>
      <c r="E41" s="3">
        <f t="shared" si="1"/>
        <v>0</v>
      </c>
      <c r="F41" s="1">
        <f t="shared" si="0"/>
        <v>464.69287664510802</v>
      </c>
      <c r="G41" s="1">
        <f>Damian!M36</f>
        <v>0</v>
      </c>
      <c r="H41" s="36">
        <f t="shared" si="2"/>
        <v>0</v>
      </c>
      <c r="I41" s="20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6" t="e">
        <f t="shared" si="2"/>
        <v>#REF!</v>
      </c>
      <c r="I42" s="73"/>
    </row>
    <row r="43" spans="1:9" x14ac:dyDescent="0.2">
      <c r="A43" s="3" t="str">
        <f>Damian!A37</f>
        <v>okta</v>
      </c>
      <c r="B43" s="1">
        <f>Damian!AI37*$E$77</f>
        <v>434.7336607120742</v>
      </c>
      <c r="C43" s="2">
        <v>165</v>
      </c>
      <c r="D43" s="2">
        <v>248</v>
      </c>
      <c r="E43" s="3">
        <f t="shared" si="1"/>
        <v>413</v>
      </c>
      <c r="F43" s="1">
        <f t="shared" si="0"/>
        <v>21.733660712074197</v>
      </c>
      <c r="G43" s="1">
        <f>Damian!M37</f>
        <v>0</v>
      </c>
      <c r="H43" s="36">
        <f t="shared" si="2"/>
        <v>0.95000695212679087</v>
      </c>
      <c r="I43" s="20"/>
    </row>
    <row r="44" spans="1:9" x14ac:dyDescent="0.2">
      <c r="A44" s="3" t="str">
        <f>Damian!A38</f>
        <v>open</v>
      </c>
      <c r="B44" s="1">
        <f>Damian!AI38*$E$77</f>
        <v>59.525062498187246</v>
      </c>
      <c r="C44" s="2">
        <v>0</v>
      </c>
      <c r="D44" s="2">
        <v>82</v>
      </c>
      <c r="E44" s="3">
        <f t="shared" si="1"/>
        <v>82</v>
      </c>
      <c r="F44" s="1">
        <f t="shared" si="0"/>
        <v>-22.474937501812754</v>
      </c>
      <c r="G44" s="1">
        <f>Damian!M38</f>
        <v>0</v>
      </c>
      <c r="H44" s="36">
        <f t="shared" si="2"/>
        <v>1.3775710021723573</v>
      </c>
      <c r="I44" s="20"/>
    </row>
    <row r="45" spans="1:9" x14ac:dyDescent="0.2">
      <c r="A45" s="3" t="str">
        <f>Damian!A39</f>
        <v>panw</v>
      </c>
      <c r="B45" s="1">
        <f>Damian!AI39*$E$77</f>
        <v>537.07907820120749</v>
      </c>
      <c r="C45" s="2">
        <v>0</v>
      </c>
      <c r="D45" s="2">
        <v>0</v>
      </c>
      <c r="E45" s="3">
        <f t="shared" si="1"/>
        <v>0</v>
      </c>
      <c r="F45" s="1">
        <f t="shared" si="0"/>
        <v>537.07907820120749</v>
      </c>
      <c r="G45" s="1">
        <f>Damian!M39</f>
        <v>0</v>
      </c>
      <c r="H45" s="36">
        <f t="shared" si="2"/>
        <v>0</v>
      </c>
      <c r="I45" s="20"/>
    </row>
    <row r="46" spans="1:9" x14ac:dyDescent="0.2">
      <c r="A46" s="3" t="str">
        <f>Damian!A41</f>
        <v>pins</v>
      </c>
      <c r="B46" s="1">
        <f>Damian!AI41*$E$77</f>
        <v>108.60072262646115</v>
      </c>
      <c r="C46" s="2">
        <v>0</v>
      </c>
      <c r="D46" s="2">
        <v>136</v>
      </c>
      <c r="E46" s="3">
        <f t="shared" si="1"/>
        <v>136</v>
      </c>
      <c r="F46" s="1">
        <f t="shared" si="0"/>
        <v>-27.399277373538851</v>
      </c>
      <c r="G46" s="1">
        <f>Damian!M41</f>
        <v>0</v>
      </c>
      <c r="H46" s="36">
        <f t="shared" si="2"/>
        <v>1.2522936929966879</v>
      </c>
      <c r="I46" s="20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6" t="e">
        <f t="shared" si="2"/>
        <v>#REF!</v>
      </c>
      <c r="I47" s="20"/>
    </row>
    <row r="48" spans="1:9" x14ac:dyDescent="0.2">
      <c r="A48" s="3" t="str">
        <f>Damian!A42</f>
        <v>qdel</v>
      </c>
      <c r="B48" s="1">
        <f>Damian!AI42*$E$77</f>
        <v>85.914592247167732</v>
      </c>
      <c r="C48" s="2">
        <v>0</v>
      </c>
      <c r="D48" s="2">
        <v>303</v>
      </c>
      <c r="E48" s="3">
        <f t="shared" si="1"/>
        <v>303</v>
      </c>
      <c r="F48" s="1">
        <f t="shared" si="0"/>
        <v>-217.08540775283228</v>
      </c>
      <c r="G48" s="1">
        <f>Damian!M42</f>
        <v>0</v>
      </c>
      <c r="H48" s="36">
        <f t="shared" si="2"/>
        <v>3.5267582848824928</v>
      </c>
      <c r="I48" s="20"/>
    </row>
    <row r="49" spans="1:9" x14ac:dyDescent="0.2">
      <c r="A49" s="3" t="str">
        <f>Damian!A43</f>
        <v>rblx</v>
      </c>
      <c r="B49" s="1">
        <f>Damian!AI43*$E$77</f>
        <v>49.888894309358655</v>
      </c>
      <c r="C49" s="2">
        <v>0</v>
      </c>
      <c r="D49" s="2">
        <v>0</v>
      </c>
      <c r="E49" s="3">
        <f t="shared" si="1"/>
        <v>0</v>
      </c>
      <c r="F49" s="1">
        <f t="shared" si="0"/>
        <v>49.888894309358655</v>
      </c>
      <c r="G49" s="1">
        <f>Damian!M43</f>
        <v>-1</v>
      </c>
      <c r="H49" s="36">
        <f t="shared" si="2"/>
        <v>0</v>
      </c>
      <c r="I49" s="20"/>
    </row>
    <row r="50" spans="1:9" x14ac:dyDescent="0.2">
      <c r="A50" s="3" t="str">
        <f>Damian!A44</f>
        <v>rdfn</v>
      </c>
      <c r="B50" s="1">
        <f>Damian!AI44*$E$77</f>
        <v>46.901643956685653</v>
      </c>
      <c r="C50" s="2">
        <v>101</v>
      </c>
      <c r="D50" s="2">
        <v>55</v>
      </c>
      <c r="E50" s="3">
        <f t="shared" si="1"/>
        <v>156</v>
      </c>
      <c r="F50" s="1">
        <f t="shared" si="0"/>
        <v>-109.09835604331434</v>
      </c>
      <c r="G50" s="1">
        <f>Damian!M44</f>
        <v>0</v>
      </c>
      <c r="H50" s="36">
        <f t="shared" si="2"/>
        <v>3.3261094247371852</v>
      </c>
      <c r="I50" s="20"/>
    </row>
    <row r="51" spans="1:9" x14ac:dyDescent="0.2">
      <c r="A51" s="3" t="str">
        <f>Damian!A45</f>
        <v>rgen</v>
      </c>
      <c r="B51" s="1">
        <f>Damian!AI45*$E$77</f>
        <v>448.81051721107735</v>
      </c>
      <c r="C51" s="2">
        <v>0</v>
      </c>
      <c r="D51" s="2">
        <v>857</v>
      </c>
      <c r="E51" s="3">
        <f t="shared" si="1"/>
        <v>857</v>
      </c>
      <c r="F51" s="1">
        <f t="shared" si="0"/>
        <v>-408.18948278892265</v>
      </c>
      <c r="G51" s="1">
        <f>Damian!M45</f>
        <v>-2</v>
      </c>
      <c r="H51" s="36">
        <f t="shared" si="2"/>
        <v>1.9094917947231382</v>
      </c>
      <c r="I51" s="20"/>
    </row>
    <row r="52" spans="1:9" x14ac:dyDescent="0.2">
      <c r="A52" s="3" t="str">
        <f>Damian!A46</f>
        <v>rivn</v>
      </c>
      <c r="B52" s="1">
        <f>Damian!AI46*$E$77</f>
        <v>46.901643956685653</v>
      </c>
      <c r="C52" s="2">
        <v>0</v>
      </c>
      <c r="D52" s="2">
        <v>0</v>
      </c>
      <c r="E52" s="3">
        <f t="shared" si="1"/>
        <v>0</v>
      </c>
      <c r="F52" s="1">
        <f t="shared" si="0"/>
        <v>46.901643956685653</v>
      </c>
      <c r="G52" s="1">
        <f>Damian!M46</f>
        <v>0</v>
      </c>
      <c r="H52" s="36">
        <f t="shared" si="2"/>
        <v>0</v>
      </c>
      <c r="I52" s="20"/>
    </row>
    <row r="53" spans="1:9" x14ac:dyDescent="0.2">
      <c r="A53" s="3" t="str">
        <f>Damian!A47</f>
        <v>roku</v>
      </c>
      <c r="B53" s="1">
        <f>Damian!AI47*$E$77</f>
        <v>307.18284437471118</v>
      </c>
      <c r="C53" s="2">
        <v>0</v>
      </c>
      <c r="D53" s="2">
        <v>165</v>
      </c>
      <c r="E53" s="3">
        <f t="shared" si="1"/>
        <v>165</v>
      </c>
      <c r="F53" s="1">
        <f t="shared" si="0"/>
        <v>142.18284437471118</v>
      </c>
      <c r="G53" s="1">
        <f>Damian!M47</f>
        <v>0</v>
      </c>
      <c r="H53" s="36">
        <f t="shared" si="2"/>
        <v>0.53713937162040171</v>
      </c>
      <c r="I53" s="20"/>
    </row>
    <row r="54" spans="1:9" x14ac:dyDescent="0.2">
      <c r="A54" s="3" t="str">
        <f>Damian!A48</f>
        <v>rvlv</v>
      </c>
      <c r="B54" s="1">
        <f>Damian!AI48*$E$77</f>
        <v>102.18590097398349</v>
      </c>
      <c r="C54" s="2">
        <v>0</v>
      </c>
      <c r="D54" s="2">
        <v>0</v>
      </c>
      <c r="E54" s="3">
        <f t="shared" si="1"/>
        <v>0</v>
      </c>
      <c r="F54" s="1">
        <f t="shared" si="0"/>
        <v>102.18590097398349</v>
      </c>
      <c r="G54" s="1">
        <f>Damian!M48</f>
        <v>0</v>
      </c>
      <c r="H54" s="36">
        <f t="shared" si="2"/>
        <v>0</v>
      </c>
      <c r="I54" s="20"/>
    </row>
    <row r="55" spans="1:9" x14ac:dyDescent="0.2">
      <c r="A55" s="3" t="str">
        <f>Damian!A49</f>
        <v>se</v>
      </c>
      <c r="B55" s="1">
        <f>Damian!AI49*$E$77</f>
        <v>488.78061608298157</v>
      </c>
      <c r="C55" s="2">
        <v>0</v>
      </c>
      <c r="D55" s="2">
        <v>1615</v>
      </c>
      <c r="E55" s="3">
        <f t="shared" si="1"/>
        <v>1615</v>
      </c>
      <c r="F55" s="1">
        <f t="shared" si="0"/>
        <v>-1126.2193839170184</v>
      </c>
      <c r="G55" s="1">
        <f>Damian!M49</f>
        <v>0</v>
      </c>
      <c r="H55" s="36">
        <f t="shared" si="2"/>
        <v>3.3041408494108881</v>
      </c>
      <c r="I55" s="20"/>
    </row>
    <row r="56" spans="1:9" x14ac:dyDescent="0.2">
      <c r="A56" s="3" t="str">
        <f>Damian!A50</f>
        <v>shop</v>
      </c>
      <c r="B56" s="1">
        <f>Damian!AI50*$E$77</f>
        <v>388.62518110914743</v>
      </c>
      <c r="C56" s="2">
        <v>0</v>
      </c>
      <c r="D56" s="2">
        <v>317</v>
      </c>
      <c r="E56" s="3">
        <f t="shared" si="1"/>
        <v>317</v>
      </c>
      <c r="F56" s="1">
        <f t="shared" si="0"/>
        <v>71.625181109147434</v>
      </c>
      <c r="G56" s="1">
        <f>Damian!M50</f>
        <v>0</v>
      </c>
      <c r="H56" s="36">
        <f t="shared" si="2"/>
        <v>0.81569598525569775</v>
      </c>
      <c r="I56" s="20"/>
    </row>
    <row r="57" spans="1:9" x14ac:dyDescent="0.2">
      <c r="A57" s="3" t="str">
        <f>Damian!A51</f>
        <v>snow</v>
      </c>
      <c r="B57" s="1">
        <f>Damian!AI51*$E$77</f>
        <v>47.370300962479909</v>
      </c>
      <c r="C57" s="2">
        <v>0</v>
      </c>
      <c r="D57" s="2">
        <v>0</v>
      </c>
      <c r="E57" s="3">
        <f t="shared" si="1"/>
        <v>0</v>
      </c>
      <c r="F57" s="1">
        <f t="shared" si="0"/>
        <v>47.370300962479909</v>
      </c>
      <c r="G57" s="1">
        <f>Damian!M51</f>
        <v>0</v>
      </c>
      <c r="H57" s="36">
        <f t="shared" si="2"/>
        <v>0</v>
      </c>
      <c r="I57" s="20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6" t="e">
        <f t="shared" si="2"/>
        <v>#REF!</v>
      </c>
      <c r="I58" s="73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6" t="e">
        <f t="shared" si="2"/>
        <v>#REF!</v>
      </c>
      <c r="I59" s="73"/>
    </row>
    <row r="60" spans="1:9" x14ac:dyDescent="0.2">
      <c r="A60" s="3" t="str">
        <f>Damian!A52</f>
        <v>task</v>
      </c>
      <c r="B60" s="1">
        <f>Damian!AI52*$E$77</f>
        <v>58.395330376936748</v>
      </c>
      <c r="C60" s="2">
        <v>0</v>
      </c>
      <c r="D60" s="2">
        <v>0</v>
      </c>
      <c r="E60" s="3">
        <f t="shared" si="1"/>
        <v>0</v>
      </c>
      <c r="F60" s="1">
        <f t="shared" si="0"/>
        <v>58.395330376936748</v>
      </c>
      <c r="G60" s="1">
        <f>Damian!M52</f>
        <v>0</v>
      </c>
      <c r="H60" s="36">
        <f t="shared" si="2"/>
        <v>0</v>
      </c>
      <c r="I60" s="20"/>
    </row>
    <row r="61" spans="1:9" x14ac:dyDescent="0.2">
      <c r="A61" s="3" t="str">
        <f>Damian!A53</f>
        <v>tdoc</v>
      </c>
      <c r="B61" s="1">
        <f>Damian!AI53*$E$77</f>
        <v>128.10531507419327</v>
      </c>
      <c r="C61" s="2">
        <v>0</v>
      </c>
      <c r="D61" s="2">
        <v>184</v>
      </c>
      <c r="E61" s="3">
        <f t="shared" si="1"/>
        <v>184</v>
      </c>
      <c r="F61" s="1">
        <f t="shared" si="0"/>
        <v>-55.894684925806729</v>
      </c>
      <c r="G61" s="1">
        <f>Damian!M53</f>
        <v>0</v>
      </c>
      <c r="H61" s="36">
        <f t="shared" si="2"/>
        <v>1.4363182346761714</v>
      </c>
      <c r="I61" s="20"/>
    </row>
    <row r="62" spans="1:9" x14ac:dyDescent="0.2">
      <c r="A62" s="3" t="str">
        <f>Damian!A54</f>
        <v>team</v>
      </c>
      <c r="B62" s="1">
        <f>Damian!AI54*$E$77</f>
        <v>493.03480099340027</v>
      </c>
      <c r="C62" s="2">
        <v>0</v>
      </c>
      <c r="D62" s="2">
        <v>714</v>
      </c>
      <c r="E62" s="3">
        <f t="shared" si="1"/>
        <v>714</v>
      </c>
      <c r="F62" s="1">
        <f t="shared" si="0"/>
        <v>-220.96519900659973</v>
      </c>
      <c r="G62" s="1">
        <f>Damian!M54</f>
        <v>-2</v>
      </c>
      <c r="H62" s="36">
        <f t="shared" si="2"/>
        <v>1.4481736351295769</v>
      </c>
      <c r="I62" s="20"/>
    </row>
    <row r="63" spans="1:9" x14ac:dyDescent="0.2">
      <c r="A63" s="3" t="str">
        <f>Damian!A55</f>
        <v>trex</v>
      </c>
      <c r="B63" s="1">
        <f>Damian!AI55*$E$77</f>
        <v>343.79288808424258</v>
      </c>
      <c r="C63" s="2">
        <v>0</v>
      </c>
      <c r="D63" s="2">
        <v>154</v>
      </c>
      <c r="E63" s="3">
        <f t="shared" si="1"/>
        <v>154</v>
      </c>
      <c r="F63" s="1">
        <f t="shared" si="0"/>
        <v>189.79288808424258</v>
      </c>
      <c r="G63" s="1">
        <f>Damian!M55</f>
        <v>0</v>
      </c>
      <c r="H63" s="36">
        <f t="shared" si="2"/>
        <v>0.44794411210235402</v>
      </c>
      <c r="I63" s="20"/>
    </row>
    <row r="64" spans="1:9" x14ac:dyDescent="0.2">
      <c r="A64" s="3" t="str">
        <f>Damian!A56</f>
        <v>ttd</v>
      </c>
      <c r="B64" s="1">
        <f>Damian!AI56*$E$77</f>
        <v>605.18973291314728</v>
      </c>
      <c r="C64" s="2">
        <v>0</v>
      </c>
      <c r="D64" s="2">
        <v>695</v>
      </c>
      <c r="E64" s="3">
        <f t="shared" si="1"/>
        <v>695</v>
      </c>
      <c r="F64" s="1">
        <f t="shared" si="0"/>
        <v>-89.810267086852718</v>
      </c>
      <c r="G64" s="1">
        <f>Damian!M56</f>
        <v>0</v>
      </c>
      <c r="H64" s="36">
        <f t="shared" si="2"/>
        <v>1.1484001829550894</v>
      </c>
      <c r="I64" s="20"/>
    </row>
    <row r="65" spans="1:9" x14ac:dyDescent="0.2">
      <c r="A65" s="3" t="str">
        <f>Damian!A57</f>
        <v>ttwo</v>
      </c>
      <c r="B65" s="1">
        <f>Damian!AI57*$E$77</f>
        <v>126.58149625142842</v>
      </c>
      <c r="C65" s="2">
        <v>126</v>
      </c>
      <c r="D65" s="2">
        <v>377</v>
      </c>
      <c r="E65" s="3">
        <f t="shared" si="1"/>
        <v>503</v>
      </c>
      <c r="F65" s="1">
        <f t="shared" si="0"/>
        <v>-376.4185037485716</v>
      </c>
      <c r="G65" s="1">
        <f>Damian!M57</f>
        <v>0</v>
      </c>
      <c r="H65" s="36">
        <f t="shared" si="2"/>
        <v>3.9737245560827685</v>
      </c>
      <c r="I65" s="20"/>
    </row>
    <row r="66" spans="1:9" x14ac:dyDescent="0.2">
      <c r="A66" s="3" t="str">
        <f>Damian!A58</f>
        <v>twlo</v>
      </c>
      <c r="B66" s="1">
        <f>Damian!AI58*$E$77</f>
        <v>249.26027064970611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-86.739729350293885</v>
      </c>
      <c r="G66" s="1">
        <f>Damian!M58</f>
        <v>0</v>
      </c>
      <c r="H66" s="36">
        <f t="shared" si="2"/>
        <v>1.3479885868863239</v>
      </c>
      <c r="I66" s="20"/>
    </row>
    <row r="67" spans="1:9" x14ac:dyDescent="0.2">
      <c r="A67" s="3" t="str">
        <f>Damian!A59</f>
        <v>twtr</v>
      </c>
      <c r="B67" s="1">
        <f>Damian!AI59*$E$77</f>
        <v>270.94259943342763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119.94259943342763</v>
      </c>
      <c r="G67" s="1">
        <f>Damian!M59</f>
        <v>0</v>
      </c>
      <c r="H67" s="36">
        <f t="shared" ref="H67:H73" si="5">E67/B67</f>
        <v>0.55731361666920776</v>
      </c>
      <c r="I67" s="20"/>
    </row>
    <row r="68" spans="1:9" x14ac:dyDescent="0.2">
      <c r="A68" s="3" t="str">
        <f>Damian!A60</f>
        <v>upst</v>
      </c>
      <c r="B68" s="1">
        <f>Damian!AI60*$E$77</f>
        <v>263.37552633721242</v>
      </c>
      <c r="C68" s="2">
        <v>0</v>
      </c>
      <c r="D68" s="2">
        <v>633</v>
      </c>
      <c r="E68" s="3">
        <f t="shared" si="4"/>
        <v>633</v>
      </c>
      <c r="F68" s="1">
        <f t="shared" si="3"/>
        <v>-369.62447366278758</v>
      </c>
      <c r="G68" s="1">
        <f>Damian!M60</f>
        <v>0</v>
      </c>
      <c r="H68" s="36">
        <f t="shared" si="5"/>
        <v>2.403412377767931</v>
      </c>
      <c r="I68" s="20"/>
    </row>
    <row r="69" spans="1:9" x14ac:dyDescent="0.2">
      <c r="A69" s="3" t="str">
        <f>Damian!A61</f>
        <v>veev</v>
      </c>
      <c r="B69" s="1">
        <f>Damian!AI61*$E$77</f>
        <v>441.14319814906105</v>
      </c>
      <c r="C69" s="2">
        <v>0</v>
      </c>
      <c r="D69" s="2">
        <v>551</v>
      </c>
      <c r="E69" s="3">
        <f t="shared" si="4"/>
        <v>551</v>
      </c>
      <c r="F69" s="1">
        <f t="shared" si="3"/>
        <v>-109.85680185093895</v>
      </c>
      <c r="G69" s="1">
        <f>Damian!M61</f>
        <v>0</v>
      </c>
      <c r="H69" s="36">
        <f t="shared" si="5"/>
        <v>1.2490275319031863</v>
      </c>
      <c r="I69" s="20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6" t="e">
        <f t="shared" si="5"/>
        <v>#REF!</v>
      </c>
      <c r="I70" s="73"/>
    </row>
    <row r="71" spans="1:9" x14ac:dyDescent="0.2">
      <c r="A71" s="3" t="str">
        <f>Damian!A63</f>
        <v>xpev</v>
      </c>
      <c r="B71" s="1">
        <f>Damian!AI63*$E$77</f>
        <v>50.417885982876278</v>
      </c>
      <c r="C71" s="2">
        <v>0</v>
      </c>
      <c r="D71" s="2">
        <v>0</v>
      </c>
      <c r="E71" s="3">
        <f t="shared" si="4"/>
        <v>0</v>
      </c>
      <c r="F71" s="1">
        <f t="shared" si="3"/>
        <v>50.417885982876278</v>
      </c>
      <c r="G71" s="1">
        <f>Damian!M63</f>
        <v>0</v>
      </c>
      <c r="H71" s="36">
        <f t="shared" si="5"/>
        <v>0</v>
      </c>
      <c r="I71" s="20"/>
    </row>
    <row r="72" spans="1:9" x14ac:dyDescent="0.2">
      <c r="A72" s="3" t="str">
        <f>Damian!A65</f>
        <v>zm</v>
      </c>
      <c r="B72" s="1">
        <f>Damian!AI65*$E$77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Damian!M65</f>
        <v>0</v>
      </c>
      <c r="H72" s="36" t="e">
        <f t="shared" si="5"/>
        <v>#DIV/0!</v>
      </c>
      <c r="I72" s="20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6" t="e">
        <f t="shared" si="5"/>
        <v>#REF!</v>
      </c>
      <c r="I73" s="20"/>
    </row>
    <row r="74" spans="1:9" x14ac:dyDescent="0.2">
      <c r="A74" s="46" t="str">
        <f>Damian!A66</f>
        <v>SUM</v>
      </c>
      <c r="B74" s="47" t="e">
        <f>SUM(B2:B72)</f>
        <v>#REF!</v>
      </c>
      <c r="C74" s="47">
        <f>SUM(C2:C73)</f>
        <v>1546</v>
      </c>
      <c r="D74" s="47">
        <f>SUM(D2:D73)</f>
        <v>15159</v>
      </c>
      <c r="E74" s="47">
        <f>SUM(E2:E73)</f>
        <v>16705</v>
      </c>
      <c r="F74" s="47" t="e">
        <f>SUM(F2:F72)</f>
        <v>#REF!</v>
      </c>
      <c r="G74" s="48"/>
      <c r="H74" s="48"/>
    </row>
    <row r="76" spans="1:9" x14ac:dyDescent="0.2">
      <c r="A76" s="3" t="s">
        <v>106</v>
      </c>
      <c r="B76" t="s">
        <v>107</v>
      </c>
      <c r="C76" t="s">
        <v>159</v>
      </c>
      <c r="D76" t="s">
        <v>26</v>
      </c>
      <c r="E76" t="s">
        <v>175</v>
      </c>
      <c r="F76" t="s">
        <v>176</v>
      </c>
      <c r="G76" t="s">
        <v>177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Damian!F75</f>
        <v>0.79917793245976387</v>
      </c>
      <c r="E77" s="1">
        <f>D77*C77</f>
        <v>17303.800593618806</v>
      </c>
      <c r="F77" s="1">
        <f>E74</f>
        <v>16705</v>
      </c>
      <c r="G77" s="1">
        <f>E77-F77</f>
        <v>598.80059361880558</v>
      </c>
    </row>
    <row r="79" spans="1:9" x14ac:dyDescent="0.2">
      <c r="A79" s="31" t="s">
        <v>174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2022-08-06T00:08:21Z</dcterms:modified>
</cp:coreProperties>
</file>