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7310E01E-B2A7-9C45-9254-599859D1D581}" xr6:coauthVersionLast="47" xr6:coauthVersionMax="47" xr10:uidLastSave="{00000000-0000-0000-0000-000000000000}"/>
  <bookViews>
    <workbookView xWindow="-37200" yWindow="460" windowWidth="35840" windowHeight="2410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1" i="11" l="1"/>
  <c r="AK38" i="11"/>
  <c r="AA52" i="11"/>
  <c r="AC52" i="11" s="1"/>
  <c r="AG52" i="11" s="1"/>
  <c r="W39" i="11"/>
  <c r="Z27" i="11"/>
  <c r="AA26" i="11"/>
  <c r="AA17" i="11"/>
  <c r="AA16" i="11"/>
  <c r="AC16" i="11" s="1"/>
  <c r="AG16" i="11" s="1"/>
  <c r="Z42" i="11"/>
  <c r="AA34" i="11"/>
  <c r="W46" i="11"/>
  <c r="W9" i="11"/>
  <c r="AA49" i="11"/>
  <c r="AV4" i="11"/>
  <c r="AQ4" i="11"/>
  <c r="AL4" i="11"/>
  <c r="AC4" i="11"/>
  <c r="AG4" i="11" s="1"/>
  <c r="D4" i="11"/>
  <c r="AV15" i="11"/>
  <c r="AQ15" i="11"/>
  <c r="AL15" i="11"/>
  <c r="AC15" i="11"/>
  <c r="AG15" i="11" s="1"/>
  <c r="D15" i="11"/>
  <c r="E55" i="11"/>
  <c r="AC28" i="11"/>
  <c r="AG28" i="11" s="1"/>
  <c r="AV49" i="11"/>
  <c r="AC49" i="11"/>
  <c r="O49" i="11"/>
  <c r="AQ49" i="11" s="1"/>
  <c r="D49" i="11"/>
  <c r="F59" i="11"/>
  <c r="J28" i="11"/>
  <c r="O28" i="11" s="1"/>
  <c r="J32" i="11"/>
  <c r="O32" i="11" s="1"/>
  <c r="J34" i="11"/>
  <c r="O34" i="11" s="1"/>
  <c r="AQ34" i="11" s="1"/>
  <c r="J36" i="11"/>
  <c r="O36" i="11" s="1"/>
  <c r="J24" i="11"/>
  <c r="O24" i="11" s="1"/>
  <c r="AQ24" i="11" s="1"/>
  <c r="J17" i="11"/>
  <c r="O17" i="11" s="1"/>
  <c r="AQ17" i="11" s="1"/>
  <c r="J14" i="11"/>
  <c r="O14" i="11" s="1"/>
  <c r="AQ14" i="11" s="1"/>
  <c r="AC17" i="11"/>
  <c r="O53" i="11"/>
  <c r="AS55" i="11"/>
  <c r="AV22" i="11"/>
  <c r="AQ22" i="11"/>
  <c r="AL22" i="11"/>
  <c r="AC22" i="11"/>
  <c r="AG22" i="11" s="1"/>
  <c r="AV26" i="11"/>
  <c r="AQ26" i="11"/>
  <c r="AL26" i="11"/>
  <c r="AC26" i="11"/>
  <c r="AG26" i="11" s="1"/>
  <c r="D26" i="11"/>
  <c r="AX55" i="11"/>
  <c r="AN55" i="11"/>
  <c r="AI55" i="11"/>
  <c r="AV19" i="11"/>
  <c r="AV12" i="11"/>
  <c r="AV3" i="11"/>
  <c r="AQ19" i="11"/>
  <c r="AQ3" i="11"/>
  <c r="AL19" i="11"/>
  <c r="AL3" i="11"/>
  <c r="AC3" i="11"/>
  <c r="AG3" i="11" s="1"/>
  <c r="AC19" i="11"/>
  <c r="AG19" i="11" s="1"/>
  <c r="AC12" i="11"/>
  <c r="AG12" i="11" s="1"/>
  <c r="AL12" i="11"/>
  <c r="AQ12" i="11"/>
  <c r="J7" i="11"/>
  <c r="O7" i="11" s="1"/>
  <c r="AQ7" i="11" s="1"/>
  <c r="D3" i="11"/>
  <c r="D19" i="11"/>
  <c r="D12" i="11"/>
  <c r="AC25" i="11"/>
  <c r="AG25" i="11" s="1"/>
  <c r="AC41" i="11"/>
  <c r="AG41" i="11" s="1"/>
  <c r="E54" i="11"/>
  <c r="AW53" i="11" s="1"/>
  <c r="AV10" i="11"/>
  <c r="AV20" i="11"/>
  <c r="AV38" i="11"/>
  <c r="AV2" i="11"/>
  <c r="AC24" i="11"/>
  <c r="AC21" i="11"/>
  <c r="AG21" i="11" s="1"/>
  <c r="AC48" i="11"/>
  <c r="AG48" i="11" s="1"/>
  <c r="AC34" i="11"/>
  <c r="AG34" i="11" s="1"/>
  <c r="AC8" i="11"/>
  <c r="AG8" i="11" s="1"/>
  <c r="AC7" i="11"/>
  <c r="AA74" i="11"/>
  <c r="AA72" i="11"/>
  <c r="AA73" i="11" s="1"/>
  <c r="AA71" i="11"/>
  <c r="AB70" i="11" s="1"/>
  <c r="D61" i="11"/>
  <c r="C61" i="11"/>
  <c r="B61" i="11"/>
  <c r="H60" i="11" s="1"/>
  <c r="H61" i="11" s="1"/>
  <c r="F60" i="11"/>
  <c r="K55" i="11"/>
  <c r="L54" i="11"/>
  <c r="L55" i="11" s="1"/>
  <c r="K54" i="11"/>
  <c r="I54" i="11"/>
  <c r="B54" i="11"/>
  <c r="AC45" i="11"/>
  <c r="AG45" i="11" s="1"/>
  <c r="O45" i="11"/>
  <c r="D45" i="11"/>
  <c r="D28" i="11"/>
  <c r="AC9" i="11"/>
  <c r="O9" i="11"/>
  <c r="AQ9" i="11" s="1"/>
  <c r="D9" i="11"/>
  <c r="O41" i="11"/>
  <c r="AL41" i="11" s="1"/>
  <c r="D41" i="11"/>
  <c r="AC47" i="11"/>
  <c r="AG47" i="11" s="1"/>
  <c r="O47" i="11"/>
  <c r="D47" i="11"/>
  <c r="D7" i="11"/>
  <c r="AC38" i="11"/>
  <c r="O38" i="11"/>
  <c r="D38" i="11"/>
  <c r="AC32" i="11"/>
  <c r="D32" i="11"/>
  <c r="AC14" i="11"/>
  <c r="D14" i="11"/>
  <c r="AQ11" i="11"/>
  <c r="AL11" i="11"/>
  <c r="AC11" i="11"/>
  <c r="AG11" i="11" s="1"/>
  <c r="D11" i="11"/>
  <c r="AC43" i="11"/>
  <c r="O43" i="11"/>
  <c r="D43" i="11"/>
  <c r="AC51" i="11"/>
  <c r="AG51" i="11" s="1"/>
  <c r="O51" i="11"/>
  <c r="D51" i="11"/>
  <c r="AC33" i="11"/>
  <c r="AG33" i="11" s="1"/>
  <c r="O33" i="11"/>
  <c r="D33" i="11"/>
  <c r="AC53" i="11"/>
  <c r="AG53" i="11" s="1"/>
  <c r="D53" i="11"/>
  <c r="AC13" i="11"/>
  <c r="AG13" i="11" s="1"/>
  <c r="J13" i="11"/>
  <c r="O13" i="11" s="1"/>
  <c r="D13" i="11"/>
  <c r="AC20" i="11"/>
  <c r="AG20" i="11" s="1"/>
  <c r="O20" i="11"/>
  <c r="D20" i="11"/>
  <c r="AC40" i="11"/>
  <c r="AG40" i="11" s="1"/>
  <c r="J40" i="11"/>
  <c r="O40" i="11" s="1"/>
  <c r="D40" i="11"/>
  <c r="AC37" i="11"/>
  <c r="AG37" i="11" s="1"/>
  <c r="O37" i="11"/>
  <c r="D37" i="11"/>
  <c r="O25" i="11"/>
  <c r="D25" i="11"/>
  <c r="AC27" i="11"/>
  <c r="O27" i="11"/>
  <c r="AQ27" i="11" s="1"/>
  <c r="D27" i="11"/>
  <c r="AC30" i="11"/>
  <c r="AG30" i="11" s="1"/>
  <c r="O30" i="11"/>
  <c r="D30" i="11"/>
  <c r="J52" i="11"/>
  <c r="O52" i="11" s="1"/>
  <c r="D52" i="11"/>
  <c r="AC2" i="11"/>
  <c r="AG2" i="11" s="1"/>
  <c r="O2" i="11"/>
  <c r="D2" i="11"/>
  <c r="AC10" i="11"/>
  <c r="AG10" i="11" s="1"/>
  <c r="J10" i="11"/>
  <c r="O10" i="11" s="1"/>
  <c r="D10" i="11"/>
  <c r="AC50" i="11"/>
  <c r="O50" i="11"/>
  <c r="AL50" i="11" s="1"/>
  <c r="D50" i="11"/>
  <c r="AC29" i="11"/>
  <c r="AG29" i="11" s="1"/>
  <c r="O29" i="11"/>
  <c r="D29" i="11"/>
  <c r="O21" i="11"/>
  <c r="D21" i="11"/>
  <c r="AC5" i="11"/>
  <c r="AG5" i="11" s="1"/>
  <c r="O5" i="11"/>
  <c r="AQ5" i="11" s="1"/>
  <c r="D5" i="11"/>
  <c r="AC46" i="11"/>
  <c r="O46" i="11"/>
  <c r="AQ46" i="11" s="1"/>
  <c r="D46" i="11"/>
  <c r="D24" i="11"/>
  <c r="AC18" i="11"/>
  <c r="AG18" i="11" s="1"/>
  <c r="O18" i="11"/>
  <c r="D18" i="11"/>
  <c r="AC31" i="11"/>
  <c r="AG31" i="11" s="1"/>
  <c r="O31" i="11"/>
  <c r="D31" i="11"/>
  <c r="AC23" i="11"/>
  <c r="AG23" i="11" s="1"/>
  <c r="O23" i="11"/>
  <c r="D23" i="11"/>
  <c r="AC39" i="11"/>
  <c r="J39" i="11"/>
  <c r="O39" i="11" s="1"/>
  <c r="D39" i="11"/>
  <c r="O16" i="11"/>
  <c r="AQ16" i="11" s="1"/>
  <c r="D16" i="11"/>
  <c r="AC44" i="11"/>
  <c r="AG44" i="11" s="1"/>
  <c r="O44" i="11"/>
  <c r="AQ44" i="11" s="1"/>
  <c r="D44" i="11"/>
  <c r="AC6" i="11"/>
  <c r="O6" i="11"/>
  <c r="AQ6" i="11" s="1"/>
  <c r="D6" i="11"/>
  <c r="J8" i="11"/>
  <c r="O8" i="11" s="1"/>
  <c r="D8" i="11"/>
  <c r="D17" i="11"/>
  <c r="AC35" i="11"/>
  <c r="J35" i="11"/>
  <c r="D35" i="11"/>
  <c r="AC36" i="11"/>
  <c r="D36" i="11"/>
  <c r="AC42" i="11"/>
  <c r="J42" i="11"/>
  <c r="O42" i="11" s="1"/>
  <c r="D42" i="11"/>
  <c r="D34" i="11"/>
  <c r="O48" i="11"/>
  <c r="D48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W4" i="11" l="1"/>
  <c r="AX4" i="11" s="1"/>
  <c r="AZ4" i="11" s="1"/>
  <c r="AW15" i="11"/>
  <c r="AX15" i="11" s="1"/>
  <c r="AZ15" i="11" s="1"/>
  <c r="AL49" i="11"/>
  <c r="AW49" i="11"/>
  <c r="AX49" i="11" s="1"/>
  <c r="AZ49" i="11" s="1"/>
  <c r="AG49" i="11"/>
  <c r="AG9" i="11"/>
  <c r="AG6" i="11"/>
  <c r="AG46" i="11"/>
  <c r="AW22" i="11"/>
  <c r="AX22" i="11" s="1"/>
  <c r="AZ22" i="11" s="1"/>
  <c r="AW26" i="11"/>
  <c r="AX26" i="11" s="1"/>
  <c r="AZ26" i="11" s="1"/>
  <c r="AG43" i="11"/>
  <c r="AG38" i="11"/>
  <c r="AW12" i="11"/>
  <c r="AX12" i="11" s="1"/>
  <c r="AZ12" i="11" s="1"/>
  <c r="AW3" i="11"/>
  <c r="AX3" i="11" s="1"/>
  <c r="AZ3" i="11" s="1"/>
  <c r="AW19" i="11"/>
  <c r="AX19" i="11" s="1"/>
  <c r="AZ19" i="11" s="1"/>
  <c r="AG14" i="11"/>
  <c r="AG36" i="11"/>
  <c r="AG24" i="11"/>
  <c r="AW10" i="11"/>
  <c r="AX10" i="11" s="1"/>
  <c r="AZ10" i="11" s="1"/>
  <c r="AW37" i="11"/>
  <c r="AW18" i="11"/>
  <c r="AW42" i="11"/>
  <c r="AW25" i="11"/>
  <c r="AW47" i="11"/>
  <c r="AW5" i="11"/>
  <c r="AW31" i="11"/>
  <c r="AW6" i="11"/>
  <c r="AW20" i="11"/>
  <c r="AX20" i="11" s="1"/>
  <c r="AZ20" i="11" s="1"/>
  <c r="AW33" i="11"/>
  <c r="AW43" i="11"/>
  <c r="AW13" i="11"/>
  <c r="AW27" i="11"/>
  <c r="AW38" i="11"/>
  <c r="AX38" i="11" s="1"/>
  <c r="AZ38" i="11" s="1"/>
  <c r="AW50" i="11"/>
  <c r="AW8" i="11"/>
  <c r="AW14" i="11"/>
  <c r="AW21" i="11"/>
  <c r="AW29" i="11"/>
  <c r="AW34" i="11"/>
  <c r="AW39" i="11"/>
  <c r="AW45" i="11"/>
  <c r="AW51" i="11"/>
  <c r="AG32" i="11"/>
  <c r="AW2" i="11"/>
  <c r="AX2" i="11" s="1"/>
  <c r="AZ2" i="11" s="1"/>
  <c r="AW9" i="11"/>
  <c r="AW16" i="11"/>
  <c r="AW24" i="11"/>
  <c r="AW30" i="11"/>
  <c r="AW35" i="11"/>
  <c r="AW41" i="11"/>
  <c r="AW46" i="11"/>
  <c r="AW52" i="11"/>
  <c r="AG35" i="11"/>
  <c r="AW7" i="11"/>
  <c r="AW11" i="11"/>
  <c r="AW17" i="11"/>
  <c r="AW23" i="11"/>
  <c r="AW28" i="11"/>
  <c r="AW32" i="11"/>
  <c r="AW36" i="11"/>
  <c r="AW40" i="11"/>
  <c r="AW44" i="11"/>
  <c r="AW48" i="11"/>
  <c r="AG50" i="11"/>
  <c r="AG27" i="11"/>
  <c r="H59" i="11"/>
  <c r="AG7" i="11"/>
  <c r="AG42" i="11"/>
  <c r="W54" i="11"/>
  <c r="AG17" i="11"/>
  <c r="AG39" i="11"/>
  <c r="AB71" i="11"/>
  <c r="AB59" i="11"/>
  <c r="AC59" i="11" s="1"/>
  <c r="AC70" i="11"/>
  <c r="AB63" i="11"/>
  <c r="AC63" i="11" s="1"/>
  <c r="AB55" i="11"/>
  <c r="AC55" i="11" s="1"/>
  <c r="AB57" i="11"/>
  <c r="AC57" i="11" s="1"/>
  <c r="F61" i="11"/>
  <c r="AB67" i="11"/>
  <c r="AC67" i="11" s="1"/>
  <c r="AB60" i="11"/>
  <c r="AC60" i="11" s="1"/>
  <c r="AB61" i="11"/>
  <c r="AC61" i="11" s="1"/>
  <c r="AB56" i="11"/>
  <c r="AC56" i="11" s="1"/>
  <c r="AB58" i="11"/>
  <c r="AC58" i="11" s="1"/>
  <c r="AB65" i="11"/>
  <c r="AC65" i="11" s="1"/>
  <c r="AB69" i="11"/>
  <c r="AC69" i="11" s="1"/>
  <c r="AQ41" i="11"/>
  <c r="G59" i="11"/>
  <c r="AL46" i="11"/>
  <c r="AL36" i="11"/>
  <c r="AQ36" i="11"/>
  <c r="AQ48" i="11"/>
  <c r="AQ42" i="11"/>
  <c r="AL42" i="11"/>
  <c r="O35" i="11"/>
  <c r="O54" i="11" s="1"/>
  <c r="P4" i="11" s="1"/>
  <c r="AQ8" i="11"/>
  <c r="AL8" i="11"/>
  <c r="AQ29" i="11"/>
  <c r="AL29" i="11"/>
  <c r="AC54" i="11"/>
  <c r="AL48" i="11"/>
  <c r="AL39" i="11"/>
  <c r="AQ39" i="11"/>
  <c r="AL23" i="11"/>
  <c r="AQ23" i="11"/>
  <c r="AL31" i="11"/>
  <c r="AQ31" i="11"/>
  <c r="AL18" i="11"/>
  <c r="AQ18" i="11"/>
  <c r="AQ25" i="11"/>
  <c r="AL25" i="11"/>
  <c r="AQ37" i="11"/>
  <c r="AL37" i="11"/>
  <c r="AQ10" i="11"/>
  <c r="AL10" i="11"/>
  <c r="AQ52" i="11"/>
  <c r="AL52" i="11"/>
  <c r="AL40" i="11"/>
  <c r="AQ40" i="11"/>
  <c r="AL34" i="11"/>
  <c r="AL17" i="11"/>
  <c r="AL24" i="11"/>
  <c r="AQ20" i="11"/>
  <c r="AL20" i="11"/>
  <c r="AL6" i="11"/>
  <c r="AL44" i="11"/>
  <c r="AL16" i="11"/>
  <c r="AQ21" i="11"/>
  <c r="AL21" i="11"/>
  <c r="AQ50" i="11"/>
  <c r="AQ2" i="11"/>
  <c r="AL2" i="11"/>
  <c r="AQ30" i="11"/>
  <c r="AL30" i="11"/>
  <c r="AQ13" i="11"/>
  <c r="AL13" i="11"/>
  <c r="AQ53" i="11"/>
  <c r="AL53" i="11"/>
  <c r="AQ33" i="11"/>
  <c r="AL33" i="11"/>
  <c r="AQ51" i="11"/>
  <c r="AL51" i="11"/>
  <c r="AQ43" i="11"/>
  <c r="AL43" i="11"/>
  <c r="AL5" i="11"/>
  <c r="AL27" i="11"/>
  <c r="AL9" i="11"/>
  <c r="AQ45" i="11"/>
  <c r="AL45" i="11"/>
  <c r="AL7" i="11"/>
  <c r="AQ28" i="11"/>
  <c r="AL28" i="11"/>
  <c r="G60" i="11"/>
  <c r="AQ32" i="11"/>
  <c r="AL32" i="11"/>
  <c r="AQ38" i="11"/>
  <c r="AL38" i="11"/>
  <c r="AL47" i="11"/>
  <c r="AQ47" i="11"/>
  <c r="AB62" i="11"/>
  <c r="AC62" i="11" s="1"/>
  <c r="AB64" i="11"/>
  <c r="AC64" i="11" s="1"/>
  <c r="AB66" i="11"/>
  <c r="AC66" i="11" s="1"/>
  <c r="AB68" i="11"/>
  <c r="AC68" i="11" s="1"/>
  <c r="AL14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49" i="11" l="1"/>
  <c r="P15" i="11"/>
  <c r="P26" i="11"/>
  <c r="P22" i="11"/>
  <c r="P12" i="11"/>
  <c r="P19" i="11"/>
  <c r="P3" i="11"/>
  <c r="AW54" i="11"/>
  <c r="F62" i="11"/>
  <c r="AG54" i="11"/>
  <c r="G61" i="11"/>
  <c r="B45" i="8" s="1"/>
  <c r="P36" i="11"/>
  <c r="P40" i="11"/>
  <c r="P38" i="11"/>
  <c r="P47" i="11"/>
  <c r="P41" i="11"/>
  <c r="P33" i="11"/>
  <c r="P10" i="11"/>
  <c r="P32" i="11"/>
  <c r="P25" i="11"/>
  <c r="P2" i="11"/>
  <c r="P16" i="11"/>
  <c r="P7" i="11"/>
  <c r="P28" i="11"/>
  <c r="P27" i="11"/>
  <c r="P43" i="11"/>
  <c r="P13" i="11"/>
  <c r="P30" i="11"/>
  <c r="P50" i="11"/>
  <c r="P20" i="11"/>
  <c r="P44" i="11"/>
  <c r="P23" i="11"/>
  <c r="P48" i="11"/>
  <c r="P39" i="11"/>
  <c r="P18" i="11"/>
  <c r="P45" i="11"/>
  <c r="P51" i="11"/>
  <c r="P29" i="11"/>
  <c r="P9" i="11"/>
  <c r="P53" i="11"/>
  <c r="P6" i="11"/>
  <c r="P11" i="11"/>
  <c r="P14" i="11"/>
  <c r="P46" i="11"/>
  <c r="P21" i="11"/>
  <c r="P5" i="11"/>
  <c r="P24" i="11"/>
  <c r="P17" i="11"/>
  <c r="P34" i="11"/>
  <c r="P52" i="11"/>
  <c r="P37" i="11"/>
  <c r="P31" i="11"/>
  <c r="P42" i="11"/>
  <c r="P8" i="11"/>
  <c r="P35" i="11"/>
  <c r="AL35" i="11"/>
  <c r="AL54" i="11" s="1"/>
  <c r="AQ35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5" i="11" l="1"/>
  <c r="AN15" i="11" s="1"/>
  <c r="AP15" i="11" s="1"/>
  <c r="AM4" i="11"/>
  <c r="AN4" i="11" s="1"/>
  <c r="AP4" i="11" s="1"/>
  <c r="AM22" i="11"/>
  <c r="AN22" i="11" s="1"/>
  <c r="AP22" i="11" s="1"/>
  <c r="AM49" i="11"/>
  <c r="AN49" i="11" s="1"/>
  <c r="AP49" i="11" s="1"/>
  <c r="AM19" i="11"/>
  <c r="AN19" i="11" s="1"/>
  <c r="AP19" i="11" s="1"/>
  <c r="AM26" i="11"/>
  <c r="AN26" i="11" s="1"/>
  <c r="AP26" i="11" s="1"/>
  <c r="AM12" i="11"/>
  <c r="AN12" i="11" s="1"/>
  <c r="AP12" i="11" s="1"/>
  <c r="AM3" i="11"/>
  <c r="AN3" i="11" s="1"/>
  <c r="AP3" i="11" s="1"/>
  <c r="P54" i="11"/>
  <c r="AM46" i="11"/>
  <c r="AN46" i="11" s="1"/>
  <c r="AP46" i="11" s="1"/>
  <c r="AM50" i="11"/>
  <c r="AN50" i="11" s="1"/>
  <c r="AP50" i="11" s="1"/>
  <c r="AM11" i="11"/>
  <c r="AN11" i="11" s="1"/>
  <c r="AP11" i="11" s="1"/>
  <c r="AM41" i="11"/>
  <c r="AN41" i="11" s="1"/>
  <c r="AP41" i="11" s="1"/>
  <c r="AM7" i="11"/>
  <c r="AN7" i="11" s="1"/>
  <c r="AP7" i="11" s="1"/>
  <c r="AM37" i="11"/>
  <c r="AN37" i="11" s="1"/>
  <c r="AP37" i="11" s="1"/>
  <c r="AM48" i="11"/>
  <c r="AN48" i="11" s="1"/>
  <c r="AP48" i="11" s="1"/>
  <c r="AM38" i="11"/>
  <c r="AN38" i="11" s="1"/>
  <c r="AP38" i="11" s="1"/>
  <c r="AM9" i="11"/>
  <c r="AN9" i="11" s="1"/>
  <c r="AP9" i="11" s="1"/>
  <c r="AM5" i="11"/>
  <c r="AN5" i="11" s="1"/>
  <c r="AP5" i="11" s="1"/>
  <c r="AM14" i="11"/>
  <c r="AN14" i="11" s="1"/>
  <c r="AP14" i="11" s="1"/>
  <c r="AM45" i="11"/>
  <c r="AN45" i="11" s="1"/>
  <c r="AP45" i="11" s="1"/>
  <c r="AM18" i="11"/>
  <c r="AN18" i="11" s="1"/>
  <c r="AP18" i="11" s="1"/>
  <c r="AM21" i="11"/>
  <c r="AN21" i="11" s="1"/>
  <c r="AP21" i="11" s="1"/>
  <c r="AM40" i="11"/>
  <c r="AN40" i="11" s="1"/>
  <c r="AP40" i="11" s="1"/>
  <c r="AM31" i="11"/>
  <c r="AN31" i="11" s="1"/>
  <c r="AP31" i="11" s="1"/>
  <c r="AM29" i="11"/>
  <c r="AN29" i="11" s="1"/>
  <c r="AP29" i="11" s="1"/>
  <c r="AM51" i="11"/>
  <c r="AN51" i="11" s="1"/>
  <c r="AP51" i="11" s="1"/>
  <c r="AM2" i="11"/>
  <c r="AN2" i="11" s="1"/>
  <c r="AP2" i="11" s="1"/>
  <c r="AM34" i="11"/>
  <c r="AN34" i="11" s="1"/>
  <c r="AP34" i="11" s="1"/>
  <c r="AM43" i="11"/>
  <c r="AN43" i="11" s="1"/>
  <c r="AP43" i="11" s="1"/>
  <c r="AM23" i="11"/>
  <c r="AN23" i="11" s="1"/>
  <c r="AP23" i="11" s="1"/>
  <c r="AM47" i="11"/>
  <c r="AN47" i="11" s="1"/>
  <c r="AP47" i="11" s="1"/>
  <c r="AM44" i="11"/>
  <c r="AN44" i="11" s="1"/>
  <c r="AP44" i="11" s="1"/>
  <c r="AM32" i="11"/>
  <c r="AN32" i="11" s="1"/>
  <c r="AP32" i="11" s="1"/>
  <c r="AM17" i="11"/>
  <c r="AN17" i="11" s="1"/>
  <c r="AP17" i="11" s="1"/>
  <c r="AM39" i="11"/>
  <c r="AN39" i="11" s="1"/>
  <c r="AP39" i="11" s="1"/>
  <c r="AM8" i="11"/>
  <c r="AN8" i="11" s="1"/>
  <c r="AP8" i="11" s="1"/>
  <c r="AM36" i="11"/>
  <c r="AN36" i="11" s="1"/>
  <c r="AP36" i="11" s="1"/>
  <c r="AM20" i="11"/>
  <c r="AN20" i="11" s="1"/>
  <c r="AP20" i="11" s="1"/>
  <c r="AM52" i="11"/>
  <c r="AN52" i="11" s="1"/>
  <c r="AP52" i="11" s="1"/>
  <c r="AM30" i="11"/>
  <c r="AM16" i="11"/>
  <c r="AN16" i="11" s="1"/>
  <c r="AP16" i="11" s="1"/>
  <c r="AM28" i="11"/>
  <c r="AN28" i="11" s="1"/>
  <c r="AP28" i="11" s="1"/>
  <c r="AM33" i="11"/>
  <c r="AN33" i="11" s="1"/>
  <c r="AP33" i="11" s="1"/>
  <c r="AM6" i="11"/>
  <c r="AN6" i="11" s="1"/>
  <c r="AP6" i="11" s="1"/>
  <c r="AM10" i="11"/>
  <c r="AN10" i="11" s="1"/>
  <c r="AP10" i="11" s="1"/>
  <c r="AM42" i="11"/>
  <c r="AN42" i="11" s="1"/>
  <c r="AP42" i="11" s="1"/>
  <c r="AM27" i="11"/>
  <c r="AN27" i="11" s="1"/>
  <c r="AP27" i="11" s="1"/>
  <c r="AM13" i="11"/>
  <c r="AN13" i="11" s="1"/>
  <c r="AP13" i="11" s="1"/>
  <c r="AM25" i="11"/>
  <c r="AN25" i="11" s="1"/>
  <c r="AP25" i="11" s="1"/>
  <c r="AM53" i="11"/>
  <c r="AN53" i="11" s="1"/>
  <c r="AP53" i="11" s="1"/>
  <c r="AM24" i="11"/>
  <c r="AN24" i="11" s="1"/>
  <c r="AP24" i="11" s="1"/>
  <c r="AM35" i="11"/>
  <c r="AN35" i="11" s="1"/>
  <c r="AP35" i="11" s="1"/>
  <c r="AQ54" i="1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5" i="11" l="1"/>
  <c r="AS15" i="11" s="1"/>
  <c r="AU15" i="11" s="1"/>
  <c r="AR4" i="11"/>
  <c r="AS4" i="11" s="1"/>
  <c r="AU4" i="11" s="1"/>
  <c r="AR22" i="11"/>
  <c r="AS22" i="11" s="1"/>
  <c r="AU22" i="11" s="1"/>
  <c r="AR49" i="11"/>
  <c r="AS49" i="11" s="1"/>
  <c r="AU49" i="11" s="1"/>
  <c r="AR19" i="11"/>
  <c r="AS19" i="11" s="1"/>
  <c r="AU19" i="11" s="1"/>
  <c r="AR26" i="11"/>
  <c r="AS26" i="11" s="1"/>
  <c r="AU26" i="11" s="1"/>
  <c r="AR12" i="11"/>
  <c r="AS12" i="11" s="1"/>
  <c r="AU12" i="11" s="1"/>
  <c r="AR3" i="11"/>
  <c r="AS3" i="11" s="1"/>
  <c r="AU3" i="11" s="1"/>
  <c r="AN30" i="11"/>
  <c r="AP30" i="11" s="1"/>
  <c r="AR34" i="11"/>
  <c r="AS34" i="11" s="1"/>
  <c r="AU34" i="11" s="1"/>
  <c r="AR17" i="11"/>
  <c r="AS17" i="11" s="1"/>
  <c r="AU17" i="11" s="1"/>
  <c r="AR6" i="11"/>
  <c r="AS6" i="11" s="1"/>
  <c r="AU6" i="11" s="1"/>
  <c r="AR44" i="11"/>
  <c r="AS44" i="11" s="1"/>
  <c r="AU44" i="11" s="1"/>
  <c r="AR24" i="11"/>
  <c r="AS24" i="11" s="1"/>
  <c r="AU24" i="11" s="1"/>
  <c r="AR7" i="11"/>
  <c r="AS7" i="11" s="1"/>
  <c r="AU7" i="11" s="1"/>
  <c r="AR41" i="11"/>
  <c r="AS41" i="11" s="1"/>
  <c r="AU41" i="11" s="1"/>
  <c r="AR11" i="11"/>
  <c r="AS11" i="11" s="1"/>
  <c r="AU11" i="11" s="1"/>
  <c r="AR16" i="11"/>
  <c r="AS16" i="11" s="1"/>
  <c r="AU16" i="11" s="1"/>
  <c r="AR46" i="11"/>
  <c r="AS46" i="11" s="1"/>
  <c r="AU46" i="11" s="1"/>
  <c r="AR5" i="11"/>
  <c r="AS5" i="11" s="1"/>
  <c r="AU5" i="11" s="1"/>
  <c r="AR9" i="11"/>
  <c r="AS9" i="11" s="1"/>
  <c r="AU9" i="11" s="1"/>
  <c r="AR27" i="11"/>
  <c r="AS27" i="11" s="1"/>
  <c r="AU27" i="11" s="1"/>
  <c r="AR14" i="11"/>
  <c r="AS14" i="11" s="1"/>
  <c r="AU14" i="11" s="1"/>
  <c r="AR53" i="11"/>
  <c r="AS53" i="11" s="1"/>
  <c r="AU53" i="11" s="1"/>
  <c r="AR37" i="11"/>
  <c r="AS37" i="11" s="1"/>
  <c r="AU37" i="11" s="1"/>
  <c r="AR13" i="11"/>
  <c r="AS13" i="11" s="1"/>
  <c r="AU13" i="11" s="1"/>
  <c r="AR31" i="11"/>
  <c r="AS31" i="11" s="1"/>
  <c r="AU31" i="11" s="1"/>
  <c r="AR36" i="11"/>
  <c r="AS36" i="11" s="1"/>
  <c r="AU36" i="11" s="1"/>
  <c r="AR50" i="11"/>
  <c r="AS50" i="11" s="1"/>
  <c r="AU50" i="11" s="1"/>
  <c r="AR48" i="11"/>
  <c r="AS48" i="11" s="1"/>
  <c r="AU48" i="11" s="1"/>
  <c r="AR32" i="11"/>
  <c r="AS32" i="11" s="1"/>
  <c r="AU32" i="11" s="1"/>
  <c r="AR18" i="11"/>
  <c r="AS18" i="11" s="1"/>
  <c r="AU18" i="11" s="1"/>
  <c r="AR40" i="11"/>
  <c r="AS40" i="11" s="1"/>
  <c r="AU40" i="11" s="1"/>
  <c r="AR39" i="11"/>
  <c r="AS39" i="11" s="1"/>
  <c r="AU39" i="11" s="1"/>
  <c r="AR21" i="11"/>
  <c r="AS21" i="11" s="1"/>
  <c r="AU21" i="11" s="1"/>
  <c r="AR33" i="11"/>
  <c r="AS33" i="11" s="1"/>
  <c r="AU33" i="11" s="1"/>
  <c r="AR23" i="11"/>
  <c r="AS23" i="11" s="1"/>
  <c r="AU23" i="11" s="1"/>
  <c r="AR8" i="11"/>
  <c r="AS8" i="11" s="1"/>
  <c r="AU8" i="11" s="1"/>
  <c r="AR51" i="11"/>
  <c r="AS51" i="11" s="1"/>
  <c r="AU51" i="11" s="1"/>
  <c r="AR52" i="11"/>
  <c r="AS52" i="11" s="1"/>
  <c r="AU52" i="11" s="1"/>
  <c r="AR43" i="11"/>
  <c r="AS43" i="11" s="1"/>
  <c r="AU43" i="11" s="1"/>
  <c r="AR20" i="11"/>
  <c r="AS20" i="11" s="1"/>
  <c r="AU20" i="11" s="1"/>
  <c r="AR28" i="11"/>
  <c r="AS28" i="11" s="1"/>
  <c r="AU28" i="11" s="1"/>
  <c r="AR47" i="11"/>
  <c r="AS47" i="11" s="1"/>
  <c r="AU47" i="11" s="1"/>
  <c r="AR10" i="11"/>
  <c r="AS10" i="11" s="1"/>
  <c r="AU10" i="11" s="1"/>
  <c r="AR29" i="11"/>
  <c r="AS29" i="11" s="1"/>
  <c r="AU29" i="11" s="1"/>
  <c r="AR42" i="11"/>
  <c r="AS42" i="11" s="1"/>
  <c r="AU42" i="11" s="1"/>
  <c r="AR38" i="11"/>
  <c r="AS38" i="11" s="1"/>
  <c r="AU38" i="11" s="1"/>
  <c r="AR2" i="11"/>
  <c r="AS2" i="11" s="1"/>
  <c r="AU2" i="11" s="1"/>
  <c r="AR45" i="11"/>
  <c r="AS45" i="11" s="1"/>
  <c r="AU45" i="11" s="1"/>
  <c r="AR30" i="11"/>
  <c r="AS30" i="11" s="1"/>
  <c r="AU30" i="11" s="1"/>
  <c r="AR25" i="11"/>
  <c r="AS25" i="11" s="1"/>
  <c r="AU25" i="11" s="1"/>
  <c r="AR35" i="11"/>
  <c r="AS35" i="11" s="1"/>
  <c r="AU35" i="11" s="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AT12" i="10" l="1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X41" i="10" l="1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46" i="10" l="1"/>
  <c r="C45" i="8" l="1"/>
  <c r="C28" i="8" l="1"/>
  <c r="C9" i="8"/>
  <c r="C13" i="8"/>
  <c r="C29" i="8"/>
  <c r="C26" i="8" l="1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Q36" i="10" l="1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1" i="11" l="1"/>
  <c r="AX11" i="11" s="1"/>
  <c r="AZ11" i="11" s="1"/>
  <c r="AV41" i="11" l="1"/>
  <c r="AX41" i="11" s="1"/>
  <c r="AZ41" i="11" s="1"/>
  <c r="AV39" i="11"/>
  <c r="AX39" i="11" s="1"/>
  <c r="AZ39" i="11" s="1"/>
  <c r="AV40" i="11" l="1"/>
  <c r="AX40" i="11" s="1"/>
  <c r="AZ40" i="11" s="1"/>
  <c r="AV5" i="11" l="1"/>
  <c r="AX5" i="11" s="1"/>
  <c r="AZ5" i="11" s="1"/>
  <c r="AV21" i="11"/>
  <c r="AX21" i="11" s="1"/>
  <c r="AZ21" i="11" s="1"/>
  <c r="AV7" i="11" l="1"/>
  <c r="AX7" i="11" s="1"/>
  <c r="AZ7" i="11" s="1"/>
  <c r="AV6" i="11"/>
  <c r="AX6" i="11" s="1"/>
  <c r="AZ6" i="11" s="1"/>
  <c r="AV23" i="11" l="1"/>
  <c r="AX23" i="11" s="1"/>
  <c r="AZ23" i="11" s="1"/>
  <c r="AV9" i="11"/>
  <c r="AX9" i="11" s="1"/>
  <c r="AZ9" i="11" s="1"/>
  <c r="AV8" i="11"/>
  <c r="AX8" i="11" s="1"/>
  <c r="AZ8" i="11" s="1"/>
  <c r="AV24" i="11" l="1"/>
  <c r="AX24" i="11" s="1"/>
  <c r="AZ24" i="11" s="1"/>
  <c r="AV25" i="11" l="1"/>
  <c r="AX25" i="11" s="1"/>
  <c r="AZ25" i="11" s="1"/>
  <c r="AV27" i="11" l="1"/>
  <c r="AX27" i="11" s="1"/>
  <c r="AZ27" i="11" s="1"/>
  <c r="AV28" i="11" l="1"/>
  <c r="AX28" i="11" s="1"/>
  <c r="AZ28" i="11" s="1"/>
  <c r="AV29" i="11"/>
  <c r="AX29" i="11" s="1"/>
  <c r="AZ29" i="11" s="1"/>
  <c r="AV18" i="11"/>
  <c r="AX18" i="11" s="1"/>
  <c r="AZ18" i="11" s="1"/>
  <c r="AV47" i="11"/>
  <c r="AX47" i="11" s="1"/>
  <c r="AZ47" i="11" s="1"/>
  <c r="AV43" i="11"/>
  <c r="AX43" i="11" s="1"/>
  <c r="AZ43" i="11" s="1"/>
  <c r="AV17" i="11"/>
  <c r="AX17" i="11" s="1"/>
  <c r="AZ17" i="11" s="1"/>
  <c r="AV51" i="11"/>
  <c r="AX51" i="11" s="1"/>
  <c r="AZ51" i="11" s="1"/>
  <c r="AV37" i="11"/>
  <c r="AX37" i="11" s="1"/>
  <c r="AZ37" i="11" s="1"/>
  <c r="AV36" i="11"/>
  <c r="AX36" i="11" s="1"/>
  <c r="AZ36" i="11" s="1"/>
  <c r="AV44" i="11"/>
  <c r="AX44" i="11" s="1"/>
  <c r="AZ44" i="11" s="1"/>
  <c r="AV35" i="11"/>
  <c r="AX35" i="11" s="1"/>
  <c r="AZ35" i="11" s="1"/>
  <c r="AV33" i="11"/>
  <c r="AX33" i="11" s="1"/>
  <c r="AZ33" i="11" s="1"/>
  <c r="AV34" i="11"/>
  <c r="AX34" i="11" s="1"/>
  <c r="AZ34" i="11" s="1"/>
  <c r="AV16" i="11"/>
  <c r="AX16" i="11" s="1"/>
  <c r="AZ16" i="11" s="1"/>
  <c r="AV32" i="11"/>
  <c r="AX32" i="11" s="1"/>
  <c r="AV13" i="11"/>
  <c r="AX13" i="11" s="1"/>
  <c r="AZ13" i="11" s="1"/>
  <c r="AV42" i="11"/>
  <c r="AX42" i="11" s="1"/>
  <c r="AZ42" i="11" s="1"/>
  <c r="AV53" i="11"/>
  <c r="AX53" i="11" s="1"/>
  <c r="AZ53" i="11" s="1"/>
  <c r="AV14" i="11"/>
  <c r="AX14" i="11" s="1"/>
  <c r="AZ14" i="11" s="1"/>
  <c r="AV52" i="11"/>
  <c r="AX52" i="11" s="1"/>
  <c r="AZ52" i="11" s="1"/>
  <c r="AV50" i="11"/>
  <c r="AX50" i="11" s="1"/>
  <c r="AZ50" i="11" s="1"/>
  <c r="AV48" i="11"/>
  <c r="AX48" i="11" s="1"/>
  <c r="AZ48" i="11" s="1"/>
  <c r="AV46" i="11"/>
  <c r="AX46" i="11" s="1"/>
  <c r="AZ46" i="11" s="1"/>
  <c r="AV45" i="11"/>
  <c r="AX45" i="11" s="1"/>
  <c r="AZ45" i="11" s="1"/>
  <c r="AV31" i="11"/>
  <c r="AX31" i="11" s="1"/>
  <c r="AZ31" i="11" s="1"/>
  <c r="AV30" i="11"/>
  <c r="AX30" i="11" s="1"/>
  <c r="AZ30" i="11" s="1"/>
  <c r="AZ32" i="11" l="1"/>
  <c r="AX56" i="11"/>
  <c r="D22" i="11"/>
  <c r="D54" i="11" s="1"/>
  <c r="C55" i="11"/>
  <c r="C54" i="11"/>
  <c r="Q15" i="11" l="1"/>
  <c r="S15" i="11" s="1"/>
  <c r="Q4" i="11"/>
  <c r="S4" i="11" s="1"/>
  <c r="Q16" i="11"/>
  <c r="S16" i="11" s="1"/>
  <c r="Q49" i="11"/>
  <c r="S49" i="11" s="1"/>
  <c r="Q8" i="11"/>
  <c r="S8" i="11" s="1"/>
  <c r="Q22" i="11"/>
  <c r="S22" i="11" s="1"/>
  <c r="Q33" i="11"/>
  <c r="S33" i="11" s="1"/>
  <c r="Q18" i="11"/>
  <c r="S18" i="11" s="1"/>
  <c r="Q14" i="11"/>
  <c r="S14" i="11" s="1"/>
  <c r="Q52" i="11"/>
  <c r="S52" i="11" s="1"/>
  <c r="Q36" i="11"/>
  <c r="S36" i="11" s="1"/>
  <c r="Q31" i="11"/>
  <c r="S31" i="11" s="1"/>
  <c r="Q47" i="11"/>
  <c r="S47" i="11" s="1"/>
  <c r="Q23" i="11"/>
  <c r="S23" i="11" s="1"/>
  <c r="Q38" i="11"/>
  <c r="S38" i="11" s="1"/>
  <c r="Q21" i="11"/>
  <c r="S21" i="11" s="1"/>
  <c r="Q34" i="11"/>
  <c r="S34" i="11" s="1"/>
  <c r="Q51" i="11"/>
  <c r="S51" i="11" s="1"/>
  <c r="Q28" i="11"/>
  <c r="S28" i="11" s="1"/>
  <c r="Q20" i="11"/>
  <c r="S20" i="11" s="1"/>
  <c r="Q46" i="11"/>
  <c r="S46" i="11" s="1"/>
  <c r="Q27" i="11"/>
  <c r="S27" i="11" s="1"/>
  <c r="Q2" i="11"/>
  <c r="S2" i="11" s="1"/>
  <c r="Q3" i="11"/>
  <c r="S3" i="11" s="1"/>
  <c r="Q42" i="11"/>
  <c r="S42" i="11" s="1"/>
  <c r="Q50" i="11"/>
  <c r="S50" i="11" s="1"/>
  <c r="Q43" i="11"/>
  <c r="S43" i="11" s="1"/>
  <c r="Q10" i="11"/>
  <c r="S10" i="11" s="1"/>
  <c r="Q37" i="11"/>
  <c r="S37" i="11" s="1"/>
  <c r="Q25" i="11"/>
  <c r="S25" i="11" s="1"/>
  <c r="Q19" i="11"/>
  <c r="S19" i="11" s="1"/>
  <c r="Q17" i="11"/>
  <c r="S17" i="11" s="1"/>
  <c r="Q9" i="11"/>
  <c r="S9" i="11" s="1"/>
  <c r="Q48" i="11"/>
  <c r="S48" i="11" s="1"/>
  <c r="Q13" i="11"/>
  <c r="S13" i="11" s="1"/>
  <c r="Q40" i="11"/>
  <c r="S40" i="11" s="1"/>
  <c r="Q6" i="11"/>
  <c r="S6" i="11" s="1"/>
  <c r="Q26" i="11"/>
  <c r="Q32" i="11"/>
  <c r="S32" i="11" s="1"/>
  <c r="Q29" i="11"/>
  <c r="S29" i="11" s="1"/>
  <c r="Q35" i="11"/>
  <c r="S35" i="11" s="1"/>
  <c r="Q5" i="11"/>
  <c r="S5" i="11" s="1"/>
  <c r="Q45" i="11"/>
  <c r="S45" i="11" s="1"/>
  <c r="Q39" i="11"/>
  <c r="S39" i="11" s="1"/>
  <c r="Q24" i="11"/>
  <c r="S24" i="11" s="1"/>
  <c r="Q30" i="11"/>
  <c r="S30" i="11" s="1"/>
  <c r="Q11" i="11"/>
  <c r="S11" i="11" s="1"/>
  <c r="Q53" i="11"/>
  <c r="S53" i="11" s="1"/>
  <c r="Q7" i="11"/>
  <c r="S7" i="11" s="1"/>
  <c r="Q12" i="11"/>
  <c r="S12" i="11" s="1"/>
  <c r="Q44" i="11"/>
  <c r="S44" i="11" s="1"/>
  <c r="Q41" i="11"/>
  <c r="S41" i="11" s="1"/>
  <c r="Q54" i="11" l="1"/>
  <c r="Q55" i="11"/>
  <c r="Q56" i="11"/>
  <c r="S26" i="11"/>
  <c r="S54" i="11" l="1"/>
  <c r="T4" i="11" s="1"/>
  <c r="U4" i="11" s="1"/>
  <c r="T49" i="11" l="1"/>
  <c r="U49" i="11" s="1"/>
  <c r="T15" i="11"/>
  <c r="U15" i="11" s="1"/>
  <c r="T42" i="11"/>
  <c r="U42" i="11" s="1"/>
  <c r="T51" i="11"/>
  <c r="U51" i="11" s="1"/>
  <c r="T10" i="11"/>
  <c r="U10" i="11" s="1"/>
  <c r="T37" i="11"/>
  <c r="U37" i="11" s="1"/>
  <c r="T8" i="11"/>
  <c r="U8" i="11" s="1"/>
  <c r="T21" i="11"/>
  <c r="U21" i="11" s="1"/>
  <c r="T18" i="11"/>
  <c r="U18" i="11" s="1"/>
  <c r="T46" i="11"/>
  <c r="U46" i="11" s="1"/>
  <c r="T28" i="11"/>
  <c r="U28" i="11" s="1"/>
  <c r="T20" i="11"/>
  <c r="U20" i="11" s="1"/>
  <c r="T33" i="11"/>
  <c r="U33" i="11" s="1"/>
  <c r="T47" i="11"/>
  <c r="U47" i="11" s="1"/>
  <c r="T22" i="11"/>
  <c r="U22" i="11" s="1"/>
  <c r="T3" i="11"/>
  <c r="U3" i="11" s="1"/>
  <c r="T16" i="11"/>
  <c r="U16" i="11" s="1"/>
  <c r="T52" i="11"/>
  <c r="U52" i="11" s="1"/>
  <c r="T25" i="11"/>
  <c r="U25" i="11" s="1"/>
  <c r="T2" i="11"/>
  <c r="U2" i="11" s="1"/>
  <c r="T34" i="11"/>
  <c r="U34" i="11" s="1"/>
  <c r="T23" i="11"/>
  <c r="U23" i="11" s="1"/>
  <c r="T14" i="11"/>
  <c r="U14" i="11" s="1"/>
  <c r="T31" i="11"/>
  <c r="U31" i="11" s="1"/>
  <c r="T27" i="11"/>
  <c r="U27" i="11" s="1"/>
  <c r="T50" i="11"/>
  <c r="U50" i="11" s="1"/>
  <c r="T36" i="11"/>
  <c r="U36" i="11" s="1"/>
  <c r="T38" i="11"/>
  <c r="U38" i="11" s="1"/>
  <c r="T43" i="11"/>
  <c r="U43" i="11" s="1"/>
  <c r="T45" i="11"/>
  <c r="U45" i="11" s="1"/>
  <c r="T32" i="11"/>
  <c r="U32" i="11" s="1"/>
  <c r="T48" i="11"/>
  <c r="U48" i="11" s="1"/>
  <c r="T19" i="11"/>
  <c r="U19" i="11" s="1"/>
  <c r="T53" i="11"/>
  <c r="U53" i="11" s="1"/>
  <c r="T24" i="11"/>
  <c r="U24" i="11" s="1"/>
  <c r="T6" i="11"/>
  <c r="U6" i="11" s="1"/>
  <c r="T40" i="11"/>
  <c r="U40" i="11" s="1"/>
  <c r="T35" i="11"/>
  <c r="U35" i="11" s="1"/>
  <c r="T9" i="11"/>
  <c r="U9" i="11" s="1"/>
  <c r="T41" i="11"/>
  <c r="U41" i="11" s="1"/>
  <c r="T44" i="11"/>
  <c r="U44" i="11" s="1"/>
  <c r="T7" i="11"/>
  <c r="U7" i="11" s="1"/>
  <c r="T12" i="11"/>
  <c r="U12" i="11" s="1"/>
  <c r="T11" i="11"/>
  <c r="U11" i="11" s="1"/>
  <c r="T13" i="11"/>
  <c r="U13" i="11" s="1"/>
  <c r="T17" i="11"/>
  <c r="U17" i="11" s="1"/>
  <c r="T39" i="11"/>
  <c r="U39" i="11" s="1"/>
  <c r="T5" i="11"/>
  <c r="U5" i="11" s="1"/>
  <c r="T30" i="11"/>
  <c r="U30" i="11" s="1"/>
  <c r="T29" i="11"/>
  <c r="U29" i="11" s="1"/>
  <c r="T26" i="11"/>
  <c r="U26" i="11" l="1"/>
  <c r="T54" i="11"/>
  <c r="U54" i="11" l="1"/>
  <c r="V4" i="11" s="1"/>
  <c r="AD4" i="11" l="1"/>
  <c r="AE4" i="11" s="1"/>
  <c r="X4" i="11"/>
  <c r="V49" i="11"/>
  <c r="X49" i="11" s="1"/>
  <c r="Y49" i="11" s="1"/>
  <c r="V15" i="11"/>
  <c r="V35" i="11"/>
  <c r="V8" i="11"/>
  <c r="V20" i="11"/>
  <c r="V33" i="11"/>
  <c r="V22" i="11"/>
  <c r="V24" i="11"/>
  <c r="V47" i="11"/>
  <c r="V23" i="11"/>
  <c r="V5" i="11"/>
  <c r="V18" i="11"/>
  <c r="V39" i="11"/>
  <c r="V46" i="11"/>
  <c r="V34" i="11"/>
  <c r="V32" i="11"/>
  <c r="V31" i="11"/>
  <c r="V3" i="11"/>
  <c r="V10" i="11"/>
  <c r="V11" i="11"/>
  <c r="V36" i="11"/>
  <c r="V14" i="11"/>
  <c r="V21" i="11"/>
  <c r="V53" i="11"/>
  <c r="V42" i="11"/>
  <c r="V6" i="11"/>
  <c r="V48" i="11"/>
  <c r="V25" i="11"/>
  <c r="V12" i="11"/>
  <c r="V52" i="11"/>
  <c r="V29" i="11"/>
  <c r="V37" i="11"/>
  <c r="V41" i="11"/>
  <c r="V45" i="11"/>
  <c r="V43" i="11"/>
  <c r="V13" i="11"/>
  <c r="V9" i="11"/>
  <c r="V50" i="11"/>
  <c r="V30" i="11"/>
  <c r="V19" i="11"/>
  <c r="V28" i="11"/>
  <c r="V2" i="11"/>
  <c r="V7" i="11"/>
  <c r="V16" i="11"/>
  <c r="V27" i="11"/>
  <c r="V44" i="11"/>
  <c r="V38" i="11"/>
  <c r="V17" i="11"/>
  <c r="V40" i="11"/>
  <c r="V51" i="11"/>
  <c r="V26" i="11"/>
  <c r="AD49" i="11" l="1"/>
  <c r="AE49" i="11" s="1"/>
  <c r="AF49" i="11" s="1"/>
  <c r="Y4" i="11"/>
  <c r="AF4" i="11" s="1"/>
  <c r="X15" i="11"/>
  <c r="AD15" i="11"/>
  <c r="AE15" i="11" s="1"/>
  <c r="X46" i="11"/>
  <c r="AD46" i="11"/>
  <c r="AE46" i="11" s="1"/>
  <c r="AD39" i="11"/>
  <c r="AE39" i="11" s="1"/>
  <c r="X39" i="11"/>
  <c r="X53" i="11"/>
  <c r="AD53" i="11"/>
  <c r="AE53" i="11" s="1"/>
  <c r="X43" i="11"/>
  <c r="AD43" i="11"/>
  <c r="AE43" i="11" s="1"/>
  <c r="AD3" i="11"/>
  <c r="AE3" i="11" s="1"/>
  <c r="X3" i="11"/>
  <c r="X51" i="11"/>
  <c r="AD51" i="11"/>
  <c r="AE51" i="11" s="1"/>
  <c r="AD9" i="11"/>
  <c r="AE9" i="11" s="1"/>
  <c r="X9" i="11"/>
  <c r="AD18" i="11"/>
  <c r="AE18" i="11" s="1"/>
  <c r="X18" i="11"/>
  <c r="AD21" i="11"/>
  <c r="AE21" i="11" s="1"/>
  <c r="X21" i="11"/>
  <c r="AD44" i="11"/>
  <c r="AE44" i="11" s="1"/>
  <c r="X44" i="11"/>
  <c r="AD14" i="11"/>
  <c r="AE14" i="11" s="1"/>
  <c r="X14" i="11"/>
  <c r="X27" i="11"/>
  <c r="AD27" i="11"/>
  <c r="AE27" i="11" s="1"/>
  <c r="AD41" i="11"/>
  <c r="AE41" i="11" s="1"/>
  <c r="X41" i="11"/>
  <c r="X16" i="11"/>
  <c r="AD16" i="11"/>
  <c r="AE16" i="11" s="1"/>
  <c r="AD24" i="11"/>
  <c r="AE24" i="11" s="1"/>
  <c r="X24" i="11"/>
  <c r="X12" i="11"/>
  <c r="AD12" i="11"/>
  <c r="AE12" i="11" s="1"/>
  <c r="AD20" i="11"/>
  <c r="AE20" i="11" s="1"/>
  <c r="X20" i="11"/>
  <c r="X50" i="11"/>
  <c r="AD50" i="11"/>
  <c r="AE50" i="11" s="1"/>
  <c r="X40" i="11"/>
  <c r="AD40" i="11"/>
  <c r="AE40" i="11" s="1"/>
  <c r="AD17" i="11"/>
  <c r="AE17" i="11" s="1"/>
  <c r="X17" i="11"/>
  <c r="X5" i="11"/>
  <c r="AD5" i="11"/>
  <c r="AE5" i="11" s="1"/>
  <c r="X45" i="11"/>
  <c r="AD45" i="11"/>
  <c r="AE45" i="11" s="1"/>
  <c r="AD47" i="11"/>
  <c r="AE47" i="11" s="1"/>
  <c r="X47" i="11"/>
  <c r="AD11" i="11"/>
  <c r="AE11" i="11" s="1"/>
  <c r="X11" i="11"/>
  <c r="X7" i="11"/>
  <c r="AD7" i="11"/>
  <c r="AE7" i="11" s="1"/>
  <c r="X22" i="11"/>
  <c r="AD22" i="11"/>
  <c r="AE22" i="11" s="1"/>
  <c r="AD33" i="11"/>
  <c r="AE33" i="11" s="1"/>
  <c r="X33" i="11"/>
  <c r="X19" i="11"/>
  <c r="AD19" i="11"/>
  <c r="AE19" i="11" s="1"/>
  <c r="AD25" i="11"/>
  <c r="AE25" i="11" s="1"/>
  <c r="X25" i="11"/>
  <c r="X32" i="11"/>
  <c r="AD32" i="11"/>
  <c r="AE32" i="11" s="1"/>
  <c r="X8" i="11"/>
  <c r="AD8" i="11"/>
  <c r="AE8" i="11" s="1"/>
  <c r="X6" i="11"/>
  <c r="AD6" i="11"/>
  <c r="AE6" i="11" s="1"/>
  <c r="AD42" i="11"/>
  <c r="AE42" i="11" s="1"/>
  <c r="X42" i="11"/>
  <c r="X13" i="11"/>
  <c r="AD13" i="11"/>
  <c r="AE13" i="11" s="1"/>
  <c r="X38" i="11"/>
  <c r="AD38" i="11"/>
  <c r="AE38" i="11" s="1"/>
  <c r="AD23" i="11"/>
  <c r="AE23" i="11" s="1"/>
  <c r="X23" i="11"/>
  <c r="AD36" i="11"/>
  <c r="AE36" i="11" s="1"/>
  <c r="X36" i="11"/>
  <c r="AD37" i="11"/>
  <c r="AE37" i="11" s="1"/>
  <c r="X37" i="11"/>
  <c r="X29" i="11"/>
  <c r="AD29" i="11"/>
  <c r="AE29" i="11" s="1"/>
  <c r="AD10" i="11"/>
  <c r="AE10" i="11" s="1"/>
  <c r="X10" i="11"/>
  <c r="AD2" i="11"/>
  <c r="AE2" i="11" s="1"/>
  <c r="X2" i="11"/>
  <c r="AD52" i="11"/>
  <c r="AE52" i="11" s="1"/>
  <c r="X52" i="11"/>
  <c r="AD28" i="11"/>
  <c r="AE28" i="11" s="1"/>
  <c r="X28" i="11"/>
  <c r="X31" i="11"/>
  <c r="AD31" i="11"/>
  <c r="AE31" i="11" s="1"/>
  <c r="X26" i="11"/>
  <c r="AD26" i="11"/>
  <c r="V54" i="11"/>
  <c r="X30" i="11"/>
  <c r="AD30" i="11"/>
  <c r="AE30" i="11" s="1"/>
  <c r="X48" i="11"/>
  <c r="AD48" i="11"/>
  <c r="AE48" i="11" s="1"/>
  <c r="AD34" i="11"/>
  <c r="AE34" i="11" s="1"/>
  <c r="X34" i="11"/>
  <c r="X35" i="11"/>
  <c r="AD35" i="11"/>
  <c r="AE35" i="11" s="1"/>
  <c r="Y15" i="11" l="1"/>
  <c r="AF15" i="11" s="1"/>
  <c r="Y3" i="11"/>
  <c r="AF3" i="11" s="1"/>
  <c r="Y51" i="11"/>
  <c r="AF51" i="11" s="1"/>
  <c r="Y32" i="11"/>
  <c r="AF32" i="11" s="1"/>
  <c r="Y2" i="11"/>
  <c r="AF2" i="11" s="1"/>
  <c r="Y14" i="11"/>
  <c r="AF14" i="11" s="1"/>
  <c r="Y38" i="11"/>
  <c r="AF38" i="11" s="1"/>
  <c r="Y13" i="11"/>
  <c r="AF13" i="11" s="1"/>
  <c r="Y43" i="11"/>
  <c r="AF43" i="11" s="1"/>
  <c r="Y25" i="11"/>
  <c r="AF25" i="11" s="1"/>
  <c r="Y12" i="11"/>
  <c r="AF12" i="11" s="1"/>
  <c r="Y33" i="11"/>
  <c r="AF33" i="11" s="1"/>
  <c r="Y24" i="11"/>
  <c r="AF24" i="11" s="1"/>
  <c r="Y21" i="11"/>
  <c r="AF21" i="11" s="1"/>
  <c r="Y53" i="11"/>
  <c r="AF53" i="11" s="1"/>
  <c r="Y27" i="11"/>
  <c r="AF27" i="11" s="1"/>
  <c r="Y48" i="11"/>
  <c r="AF48" i="11" s="1"/>
  <c r="Y30" i="11"/>
  <c r="AF30" i="11" s="1"/>
  <c r="Y44" i="11"/>
  <c r="AF44" i="11" s="1"/>
  <c r="X54" i="11"/>
  <c r="Y26" i="11"/>
  <c r="Y17" i="11"/>
  <c r="AF17" i="11" s="1"/>
  <c r="Y18" i="11"/>
  <c r="AF18" i="11" s="1"/>
  <c r="Y39" i="11"/>
  <c r="AF39" i="11" s="1"/>
  <c r="Y19" i="11"/>
  <c r="AF19" i="11" s="1"/>
  <c r="Y37" i="11"/>
  <c r="AF37" i="11" s="1"/>
  <c r="Y31" i="11"/>
  <c r="AF31" i="11" s="1"/>
  <c r="Y6" i="11"/>
  <c r="AF6" i="11" s="1"/>
  <c r="Y22" i="11"/>
  <c r="AF22" i="11" s="1"/>
  <c r="Y16" i="11"/>
  <c r="AF16" i="11" s="1"/>
  <c r="Y52" i="11"/>
  <c r="AF52" i="11" s="1"/>
  <c r="Y11" i="11"/>
  <c r="AF11" i="11" s="1"/>
  <c r="Y20" i="11"/>
  <c r="AF20" i="11" s="1"/>
  <c r="Y10" i="11"/>
  <c r="AF10" i="11" s="1"/>
  <c r="Y5" i="11"/>
  <c r="AF5" i="11" s="1"/>
  <c r="Y35" i="11"/>
  <c r="AF35" i="11" s="1"/>
  <c r="Y28" i="11"/>
  <c r="AF28" i="11" s="1"/>
  <c r="Y36" i="11"/>
  <c r="AF36" i="11" s="1"/>
  <c r="Y41" i="11"/>
  <c r="AF41" i="11" s="1"/>
  <c r="Y9" i="11"/>
  <c r="AF9" i="11" s="1"/>
  <c r="Y23" i="11"/>
  <c r="AF23" i="11" s="1"/>
  <c r="Y50" i="11"/>
  <c r="AF50" i="11" s="1"/>
  <c r="Y47" i="11"/>
  <c r="AF47" i="11" s="1"/>
  <c r="Y45" i="11"/>
  <c r="AF45" i="11" s="1"/>
  <c r="AD54" i="11"/>
  <c r="AE26" i="11"/>
  <c r="Y42" i="11"/>
  <c r="AF42" i="11" s="1"/>
  <c r="Y29" i="11"/>
  <c r="AF29" i="11" s="1"/>
  <c r="Y34" i="11"/>
  <c r="AF34" i="11" s="1"/>
  <c r="Y8" i="11"/>
  <c r="AF8" i="11" s="1"/>
  <c r="Y7" i="11"/>
  <c r="AF7" i="11" s="1"/>
  <c r="Y40" i="11"/>
  <c r="AF40" i="11" s="1"/>
  <c r="Y46" i="11"/>
  <c r="AF46" i="11" s="1"/>
  <c r="AH15" i="11" l="1"/>
  <c r="AI15" i="11" s="1"/>
  <c r="AK15" i="11" s="1"/>
  <c r="AH4" i="11"/>
  <c r="AI4" i="11" s="1"/>
  <c r="AK4" i="11" s="1"/>
  <c r="AH3" i="11"/>
  <c r="AI3" i="11" s="1"/>
  <c r="AK3" i="11" s="1"/>
  <c r="AH49" i="11"/>
  <c r="AI49" i="11" s="1"/>
  <c r="AK49" i="11" s="1"/>
  <c r="AH8" i="11"/>
  <c r="AI8" i="11" s="1"/>
  <c r="AK8" i="11" s="1"/>
  <c r="AH28" i="11"/>
  <c r="AI28" i="11" s="1"/>
  <c r="AK28" i="11" s="1"/>
  <c r="AH48" i="11"/>
  <c r="AI48" i="11" s="1"/>
  <c r="AK48" i="11" s="1"/>
  <c r="AH19" i="11"/>
  <c r="AI19" i="11" s="1"/>
  <c r="AK19" i="11" s="1"/>
  <c r="AH16" i="11"/>
  <c r="AI16" i="11" s="1"/>
  <c r="AK16" i="11" s="1"/>
  <c r="AH51" i="11"/>
  <c r="AI51" i="11" s="1"/>
  <c r="AH12" i="11"/>
  <c r="AI12" i="11" s="1"/>
  <c r="AK12" i="11" s="1"/>
  <c r="AH10" i="11"/>
  <c r="AI10" i="11" s="1"/>
  <c r="AK10" i="11" s="1"/>
  <c r="AH42" i="11"/>
  <c r="AI42" i="11" s="1"/>
  <c r="AK42" i="11" s="1"/>
  <c r="AH6" i="11"/>
  <c r="AI6" i="11" s="1"/>
  <c r="AK6" i="11" s="1"/>
  <c r="AH17" i="11"/>
  <c r="AI17" i="11" s="1"/>
  <c r="AK17" i="11" s="1"/>
  <c r="AH27" i="11"/>
  <c r="AI27" i="11" s="1"/>
  <c r="AK27" i="11" s="1"/>
  <c r="AH22" i="11"/>
  <c r="AI22" i="11" s="1"/>
  <c r="AK22" i="11" s="1"/>
  <c r="AH33" i="11"/>
  <c r="AI33" i="11" s="1"/>
  <c r="AK33" i="11" s="1"/>
  <c r="AH23" i="11"/>
  <c r="AI23" i="11" s="1"/>
  <c r="AK23" i="11" s="1"/>
  <c r="AH40" i="11"/>
  <c r="AI40" i="11" s="1"/>
  <c r="AK40" i="11" s="1"/>
  <c r="AH13" i="11"/>
  <c r="AI13" i="11" s="1"/>
  <c r="AK13" i="11" s="1"/>
  <c r="AH24" i="11"/>
  <c r="AI24" i="11" s="1"/>
  <c r="AK24" i="11" s="1"/>
  <c r="AH35" i="11"/>
  <c r="AI35" i="11" s="1"/>
  <c r="AK35" i="11" s="1"/>
  <c r="AH9" i="11"/>
  <c r="AI9" i="11" s="1"/>
  <c r="AK9" i="11" s="1"/>
  <c r="AH20" i="11"/>
  <c r="AI20" i="11" s="1"/>
  <c r="AK20" i="11" s="1"/>
  <c r="AH7" i="11"/>
  <c r="AI7" i="11" s="1"/>
  <c r="AK7" i="11" s="1"/>
  <c r="AH36" i="11"/>
  <c r="AI36" i="11" s="1"/>
  <c r="AK36" i="11" s="1"/>
  <c r="AH26" i="11"/>
  <c r="AI26" i="11" s="1"/>
  <c r="AK26" i="11" s="1"/>
  <c r="AH38" i="11"/>
  <c r="AI38" i="11" s="1"/>
  <c r="AF26" i="11"/>
  <c r="AF54" i="11" s="1"/>
  <c r="AE54" i="11"/>
  <c r="AH41" i="11"/>
  <c r="AI41" i="11" s="1"/>
  <c r="AK41" i="11" s="1"/>
  <c r="AH2" i="11"/>
  <c r="AI2" i="11" s="1"/>
  <c r="AK2" i="11" s="1"/>
  <c r="Y54" i="11"/>
  <c r="AH11" i="11"/>
  <c r="AI11" i="11" s="1"/>
  <c r="AK11" i="11" s="1"/>
  <c r="AH46" i="11"/>
  <c r="AI46" i="11" s="1"/>
  <c r="AK46" i="11" s="1"/>
  <c r="AH52" i="11"/>
  <c r="AI52" i="11" s="1"/>
  <c r="AK52" i="11" s="1"/>
  <c r="AH39" i="11"/>
  <c r="AI39" i="11" s="1"/>
  <c r="AK39" i="11" s="1"/>
  <c r="AH25" i="11"/>
  <c r="AI25" i="11" s="1"/>
  <c r="AK25" i="11" s="1"/>
  <c r="AH53" i="11"/>
  <c r="AI53" i="11" s="1"/>
  <c r="AK53" i="11" s="1"/>
  <c r="AH47" i="11"/>
  <c r="AI47" i="11" s="1"/>
  <c r="AK47" i="11" s="1"/>
  <c r="AH44" i="11"/>
  <c r="AI44" i="11" s="1"/>
  <c r="AK44" i="11" s="1"/>
  <c r="AH43" i="11"/>
  <c r="AI43" i="11" s="1"/>
  <c r="AK43" i="11" s="1"/>
  <c r="AH45" i="11"/>
  <c r="AI45" i="11" s="1"/>
  <c r="AK45" i="11" s="1"/>
  <c r="AH14" i="11"/>
  <c r="AI14" i="11" s="1"/>
  <c r="AK14" i="11" s="1"/>
  <c r="AH5" i="11"/>
  <c r="AI5" i="11" s="1"/>
  <c r="AK5" i="11" s="1"/>
  <c r="AH31" i="11"/>
  <c r="AI31" i="11" s="1"/>
  <c r="AK31" i="11" s="1"/>
  <c r="AH50" i="11"/>
  <c r="AI50" i="11" s="1"/>
  <c r="AK50" i="11" s="1"/>
  <c r="AH37" i="11"/>
  <c r="AI37" i="11" s="1"/>
  <c r="AK37" i="11" s="1"/>
  <c r="AH18" i="11"/>
  <c r="AI18" i="11" s="1"/>
  <c r="AK18" i="11" s="1"/>
  <c r="AH30" i="11"/>
  <c r="AI30" i="11" s="1"/>
  <c r="AK30" i="11" s="1"/>
  <c r="AH21" i="11"/>
  <c r="AI21" i="11" s="1"/>
  <c r="AK21" i="11" s="1"/>
  <c r="AH32" i="11"/>
  <c r="AI32" i="11" s="1"/>
  <c r="AK32" i="11" s="1"/>
  <c r="AH34" i="11"/>
  <c r="AI34" i="11" s="1"/>
  <c r="AK34" i="11" s="1"/>
  <c r="AH29" i="11"/>
  <c r="AI29" i="11" s="1"/>
  <c r="AK29" i="11" s="1"/>
  <c r="AH54" i="11" l="1"/>
</calcChain>
</file>

<file path=xl/sharedStrings.xml><?xml version="1.0" encoding="utf-8"?>
<sst xmlns="http://schemas.openxmlformats.org/spreadsheetml/2006/main" count="349" uniqueCount="154">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</sst>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" fontId="0" fillId="16" borderId="0" xfId="0" applyNumberFormat="1" applyFont="1" applyFill="1" applyBorder="1"/>
    <xf numFmtId="0" fontId="6" fillId="5" borderId="0" xfId="0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4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RowHeight="16" x14ac:dyDescent="0.2"/>
  <cols>
    <col min="2" max="2" width="11" customWidth="1"/>
    <col min="3" max="3" width="7.33203125" customWidth="1"/>
    <col min="4" max="4" width="9.5" hidden="1" customWidth="1"/>
    <col min="5" max="5" width="9.5" customWidth="1"/>
    <col min="6" max="8" width="10.83203125" customWidth="1"/>
    <col min="14" max="14" width="10.5" customWidth="1"/>
    <col min="15" max="15" width="10.33203125" customWidth="1"/>
    <col min="16" max="21" width="10.33203125" hidden="1" customWidth="1"/>
    <col min="22" max="22" width="0.1640625" hidden="1" customWidth="1"/>
    <col min="23" max="23" width="10.33203125" customWidth="1"/>
    <col min="40" max="40" width="12" bestFit="1" customWidth="1"/>
    <col min="45" max="45" width="14.1640625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5888</v>
      </c>
      <c r="D2" s="21">
        <f>10000-C2</f>
        <v>4112</v>
      </c>
      <c r="E2" s="21">
        <v>1</v>
      </c>
      <c r="F2" s="21">
        <v>0.97070000000000001</v>
      </c>
      <c r="G2" s="21">
        <v>0.99470000000000003</v>
      </c>
      <c r="H2" s="21">
        <v>1</v>
      </c>
      <c r="I2" s="24">
        <v>1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1</v>
      </c>
      <c r="P2" s="75">
        <f>O2/$O$54</f>
        <v>5.566232319626694E-3</v>
      </c>
      <c r="Q2" s="75">
        <f>D2/$D$54</f>
        <v>1.5953071897453406E-2</v>
      </c>
      <c r="R2" s="41">
        <v>2</v>
      </c>
      <c r="S2" s="4">
        <f>Q2^R2</f>
        <v>2.5450050296531762E-4</v>
      </c>
      <c r="T2" s="4">
        <f>S2/$S$54</f>
        <v>1.2385980074271503E-2</v>
      </c>
      <c r="U2" s="4">
        <f>T2*P2</f>
        <v>6.8943242599662276E-5</v>
      </c>
      <c r="V2" s="28">
        <f>U2/$U$54</f>
        <v>3.6405442135255409E-3</v>
      </c>
      <c r="W2" s="79">
        <v>327</v>
      </c>
      <c r="X2" s="46">
        <f>$F$60*V2</f>
        <v>260.69573058635046</v>
      </c>
      <c r="Y2" s="86">
        <f>X2-W2</f>
        <v>-66.304269413649536</v>
      </c>
      <c r="Z2" s="79">
        <v>0</v>
      </c>
      <c r="AA2" s="79">
        <v>327</v>
      </c>
      <c r="AB2" s="79">
        <v>0</v>
      </c>
      <c r="AC2" s="34">
        <f>SUM(Z2:AB2)</f>
        <v>327</v>
      </c>
      <c r="AD2" s="46">
        <f>V2*$F$59</f>
        <v>243.13010475608974</v>
      </c>
      <c r="AE2" s="12">
        <f>AD2-AC2</f>
        <v>-83.869895243910264</v>
      </c>
      <c r="AF2" s="12">
        <f>AE2+Y2</f>
        <v>-150.1741646575598</v>
      </c>
      <c r="AG2" s="55">
        <f>W2+AC2</f>
        <v>654</v>
      </c>
      <c r="AH2">
        <f>X2/$X$54</f>
        <v>3.6405442135255409E-3</v>
      </c>
      <c r="AI2" s="1">
        <f>AH2*$AI$54</f>
        <v>382.7959429637836</v>
      </c>
      <c r="AJ2" s="2">
        <v>0</v>
      </c>
      <c r="AK2" s="1">
        <f>AI2-AJ2</f>
        <v>382.7959429637836</v>
      </c>
      <c r="AL2">
        <f>B2*O2</f>
        <v>1</v>
      </c>
      <c r="AM2">
        <f>AL2/$AL$54</f>
        <v>1.1330432171643612E-2</v>
      </c>
      <c r="AN2" s="1">
        <f>AM2*$AN$54</f>
        <v>1134.8900776083392</v>
      </c>
      <c r="AO2" s="8">
        <v>0</v>
      </c>
      <c r="AP2" s="1">
        <f>AN2-AO2</f>
        <v>1134.8900776083392</v>
      </c>
      <c r="AQ2" s="69">
        <f>O2</f>
        <v>1</v>
      </c>
      <c r="AR2">
        <f>AQ2/$AQ$54</f>
        <v>5.566232319626694E-3</v>
      </c>
      <c r="AS2" s="1">
        <f>AR2*$AS$54*$B$54</f>
        <v>277.17888770429067</v>
      </c>
      <c r="AT2" s="8">
        <v>0</v>
      </c>
      <c r="AU2" s="1">
        <f>AS2-AT2</f>
        <v>277.17888770429067</v>
      </c>
      <c r="AV2" s="82">
        <f>AVERAGE(F2:H2)</f>
        <v>0.9884666666666666</v>
      </c>
      <c r="AW2" s="82">
        <f>E2/$E$54</f>
        <v>2.8833151203928223E-2</v>
      </c>
      <c r="AX2" s="49">
        <f>AV2*$AX$54*AW2</f>
        <v>2745.4636514879339</v>
      </c>
      <c r="AY2" s="8">
        <v>654</v>
      </c>
      <c r="AZ2" s="1">
        <f>AX2-AY2</f>
        <v>2091.4636514879339</v>
      </c>
      <c r="BA2" s="68">
        <v>0.53144100000000016</v>
      </c>
    </row>
    <row r="3" spans="1:53" x14ac:dyDescent="0.2">
      <c r="A3" s="42" t="s">
        <v>147</v>
      </c>
      <c r="B3" s="3">
        <v>0</v>
      </c>
      <c r="C3" s="21">
        <v>5138</v>
      </c>
      <c r="D3" s="21">
        <f>10000-C3</f>
        <v>4862</v>
      </c>
      <c r="E3" s="21">
        <v>0.47399999999999998</v>
      </c>
      <c r="F3" s="21">
        <v>0.97070000000000001</v>
      </c>
      <c r="G3" s="21">
        <v>0.99470000000000003</v>
      </c>
      <c r="H3" s="21">
        <v>1</v>
      </c>
      <c r="I3" s="21">
        <v>0</v>
      </c>
      <c r="J3" s="21">
        <v>0</v>
      </c>
      <c r="K3" s="21">
        <v>0</v>
      </c>
      <c r="L3" s="41">
        <v>3.4</v>
      </c>
      <c r="M3" s="21">
        <v>1</v>
      </c>
      <c r="N3" s="24">
        <v>1</v>
      </c>
      <c r="O3" s="63">
        <v>1</v>
      </c>
      <c r="P3" s="75">
        <f>O3/$O$54</f>
        <v>5.566232319626694E-3</v>
      </c>
      <c r="Q3" s="75">
        <f>D3/$D$54</f>
        <v>1.8862800477971415E-2</v>
      </c>
      <c r="R3" s="41">
        <v>2</v>
      </c>
      <c r="S3" s="4">
        <f>Q3^R3</f>
        <v>3.5580524187175862E-4</v>
      </c>
      <c r="T3" s="4">
        <f>S3/$S$54</f>
        <v>1.7316259043879078E-2</v>
      </c>
      <c r="U3" s="4">
        <f>T3*P3</f>
        <v>9.6386320745067762E-5</v>
      </c>
      <c r="V3" s="28">
        <f>U3/$U$54</f>
        <v>5.0896744774402607E-3</v>
      </c>
      <c r="W3" s="80">
        <v>0</v>
      </c>
      <c r="X3" s="46">
        <f>$F$60*V3</f>
        <v>364.46649965501962</v>
      </c>
      <c r="Y3" s="86">
        <f>X3-W3</f>
        <v>364.46649965501962</v>
      </c>
      <c r="Z3" s="80">
        <v>0</v>
      </c>
      <c r="AA3" s="80">
        <v>576</v>
      </c>
      <c r="AB3" s="80">
        <v>0</v>
      </c>
      <c r="AC3" s="34">
        <f>SUM(Z3:AB3)</f>
        <v>576</v>
      </c>
      <c r="AD3" s="46">
        <f>V3*$F$59</f>
        <v>339.90882030137038</v>
      </c>
      <c r="AE3" s="22">
        <f>AD3-AC3</f>
        <v>-236.09117969862962</v>
      </c>
      <c r="AF3" s="22">
        <f>AE3+Y3</f>
        <v>128.37531995639</v>
      </c>
      <c r="AG3" s="55">
        <f>W3+AC3</f>
        <v>576</v>
      </c>
      <c r="AH3">
        <f>X3/$X$54</f>
        <v>5.0896744774402607E-3</v>
      </c>
      <c r="AI3" s="1">
        <f>AH3*$AI$54</f>
        <v>535.16909195388848</v>
      </c>
      <c r="AJ3" s="2">
        <v>1152</v>
      </c>
      <c r="AK3" s="1">
        <f>AI3-AJ3</f>
        <v>-616.83090804611152</v>
      </c>
      <c r="AL3">
        <f>B3*O3</f>
        <v>0</v>
      </c>
      <c r="AM3">
        <f>AL3/$AL$54</f>
        <v>0</v>
      </c>
      <c r="AN3" s="1">
        <f>AM3*$AN$54</f>
        <v>0</v>
      </c>
      <c r="AO3" s="8">
        <v>0</v>
      </c>
      <c r="AP3" s="1">
        <f>AN3-AO3</f>
        <v>0</v>
      </c>
      <c r="AQ3" s="69">
        <f>O3</f>
        <v>1</v>
      </c>
      <c r="AR3">
        <f>AQ3/$AQ$54</f>
        <v>5.566232319626694E-3</v>
      </c>
      <c r="AS3" s="1">
        <f>AR3*$AS$54*$B$54</f>
        <v>277.17888770429067</v>
      </c>
      <c r="AT3" s="8">
        <v>0</v>
      </c>
      <c r="AU3" s="1">
        <f>AS3-AT3</f>
        <v>277.17888770429067</v>
      </c>
      <c r="AV3" s="82">
        <f>AVERAGE(F3:H3)</f>
        <v>0.9884666666666666</v>
      </c>
      <c r="AW3" s="82">
        <f>E3/$E$54</f>
        <v>1.3666913670661978E-2</v>
      </c>
      <c r="AX3" s="49">
        <f>AV3*$AX$54*AW3</f>
        <v>1301.3497708052807</v>
      </c>
      <c r="AY3" s="8">
        <v>1008</v>
      </c>
      <c r="AZ3" s="1">
        <f>AX3-AY3</f>
        <v>293.34977080528074</v>
      </c>
      <c r="BA3" s="68">
        <v>0.53144100000000016</v>
      </c>
    </row>
    <row r="4" spans="1:53" x14ac:dyDescent="0.2">
      <c r="A4" s="42" t="s">
        <v>153</v>
      </c>
      <c r="B4" s="3">
        <v>0</v>
      </c>
      <c r="C4" s="21">
        <v>3281</v>
      </c>
      <c r="D4" s="21">
        <f>10000-C4</f>
        <v>6719</v>
      </c>
      <c r="E4" s="21">
        <v>0.5</v>
      </c>
      <c r="F4" s="21">
        <v>0.97070000000000001</v>
      </c>
      <c r="G4" s="21">
        <v>0.99470000000000003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1</v>
      </c>
      <c r="N4" s="24">
        <v>1</v>
      </c>
      <c r="O4" s="63">
        <v>1</v>
      </c>
      <c r="P4" s="75">
        <f>O4/$O$54</f>
        <v>5.566232319626694E-3</v>
      </c>
      <c r="Q4" s="75">
        <f>D4/$D$54</f>
        <v>2.6067288443334006E-2</v>
      </c>
      <c r="R4" s="41">
        <v>2</v>
      </c>
      <c r="S4" s="4">
        <f>Q4^R4</f>
        <v>6.795035267879746E-4</v>
      </c>
      <c r="T4" s="4">
        <f>S4/$S$54</f>
        <v>3.3069943065456381E-2</v>
      </c>
      <c r="U4" s="4">
        <f>T4*P4</f>
        <v>1.8407498589915797E-4</v>
      </c>
      <c r="V4" s="28">
        <f>U4/$U$54</f>
        <v>9.7200697196864628E-3</v>
      </c>
      <c r="W4" s="80">
        <v>0</v>
      </c>
      <c r="X4" s="46">
        <f>$F$60*V4</f>
        <v>696.04447255702792</v>
      </c>
      <c r="Y4" s="86">
        <f>X4-W4</f>
        <v>696.04447255702792</v>
      </c>
      <c r="Z4" s="80">
        <v>0</v>
      </c>
      <c r="AA4" s="80">
        <v>0</v>
      </c>
      <c r="AB4" s="80">
        <v>0</v>
      </c>
      <c r="AC4" s="34">
        <f>SUM(Z4:AB4)</f>
        <v>0</v>
      </c>
      <c r="AD4" s="46">
        <f>V4*$F$59</f>
        <v>649.1451361595407</v>
      </c>
      <c r="AE4" s="22">
        <f>AD4-AC4</f>
        <v>649.1451361595407</v>
      </c>
      <c r="AF4" s="22">
        <f>AE4+Y4</f>
        <v>1345.1896087165687</v>
      </c>
      <c r="AG4" s="55">
        <f>W4+AC4</f>
        <v>0</v>
      </c>
      <c r="AH4">
        <f>X4/$X$54</f>
        <v>9.7200697196864628E-3</v>
      </c>
      <c r="AI4" s="1">
        <f>AH4*$AI$54</f>
        <v>1022.0458908855921</v>
      </c>
      <c r="AJ4" s="2">
        <v>0</v>
      </c>
      <c r="AK4" s="1">
        <f>AI4-AJ4</f>
        <v>1022.0458908855921</v>
      </c>
      <c r="AL4">
        <f>B4*O4</f>
        <v>0</v>
      </c>
      <c r="AM4">
        <f>AL4/$AL$54</f>
        <v>0</v>
      </c>
      <c r="AN4" s="1">
        <f>AM4*$AN$54</f>
        <v>0</v>
      </c>
      <c r="AO4" s="8">
        <v>0</v>
      </c>
      <c r="AP4" s="1">
        <f>AN4-AO4</f>
        <v>0</v>
      </c>
      <c r="AQ4" s="69">
        <f>O4</f>
        <v>1</v>
      </c>
      <c r="AR4">
        <f>AQ4/$AQ$54</f>
        <v>5.566232319626694E-3</v>
      </c>
      <c r="AS4" s="1">
        <f>AR4*$AS$54*$B$54</f>
        <v>277.17888770429067</v>
      </c>
      <c r="AT4" s="8">
        <v>0</v>
      </c>
      <c r="AU4" s="1">
        <f>AS4-AT4</f>
        <v>277.17888770429067</v>
      </c>
      <c r="AV4" s="82">
        <f>AVERAGE(F4:H4)</f>
        <v>0.9884666666666666</v>
      </c>
      <c r="AW4" s="82">
        <f>E4/$E$54</f>
        <v>1.4416575601964111E-2</v>
      </c>
      <c r="AX4" s="49">
        <f>AV4*$AX$54*AW4</f>
        <v>1372.731825743967</v>
      </c>
      <c r="AY4" s="8">
        <v>0</v>
      </c>
      <c r="AZ4" s="1">
        <f>AX4-AY4</f>
        <v>1372.731825743967</v>
      </c>
      <c r="BA4" s="68">
        <v>0.53144100000000016</v>
      </c>
    </row>
    <row r="5" spans="1:53" x14ac:dyDescent="0.2">
      <c r="A5" s="42" t="s">
        <v>11</v>
      </c>
      <c r="B5" s="21">
        <v>0</v>
      </c>
      <c r="C5" s="21">
        <v>6274</v>
      </c>
      <c r="D5" s="21">
        <f>10000-C5</f>
        <v>3726</v>
      </c>
      <c r="E5" s="21">
        <v>0.99380000000000002</v>
      </c>
      <c r="F5" s="21">
        <v>0.97070000000000001</v>
      </c>
      <c r="G5" s="21">
        <v>0.99470000000000003</v>
      </c>
      <c r="H5" s="21">
        <v>1</v>
      </c>
      <c r="I5" s="24">
        <v>1.7</v>
      </c>
      <c r="J5" s="21">
        <v>0</v>
      </c>
      <c r="K5" s="21">
        <v>0</v>
      </c>
      <c r="L5" s="21">
        <v>0</v>
      </c>
      <c r="M5" s="21">
        <v>1</v>
      </c>
      <c r="N5" s="24">
        <v>0.59</v>
      </c>
      <c r="O5" s="63">
        <f>(SUM(I5:L5) / M5) *((R5 + 1) * N5 / 3)</f>
        <v>1.0029999999999999</v>
      </c>
      <c r="P5" s="44">
        <f>O5/$O$54</f>
        <v>5.5829310165855734E-3</v>
      </c>
      <c r="Q5" s="44">
        <f>D5/$D$54</f>
        <v>1.445553158801347E-2</v>
      </c>
      <c r="R5" s="41">
        <v>2</v>
      </c>
      <c r="S5" s="13">
        <f>Q5^R5</f>
        <v>2.0896239349205525E-4</v>
      </c>
      <c r="T5" s="13">
        <f>S5/$S$54</f>
        <v>1.0169740381288709E-2</v>
      </c>
      <c r="U5" s="13">
        <f>T5*P5</f>
        <v>5.6776959005319526E-5</v>
      </c>
      <c r="V5" s="31">
        <f>U5/$U$54</f>
        <v>2.9981042633670002E-3</v>
      </c>
      <c r="W5" s="80">
        <v>0</v>
      </c>
      <c r="X5" s="46">
        <f>$F$60*V5</f>
        <v>214.69124819544751</v>
      </c>
      <c r="Y5" s="86">
        <f>X5-W5</f>
        <v>214.69124819544751</v>
      </c>
      <c r="Z5" s="80">
        <v>0</v>
      </c>
      <c r="AA5" s="80">
        <v>380</v>
      </c>
      <c r="AB5" s="80">
        <v>0</v>
      </c>
      <c r="AC5" s="26">
        <f>SUM(Z5:AB5)</f>
        <v>380</v>
      </c>
      <c r="AD5" s="46">
        <f>V5*$F$59</f>
        <v>200.22539512470175</v>
      </c>
      <c r="AE5" s="22">
        <f>AD5-AC5</f>
        <v>-179.77460487529825</v>
      </c>
      <c r="AF5" s="22">
        <f>AE5+Y5</f>
        <v>34.916643320149262</v>
      </c>
      <c r="AG5" s="55">
        <f>W5+AC5</f>
        <v>380</v>
      </c>
      <c r="AH5">
        <f>X5/$X$54</f>
        <v>2.9981042633670002E-3</v>
      </c>
      <c r="AI5" s="1">
        <f>AH5*$AI$54</f>
        <v>315.24466708451337</v>
      </c>
      <c r="AJ5" s="2">
        <v>381</v>
      </c>
      <c r="AK5" s="1">
        <f>AI5-AJ5</f>
        <v>-65.755332915486633</v>
      </c>
      <c r="AL5">
        <f>B5*O5</f>
        <v>0</v>
      </c>
      <c r="AM5">
        <f>AL5/$AL$54</f>
        <v>0</v>
      </c>
      <c r="AN5" s="1">
        <f>AM5*$AN$54</f>
        <v>0</v>
      </c>
      <c r="AO5" s="8">
        <v>761</v>
      </c>
      <c r="AP5" s="1">
        <f>AN5-AO5</f>
        <v>-761</v>
      </c>
      <c r="AQ5" s="69">
        <f>O5</f>
        <v>1.0029999999999999</v>
      </c>
      <c r="AR5">
        <f>AQ5/$AQ$54</f>
        <v>5.5829310165855734E-3</v>
      </c>
      <c r="AS5" s="1">
        <f>AR5*$AS$54*$B$54</f>
        <v>278.01042436740352</v>
      </c>
      <c r="AT5" s="8">
        <v>0</v>
      </c>
      <c r="AU5" s="1">
        <f>AS5-AT5</f>
        <v>278.01042436740352</v>
      </c>
      <c r="AV5" s="82">
        <f>AVERAGE(F5:H5)</f>
        <v>0.9884666666666666</v>
      </c>
      <c r="AW5" s="82">
        <f>E5/$E$54</f>
        <v>2.8654385666463871E-2</v>
      </c>
      <c r="AX5" s="49">
        <f>AV5*$AX$54*AW5</f>
        <v>2728.4417768487092</v>
      </c>
      <c r="AY5" s="8">
        <v>2663</v>
      </c>
      <c r="AZ5" s="1">
        <f>AX5-AY5</f>
        <v>65.441776848709196</v>
      </c>
      <c r="BA5" s="68">
        <v>0.53144100000000016</v>
      </c>
    </row>
    <row r="6" spans="1:53" x14ac:dyDescent="0.2">
      <c r="A6" s="42" t="s">
        <v>79</v>
      </c>
      <c r="B6" s="21">
        <v>0</v>
      </c>
      <c r="C6" s="21">
        <v>2839</v>
      </c>
      <c r="D6" s="21">
        <f>10000-C6</f>
        <v>7161</v>
      </c>
      <c r="E6" s="21">
        <v>0.99939999999999996</v>
      </c>
      <c r="F6" s="21">
        <v>0.97070000000000001</v>
      </c>
      <c r="G6" s="21">
        <v>0.99470000000000003</v>
      </c>
      <c r="H6" s="21">
        <v>1</v>
      </c>
      <c r="I6" s="21">
        <v>0</v>
      </c>
      <c r="J6" s="21">
        <v>0</v>
      </c>
      <c r="K6" s="24">
        <v>2</v>
      </c>
      <c r="L6" s="21">
        <v>0</v>
      </c>
      <c r="M6" s="21">
        <v>1</v>
      </c>
      <c r="N6" s="24">
        <v>1.331</v>
      </c>
      <c r="O6" s="63">
        <f>(SUM(I6:L6) / M6) *((R6 + 1) * N6 / 3)</f>
        <v>2.6619999999999999</v>
      </c>
      <c r="P6" s="44">
        <f>O6/$O$54</f>
        <v>1.481731043484626E-2</v>
      </c>
      <c r="Q6" s="44">
        <f>D6/$D$54</f>
        <v>2.7782088486785952E-2</v>
      </c>
      <c r="R6" s="41">
        <v>2</v>
      </c>
      <c r="S6" s="13">
        <f>Q6^R6</f>
        <v>7.7184444068760451E-4</v>
      </c>
      <c r="T6" s="13">
        <f>S6/$S$54</f>
        <v>3.7563972374925758E-2</v>
      </c>
      <c r="U6" s="13">
        <f>T6*P6</f>
        <v>5.5659703984526406E-4</v>
      </c>
      <c r="V6" s="31">
        <f>U6/$U$54</f>
        <v>2.9391076721477661E-2</v>
      </c>
      <c r="W6" s="80">
        <v>1171</v>
      </c>
      <c r="X6" s="46">
        <f>$F$60*V6</f>
        <v>2104.665612948294</v>
      </c>
      <c r="Y6" s="86">
        <f>X6-W6</f>
        <v>933.66561294829398</v>
      </c>
      <c r="Z6" s="80">
        <v>251</v>
      </c>
      <c r="AA6" s="80">
        <v>2091</v>
      </c>
      <c r="AB6" s="80">
        <v>0</v>
      </c>
      <c r="AC6" s="26">
        <f>SUM(Z6:AB6)</f>
        <v>2342</v>
      </c>
      <c r="AD6" s="46">
        <f>V6*$F$59</f>
        <v>1962.8536677671641</v>
      </c>
      <c r="AE6" s="22">
        <f>AD6-AC6</f>
        <v>-379.1463322328359</v>
      </c>
      <c r="AF6" s="22">
        <f>AE6+Y6</f>
        <v>554.51928071545808</v>
      </c>
      <c r="AG6" s="55">
        <f>W6+AC6</f>
        <v>3513</v>
      </c>
      <c r="AH6">
        <f>X6/$X$54</f>
        <v>2.9391076721477664E-2</v>
      </c>
      <c r="AI6" s="1">
        <f>AH6*$AI$54</f>
        <v>3090.4129351099336</v>
      </c>
      <c r="AJ6" s="2">
        <v>2425</v>
      </c>
      <c r="AK6" s="1">
        <f>AI6-AJ6</f>
        <v>665.41293510993364</v>
      </c>
      <c r="AL6">
        <f>B6*O6</f>
        <v>0</v>
      </c>
      <c r="AM6">
        <f>AL6/$AL$54</f>
        <v>0</v>
      </c>
      <c r="AN6" s="1">
        <f>AM6*$AN$54</f>
        <v>0</v>
      </c>
      <c r="AO6" s="8">
        <v>0</v>
      </c>
      <c r="AP6" s="1">
        <f>AN6-AO6</f>
        <v>0</v>
      </c>
      <c r="AQ6" s="69">
        <f>O6</f>
        <v>2.6619999999999999</v>
      </c>
      <c r="AR6">
        <f>AQ6/$AQ$54</f>
        <v>1.481731043484626E-2</v>
      </c>
      <c r="AS6" s="1">
        <f>AR6*$AS$54*$B$54</f>
        <v>737.85019906882178</v>
      </c>
      <c r="AT6" s="8">
        <v>920</v>
      </c>
      <c r="AU6" s="1">
        <f>AS6-AT6</f>
        <v>-182.14980093117822</v>
      </c>
      <c r="AV6" s="82">
        <f>AVERAGE(F6:H6)</f>
        <v>0.9884666666666666</v>
      </c>
      <c r="AW6" s="82">
        <f>E6/$E$54</f>
        <v>2.8815851313205867E-2</v>
      </c>
      <c r="AX6" s="49">
        <f>AV6*$AX$54*AW6</f>
        <v>2743.8163732970415</v>
      </c>
      <c r="AY6" s="8">
        <v>2843</v>
      </c>
      <c r="AZ6" s="1">
        <f>AX6-AY6</f>
        <v>-99.183626702958463</v>
      </c>
      <c r="BA6" s="68">
        <v>0.53144100000000016</v>
      </c>
    </row>
    <row r="7" spans="1:53" x14ac:dyDescent="0.2">
      <c r="A7" s="42" t="s">
        <v>95</v>
      </c>
      <c r="B7" s="21">
        <v>1</v>
      </c>
      <c r="C7" s="21">
        <v>6801</v>
      </c>
      <c r="D7" s="21">
        <f>10000-C7</f>
        <v>3199</v>
      </c>
      <c r="E7" s="21">
        <v>0.92090000000000005</v>
      </c>
      <c r="F7" s="21">
        <v>0.97070000000000001</v>
      </c>
      <c r="G7" s="21">
        <v>0.99470000000000003</v>
      </c>
      <c r="H7" s="21">
        <v>1</v>
      </c>
      <c r="I7" s="24">
        <v>4.0999999999999996</v>
      </c>
      <c r="J7" s="66">
        <f>$AD$55</f>
        <v>2.5282666666666671</v>
      </c>
      <c r="K7" s="24">
        <v>3.6</v>
      </c>
      <c r="L7" s="24">
        <v>4.0999999999999996</v>
      </c>
      <c r="M7" s="21">
        <v>3</v>
      </c>
      <c r="N7" s="24">
        <v>0.59</v>
      </c>
      <c r="O7" s="63">
        <f>(SUM(I7:L7) / M7) *((R7 + 1) * N7 / 3)</f>
        <v>2.817892444444444</v>
      </c>
      <c r="P7" s="44">
        <f>O7/$O$54</f>
        <v>1.5685043997498531E-2</v>
      </c>
      <c r="Q7" s="44">
        <f>D7/$D$54</f>
        <v>1.241096230543615E-2</v>
      </c>
      <c r="R7" s="41">
        <v>2</v>
      </c>
      <c r="S7" s="13">
        <f>Q7^R7</f>
        <v>1.54031985346957E-4</v>
      </c>
      <c r="T7" s="13">
        <f>S7/$S$54</f>
        <v>7.4963981566978774E-3</v>
      </c>
      <c r="U7" s="13">
        <f>T7*P7</f>
        <v>1.1758133491057309E-4</v>
      </c>
      <c r="V7" s="31">
        <f>U7/$U$54</f>
        <v>6.2088760592962366E-3</v>
      </c>
      <c r="W7" s="80">
        <v>366</v>
      </c>
      <c r="X7" s="46">
        <f>$F$60*V7</f>
        <v>444.61140573014421</v>
      </c>
      <c r="Y7" s="86">
        <f>X7-W7</f>
        <v>78.611405730144213</v>
      </c>
      <c r="Z7" s="80">
        <v>0</v>
      </c>
      <c r="AA7" s="80">
        <v>1302</v>
      </c>
      <c r="AB7" s="80">
        <v>0</v>
      </c>
      <c r="AC7" s="26">
        <f>SUM(Z7:AB7)</f>
        <v>1302</v>
      </c>
      <c r="AD7" s="46">
        <f>V7*$F$59</f>
        <v>414.65357874403986</v>
      </c>
      <c r="AE7" s="22">
        <f>AD7-AC7</f>
        <v>-887.34642125596019</v>
      </c>
      <c r="AF7" s="22">
        <f>AE7+Y7</f>
        <v>-808.73501552581592</v>
      </c>
      <c r="AG7" s="55">
        <f>W7+AC7</f>
        <v>1668</v>
      </c>
      <c r="AH7">
        <f>X7/$X$54</f>
        <v>6.2088760592962366E-3</v>
      </c>
      <c r="AI7" s="1">
        <f>AH7*$AI$54</f>
        <v>652.85089988288064</v>
      </c>
      <c r="AJ7" s="2">
        <v>1674</v>
      </c>
      <c r="AK7" s="1">
        <f>AI7-AJ7</f>
        <v>-1021.1491001171194</v>
      </c>
      <c r="AL7">
        <f>B7*O7</f>
        <v>2.817892444444444</v>
      </c>
      <c r="AM7">
        <f>AL7/$AL$54</f>
        <v>3.1927939208764786E-2</v>
      </c>
      <c r="AN7" s="1">
        <f>AM7*$AN$54</f>
        <v>3197.9981749675071</v>
      </c>
      <c r="AO7" s="73">
        <v>1860</v>
      </c>
      <c r="AP7" s="1">
        <f>AN7-AO7</f>
        <v>1337.9981749675071</v>
      </c>
      <c r="AQ7" s="69">
        <f>O7</f>
        <v>2.817892444444444</v>
      </c>
      <c r="AR7">
        <f>AQ7/$AQ$54</f>
        <v>1.5685043997498531E-2</v>
      </c>
      <c r="AS7" s="1">
        <f>AR7*$AS$54*$B$54</f>
        <v>781.06029342143563</v>
      </c>
      <c r="AT7" s="8">
        <v>1674</v>
      </c>
      <c r="AU7" s="49">
        <f>AS7-AT7</f>
        <v>-892.93970657856437</v>
      </c>
      <c r="AV7" s="82">
        <f>AVERAGE(F7:H7)</f>
        <v>0.9884666666666666</v>
      </c>
      <c r="AW7" s="82">
        <f>E7/$E$54</f>
        <v>2.6552448943697505E-2</v>
      </c>
      <c r="AX7" s="49">
        <f>AV7*$AX$54*AW7</f>
        <v>2528.2974766552388</v>
      </c>
      <c r="AY7" s="8">
        <v>1860</v>
      </c>
      <c r="AZ7" s="1">
        <f>AX7-AY7</f>
        <v>668.29747665523882</v>
      </c>
      <c r="BA7" s="68">
        <v>0.53144100000000016</v>
      </c>
    </row>
    <row r="8" spans="1:53" x14ac:dyDescent="0.2">
      <c r="A8" s="42" t="s">
        <v>26</v>
      </c>
      <c r="B8" s="21">
        <v>0</v>
      </c>
      <c r="C8" s="21">
        <v>4087</v>
      </c>
      <c r="D8" s="21">
        <f>10000-C8</f>
        <v>5913</v>
      </c>
      <c r="E8" s="21">
        <v>0.99970000000000003</v>
      </c>
      <c r="F8" s="21">
        <v>0.97070000000000001</v>
      </c>
      <c r="G8" s="21">
        <v>0.99470000000000003</v>
      </c>
      <c r="H8" s="21">
        <v>1</v>
      </c>
      <c r="I8" s="24">
        <v>2.1</v>
      </c>
      <c r="J8" s="66">
        <f>$AD$56</f>
        <v>1.3972000000000002</v>
      </c>
      <c r="K8" s="24">
        <v>2</v>
      </c>
      <c r="L8" s="21">
        <v>0</v>
      </c>
      <c r="M8" s="21">
        <v>2</v>
      </c>
      <c r="N8" s="24">
        <v>1.611</v>
      </c>
      <c r="O8" s="63">
        <f>(SUM(I8:L8) / M8) *((R8 + 1) * N8 / 3)</f>
        <v>4.4279945999999999</v>
      </c>
      <c r="P8" s="44">
        <f>O8/$O$54</f>
        <v>2.4647246653652474E-2</v>
      </c>
      <c r="Q8" s="44">
        <f>D8/$D$54</f>
        <v>2.2940300128803985E-2</v>
      </c>
      <c r="R8" s="41">
        <v>2</v>
      </c>
      <c r="S8" s="13">
        <f>Q8^R8</f>
        <v>5.2625736999960412E-4</v>
      </c>
      <c r="T8" s="13">
        <f>S8/$S$54</f>
        <v>2.5611789457413766E-2</v>
      </c>
      <c r="U8" s="13">
        <f>T8*P8</f>
        <v>6.3126009199829312E-4</v>
      </c>
      <c r="V8" s="31">
        <f>U8/$U$54</f>
        <v>3.3333655170510422E-2</v>
      </c>
      <c r="W8" s="80">
        <v>1316</v>
      </c>
      <c r="X8" s="46">
        <f>$F$60*V8</f>
        <v>2386.9897131050807</v>
      </c>
      <c r="Y8" s="86">
        <f>X8-W8</f>
        <v>1070.9897131050807</v>
      </c>
      <c r="Z8" s="80">
        <v>3096</v>
      </c>
      <c r="AA8" s="80">
        <v>77</v>
      </c>
      <c r="AB8" s="80">
        <v>774</v>
      </c>
      <c r="AC8" s="26">
        <f>SUM(Z8:AB8)</f>
        <v>3947</v>
      </c>
      <c r="AD8" s="46">
        <f>V8*$F$59</f>
        <v>2226.1548269073678</v>
      </c>
      <c r="AE8" s="22">
        <f>AD8-AC8</f>
        <v>-1720.8451730926322</v>
      </c>
      <c r="AF8" s="22">
        <f>AE8+Y8</f>
        <v>-649.85545998755151</v>
      </c>
      <c r="AG8" s="55">
        <f>W8+AC8</f>
        <v>5263</v>
      </c>
      <c r="AH8">
        <f>X8/$X$54</f>
        <v>3.3333655170510422E-2</v>
      </c>
      <c r="AI8" s="1">
        <f>AH8*$AI$54</f>
        <v>3504.9671738688298</v>
      </c>
      <c r="AJ8" s="2">
        <v>4102</v>
      </c>
      <c r="AK8" s="49">
        <f>AI8-AJ8</f>
        <v>-597.03282613117017</v>
      </c>
      <c r="AL8">
        <f>B8*O8</f>
        <v>0</v>
      </c>
      <c r="AM8">
        <f>AL8/$AL$54</f>
        <v>0</v>
      </c>
      <c r="AN8" s="1">
        <f>AM8*$AN$54</f>
        <v>0</v>
      </c>
      <c r="AO8" s="8">
        <v>2941</v>
      </c>
      <c r="AP8" s="49">
        <f>AN8-AO8</f>
        <v>-2941</v>
      </c>
      <c r="AQ8" s="69">
        <f>O8</f>
        <v>4.4279945999999999</v>
      </c>
      <c r="AR8">
        <f>AQ8/$AQ$54</f>
        <v>2.4647246653652474E-2</v>
      </c>
      <c r="AS8" s="1">
        <f>AR8*$AS$54*$B$54</f>
        <v>1227.3466179886054</v>
      </c>
      <c r="AT8" s="8">
        <v>1935</v>
      </c>
      <c r="AU8" s="1">
        <f>AS8-AT8</f>
        <v>-707.65338201139457</v>
      </c>
      <c r="AV8" s="82">
        <f>AVERAGE(F8:H8)</f>
        <v>0.9884666666666666</v>
      </c>
      <c r="AW8" s="82">
        <f>E8/$E$54</f>
        <v>2.8824501258567045E-2</v>
      </c>
      <c r="AX8" s="49">
        <f>AV8*$AX$54*AW8</f>
        <v>2744.6400123924877</v>
      </c>
      <c r="AY8" s="8">
        <v>1935</v>
      </c>
      <c r="AZ8" s="1">
        <f>AX8-AY8</f>
        <v>809.64001239248773</v>
      </c>
      <c r="BA8" s="68">
        <v>0.53144100000000016</v>
      </c>
    </row>
    <row r="9" spans="1:53" x14ac:dyDescent="0.2">
      <c r="A9" s="42" t="s">
        <v>125</v>
      </c>
      <c r="B9" s="21">
        <v>0</v>
      </c>
      <c r="C9" s="21">
        <v>3520</v>
      </c>
      <c r="D9" s="21">
        <f>10000-C9</f>
        <v>6480</v>
      </c>
      <c r="E9" s="21">
        <v>0.99819999999999998</v>
      </c>
      <c r="F9" s="21">
        <v>0.97070000000000001</v>
      </c>
      <c r="G9" s="21">
        <v>0.99470000000000003</v>
      </c>
      <c r="H9" s="21">
        <v>1</v>
      </c>
      <c r="I9" s="21">
        <v>0</v>
      </c>
      <c r="J9" s="21">
        <v>0</v>
      </c>
      <c r="K9" s="21">
        <v>0</v>
      </c>
      <c r="L9" s="24">
        <v>2.7</v>
      </c>
      <c r="M9" s="21">
        <v>1</v>
      </c>
      <c r="N9" s="24">
        <v>1.21</v>
      </c>
      <c r="O9" s="63">
        <f>(SUM(I9:L9) / M9) *((R9 + 1) * N9 / 3)</f>
        <v>3.2669999999999999</v>
      </c>
      <c r="P9" s="44">
        <f>O9/$O$54</f>
        <v>1.8184880988220409E-2</v>
      </c>
      <c r="Q9" s="44">
        <f>D9/$D$54</f>
        <v>2.5140054935675601E-2</v>
      </c>
      <c r="R9" s="41">
        <v>2</v>
      </c>
      <c r="S9" s="13">
        <f>Q9^R9</f>
        <v>6.3202236216878714E-4</v>
      </c>
      <c r="T9" s="13">
        <f>S9/$S$54</f>
        <v>3.0759139149455456E-2</v>
      </c>
      <c r="U9" s="13">
        <f>T9*P9</f>
        <v>5.593512847329586E-4</v>
      </c>
      <c r="V9" s="31">
        <f>U9/$U$54</f>
        <v>2.9536514474482013E-2</v>
      </c>
      <c r="W9" s="80">
        <f>5648-3508</f>
        <v>2140</v>
      </c>
      <c r="X9" s="46">
        <f>$F$60*V9</f>
        <v>2115.0802650031824</v>
      </c>
      <c r="Y9" s="86">
        <f>X9-W9</f>
        <v>-24.919734996817624</v>
      </c>
      <c r="Z9" s="80">
        <v>1027</v>
      </c>
      <c r="AA9" s="80">
        <v>941</v>
      </c>
      <c r="AB9" s="80">
        <v>0</v>
      </c>
      <c r="AC9" s="26">
        <f>SUM(Z9:AB9)</f>
        <v>1968</v>
      </c>
      <c r="AD9" s="46">
        <f>V9*$F$59</f>
        <v>1972.5665826638067</v>
      </c>
      <c r="AE9" s="22">
        <f>AD9-AC9</f>
        <v>4.5665826638066846</v>
      </c>
      <c r="AF9" s="22">
        <f>AE9+Y9</f>
        <v>-20.353152333010939</v>
      </c>
      <c r="AG9" s="55">
        <f>W9+AC9</f>
        <v>4108</v>
      </c>
      <c r="AH9">
        <f>X9/$X$54</f>
        <v>2.9536514474482013E-2</v>
      </c>
      <c r="AI9" s="1">
        <f>AH9*$AI$54</f>
        <v>3105.7054239628346</v>
      </c>
      <c r="AJ9" s="2">
        <v>2482</v>
      </c>
      <c r="AK9" s="49">
        <f>AI9-AJ9</f>
        <v>623.70542396283463</v>
      </c>
      <c r="AL9">
        <f>B9*O9</f>
        <v>0</v>
      </c>
      <c r="AM9">
        <f>AL9/$AL$54</f>
        <v>0</v>
      </c>
      <c r="AN9" s="1">
        <f>AM9*$AN$54</f>
        <v>0</v>
      </c>
      <c r="AO9" s="8">
        <v>0</v>
      </c>
      <c r="AP9" s="49">
        <f>AN9-AO9</f>
        <v>0</v>
      </c>
      <c r="AQ9" s="69">
        <f>O9</f>
        <v>3.2669999999999999</v>
      </c>
      <c r="AR9">
        <f>AQ9/$AQ$54</f>
        <v>1.8184880988220409E-2</v>
      </c>
      <c r="AS9" s="1">
        <f>AR9*$AS$54*$B$54</f>
        <v>905.54342612991763</v>
      </c>
      <c r="AT9" s="8">
        <v>1883</v>
      </c>
      <c r="AU9" s="49">
        <f>AS9-AT9</f>
        <v>-977.45657387008237</v>
      </c>
      <c r="AV9" s="82">
        <f>AVERAGE(F9:H9)</f>
        <v>0.9884666666666666</v>
      </c>
      <c r="AW9" s="82">
        <f>E9/$E$54</f>
        <v>2.8781251531761153E-2</v>
      </c>
      <c r="AX9" s="49">
        <f>AV9*$AX$54*AW9</f>
        <v>2740.5218169152558</v>
      </c>
      <c r="AY9" s="8">
        <v>0</v>
      </c>
      <c r="AZ9" s="74">
        <f>AX9-AY9</f>
        <v>2740.5218169152558</v>
      </c>
      <c r="BA9" s="68">
        <v>0.53144100000000016</v>
      </c>
    </row>
    <row r="10" spans="1:53" x14ac:dyDescent="0.2">
      <c r="A10" s="48" t="s">
        <v>68</v>
      </c>
      <c r="B10" s="21">
        <v>0</v>
      </c>
      <c r="C10" s="21">
        <v>3548</v>
      </c>
      <c r="D10" s="21">
        <f>10000-C10</f>
        <v>6452</v>
      </c>
      <c r="E10" s="21">
        <v>1.4E-3</v>
      </c>
      <c r="F10" s="21">
        <v>0.97070000000000001</v>
      </c>
      <c r="G10" s="21">
        <v>0.99470000000000003</v>
      </c>
      <c r="H10" s="21">
        <v>1</v>
      </c>
      <c r="I10" s="21">
        <v>0</v>
      </c>
      <c r="J10" s="66">
        <f>$AD$57</f>
        <v>1.3972000000000002</v>
      </c>
      <c r="K10" s="21">
        <v>0</v>
      </c>
      <c r="L10" s="21">
        <v>0</v>
      </c>
      <c r="M10" s="21">
        <v>1</v>
      </c>
      <c r="N10" s="24">
        <v>1.611</v>
      </c>
      <c r="O10" s="63">
        <f>(SUM(I10:L10) / M10) *((R10 + 1) * N10 / 3)</f>
        <v>2.2508892000000005</v>
      </c>
      <c r="P10" s="21">
        <f>O10/$O$54</f>
        <v>1.2528972212938676E-2</v>
      </c>
      <c r="Q10" s="21">
        <f>D10/$D$54</f>
        <v>2.5031425068669594E-2</v>
      </c>
      <c r="R10" s="41">
        <v>2</v>
      </c>
      <c r="S10" s="13">
        <f>Q10^R10</f>
        <v>6.2657224096842061E-4</v>
      </c>
      <c r="T10" s="13">
        <f>S10/$S$54</f>
        <v>3.0493893730277232E-2</v>
      </c>
      <c r="U10" s="13">
        <f>T10*P10</f>
        <v>3.8205714721094834E-4</v>
      </c>
      <c r="V10" s="31">
        <f>U10/$U$54</f>
        <v>2.0174507088265486E-2</v>
      </c>
      <c r="W10" s="80">
        <v>2454</v>
      </c>
      <c r="X10" s="46">
        <f>$F$60*V10</f>
        <v>1444.6762780836032</v>
      </c>
      <c r="Y10" s="86">
        <f>X10-W10</f>
        <v>-1009.3237219163968</v>
      </c>
      <c r="Z10" s="80">
        <v>491</v>
      </c>
      <c r="AA10" s="80">
        <v>1227</v>
      </c>
      <c r="AB10" s="80">
        <v>0</v>
      </c>
      <c r="AC10" s="26">
        <f>SUM(Z10:AB10)</f>
        <v>1718</v>
      </c>
      <c r="AD10" s="46">
        <f>V10*$F$59</f>
        <v>1347.3342813827223</v>
      </c>
      <c r="AE10" s="22">
        <f>AD10-AC10</f>
        <v>-370.66571861727766</v>
      </c>
      <c r="AF10" s="22">
        <f>AE10+Y10</f>
        <v>-1379.9894405336745</v>
      </c>
      <c r="AG10" s="55">
        <f>W10+AC10</f>
        <v>4172</v>
      </c>
      <c r="AH10">
        <f>X10/$X$54</f>
        <v>2.0174507088265486E-2</v>
      </c>
      <c r="AI10" s="1">
        <f>AH10*$AI$54</f>
        <v>2121.3090713169395</v>
      </c>
      <c r="AJ10" s="2">
        <v>1472</v>
      </c>
      <c r="AK10" s="1">
        <f>AI10-AJ10</f>
        <v>649.30907131693948</v>
      </c>
      <c r="AL10">
        <f>B10*O10</f>
        <v>0</v>
      </c>
      <c r="AM10">
        <f>AL10/$AL$54</f>
        <v>0</v>
      </c>
      <c r="AN10" s="1">
        <f>AM10*$AN$54</f>
        <v>0</v>
      </c>
      <c r="AO10" s="8">
        <v>0</v>
      </c>
      <c r="AP10" s="1">
        <f>AN10-AO10</f>
        <v>0</v>
      </c>
      <c r="AQ10" s="69">
        <f>O10</f>
        <v>2.2508892000000005</v>
      </c>
      <c r="AR10">
        <f>AQ10/$AQ$54</f>
        <v>1.2528972212938676E-2</v>
      </c>
      <c r="AS10" s="1">
        <f>AR10*$AS$54*$B$54</f>
        <v>623.89896480160075</v>
      </c>
      <c r="AT10" s="8">
        <v>736</v>
      </c>
      <c r="AU10" s="1">
        <f>AS10-AT10</f>
        <v>-112.10103519839925</v>
      </c>
      <c r="AV10" s="82">
        <f>AVERAGE(F10:H10)</f>
        <v>0.9884666666666666</v>
      </c>
      <c r="AW10" s="82">
        <f>E10/$E$54</f>
        <v>4.0366411685499513E-5</v>
      </c>
      <c r="AX10" s="49">
        <f>AV10*$AX$54*AW10</f>
        <v>3.8436491120831078</v>
      </c>
      <c r="AY10" s="8">
        <v>0</v>
      </c>
      <c r="AZ10" s="49">
        <f>AX10-AY10</f>
        <v>3.8436491120831078</v>
      </c>
      <c r="BA10" s="68">
        <v>0.53144100000000016</v>
      </c>
    </row>
    <row r="11" spans="1:53" x14ac:dyDescent="0.2">
      <c r="A11" s="48" t="s">
        <v>130</v>
      </c>
      <c r="B11" s="21">
        <v>0</v>
      </c>
      <c r="C11" s="21">
        <v>3370</v>
      </c>
      <c r="D11" s="21">
        <f>10000-C11</f>
        <v>6630</v>
      </c>
      <c r="E11" s="21">
        <v>0.3387</v>
      </c>
      <c r="F11" s="21">
        <v>0.97070000000000001</v>
      </c>
      <c r="G11" s="21">
        <v>0.99470000000000003</v>
      </c>
      <c r="H11" s="21">
        <v>1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0.9</v>
      </c>
      <c r="O11" s="63">
        <v>1</v>
      </c>
      <c r="P11" s="21">
        <f>O11/$O$54</f>
        <v>5.566232319626694E-3</v>
      </c>
      <c r="Q11" s="44">
        <f>D11/$D$54</f>
        <v>2.5722000651779202E-2</v>
      </c>
      <c r="R11" s="41">
        <v>2</v>
      </c>
      <c r="S11" s="13">
        <f>Q11^R11</f>
        <v>6.6162131753012973E-4</v>
      </c>
      <c r="T11" s="13">
        <f>S11/$S$54</f>
        <v>3.2199655246882584E-2</v>
      </c>
      <c r="U11" s="13">
        <f>T11*P11</f>
        <v>1.7923076171603509E-4</v>
      </c>
      <c r="V11" s="31">
        <f>U11/$U$54</f>
        <v>9.4642707225128814E-3</v>
      </c>
      <c r="W11" s="80">
        <v>0</v>
      </c>
      <c r="X11" s="46">
        <f>$F$60*V11</f>
        <v>677.72696216842496</v>
      </c>
      <c r="Y11" s="86">
        <f>X11-W11</f>
        <v>677.72696216842496</v>
      </c>
      <c r="Z11" s="80">
        <v>0</v>
      </c>
      <c r="AA11" s="80">
        <v>356</v>
      </c>
      <c r="AB11" s="80">
        <v>0</v>
      </c>
      <c r="AC11" s="26">
        <f>SUM(Z11:AB11)</f>
        <v>356</v>
      </c>
      <c r="AD11" s="46">
        <f>V11*$F$59</f>
        <v>632.06185593230032</v>
      </c>
      <c r="AE11" s="22">
        <f>AD11-AC11</f>
        <v>276.06185593230032</v>
      </c>
      <c r="AF11" s="22">
        <f>AE11+Y11</f>
        <v>953.78881810072528</v>
      </c>
      <c r="AG11" s="55">
        <f>W11+AC11</f>
        <v>356</v>
      </c>
      <c r="AH11">
        <f>X11/$X$54</f>
        <v>9.4642707225128814E-3</v>
      </c>
      <c r="AI11" s="1">
        <f>AH11*$AI$54</f>
        <v>995.14913793078449</v>
      </c>
      <c r="AJ11" s="2">
        <v>427</v>
      </c>
      <c r="AK11" s="1">
        <f>AI11-AJ11</f>
        <v>568.14913793078449</v>
      </c>
      <c r="AL11">
        <f>B11*O11</f>
        <v>0</v>
      </c>
      <c r="AM11">
        <f>AL11/$AL$54</f>
        <v>0</v>
      </c>
      <c r="AN11" s="1">
        <f>AM11*$AN$54</f>
        <v>0</v>
      </c>
      <c r="AO11" s="8">
        <v>605</v>
      </c>
      <c r="AP11" s="1">
        <f>AN11-AO11</f>
        <v>-605</v>
      </c>
      <c r="AQ11" s="69">
        <f>O11</f>
        <v>1</v>
      </c>
      <c r="AR11">
        <f>AQ11/$AQ$54</f>
        <v>5.566232319626694E-3</v>
      </c>
      <c r="AS11" s="1">
        <f>AR11*$AS$54*$B$54</f>
        <v>277.17888770429067</v>
      </c>
      <c r="AT11" s="8">
        <v>0</v>
      </c>
      <c r="AU11" s="1">
        <f>AS11-AT11</f>
        <v>277.17888770429067</v>
      </c>
      <c r="AV11" s="82">
        <f>AVERAGE(F11:H11)</f>
        <v>0.9884666666666666</v>
      </c>
      <c r="AW11" s="82">
        <f>E11/$E$54</f>
        <v>9.7657883127704893E-3</v>
      </c>
      <c r="AX11" s="49">
        <f>AV11*$AX$54*AW11</f>
        <v>929.88853875896325</v>
      </c>
      <c r="AY11" s="8">
        <v>997</v>
      </c>
      <c r="AZ11" s="49">
        <f>AX11-AY11</f>
        <v>-67.11146124103675</v>
      </c>
      <c r="BA11" s="68">
        <v>0.53144100000000016</v>
      </c>
    </row>
    <row r="12" spans="1:53" x14ac:dyDescent="0.2">
      <c r="A12" s="48" t="s">
        <v>146</v>
      </c>
      <c r="B12" s="21">
        <v>0</v>
      </c>
      <c r="C12" s="21">
        <v>3726</v>
      </c>
      <c r="D12" s="21">
        <f>10000-C12</f>
        <v>6274</v>
      </c>
      <c r="E12" s="21">
        <v>0.83450000000000002</v>
      </c>
      <c r="F12" s="21">
        <v>0.97070000000000001</v>
      </c>
      <c r="G12" s="21">
        <v>0.99470000000000003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24">
        <v>1.1000000000000001</v>
      </c>
      <c r="O12" s="63">
        <v>1</v>
      </c>
      <c r="P12" s="44">
        <f>O12/$O$54</f>
        <v>5.566232319626694E-3</v>
      </c>
      <c r="Q12" s="44">
        <f>D12/$D$54</f>
        <v>2.4340849485559986E-2</v>
      </c>
      <c r="R12" s="41">
        <v>2</v>
      </c>
      <c r="S12" s="4">
        <f>Q12^R12</f>
        <v>5.9247695367868581E-4</v>
      </c>
      <c r="T12" s="4">
        <f>S12/$S$54</f>
        <v>2.8834551041061533E-2</v>
      </c>
      <c r="U12" s="4">
        <f>T12*P12</f>
        <v>1.6049980992668224E-4</v>
      </c>
      <c r="V12" s="28">
        <f>U12/$U$54</f>
        <v>8.4751838217628946E-3</v>
      </c>
      <c r="W12" s="80">
        <v>0</v>
      </c>
      <c r="X12" s="46">
        <f>$F$60*V12</f>
        <v>606.89943829261915</v>
      </c>
      <c r="Y12" s="86">
        <f>X12-W12</f>
        <v>606.89943829261915</v>
      </c>
      <c r="Z12" s="80">
        <v>0</v>
      </c>
      <c r="AA12" s="80">
        <v>690</v>
      </c>
      <c r="AB12" s="80">
        <v>0</v>
      </c>
      <c r="AC12" s="26">
        <f>SUM(Z12:AB12)</f>
        <v>690</v>
      </c>
      <c r="AD12" s="46">
        <f>V12*$F$59</f>
        <v>566.00667635261311</v>
      </c>
      <c r="AE12" s="22">
        <f>AD12-AC12</f>
        <v>-123.99332364738689</v>
      </c>
      <c r="AF12" s="22">
        <f>AE12+Y12</f>
        <v>482.90611464523226</v>
      </c>
      <c r="AG12" s="55">
        <f>W12+AC12</f>
        <v>690</v>
      </c>
      <c r="AH12">
        <f>X12/$X$54</f>
        <v>8.4751838217628946E-3</v>
      </c>
      <c r="AI12" s="1">
        <f>AH12*$AI$54</f>
        <v>891.14862849072483</v>
      </c>
      <c r="AJ12" s="2">
        <v>0</v>
      </c>
      <c r="AK12" s="1">
        <f>AI12-AJ12</f>
        <v>891.14862849072483</v>
      </c>
      <c r="AL12">
        <f>B12*O12</f>
        <v>0</v>
      </c>
      <c r="AM12">
        <f>AL12/$AL$54</f>
        <v>0</v>
      </c>
      <c r="AN12" s="1">
        <f>AM12*$AN$54</f>
        <v>0</v>
      </c>
      <c r="AO12" s="8">
        <v>0</v>
      </c>
      <c r="AP12" s="1">
        <f>AN12-AO12</f>
        <v>0</v>
      </c>
      <c r="AQ12" s="69">
        <f>O12</f>
        <v>1</v>
      </c>
      <c r="AR12">
        <f>AQ12/$AQ$54</f>
        <v>5.566232319626694E-3</v>
      </c>
      <c r="AS12" s="1">
        <f>AR12*$AS$54*$B$54</f>
        <v>277.17888770429067</v>
      </c>
      <c r="AT12" s="8">
        <v>0</v>
      </c>
      <c r="AU12" s="1">
        <f>AS12-AT12</f>
        <v>277.17888770429067</v>
      </c>
      <c r="AV12" s="82">
        <f>AVERAGE(F12:H12)</f>
        <v>0.9884666666666666</v>
      </c>
      <c r="AW12" s="82">
        <f>E12/$E$54</f>
        <v>2.4061264679678104E-2</v>
      </c>
      <c r="AX12" s="49">
        <f>AV12*$AX$54*AW12</f>
        <v>2291.089417166681</v>
      </c>
      <c r="AY12" s="8">
        <v>1961</v>
      </c>
      <c r="AZ12" s="1">
        <f>AX12-AY12</f>
        <v>330.08941716668096</v>
      </c>
      <c r="BA12" s="68">
        <v>0.53144100000000016</v>
      </c>
    </row>
    <row r="13" spans="1:53" x14ac:dyDescent="0.2">
      <c r="A13" s="48" t="s">
        <v>19</v>
      </c>
      <c r="B13" s="21">
        <v>1</v>
      </c>
      <c r="C13" s="21">
        <v>6414</v>
      </c>
      <c r="D13" s="21">
        <f>10000-C13</f>
        <v>3586</v>
      </c>
      <c r="E13" s="21">
        <v>0.27650000000000002</v>
      </c>
      <c r="F13" s="21">
        <v>0.97070000000000001</v>
      </c>
      <c r="G13" s="21">
        <v>0.99470000000000003</v>
      </c>
      <c r="H13" s="21">
        <v>1</v>
      </c>
      <c r="I13" s="21">
        <v>0</v>
      </c>
      <c r="J13" s="66">
        <f>$AD$58</f>
        <v>4.9234666666666671</v>
      </c>
      <c r="K13" s="41">
        <v>5</v>
      </c>
      <c r="L13" s="41">
        <v>6.9</v>
      </c>
      <c r="M13" s="21">
        <v>3</v>
      </c>
      <c r="N13" s="24">
        <v>1</v>
      </c>
      <c r="O13" s="63">
        <f>(SUM(I13:L13) / M13) *((R13 + 1) * N13 / 3)</f>
        <v>5.6078222222222225</v>
      </c>
      <c r="P13" s="13">
        <f>O13/$O$54</f>
        <v>3.1214441296054125E-2</v>
      </c>
      <c r="Q13" s="13">
        <f>D13/$D$54</f>
        <v>1.3912382252983442E-2</v>
      </c>
      <c r="R13" s="41">
        <v>2</v>
      </c>
      <c r="S13" s="13">
        <f>Q13^R13</f>
        <v>1.9355437995312864E-4</v>
      </c>
      <c r="T13" s="13">
        <f>S13/$S$54</f>
        <v>9.4198662299466284E-3</v>
      </c>
      <c r="U13" s="13">
        <f>T13*P13</f>
        <v>2.9403586145135171E-4</v>
      </c>
      <c r="V13" s="31">
        <f>U13/$U$54</f>
        <v>1.5526547832854032E-2</v>
      </c>
      <c r="W13" s="80">
        <v>996</v>
      </c>
      <c r="X13" s="46">
        <f>$F$60*V13</f>
        <v>1111.8405637628443</v>
      </c>
      <c r="Y13" s="86">
        <f>X13-W13</f>
        <v>115.84056376284434</v>
      </c>
      <c r="Z13" s="80">
        <v>0</v>
      </c>
      <c r="AA13" s="80">
        <v>1107</v>
      </c>
      <c r="AB13" s="80">
        <v>0</v>
      </c>
      <c r="AC13" s="26">
        <f>SUM(Z13:AB13)</f>
        <v>1107</v>
      </c>
      <c r="AD13" s="46">
        <f>V13*$F$59</f>
        <v>1036.9249704693236</v>
      </c>
      <c r="AE13" s="22">
        <f>AD13-AC13</f>
        <v>-70.075029530676375</v>
      </c>
      <c r="AF13" s="22">
        <f>AE13+Y13</f>
        <v>45.765534232167965</v>
      </c>
      <c r="AG13" s="55">
        <f>W13+AC13</f>
        <v>2103</v>
      </c>
      <c r="AH13">
        <f>X13/$X$54</f>
        <v>1.5526547832854032E-2</v>
      </c>
      <c r="AI13" s="1">
        <f>AH13*$AI$54</f>
        <v>1632.5854515289357</v>
      </c>
      <c r="AJ13" s="2">
        <v>2103</v>
      </c>
      <c r="AK13" s="1">
        <f>AI13-AJ13</f>
        <v>-470.41454847106434</v>
      </c>
      <c r="AL13">
        <f>B13*O13</f>
        <v>5.6078222222222225</v>
      </c>
      <c r="AM13">
        <f>AL13/$AL$54</f>
        <v>6.3539049319524643E-2</v>
      </c>
      <c r="AN13" s="1">
        <f>AM13*$AN$54</f>
        <v>6364.2617969915473</v>
      </c>
      <c r="AO13" s="8">
        <v>4207</v>
      </c>
      <c r="AP13" s="1">
        <f>AN13-AO13</f>
        <v>2157.2617969915473</v>
      </c>
      <c r="AQ13" s="69">
        <f>O13</f>
        <v>5.6078222222222225</v>
      </c>
      <c r="AR13">
        <f>AQ13/$AQ$54</f>
        <v>3.1214441296054125E-2</v>
      </c>
      <c r="AS13" s="1">
        <f>AR13*$AS$54*$B$54</f>
        <v>1554.3699259989592</v>
      </c>
      <c r="AT13" s="8">
        <v>2325</v>
      </c>
      <c r="AU13" s="1">
        <f>AS13-AT13</f>
        <v>-770.63007400104084</v>
      </c>
      <c r="AV13" s="82">
        <f>AVERAGE(F13:H13)</f>
        <v>0.9884666666666666</v>
      </c>
      <c r="AW13" s="82">
        <f>E13/$E$54</f>
        <v>7.9723663078861539E-3</v>
      </c>
      <c r="AX13" s="49">
        <f>AV13*$AX$54*AW13</f>
        <v>759.12069963641375</v>
      </c>
      <c r="AY13" s="8">
        <v>775</v>
      </c>
      <c r="AZ13" s="1">
        <f>AX13-AY13</f>
        <v>-15.879300363586253</v>
      </c>
      <c r="BA13" s="68">
        <v>0.53144100000000016</v>
      </c>
    </row>
    <row r="14" spans="1:53" x14ac:dyDescent="0.2">
      <c r="A14" s="48" t="s">
        <v>40</v>
      </c>
      <c r="B14" s="3">
        <v>0</v>
      </c>
      <c r="C14" s="21">
        <v>6123</v>
      </c>
      <c r="D14" s="21">
        <f>10000-C14</f>
        <v>3877</v>
      </c>
      <c r="E14" s="21">
        <v>0.99770000000000003</v>
      </c>
      <c r="F14" s="21">
        <v>0.97070000000000001</v>
      </c>
      <c r="G14" s="21">
        <v>0.99470000000000003</v>
      </c>
      <c r="H14" s="21">
        <v>1</v>
      </c>
      <c r="I14" s="21">
        <v>0</v>
      </c>
      <c r="J14" s="66">
        <f>$AD$59</f>
        <v>3.5262666666666669</v>
      </c>
      <c r="K14" s="24">
        <v>2.4</v>
      </c>
      <c r="L14" s="41">
        <v>7.1</v>
      </c>
      <c r="M14" s="21">
        <v>3</v>
      </c>
      <c r="N14" s="24">
        <v>0.59</v>
      </c>
      <c r="O14" s="63">
        <f>(SUM(I14:L14) / M14) *((R14 + 1) * N14 / 3)</f>
        <v>2.5618324444444442</v>
      </c>
      <c r="P14" s="13">
        <f>O14/$O$54</f>
        <v>1.4259754549734922E-2</v>
      </c>
      <c r="Q14" s="13">
        <f>D14/$D$54</f>
        <v>1.5041356942224429E-2</v>
      </c>
      <c r="R14" s="41">
        <v>2</v>
      </c>
      <c r="S14" s="13">
        <f>Q14^R14</f>
        <v>2.2624241866340302E-4</v>
      </c>
      <c r="T14" s="13">
        <f>S14/$S$54</f>
        <v>1.1010721224003943E-2</v>
      </c>
      <c r="U14" s="13">
        <f>T14*P14</f>
        <v>1.5701018206985311E-4</v>
      </c>
      <c r="V14" s="31">
        <f>U14/$U$54</f>
        <v>8.290914210666897E-3</v>
      </c>
      <c r="W14" s="80">
        <v>0</v>
      </c>
      <c r="X14" s="46">
        <f>$F$60*V14</f>
        <v>593.70407571164583</v>
      </c>
      <c r="Y14" s="86">
        <f>X14-W14</f>
        <v>593.70407571164583</v>
      </c>
      <c r="Z14" s="80">
        <v>0</v>
      </c>
      <c r="AA14" s="80">
        <v>596</v>
      </c>
      <c r="AB14" s="80">
        <v>0</v>
      </c>
      <c r="AC14" s="26">
        <f>SUM(Z14:AB14)</f>
        <v>596</v>
      </c>
      <c r="AD14" s="46">
        <f>V14*$F$59</f>
        <v>553.70041464517806</v>
      </c>
      <c r="AE14" s="22">
        <f>AD14-AC14</f>
        <v>-42.299585354821943</v>
      </c>
      <c r="AF14" s="22">
        <f>AE14+Y14</f>
        <v>551.40449035682389</v>
      </c>
      <c r="AG14" s="55">
        <f>W14+AC14</f>
        <v>596</v>
      </c>
      <c r="AH14">
        <f>X14/$X$54</f>
        <v>8.290914210666897E-3</v>
      </c>
      <c r="AI14" s="1">
        <f>AH14*$AI$54</f>
        <v>871.77304742320291</v>
      </c>
      <c r="AJ14" s="2">
        <v>596</v>
      </c>
      <c r="AK14" s="1">
        <f>AI14-AJ14</f>
        <v>275.77304742320291</v>
      </c>
      <c r="AL14">
        <f>B14*O14</f>
        <v>0</v>
      </c>
      <c r="AM14">
        <f>AL14/$AL$54</f>
        <v>0</v>
      </c>
      <c r="AN14" s="1">
        <f>AM14*$AN$54</f>
        <v>0</v>
      </c>
      <c r="AO14" s="8">
        <v>1490</v>
      </c>
      <c r="AP14" s="1">
        <f>AN14-AO14</f>
        <v>-1490</v>
      </c>
      <c r="AQ14" s="69">
        <f>O14</f>
        <v>2.5618324444444442</v>
      </c>
      <c r="AR14">
        <f>AQ14/$AQ$54</f>
        <v>1.4259754549734922E-2</v>
      </c>
      <c r="AS14" s="1">
        <f>AR14*$AS$54*$B$54</f>
        <v>710.085867435875</v>
      </c>
      <c r="AT14" s="8">
        <v>1490</v>
      </c>
      <c r="AU14" s="1">
        <f>AS14-AT14</f>
        <v>-779.914132564125</v>
      </c>
      <c r="AV14" s="82">
        <f>AVERAGE(F14:H14)</f>
        <v>0.9884666666666666</v>
      </c>
      <c r="AW14" s="82">
        <f>E14/$E$54</f>
        <v>2.8766834956159192E-2</v>
      </c>
      <c r="AX14" s="49">
        <f>AV14*$AX$54*AW14</f>
        <v>2739.149085089512</v>
      </c>
      <c r="AY14" s="8">
        <v>2086</v>
      </c>
      <c r="AZ14" s="1">
        <f>AX14-AY14</f>
        <v>653.14908508951203</v>
      </c>
      <c r="BA14" s="68">
        <v>0.53144100000000016</v>
      </c>
    </row>
    <row r="15" spans="1:53" x14ac:dyDescent="0.2">
      <c r="A15" s="48" t="s">
        <v>152</v>
      </c>
      <c r="B15" s="3">
        <v>1</v>
      </c>
      <c r="C15" s="21">
        <v>5000</v>
      </c>
      <c r="D15" s="21">
        <f>10000-C15</f>
        <v>5000</v>
      </c>
      <c r="E15" s="21">
        <v>0.5</v>
      </c>
      <c r="F15" s="21">
        <v>0.97070000000000001</v>
      </c>
      <c r="G15" s="21">
        <v>0.99470000000000003</v>
      </c>
      <c r="H15" s="21">
        <v>1</v>
      </c>
      <c r="I15" s="21">
        <v>0</v>
      </c>
      <c r="J15" s="21">
        <v>0</v>
      </c>
      <c r="K15" s="21">
        <v>0</v>
      </c>
      <c r="L15" s="21">
        <v>0</v>
      </c>
      <c r="M15" s="21">
        <v>1</v>
      </c>
      <c r="N15" s="24">
        <v>1</v>
      </c>
      <c r="O15" s="63">
        <v>1</v>
      </c>
      <c r="P15" s="13">
        <f>O15/$O$54</f>
        <v>5.566232319626694E-3</v>
      </c>
      <c r="Q15" s="21">
        <f>D15/$D$54</f>
        <v>1.9398190536786729E-2</v>
      </c>
      <c r="R15" s="41">
        <v>2</v>
      </c>
      <c r="S15" s="21">
        <f>Q15^R15</f>
        <v>3.7628979610148218E-4</v>
      </c>
      <c r="T15" s="21">
        <f>S15/$S$54</f>
        <v>1.8313197272147592E-2</v>
      </c>
      <c r="U15" s="21">
        <f>T15*P15</f>
        <v>1.0193551053192734E-4</v>
      </c>
      <c r="V15" s="31">
        <f>U15/$U$54</f>
        <v>5.382699145363345E-3</v>
      </c>
      <c r="W15" s="80">
        <v>0</v>
      </c>
      <c r="X15" s="46">
        <f>$F$60*V15</f>
        <v>385.44970310032375</v>
      </c>
      <c r="Y15" s="86">
        <f>X15-W15</f>
        <v>385.44970310032375</v>
      </c>
      <c r="Z15" s="80">
        <v>0</v>
      </c>
      <c r="AA15" s="80">
        <v>701</v>
      </c>
      <c r="AB15" s="80">
        <v>0</v>
      </c>
      <c r="AC15" s="26">
        <f>SUM(Z15:AB15)</f>
        <v>701</v>
      </c>
      <c r="AD15" s="46">
        <f>V15*$F$59</f>
        <v>359.47817972394563</v>
      </c>
      <c r="AE15" s="22">
        <f>AD15-AC15</f>
        <v>-341.52182027605437</v>
      </c>
      <c r="AF15" s="22">
        <f>AE15+Y15</f>
        <v>43.927882824269375</v>
      </c>
      <c r="AG15" s="55">
        <f>W15+AC15</f>
        <v>701</v>
      </c>
      <c r="AH15">
        <f>X15/$X$54</f>
        <v>5.382699145363345E-3</v>
      </c>
      <c r="AI15" s="1">
        <f>AH15*$AI$54</f>
        <v>565.98004973666502</v>
      </c>
      <c r="AJ15" s="2">
        <v>0</v>
      </c>
      <c r="AK15" s="1">
        <f>AI15-AJ15</f>
        <v>565.98004973666502</v>
      </c>
      <c r="AL15">
        <f>B15*O15</f>
        <v>1</v>
      </c>
      <c r="AM15">
        <f>AL15/$AL$54</f>
        <v>1.1330432171643612E-2</v>
      </c>
      <c r="AN15" s="1">
        <f>AM15*$AN$54</f>
        <v>1134.8900776083392</v>
      </c>
      <c r="AO15" s="8">
        <v>0</v>
      </c>
      <c r="AP15" s="1">
        <f>AN15-AO15</f>
        <v>1134.8900776083392</v>
      </c>
      <c r="AQ15" s="69">
        <f>O15</f>
        <v>1</v>
      </c>
      <c r="AR15">
        <f>AQ15/$AQ$54</f>
        <v>5.566232319626694E-3</v>
      </c>
      <c r="AS15" s="1">
        <f>AR15*$AS$54*$B$54</f>
        <v>277.17888770429067</v>
      </c>
      <c r="AT15" s="8">
        <v>0</v>
      </c>
      <c r="AU15" s="1">
        <f>AS15-AT15</f>
        <v>277.17888770429067</v>
      </c>
      <c r="AV15" s="82">
        <f>AVERAGE(F15:H15)</f>
        <v>0.9884666666666666</v>
      </c>
      <c r="AW15" s="82">
        <f>E15/$E$54</f>
        <v>1.4416575601964111E-2</v>
      </c>
      <c r="AX15" s="49">
        <f>AV15*$AX$54*AW15</f>
        <v>1372.731825743967</v>
      </c>
      <c r="AY15" s="8">
        <v>0</v>
      </c>
      <c r="AZ15" s="1">
        <f>AX15-AY15</f>
        <v>1372.731825743967</v>
      </c>
      <c r="BA15" s="68">
        <v>0.53144100000000016</v>
      </c>
    </row>
    <row r="16" spans="1:53" x14ac:dyDescent="0.2">
      <c r="A16" s="48" t="s">
        <v>104</v>
      </c>
      <c r="B16" s="3">
        <v>0</v>
      </c>
      <c r="C16" s="21">
        <v>4852</v>
      </c>
      <c r="D16" s="21">
        <f>10000-C16</f>
        <v>5148</v>
      </c>
      <c r="E16" s="21">
        <v>2.0000000000000001E-4</v>
      </c>
      <c r="F16" s="21">
        <v>0.97070000000000001</v>
      </c>
      <c r="G16" s="21">
        <v>0.99470000000000003</v>
      </c>
      <c r="H16" s="21">
        <v>1</v>
      </c>
      <c r="I16" s="24">
        <v>1.6</v>
      </c>
      <c r="J16" s="21">
        <v>0</v>
      </c>
      <c r="K16" s="21">
        <v>0</v>
      </c>
      <c r="L16" s="21">
        <v>0</v>
      </c>
      <c r="M16" s="21">
        <v>1</v>
      </c>
      <c r="N16" s="24">
        <v>1.464</v>
      </c>
      <c r="O16" s="63">
        <f>(SUM(I16:L16) / M16) *((R16 + 1) * N16 / 3)</f>
        <v>2.3423999999999996</v>
      </c>
      <c r="P16" s="13">
        <f>O16/$O$54</f>
        <v>1.3038342585493566E-2</v>
      </c>
      <c r="Q16" s="13">
        <f>D16/$D$54</f>
        <v>1.9972376976675615E-2</v>
      </c>
      <c r="R16" s="41">
        <v>2</v>
      </c>
      <c r="S16" s="13">
        <f>Q16^R16</f>
        <v>3.9889584209844221E-4</v>
      </c>
      <c r="T16" s="13">
        <f>S16/$S$54</f>
        <v>1.9413383841580697E-2</v>
      </c>
      <c r="U16" s="13">
        <f>T16*P16</f>
        <v>2.531183492702143E-4</v>
      </c>
      <c r="V16" s="31">
        <f>U16/$U$54</f>
        <v>1.3365900805154898E-2</v>
      </c>
      <c r="W16" s="80">
        <v>951</v>
      </c>
      <c r="X16" s="46">
        <f>$F$60*V16</f>
        <v>957.11879075633703</v>
      </c>
      <c r="Y16" s="86">
        <f>X16-W16</f>
        <v>6.1187907563370345</v>
      </c>
      <c r="Z16" s="80">
        <v>0</v>
      </c>
      <c r="AA16" s="80">
        <f>2846-1967</f>
        <v>879</v>
      </c>
      <c r="AB16" s="80">
        <v>0</v>
      </c>
      <c r="AC16" s="26">
        <f>SUM(Z16:AB16)</f>
        <v>879</v>
      </c>
      <c r="AD16" s="46">
        <f>V16*$F$59</f>
        <v>892.62831937146473</v>
      </c>
      <c r="AE16" s="22">
        <f>AD16-AC16</f>
        <v>13.628319371464727</v>
      </c>
      <c r="AF16" s="22">
        <f>AE16+Y16</f>
        <v>19.747110127801761</v>
      </c>
      <c r="AG16" s="55">
        <f>W16+AC16</f>
        <v>1830</v>
      </c>
      <c r="AH16">
        <f>X16/$X$54</f>
        <v>1.3365900805154898E-2</v>
      </c>
      <c r="AI16" s="1">
        <f>AH16*$AI$54</f>
        <v>1405.3977378604272</v>
      </c>
      <c r="AJ16" s="2">
        <v>377</v>
      </c>
      <c r="AK16" s="49">
        <f>AI16-AJ16</f>
        <v>1028.3977378604272</v>
      </c>
      <c r="AL16">
        <f>B16*O16</f>
        <v>0</v>
      </c>
      <c r="AM16">
        <f>AL16/$AL$54</f>
        <v>0</v>
      </c>
      <c r="AN16" s="1">
        <f>AM16*$AN$54</f>
        <v>0</v>
      </c>
      <c r="AO16" s="8">
        <v>0</v>
      </c>
      <c r="AP16" s="1">
        <f>AN16-AO16</f>
        <v>0</v>
      </c>
      <c r="AQ16" s="69">
        <f>O16</f>
        <v>2.3423999999999996</v>
      </c>
      <c r="AR16">
        <f>AQ16/$AQ$54</f>
        <v>1.3038342585493566E-2</v>
      </c>
      <c r="AS16" s="1">
        <f>AR16*$AS$54*$B$54</f>
        <v>649.26382655853035</v>
      </c>
      <c r="AT16" s="8">
        <v>1088</v>
      </c>
      <c r="AU16" s="1">
        <f>AS16-AT16</f>
        <v>-438.73617344146965</v>
      </c>
      <c r="AV16" s="82">
        <f>AVERAGE(F16:H16)</f>
        <v>0.9884666666666666</v>
      </c>
      <c r="AW16" s="82">
        <f>E16/$E$54</f>
        <v>5.7666302407856455E-6</v>
      </c>
      <c r="AX16" s="49">
        <f>AV16*$AX$54*AW16</f>
        <v>0.54909273029758687</v>
      </c>
      <c r="AY16" s="8">
        <v>0</v>
      </c>
      <c r="AZ16" s="1">
        <f>AX16-AY16</f>
        <v>0.54909273029758687</v>
      </c>
      <c r="BA16" s="68">
        <v>0.53144100000000016</v>
      </c>
    </row>
    <row r="17" spans="1:53" x14ac:dyDescent="0.2">
      <c r="A17" s="48" t="s">
        <v>20</v>
      </c>
      <c r="B17" s="21">
        <v>0</v>
      </c>
      <c r="C17" s="21">
        <v>4299</v>
      </c>
      <c r="D17" s="21">
        <f>10000-C17</f>
        <v>5701</v>
      </c>
      <c r="E17" s="21">
        <v>2.5999999999999999E-3</v>
      </c>
      <c r="F17" s="21">
        <v>0.97070000000000001</v>
      </c>
      <c r="G17" s="21">
        <v>0.99470000000000003</v>
      </c>
      <c r="H17" s="21">
        <v>1</v>
      </c>
      <c r="I17" s="24">
        <v>3.2</v>
      </c>
      <c r="J17" s="66">
        <f>$AD$60</f>
        <v>7.7844000000000007</v>
      </c>
      <c r="K17" s="24">
        <v>13.8</v>
      </c>
      <c r="L17" s="41">
        <v>6.4</v>
      </c>
      <c r="M17" s="21">
        <v>3</v>
      </c>
      <c r="N17" s="24">
        <v>1</v>
      </c>
      <c r="O17" s="63">
        <f>(SUM(I17:L17) / M17) *((R17 + 1) * N17 / 3)</f>
        <v>10.394800000000002</v>
      </c>
      <c r="P17" s="13">
        <f>O17/$O$54</f>
        <v>5.7859871716055569E-2</v>
      </c>
      <c r="Q17" s="13">
        <f>D17/$D$54</f>
        <v>2.2117816850044228E-2</v>
      </c>
      <c r="R17" s="41">
        <v>2</v>
      </c>
      <c r="S17" s="13">
        <f>Q17^R17</f>
        <v>4.891978222121004E-4</v>
      </c>
      <c r="T17" s="13">
        <f>S17/$S$54</f>
        <v>2.3808182725367007E-2</v>
      </c>
      <c r="U17" s="13">
        <f>T17*P17</f>
        <v>1.3775383982821453E-3</v>
      </c>
      <c r="V17" s="31">
        <f>U17/$U$54</f>
        <v>7.2740840953713318E-2</v>
      </c>
      <c r="W17" s="80">
        <v>2386</v>
      </c>
      <c r="X17" s="46">
        <f>$F$60*V17</f>
        <v>5208.8988798544569</v>
      </c>
      <c r="Y17" s="86">
        <f>X17-W17</f>
        <v>2822.8988798544569</v>
      </c>
      <c r="Z17" s="80">
        <v>0</v>
      </c>
      <c r="AA17" s="80">
        <f>2019+5689</f>
        <v>7708</v>
      </c>
      <c r="AB17" s="80">
        <v>0</v>
      </c>
      <c r="AC17" s="26">
        <f>SUM(Z17:AB17)</f>
        <v>7708</v>
      </c>
      <c r="AD17" s="46">
        <f>V17*$F$59</f>
        <v>4857.9243222527903</v>
      </c>
      <c r="AE17" s="22">
        <f>AD17-AC17</f>
        <v>-2850.0756777472097</v>
      </c>
      <c r="AF17" s="22">
        <f>AE17+Y17</f>
        <v>-27.176797892752802</v>
      </c>
      <c r="AG17" s="55">
        <f>W17+AC17</f>
        <v>10094</v>
      </c>
      <c r="AH17">
        <f>X17/$X$54</f>
        <v>7.2740840953713318E-2</v>
      </c>
      <c r="AI17" s="1">
        <f>AH17*$AI$54</f>
        <v>7648.553944601048</v>
      </c>
      <c r="AJ17" s="2">
        <v>3120</v>
      </c>
      <c r="AK17" s="49">
        <f>AI17-AJ17</f>
        <v>4528.553944601048</v>
      </c>
      <c r="AL17">
        <f>B17*O17</f>
        <v>0</v>
      </c>
      <c r="AM17">
        <f>AL17/$AL$54</f>
        <v>0</v>
      </c>
      <c r="AN17" s="1">
        <f>AM17*$AN$54</f>
        <v>0</v>
      </c>
      <c r="AO17" s="8">
        <v>6056</v>
      </c>
      <c r="AP17" s="74">
        <f>AN17-AO17</f>
        <v>-6056</v>
      </c>
      <c r="AQ17" s="69">
        <f>O17</f>
        <v>10.394800000000002</v>
      </c>
      <c r="AR17">
        <f>AQ17/$AQ$54</f>
        <v>5.7859871716055569E-2</v>
      </c>
      <c r="AS17" s="1">
        <f>AR17*$AS$54*$B$54</f>
        <v>2881.2191019085612</v>
      </c>
      <c r="AT17" s="8">
        <v>4221</v>
      </c>
      <c r="AU17" s="49">
        <f>AS17-AT17</f>
        <v>-1339.7808980914388</v>
      </c>
      <c r="AV17" s="82">
        <f>AVERAGE(F17:H17)</f>
        <v>0.9884666666666666</v>
      </c>
      <c r="AW17" s="82">
        <f>E17/$E$54</f>
        <v>7.4966193130213374E-5</v>
      </c>
      <c r="AX17" s="49">
        <f>AV17*$AX$54*AW17</f>
        <v>7.1382054938686279</v>
      </c>
      <c r="AY17" s="8">
        <v>184</v>
      </c>
      <c r="AZ17" s="49">
        <f>AX17-AY17</f>
        <v>-176.86179450613136</v>
      </c>
      <c r="BA17" s="68">
        <v>0.53144100000000016</v>
      </c>
    </row>
    <row r="18" spans="1:53" x14ac:dyDescent="0.2">
      <c r="A18" s="24" t="s">
        <v>17</v>
      </c>
      <c r="B18" s="21">
        <v>0</v>
      </c>
      <c r="C18" s="21">
        <v>3807</v>
      </c>
      <c r="D18" s="21">
        <f>10000-C18</f>
        <v>6193</v>
      </c>
      <c r="E18" s="21">
        <v>2.0000000000000001E-4</v>
      </c>
      <c r="F18" s="21">
        <v>0.97070000000000001</v>
      </c>
      <c r="G18" s="21">
        <v>0.99470000000000003</v>
      </c>
      <c r="H18" s="21">
        <v>1</v>
      </c>
      <c r="I18" s="24">
        <v>1.4</v>
      </c>
      <c r="J18" s="21">
        <v>0</v>
      </c>
      <c r="K18" s="21">
        <v>0</v>
      </c>
      <c r="L18" s="21">
        <v>0</v>
      </c>
      <c r="M18" s="21">
        <v>1</v>
      </c>
      <c r="N18" s="24">
        <v>1.331</v>
      </c>
      <c r="O18" s="63">
        <f>(SUM(I18:L18) / M18) *((R18 + 1) * N18 / 3)</f>
        <v>1.8633999999999997</v>
      </c>
      <c r="P18" s="75">
        <f>O18/$O$54</f>
        <v>1.0372117304392379E-2</v>
      </c>
      <c r="Q18" s="75">
        <f>D18/$D$54</f>
        <v>2.4026598798864041E-2</v>
      </c>
      <c r="R18" s="41">
        <v>2</v>
      </c>
      <c r="S18" s="4">
        <f>Q18^R18</f>
        <v>5.7727744984157497E-4</v>
      </c>
      <c r="T18" s="4">
        <f>S18/$S$54</f>
        <v>2.8094824598591896E-2</v>
      </c>
      <c r="U18" s="4">
        <f>T18*P18</f>
        <v>2.9140281638292368E-4</v>
      </c>
      <c r="V18" s="28">
        <f>U18/$U$54</f>
        <v>1.5387510029780572E-2</v>
      </c>
      <c r="W18" s="80">
        <v>2644</v>
      </c>
      <c r="X18" s="46">
        <f>$F$60*V18</f>
        <v>1101.884205722557</v>
      </c>
      <c r="Y18" s="86">
        <f>X18-W18</f>
        <v>-1542.115794277443</v>
      </c>
      <c r="Z18" s="80">
        <v>0</v>
      </c>
      <c r="AA18" s="80">
        <v>433</v>
      </c>
      <c r="AB18" s="80">
        <v>336</v>
      </c>
      <c r="AC18" s="26">
        <f>SUM(Z18:AB18)</f>
        <v>769</v>
      </c>
      <c r="AD18" s="46">
        <f>V18*$F$59</f>
        <v>1027.6394698288657</v>
      </c>
      <c r="AE18" s="22">
        <f>AD18-AC18</f>
        <v>258.63946982886569</v>
      </c>
      <c r="AF18" s="22">
        <f>AE18+Y18</f>
        <v>-1283.4763244485773</v>
      </c>
      <c r="AG18" s="55">
        <f>W18+AC18</f>
        <v>3413</v>
      </c>
      <c r="AH18">
        <f>X18/$X$54</f>
        <v>1.5387510029780572E-2</v>
      </c>
      <c r="AI18" s="1">
        <f>AH18*$AI$54</f>
        <v>1617.9659046113677</v>
      </c>
      <c r="AJ18" s="2">
        <v>961</v>
      </c>
      <c r="AK18" s="1">
        <f>AI18-AJ18</f>
        <v>656.96590461136771</v>
      </c>
      <c r="AL18">
        <f>B18*O18</f>
        <v>0</v>
      </c>
      <c r="AM18">
        <f>AL18/$AL$54</f>
        <v>0</v>
      </c>
      <c r="AN18" s="1">
        <f>AM18*$AN$54</f>
        <v>0</v>
      </c>
      <c r="AO18" s="8">
        <v>1298</v>
      </c>
      <c r="AP18" s="1">
        <f>AN18-AO18</f>
        <v>-1298</v>
      </c>
      <c r="AQ18" s="69">
        <f>O18</f>
        <v>1.8633999999999997</v>
      </c>
      <c r="AR18">
        <f>AQ18/$AQ$54</f>
        <v>1.0372117304392379E-2</v>
      </c>
      <c r="AS18" s="1">
        <f>AR18*$AS$54*$B$54</f>
        <v>516.49513934817514</v>
      </c>
      <c r="AT18" s="8">
        <v>433</v>
      </c>
      <c r="AU18" s="1">
        <f>AS18-AT18</f>
        <v>83.495139348175144</v>
      </c>
      <c r="AV18" s="82">
        <f>AVERAGE(F18:H18)</f>
        <v>0.9884666666666666</v>
      </c>
      <c r="AW18" s="82">
        <f>E18/$E$54</f>
        <v>5.7666302407856455E-6</v>
      </c>
      <c r="AX18" s="49">
        <f>AV18*$AX$54*AW18</f>
        <v>0.54909273029758687</v>
      </c>
      <c r="AY18" s="8">
        <v>48</v>
      </c>
      <c r="AZ18" s="1">
        <f>AX18-AY18</f>
        <v>-47.450907269702412</v>
      </c>
      <c r="BA18" s="68">
        <v>0.53144100000000016</v>
      </c>
    </row>
    <row r="19" spans="1:53" x14ac:dyDescent="0.2">
      <c r="A19" s="48" t="s">
        <v>145</v>
      </c>
      <c r="B19" s="21">
        <v>1</v>
      </c>
      <c r="C19" s="21">
        <v>5914</v>
      </c>
      <c r="D19" s="21">
        <f>10000-C19</f>
        <v>4086</v>
      </c>
      <c r="E19" s="21">
        <v>9.3600000000000003E-2</v>
      </c>
      <c r="F19" s="21">
        <v>0.97070000000000001</v>
      </c>
      <c r="G19" s="21">
        <v>0.99470000000000003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1</v>
      </c>
      <c r="N19" s="24">
        <v>1</v>
      </c>
      <c r="O19" s="63">
        <v>1</v>
      </c>
      <c r="P19" s="44">
        <f>O19/$O$54</f>
        <v>5.566232319626694E-3</v>
      </c>
      <c r="Q19" s="44">
        <f>D19/$D$54</f>
        <v>1.5852201306662116E-2</v>
      </c>
      <c r="R19" s="41">
        <v>2</v>
      </c>
      <c r="S19" s="13">
        <f>Q19^R19</f>
        <v>2.5129228626694008E-4</v>
      </c>
      <c r="T19" s="13">
        <f>S19/$S$54</f>
        <v>1.2229843219384955E-2</v>
      </c>
      <c r="U19" s="13">
        <f>T19*P19</f>
        <v>6.807414859170792E-5</v>
      </c>
      <c r="V19" s="31">
        <f>U19/$U$54</f>
        <v>3.5946517512281053E-3</v>
      </c>
      <c r="W19" s="80">
        <v>0</v>
      </c>
      <c r="X19" s="46">
        <f>$F$60*V19</f>
        <v>257.40941725369339</v>
      </c>
      <c r="Y19" s="86">
        <f>X19-W19</f>
        <v>257.40941725369339</v>
      </c>
      <c r="Z19" s="80">
        <v>0</v>
      </c>
      <c r="AA19" s="80">
        <v>311</v>
      </c>
      <c r="AB19" s="80">
        <v>0</v>
      </c>
      <c r="AC19" s="26">
        <f>SUM(Z19:AB19)</f>
        <v>311</v>
      </c>
      <c r="AD19" s="46">
        <f>V19*$F$59</f>
        <v>240.06522255401779</v>
      </c>
      <c r="AE19" s="22">
        <f>AD19-AC19</f>
        <v>-70.934777445982206</v>
      </c>
      <c r="AF19" s="22">
        <f>AE19+Y19</f>
        <v>186.47463980771118</v>
      </c>
      <c r="AG19" s="55">
        <f>W19+AC19</f>
        <v>311</v>
      </c>
      <c r="AH19">
        <f>X19/$X$54</f>
        <v>3.5946517512281053E-3</v>
      </c>
      <c r="AI19" s="1">
        <f>AH19*$AI$54</f>
        <v>377.97044233813278</v>
      </c>
      <c r="AJ19" s="2">
        <v>0</v>
      </c>
      <c r="AK19" s="1">
        <f>AI19-AJ19</f>
        <v>377.97044233813278</v>
      </c>
      <c r="AL19">
        <f>B19*O19</f>
        <v>1</v>
      </c>
      <c r="AM19">
        <f>AL19/$AL$54</f>
        <v>1.1330432171643612E-2</v>
      </c>
      <c r="AN19" s="1">
        <f>AM19*$AN$54</f>
        <v>1134.8900776083392</v>
      </c>
      <c r="AO19" s="8">
        <v>0</v>
      </c>
      <c r="AP19" s="1">
        <f>AN19-AO19</f>
        <v>1134.8900776083392</v>
      </c>
      <c r="AQ19" s="69">
        <f>O19</f>
        <v>1</v>
      </c>
      <c r="AR19">
        <f>AQ19/$AQ$54</f>
        <v>5.566232319626694E-3</v>
      </c>
      <c r="AS19" s="1">
        <f>AR19*$AS$54*$B$54</f>
        <v>277.17888770429067</v>
      </c>
      <c r="AT19" s="8">
        <v>0</v>
      </c>
      <c r="AU19" s="1">
        <f>AS19-AT19</f>
        <v>277.17888770429067</v>
      </c>
      <c r="AV19" s="82">
        <f>AVERAGE(F19:H19)</f>
        <v>0.9884666666666666</v>
      </c>
      <c r="AW19" s="82">
        <f>E19/$E$54</f>
        <v>2.698782952687682E-3</v>
      </c>
      <c r="AX19" s="49">
        <f>AV19*$AX$54*AW19</f>
        <v>256.97539777927068</v>
      </c>
      <c r="AY19" s="8">
        <v>0</v>
      </c>
      <c r="AZ19" s="1">
        <f>AX19-AY19</f>
        <v>256.97539777927068</v>
      </c>
      <c r="BA19" s="68">
        <v>0.59049000000000018</v>
      </c>
    </row>
    <row r="20" spans="1:53" x14ac:dyDescent="0.2">
      <c r="A20" s="24" t="s">
        <v>8</v>
      </c>
      <c r="B20" s="3">
        <v>0</v>
      </c>
      <c r="C20" s="21">
        <v>3630</v>
      </c>
      <c r="D20" s="21">
        <f>10000-C20</f>
        <v>6370</v>
      </c>
      <c r="E20" s="21">
        <v>1.6999999999999999E-3</v>
      </c>
      <c r="F20" s="21">
        <v>0.97070000000000001</v>
      </c>
      <c r="G20" s="21">
        <v>0.99470000000000003</v>
      </c>
      <c r="H20" s="21">
        <v>1</v>
      </c>
      <c r="I20" s="24">
        <v>1.4</v>
      </c>
      <c r="J20" s="21">
        <v>0</v>
      </c>
      <c r="K20" s="21">
        <v>0</v>
      </c>
      <c r="L20" s="21">
        <v>0</v>
      </c>
      <c r="M20" s="21">
        <v>1</v>
      </c>
      <c r="N20" s="24">
        <v>0.9</v>
      </c>
      <c r="O20" s="63">
        <f>(SUM(I20:L20) / M20) *((R20 + 1) * N20 / 3)</f>
        <v>1.26</v>
      </c>
      <c r="P20" s="44">
        <f>O20/$O$54</f>
        <v>7.0134527227296347E-3</v>
      </c>
      <c r="Q20" s="44">
        <f>D20/$D$54</f>
        <v>2.4713294743866292E-2</v>
      </c>
      <c r="R20" s="41">
        <v>2</v>
      </c>
      <c r="S20" s="13">
        <f>Q20^R20</f>
        <v>6.107469370972093E-4</v>
      </c>
      <c r="T20" s="13">
        <f>S20/$S$54</f>
        <v>2.9723710975688229E-2</v>
      </c>
      <c r="U20" s="13">
        <f>T20*P20</f>
        <v>2.0846584167206932E-4</v>
      </c>
      <c r="V20" s="31">
        <f>U20/$U$54</f>
        <v>1.1008027545555294E-2</v>
      </c>
      <c r="W20" s="80">
        <v>439</v>
      </c>
      <c r="X20" s="46">
        <f>$F$60*V20</f>
        <v>788.27384450966906</v>
      </c>
      <c r="Y20" s="86">
        <f>X20-W20</f>
        <v>349.27384450966906</v>
      </c>
      <c r="Z20" s="80">
        <v>0</v>
      </c>
      <c r="AA20" s="80">
        <v>1098</v>
      </c>
      <c r="AB20" s="80">
        <v>0</v>
      </c>
      <c r="AC20" s="26">
        <f>SUM(Z20:AB20)</f>
        <v>1098</v>
      </c>
      <c r="AD20" s="46">
        <f>V20*$F$59</f>
        <v>735.16011160236474</v>
      </c>
      <c r="AE20" s="22">
        <f>AD20-AC20</f>
        <v>-362.83988839763526</v>
      </c>
      <c r="AF20" s="22">
        <f>AE20+Y20</f>
        <v>-13.566043887966202</v>
      </c>
      <c r="AG20" s="55">
        <f>W20+AC20</f>
        <v>1537</v>
      </c>
      <c r="AH20">
        <f>X20/$X$54</f>
        <v>1.1008027545555294E-2</v>
      </c>
      <c r="AI20" s="1">
        <f>AH20*$AI$54</f>
        <v>1157.472080360048</v>
      </c>
      <c r="AJ20" s="2">
        <v>1098</v>
      </c>
      <c r="AK20" s="1">
        <f>AI20-AJ20</f>
        <v>59.472080360048039</v>
      </c>
      <c r="AL20">
        <f>B20*O20</f>
        <v>0</v>
      </c>
      <c r="AM20">
        <f>AL20/$AL$54</f>
        <v>0</v>
      </c>
      <c r="AN20" s="1">
        <f>AM20*$AN$54</f>
        <v>0</v>
      </c>
      <c r="AO20" s="8">
        <v>0</v>
      </c>
      <c r="AP20" s="1">
        <f>AN20-AO20</f>
        <v>0</v>
      </c>
      <c r="AQ20" s="69">
        <f>O20</f>
        <v>1.26</v>
      </c>
      <c r="AR20">
        <f>AQ20/$AQ$54</f>
        <v>7.0134527227296347E-3</v>
      </c>
      <c r="AS20" s="1">
        <f>AR20*$AS$54*$B$54</f>
        <v>349.24539850740626</v>
      </c>
      <c r="AT20" s="8">
        <v>439</v>
      </c>
      <c r="AU20" s="1">
        <f>AS20-AT20</f>
        <v>-89.754601492593736</v>
      </c>
      <c r="AV20" s="82">
        <f>AVERAGE(F20:H20)</f>
        <v>0.9884666666666666</v>
      </c>
      <c r="AW20" s="82">
        <f>E20/$E$54</f>
        <v>4.9016357046677976E-5</v>
      </c>
      <c r="AX20" s="49">
        <f>AV20*$AX$54*AW20</f>
        <v>4.6672882075294879</v>
      </c>
      <c r="AY20" s="8">
        <v>109</v>
      </c>
      <c r="AZ20" s="1">
        <f>AX20-AY20</f>
        <v>-104.33271179247052</v>
      </c>
      <c r="BA20" s="68">
        <v>0.65610000000000013</v>
      </c>
    </row>
    <row r="21" spans="1:53" x14ac:dyDescent="0.2">
      <c r="A21" s="2" t="s">
        <v>80</v>
      </c>
      <c r="B21" s="3">
        <v>1</v>
      </c>
      <c r="C21" s="3">
        <v>6558</v>
      </c>
      <c r="D21" s="21">
        <f>10000-C21</f>
        <v>3442</v>
      </c>
      <c r="E21" s="21">
        <v>0.99380000000000002</v>
      </c>
      <c r="F21" s="21">
        <v>0.97070000000000001</v>
      </c>
      <c r="G21" s="21">
        <v>0.99470000000000003</v>
      </c>
      <c r="H21" s="21">
        <v>1</v>
      </c>
      <c r="I21" s="21">
        <v>0</v>
      </c>
      <c r="J21" s="21">
        <v>0</v>
      </c>
      <c r="K21" s="24">
        <v>1.2</v>
      </c>
      <c r="L21" s="21">
        <v>0</v>
      </c>
      <c r="M21" s="21">
        <v>1</v>
      </c>
      <c r="N21" s="24">
        <v>0.59</v>
      </c>
      <c r="O21" s="63">
        <f>(SUM(I21:L21) / M21) *((R21 + 1) * N21 / 3)</f>
        <v>0.70799999999999996</v>
      </c>
      <c r="P21" s="45">
        <f>O21/$O$54</f>
        <v>3.9408924822956996E-3</v>
      </c>
      <c r="Q21" s="44">
        <f>D21/$D$54</f>
        <v>1.3353714365523984E-2</v>
      </c>
      <c r="R21" s="41">
        <v>2</v>
      </c>
      <c r="S21" s="13">
        <f>Q21^R21</f>
        <v>1.783216873560016E-4</v>
      </c>
      <c r="T21" s="13">
        <f>S21/$S$54</f>
        <v>8.678524563477584E-3</v>
      </c>
      <c r="U21" s="13">
        <f>T21*P21</f>
        <v>3.4201132209627381E-5</v>
      </c>
      <c r="V21" s="31">
        <f>U21/$U$54</f>
        <v>1.8059889449178719E-3</v>
      </c>
      <c r="W21" s="81">
        <v>0</v>
      </c>
      <c r="X21" s="46">
        <f>$F$60*V21</f>
        <v>129.3250623566239</v>
      </c>
      <c r="Y21" s="86">
        <f>X21-W21</f>
        <v>129.3250623566239</v>
      </c>
      <c r="Z21" s="80">
        <v>166</v>
      </c>
      <c r="AA21" s="81">
        <v>0</v>
      </c>
      <c r="AB21" s="81">
        <v>0</v>
      </c>
      <c r="AC21" s="7">
        <f>SUM(Z21:AB21)</f>
        <v>166</v>
      </c>
      <c r="AD21" s="46">
        <f>V21*$F$59</f>
        <v>120.61116569739517</v>
      </c>
      <c r="AE21" s="22">
        <f>AD21-AC21</f>
        <v>-45.388834302604835</v>
      </c>
      <c r="AF21" s="22">
        <f>AE21+Y21</f>
        <v>83.936228054019068</v>
      </c>
      <c r="AG21" s="55">
        <f>W21+AC21</f>
        <v>166</v>
      </c>
      <c r="AH21">
        <f>X21/$X$54</f>
        <v>1.8059889449178722E-3</v>
      </c>
      <c r="AI21" s="1">
        <f>AH21*$AI$54</f>
        <v>189.89612558022444</v>
      </c>
      <c r="AJ21" s="2">
        <v>582</v>
      </c>
      <c r="AK21" s="1">
        <f>AI21-AJ21</f>
        <v>-392.10387441977559</v>
      </c>
      <c r="AL21">
        <f>B21*O21</f>
        <v>0.70799999999999996</v>
      </c>
      <c r="AM21">
        <f>AL21/$AL$54</f>
        <v>8.0219459775236774E-3</v>
      </c>
      <c r="AN21" s="1">
        <f>AM21*$AN$54</f>
        <v>803.50217494670414</v>
      </c>
      <c r="AO21" s="8">
        <v>0</v>
      </c>
      <c r="AP21" s="1">
        <f>AN21-AO21</f>
        <v>803.50217494670414</v>
      </c>
      <c r="AQ21" s="69">
        <f>O21</f>
        <v>0.70799999999999996</v>
      </c>
      <c r="AR21">
        <f>AQ21/$AQ$54</f>
        <v>3.9408924822956996E-3</v>
      </c>
      <c r="AS21" s="1">
        <f>AR21*$AS$54*$B$54</f>
        <v>196.24265249463781</v>
      </c>
      <c r="AT21" s="8">
        <v>0</v>
      </c>
      <c r="AU21" s="1">
        <f>AS21-AT21</f>
        <v>196.24265249463781</v>
      </c>
      <c r="AV21" s="82">
        <f>AVERAGE(F21:H21)</f>
        <v>0.9884666666666666</v>
      </c>
      <c r="AW21" s="82">
        <f>E21/$E$54</f>
        <v>2.8654385666463871E-2</v>
      </c>
      <c r="AX21" s="49">
        <f>AV21*$AX$54*AW21</f>
        <v>2728.4417768487092</v>
      </c>
      <c r="AY21" s="8">
        <v>2246</v>
      </c>
      <c r="AZ21" s="1">
        <f>AX21-AY21</f>
        <v>482.4417768487092</v>
      </c>
      <c r="BA21" s="68">
        <v>0.72900000000000009</v>
      </c>
    </row>
    <row r="22" spans="1:53" x14ac:dyDescent="0.2">
      <c r="A22" s="2" t="s">
        <v>149</v>
      </c>
      <c r="B22" s="89">
        <v>1</v>
      </c>
      <c r="C22" s="89">
        <v>5007</v>
      </c>
      <c r="D22" s="21">
        <f>10000-C22</f>
        <v>4993</v>
      </c>
      <c r="E22" s="21">
        <v>0.25740000000000002</v>
      </c>
      <c r="F22" s="21">
        <v>0.97070000000000001</v>
      </c>
      <c r="G22" s="21">
        <v>0.99470000000000003</v>
      </c>
      <c r="H22" s="21">
        <v>1</v>
      </c>
      <c r="I22" s="21">
        <v>0</v>
      </c>
      <c r="J22" s="21">
        <v>0</v>
      </c>
      <c r="K22" s="21">
        <v>0</v>
      </c>
      <c r="L22" s="21">
        <v>0</v>
      </c>
      <c r="M22" s="21">
        <v>1</v>
      </c>
      <c r="N22" s="24">
        <v>0.9</v>
      </c>
      <c r="O22" s="63">
        <v>1</v>
      </c>
      <c r="P22" s="45">
        <f>O22/$O$54</f>
        <v>5.566232319626694E-3</v>
      </c>
      <c r="Q22" s="44">
        <f>D22/$D$54</f>
        <v>1.9371033070035227E-2</v>
      </c>
      <c r="R22" s="41">
        <v>2</v>
      </c>
      <c r="S22" s="13">
        <f>Q22^R22</f>
        <v>3.7523692220039839E-4</v>
      </c>
      <c r="T22" s="13">
        <f>S22/$S$54</f>
        <v>1.8261956213652234E-2</v>
      </c>
      <c r="U22" s="13">
        <f>T22*P22</f>
        <v>1.016502908960386E-4</v>
      </c>
      <c r="V22" s="31">
        <f>U22/$U$54</f>
        <v>5.3676381378466535E-3</v>
      </c>
      <c r="W22" s="81">
        <v>0</v>
      </c>
      <c r="X22" s="46">
        <f>$F$60*V22</f>
        <v>384.37119941306099</v>
      </c>
      <c r="Y22" s="86">
        <f>X22-W22</f>
        <v>384.37119941306099</v>
      </c>
      <c r="Z22" s="80">
        <v>0</v>
      </c>
      <c r="AA22" s="81">
        <v>0</v>
      </c>
      <c r="AB22" s="81">
        <v>0</v>
      </c>
      <c r="AC22" s="7">
        <f>SUM(Z22:AB22)</f>
        <v>0</v>
      </c>
      <c r="AD22" s="46">
        <f>V22*$F$59</f>
        <v>358.4723453979509</v>
      </c>
      <c r="AE22" s="22">
        <f>AD22-AC22</f>
        <v>358.4723453979509</v>
      </c>
      <c r="AF22" s="22">
        <f>AE22+Y22</f>
        <v>742.84354481101195</v>
      </c>
      <c r="AG22" s="55">
        <f>W22+AC22</f>
        <v>0</v>
      </c>
      <c r="AH22">
        <f>X22/$X$54</f>
        <v>5.3676381378466535E-3</v>
      </c>
      <c r="AI22" s="1">
        <f>AH22*$AI$54</f>
        <v>564.39641491829991</v>
      </c>
      <c r="AJ22" s="2">
        <v>0</v>
      </c>
      <c r="AK22" s="1">
        <f>AI22-AJ22</f>
        <v>564.39641491829991</v>
      </c>
      <c r="AL22">
        <f>B22*O22</f>
        <v>1</v>
      </c>
      <c r="AM22">
        <f>AL22/$AL$54</f>
        <v>1.1330432171643612E-2</v>
      </c>
      <c r="AN22" s="1">
        <f>AM22*$AN$54</f>
        <v>1134.8900776083392</v>
      </c>
      <c r="AO22" s="8">
        <v>0</v>
      </c>
      <c r="AP22" s="1">
        <f>AN22-AO22</f>
        <v>1134.8900776083392</v>
      </c>
      <c r="AQ22" s="69">
        <f>O22</f>
        <v>1</v>
      </c>
      <c r="AR22">
        <f>AQ22/$AQ$54</f>
        <v>5.566232319626694E-3</v>
      </c>
      <c r="AS22" s="1">
        <f>AR22*$AS$54*$B$54</f>
        <v>277.17888770429067</v>
      </c>
      <c r="AT22" s="8">
        <v>0</v>
      </c>
      <c r="AU22" s="1">
        <f>AS22-AT22</f>
        <v>277.17888770429067</v>
      </c>
      <c r="AV22" s="82">
        <f>AVERAGE(F22:H22)</f>
        <v>0.9884666666666666</v>
      </c>
      <c r="AW22" s="82">
        <f>E22/$E$54</f>
        <v>7.4216531198911251E-3</v>
      </c>
      <c r="AX22" s="49">
        <f>AV22*$AX$54*AW22</f>
        <v>706.68234389299425</v>
      </c>
      <c r="AY22" s="8">
        <v>1081</v>
      </c>
      <c r="AZ22" s="1">
        <f>AX22-AY22</f>
        <v>-374.31765610700575</v>
      </c>
      <c r="BA22" s="68">
        <v>0.81</v>
      </c>
    </row>
    <row r="23" spans="1:53" x14ac:dyDescent="0.2">
      <c r="A23" s="24" t="s">
        <v>105</v>
      </c>
      <c r="B23" s="21">
        <v>1</v>
      </c>
      <c r="C23" s="21">
        <v>7075</v>
      </c>
      <c r="D23" s="21">
        <f>10000-C23</f>
        <v>2925</v>
      </c>
      <c r="E23" s="21">
        <v>0.99180000000000001</v>
      </c>
      <c r="F23" s="21">
        <v>0.97070000000000001</v>
      </c>
      <c r="G23" s="21">
        <v>0.99470000000000003</v>
      </c>
      <c r="H23" s="21">
        <v>1</v>
      </c>
      <c r="I23" s="24">
        <v>1.9</v>
      </c>
      <c r="J23" s="21">
        <v>0</v>
      </c>
      <c r="K23" s="24">
        <v>2.7</v>
      </c>
      <c r="L23" s="21">
        <v>0</v>
      </c>
      <c r="M23" s="21">
        <v>2</v>
      </c>
      <c r="N23" s="24">
        <v>0.53100000000000003</v>
      </c>
      <c r="O23" s="63">
        <f>(SUM(I23:L23) / M23) *((R23 + 1) * N23 / 3)</f>
        <v>1.2213000000000001</v>
      </c>
      <c r="P23" s="44">
        <f>O23/$O$54</f>
        <v>6.7980395319600815E-3</v>
      </c>
      <c r="Q23" s="44">
        <f>D23/$D$54</f>
        <v>1.1347941464020236E-2</v>
      </c>
      <c r="R23" s="41">
        <v>2</v>
      </c>
      <c r="S23" s="13">
        <f>Q23^R23</f>
        <v>1.2877577547082972E-4</v>
      </c>
      <c r="T23" s="13">
        <f>S23/$S$54</f>
        <v>6.267233936460709E-3</v>
      </c>
      <c r="U23" s="13">
        <f>T23*P23</f>
        <v>4.2604904056101696E-5</v>
      </c>
      <c r="V23" s="31">
        <f>U23/$U$54</f>
        <v>2.2497496648063325E-3</v>
      </c>
      <c r="W23" s="80">
        <v>0</v>
      </c>
      <c r="X23" s="46">
        <f>$F$60*V23</f>
        <v>161.10232374711666</v>
      </c>
      <c r="Y23" s="86">
        <f>X23-W23</f>
        <v>161.10232374711666</v>
      </c>
      <c r="Z23" s="80">
        <v>0</v>
      </c>
      <c r="AA23" s="80">
        <v>991</v>
      </c>
      <c r="AB23" s="80">
        <v>0</v>
      </c>
      <c r="AC23" s="26">
        <f>SUM(Z23:AB23)</f>
        <v>991</v>
      </c>
      <c r="AD23" s="46">
        <f>V23*$F$59</f>
        <v>150.2472816144261</v>
      </c>
      <c r="AE23" s="22">
        <f>AD23-AC23</f>
        <v>-840.75271838557387</v>
      </c>
      <c r="AF23" s="22">
        <f>AE23+Y23</f>
        <v>-679.65039463845721</v>
      </c>
      <c r="AG23" s="55">
        <f>W23+AC23</f>
        <v>991</v>
      </c>
      <c r="AH23">
        <f>X23/$X$54</f>
        <v>2.2497496648063325E-3</v>
      </c>
      <c r="AI23" s="1">
        <f>AH23*$AI$54</f>
        <v>236.55667775505626</v>
      </c>
      <c r="AJ23" s="2">
        <v>991</v>
      </c>
      <c r="AK23" s="1">
        <f>AI23-AJ23</f>
        <v>-754.44332224494372</v>
      </c>
      <c r="AL23">
        <f>B23*O23</f>
        <v>1.2213000000000001</v>
      </c>
      <c r="AM23">
        <f>AL23/$AL$54</f>
        <v>1.3837856811228344E-2</v>
      </c>
      <c r="AN23" s="1">
        <f>AM23*$AN$54</f>
        <v>1386.0412517830646</v>
      </c>
      <c r="AO23" s="8">
        <v>0</v>
      </c>
      <c r="AP23" s="49">
        <f>AN23-AO23</f>
        <v>1386.0412517830646</v>
      </c>
      <c r="AQ23" s="69">
        <f>O23</f>
        <v>1.2213000000000001</v>
      </c>
      <c r="AR23">
        <f>AQ23/$AQ$54</f>
        <v>6.7980395319600815E-3</v>
      </c>
      <c r="AS23" s="1">
        <f>AR23*$AS$54*$B$54</f>
        <v>338.51857555325017</v>
      </c>
      <c r="AT23" s="8">
        <v>991</v>
      </c>
      <c r="AU23" s="49">
        <f>AS23-AT23</f>
        <v>-652.48142444674977</v>
      </c>
      <c r="AV23" s="82">
        <f>AVERAGE(F23:H23)</f>
        <v>0.9884666666666666</v>
      </c>
      <c r="AW23" s="82">
        <f>E23/$E$54</f>
        <v>2.8596719364056014E-2</v>
      </c>
      <c r="AX23" s="49">
        <f>AV23*$AX$54*AW23</f>
        <v>2722.950849545733</v>
      </c>
      <c r="AY23" s="8">
        <v>1974</v>
      </c>
      <c r="AZ23" s="1">
        <f>AX23-AY23</f>
        <v>748.95084954573304</v>
      </c>
      <c r="BA23" s="68">
        <v>0.9</v>
      </c>
    </row>
    <row r="24" spans="1:53" x14ac:dyDescent="0.2">
      <c r="A24" s="24" t="s">
        <v>66</v>
      </c>
      <c r="B24" s="21">
        <v>1</v>
      </c>
      <c r="C24" s="21">
        <v>4613</v>
      </c>
      <c r="D24" s="21">
        <f>10000-C24</f>
        <v>5387</v>
      </c>
      <c r="E24" s="21">
        <v>1E-3</v>
      </c>
      <c r="F24" s="21">
        <v>0.97070000000000001</v>
      </c>
      <c r="G24" s="21">
        <v>0.99470000000000003</v>
      </c>
      <c r="H24" s="21">
        <v>1</v>
      </c>
      <c r="I24" s="21">
        <v>0</v>
      </c>
      <c r="J24" s="66">
        <f>$AD$61</f>
        <v>1.7298666666666671</v>
      </c>
      <c r="K24" s="21">
        <v>0</v>
      </c>
      <c r="L24" s="21">
        <v>0</v>
      </c>
      <c r="M24" s="21">
        <v>1</v>
      </c>
      <c r="N24" s="24">
        <v>1.464</v>
      </c>
      <c r="O24" s="63">
        <f>(SUM(I24:L24) / M24) *((R24 + 1) * N24 / 3)</f>
        <v>2.5325248</v>
      </c>
      <c r="P24" s="44">
        <f>O24/$O$54</f>
        <v>1.409662139201613E-2</v>
      </c>
      <c r="Q24" s="44">
        <f>D24/$D$54</f>
        <v>2.089961048433402E-2</v>
      </c>
      <c r="R24" s="41">
        <v>2</v>
      </c>
      <c r="S24" s="13">
        <f>Q24^R24</f>
        <v>4.3679371839688451E-4</v>
      </c>
      <c r="T24" s="13">
        <f>S24/$S$54</f>
        <v>2.1257790179566131E-2</v>
      </c>
      <c r="U24" s="13">
        <f>T24*P24</f>
        <v>2.9966301979226232E-4</v>
      </c>
      <c r="V24" s="31">
        <f>U24/$U$54</f>
        <v>1.5823689626075901E-2</v>
      </c>
      <c r="W24" s="80">
        <v>1843</v>
      </c>
      <c r="X24" s="46">
        <f>$F$60*V24</f>
        <v>1133.1185904336692</v>
      </c>
      <c r="Y24" s="86">
        <f>X24-W24</f>
        <v>-709.88140956633083</v>
      </c>
      <c r="Z24" s="80">
        <v>284</v>
      </c>
      <c r="AA24" s="80">
        <v>921</v>
      </c>
      <c r="AB24" s="80">
        <v>0</v>
      </c>
      <c r="AC24" s="26">
        <f>SUM(Z24:AB24)</f>
        <v>1205</v>
      </c>
      <c r="AD24" s="46">
        <f>V24*$F$59</f>
        <v>1056.769287987853</v>
      </c>
      <c r="AE24" s="22">
        <f>AD24-AC24</f>
        <v>-148.23071201214702</v>
      </c>
      <c r="AF24" s="22">
        <f>AE24+Y24</f>
        <v>-858.11212157847785</v>
      </c>
      <c r="AG24" s="55">
        <f>W24+AC24</f>
        <v>3048</v>
      </c>
      <c r="AH24">
        <f>X24/$X$54</f>
        <v>1.5823689626075901E-2</v>
      </c>
      <c r="AI24" s="1">
        <f>AH24*$AI$54</f>
        <v>1663.8293168026289</v>
      </c>
      <c r="AJ24" s="2">
        <v>1347</v>
      </c>
      <c r="AK24" s="1">
        <f>AI24-AJ24</f>
        <v>316.82931680262891</v>
      </c>
      <c r="AL24">
        <f>B24*O24</f>
        <v>2.5325248</v>
      </c>
      <c r="AM24">
        <f>AL24/$AL$54</f>
        <v>2.8694600469405303E-2</v>
      </c>
      <c r="AN24" s="1">
        <f>AM24*$AN$54</f>
        <v>2874.1372668170434</v>
      </c>
      <c r="AO24" s="8">
        <v>1488</v>
      </c>
      <c r="AP24" s="1">
        <f>AN24-AO24</f>
        <v>1386.1372668170434</v>
      </c>
      <c r="AQ24" s="69">
        <f>O24</f>
        <v>2.5325248</v>
      </c>
      <c r="AR24">
        <f>AQ24/$AQ$54</f>
        <v>1.409662139201613E-2</v>
      </c>
      <c r="AS24" s="1">
        <f>AR24*$AS$54*$B$54</f>
        <v>701.96240714753117</v>
      </c>
      <c r="AT24" s="8">
        <v>638</v>
      </c>
      <c r="AU24" s="1">
        <f>AS24-AT24</f>
        <v>63.962407147531167</v>
      </c>
      <c r="AV24" s="82">
        <f>AVERAGE(F24:H24)</f>
        <v>0.9884666666666666</v>
      </c>
      <c r="AW24" s="82">
        <f>E24/$E$54</f>
        <v>2.8833151203928227E-5</v>
      </c>
      <c r="AX24" s="49">
        <f>AV24*$AX$54*AW24</f>
        <v>2.7454636514879343</v>
      </c>
      <c r="AY24" s="8">
        <v>0</v>
      </c>
      <c r="AZ24" s="1">
        <f>AX24-AY24</f>
        <v>2.7454636514879343</v>
      </c>
      <c r="BA24" s="68">
        <v>1</v>
      </c>
    </row>
    <row r="25" spans="1:53" x14ac:dyDescent="0.2">
      <c r="A25" s="24" t="s">
        <v>126</v>
      </c>
      <c r="B25" s="21">
        <v>1</v>
      </c>
      <c r="C25" s="21">
        <v>6812</v>
      </c>
      <c r="D25" s="21">
        <f>10000-C25</f>
        <v>3188</v>
      </c>
      <c r="E25" s="21">
        <v>0.99619999999999997</v>
      </c>
      <c r="F25" s="21">
        <v>0.97070000000000001</v>
      </c>
      <c r="G25" s="21">
        <v>0.99470000000000003</v>
      </c>
      <c r="H25" s="21">
        <v>1</v>
      </c>
      <c r="I25" s="21">
        <v>0</v>
      </c>
      <c r="J25" s="21">
        <v>0</v>
      </c>
      <c r="K25" s="21">
        <v>0</v>
      </c>
      <c r="L25" s="24">
        <v>4.2</v>
      </c>
      <c r="M25" s="21">
        <v>1</v>
      </c>
      <c r="N25" s="24">
        <v>0.72899999999999998</v>
      </c>
      <c r="O25" s="63">
        <f>(SUM(I25:L25) / M25) *((R25 + 1) * N25 / 3)</f>
        <v>3.0617999999999999</v>
      </c>
      <c r="P25" s="44">
        <f>O25/$O$54</f>
        <v>1.7042690116233012E-2</v>
      </c>
      <c r="Q25" s="44">
        <f>D25/$D$54</f>
        <v>1.2368286286255218E-2</v>
      </c>
      <c r="R25" s="41">
        <v>2</v>
      </c>
      <c r="S25" s="13">
        <f>Q25^R25</f>
        <v>1.529745056587689E-4</v>
      </c>
      <c r="T25" s="13">
        <f>S25/$S$54</f>
        <v>7.4449329446679051E-3</v>
      </c>
      <c r="U25" s="13">
        <f>T25*P25</f>
        <v>1.2688168511210924E-4</v>
      </c>
      <c r="V25" s="31">
        <f>U25/$U$54</f>
        <v>6.6999805509513673E-3</v>
      </c>
      <c r="W25" s="80">
        <v>0</v>
      </c>
      <c r="X25" s="46">
        <f>$F$60*V25</f>
        <v>479.77890727307647</v>
      </c>
      <c r="Y25" s="86">
        <f>X25-W25</f>
        <v>479.77890727307647</v>
      </c>
      <c r="Z25" s="80">
        <v>400</v>
      </c>
      <c r="AA25" s="80">
        <v>1201</v>
      </c>
      <c r="AB25" s="80">
        <v>0</v>
      </c>
      <c r="AC25" s="26">
        <f>SUM(Z25:AB25)</f>
        <v>1601</v>
      </c>
      <c r="AD25" s="46">
        <f>V25*$F$59</f>
        <v>447.45150111473612</v>
      </c>
      <c r="AE25" s="22">
        <f>AD25-AC25</f>
        <v>-1153.5484988852638</v>
      </c>
      <c r="AF25" s="22">
        <f>AE25+Y25</f>
        <v>-673.76959161218736</v>
      </c>
      <c r="AG25" s="55">
        <f>W25+AC25</f>
        <v>1601</v>
      </c>
      <c r="AH25">
        <f>X25/$X$54</f>
        <v>6.6999805509513673E-3</v>
      </c>
      <c r="AI25" s="1">
        <f>AH25*$AI$54</f>
        <v>704.48955497143436</v>
      </c>
      <c r="AJ25" s="2">
        <v>1201</v>
      </c>
      <c r="AK25" s="49">
        <f>AI25-AJ25</f>
        <v>-496.51044502856564</v>
      </c>
      <c r="AL25">
        <f>B25*O25</f>
        <v>3.0617999999999999</v>
      </c>
      <c r="AM25">
        <f>AL25/$AL$54</f>
        <v>3.4691517223138409E-2</v>
      </c>
      <c r="AN25" s="1">
        <f>AM25*$AN$54</f>
        <v>3474.8064396212126</v>
      </c>
      <c r="AO25" s="8">
        <v>2001</v>
      </c>
      <c r="AP25" s="49">
        <f>AN25-AO25</f>
        <v>1473.8064396212126</v>
      </c>
      <c r="AQ25" s="69">
        <f>O25</f>
        <v>3.0617999999999999</v>
      </c>
      <c r="AR25">
        <f>AQ25/$AQ$54</f>
        <v>1.7042690116233012E-2</v>
      </c>
      <c r="AS25" s="1">
        <f>AR25*$AS$54*$B$54</f>
        <v>848.66631837299724</v>
      </c>
      <c r="AT25" s="8">
        <v>1201</v>
      </c>
      <c r="AU25" s="1">
        <f>AS25-AT25</f>
        <v>-352.33368162700276</v>
      </c>
      <c r="AV25" s="82">
        <f>AVERAGE(F25:H25)</f>
        <v>0.9884666666666666</v>
      </c>
      <c r="AW25" s="82">
        <f>E25/$E$54</f>
        <v>2.8723585229353296E-2</v>
      </c>
      <c r="AX25" s="49">
        <f>AV25*$AX$54*AW25</f>
        <v>2735.0308896122797</v>
      </c>
      <c r="AY25" s="8">
        <v>2401</v>
      </c>
      <c r="AZ25" s="49">
        <f>AX25-AY25</f>
        <v>334.03088961227968</v>
      </c>
      <c r="BA25" s="68">
        <v>1.1000000000000001</v>
      </c>
    </row>
    <row r="26" spans="1:53" x14ac:dyDescent="0.2">
      <c r="A26" s="24" t="s">
        <v>148</v>
      </c>
      <c r="B26" s="21">
        <v>1</v>
      </c>
      <c r="C26" s="21">
        <v>4140</v>
      </c>
      <c r="D26" s="21">
        <f>10000-C26</f>
        <v>5860</v>
      </c>
      <c r="E26" s="21">
        <v>0.24940000000000001</v>
      </c>
      <c r="F26" s="21">
        <v>0.97070000000000001</v>
      </c>
      <c r="G26" s="21">
        <v>0.99470000000000003</v>
      </c>
      <c r="H26" s="21">
        <v>1</v>
      </c>
      <c r="I26" s="21">
        <v>0</v>
      </c>
      <c r="J26" s="21">
        <v>0</v>
      </c>
      <c r="K26" s="21">
        <v>0</v>
      </c>
      <c r="L26" s="21">
        <v>0</v>
      </c>
      <c r="M26" s="21">
        <v>1</v>
      </c>
      <c r="N26" s="24">
        <v>1.611</v>
      </c>
      <c r="O26" s="63">
        <v>1</v>
      </c>
      <c r="P26" s="44">
        <f>O26/$O$54</f>
        <v>5.566232319626694E-3</v>
      </c>
      <c r="Q26" s="44">
        <f>D26/$D$54</f>
        <v>2.2734679309114048E-2</v>
      </c>
      <c r="R26" s="41">
        <v>2</v>
      </c>
      <c r="S26" s="21">
        <f>Q26^R26</f>
        <v>5.1686564328825842E-4</v>
      </c>
      <c r="T26" s="21">
        <f>S26/$S$54</f>
        <v>2.5154714761865586E-2</v>
      </c>
      <c r="U26" s="21">
        <f>T26*P26</f>
        <v>1.4001698629848692E-4</v>
      </c>
      <c r="V26" s="31">
        <f>U26/$U$54</f>
        <v>7.393589422884767E-3</v>
      </c>
      <c r="W26" s="80">
        <v>0</v>
      </c>
      <c r="X26" s="46">
        <f>$F$60*V26</f>
        <v>529.44754498335533</v>
      </c>
      <c r="Y26" s="86">
        <f>X26-W26</f>
        <v>529.44754498335533</v>
      </c>
      <c r="Z26" s="80">
        <v>0</v>
      </c>
      <c r="AA26" s="80">
        <f>2678-1667</f>
        <v>1011</v>
      </c>
      <c r="AB26" s="80">
        <v>0</v>
      </c>
      <c r="AC26" s="26">
        <f>SUM(Z26:AB26)</f>
        <v>1011</v>
      </c>
      <c r="AD26" s="46">
        <f>V26*$F$59</f>
        <v>493.77347601793628</v>
      </c>
      <c r="AE26" s="22">
        <f>AD26-AC26</f>
        <v>-517.22652398206378</v>
      </c>
      <c r="AF26" s="22">
        <f>AE26+Y26</f>
        <v>12.221021001291547</v>
      </c>
      <c r="AG26" s="55">
        <f>W26+AC26</f>
        <v>1011</v>
      </c>
      <c r="AH26">
        <f>X26/$X$54</f>
        <v>7.3935894228847679E-3</v>
      </c>
      <c r="AI26" s="1">
        <f>AH26*$AI$54</f>
        <v>777.42114063748761</v>
      </c>
      <c r="AJ26" s="2">
        <v>758</v>
      </c>
      <c r="AK26" s="49">
        <f>AI26-AJ26</f>
        <v>19.421140637487611</v>
      </c>
      <c r="AL26">
        <f>B26*O26</f>
        <v>1</v>
      </c>
      <c r="AM26">
        <f>AL26/$AL$54</f>
        <v>1.1330432171643612E-2</v>
      </c>
      <c r="AN26" s="1">
        <f>AM26*$AN$54</f>
        <v>1134.8900776083392</v>
      </c>
      <c r="AO26" s="8">
        <v>0</v>
      </c>
      <c r="AP26" s="49">
        <f>AN26-AO26</f>
        <v>1134.8900776083392</v>
      </c>
      <c r="AQ26" s="69">
        <f>O26</f>
        <v>1</v>
      </c>
      <c r="AR26">
        <f>AQ26/$AQ$54</f>
        <v>5.566232319626694E-3</v>
      </c>
      <c r="AS26" s="1">
        <f>AR26*$AS$54*$B$54</f>
        <v>277.17888770429067</v>
      </c>
      <c r="AT26" s="8">
        <v>0</v>
      </c>
      <c r="AU26" s="1">
        <f>AS26-AT26</f>
        <v>277.17888770429067</v>
      </c>
      <c r="AV26" s="82">
        <f>AVERAGE(F26:H26)</f>
        <v>0.9884666666666666</v>
      </c>
      <c r="AW26" s="82">
        <f>E26/$E$54</f>
        <v>7.1909879102596995E-3</v>
      </c>
      <c r="AX26" s="49">
        <f>AV26*$AX$54*AW26</f>
        <v>684.71863468109075</v>
      </c>
      <c r="AY26" s="8">
        <v>1010</v>
      </c>
      <c r="AZ26" s="49">
        <f>AX26-AY26</f>
        <v>-325.28136531890925</v>
      </c>
      <c r="BA26" s="68">
        <v>1.2100000000000002</v>
      </c>
    </row>
    <row r="27" spans="1:53" x14ac:dyDescent="0.2">
      <c r="A27" s="39" t="s">
        <v>15</v>
      </c>
      <c r="B27" s="21">
        <v>1</v>
      </c>
      <c r="C27" s="21">
        <v>5522</v>
      </c>
      <c r="D27" s="21">
        <f>10000-C27</f>
        <v>4478</v>
      </c>
      <c r="E27" s="21">
        <v>1</v>
      </c>
      <c r="F27" s="21">
        <v>0.97070000000000001</v>
      </c>
      <c r="G27" s="21">
        <v>0.99470000000000003</v>
      </c>
      <c r="H27" s="21">
        <v>1</v>
      </c>
      <c r="I27" s="24">
        <v>6.6</v>
      </c>
      <c r="J27" s="21">
        <v>0</v>
      </c>
      <c r="K27" s="21">
        <v>0</v>
      </c>
      <c r="L27" s="21">
        <v>0</v>
      </c>
      <c r="M27" s="21">
        <v>1</v>
      </c>
      <c r="N27" s="24">
        <v>1.1000000000000001</v>
      </c>
      <c r="O27" s="63">
        <f>(SUM(I27:L27) / M27) *((R27 + 1) * N27 / 3)</f>
        <v>7.26</v>
      </c>
      <c r="P27" s="13">
        <f>O27/$O$54</f>
        <v>4.04108466404898E-2</v>
      </c>
      <c r="Q27" s="13">
        <f>D27/$D$54</f>
        <v>1.7373019444746195E-2</v>
      </c>
      <c r="R27" s="41">
        <v>2</v>
      </c>
      <c r="S27" s="13">
        <f>Q27^R27</f>
        <v>3.018218046275294E-4</v>
      </c>
      <c r="T27" s="13">
        <f>S27/$S$54</f>
        <v>1.4689003811543333E-2</v>
      </c>
      <c r="U27" s="13">
        <f>T27*P27</f>
        <v>5.9359508032984774E-4</v>
      </c>
      <c r="V27" s="31">
        <f>U27/$U$54</f>
        <v>3.1344756257267216E-2</v>
      </c>
      <c r="W27" s="80">
        <v>1795</v>
      </c>
      <c r="X27" s="46">
        <f>$F$60*V27</f>
        <v>2244.5666508266481</v>
      </c>
      <c r="Y27" s="86">
        <f>X27-W27</f>
        <v>449.56665082664813</v>
      </c>
      <c r="Z27" s="80">
        <f>2871-1436</f>
        <v>1435</v>
      </c>
      <c r="AA27" s="80">
        <v>1077</v>
      </c>
      <c r="AB27" s="80">
        <v>0</v>
      </c>
      <c r="AC27" s="26">
        <f>SUM(Z27:AB27)</f>
        <v>2512</v>
      </c>
      <c r="AD27" s="46">
        <f>V27*$F$59</f>
        <v>2093.3282018853338</v>
      </c>
      <c r="AE27" s="22">
        <f>AD27-AC27</f>
        <v>-418.67179811466622</v>
      </c>
      <c r="AF27" s="22">
        <f>AE27+Y27</f>
        <v>30.894852711981912</v>
      </c>
      <c r="AG27" s="55">
        <f>W27+AC27</f>
        <v>4307</v>
      </c>
      <c r="AH27">
        <f>X27/$X$54</f>
        <v>3.1344756257267216E-2</v>
      </c>
      <c r="AI27" s="1">
        <f>AH27*$AI$54</f>
        <v>3295.8384309391331</v>
      </c>
      <c r="AJ27" s="2">
        <v>4307</v>
      </c>
      <c r="AK27" s="49">
        <f>AI27-AJ27</f>
        <v>-1011.1615690608669</v>
      </c>
      <c r="AL27">
        <f>B27*O27</f>
        <v>7.26</v>
      </c>
      <c r="AM27">
        <f>AL27/$AL$54</f>
        <v>8.2258937566132617E-2</v>
      </c>
      <c r="AN27" s="1">
        <f>AM27*$AN$54</f>
        <v>8239.301963436541</v>
      </c>
      <c r="AO27" s="8">
        <v>4666</v>
      </c>
      <c r="AP27" s="1">
        <f>AN27-AO27</f>
        <v>3573.301963436541</v>
      </c>
      <c r="AQ27" s="69">
        <f>O27</f>
        <v>7.26</v>
      </c>
      <c r="AR27">
        <f>AQ27/$AQ$54</f>
        <v>4.04108466404898E-2</v>
      </c>
      <c r="AS27" s="1">
        <f>AR27*$AS$54*$B$54</f>
        <v>2012.3187247331502</v>
      </c>
      <c r="AT27" s="8">
        <v>2871</v>
      </c>
      <c r="AU27" s="1">
        <f>AS27-AT27</f>
        <v>-858.68127526684975</v>
      </c>
      <c r="AV27" s="82">
        <f>AVERAGE(F27:H27)</f>
        <v>0.9884666666666666</v>
      </c>
      <c r="AW27" s="82">
        <f>E27/$E$54</f>
        <v>2.8833151203928223E-2</v>
      </c>
      <c r="AX27" s="49">
        <f>AV27*$AX$54*AW27</f>
        <v>2745.4636514879339</v>
      </c>
      <c r="AY27" s="8">
        <v>2871</v>
      </c>
      <c r="AZ27" s="1">
        <f>AX27-AY27</f>
        <v>-125.53634851206607</v>
      </c>
      <c r="BA27" s="68">
        <v>1.3310000000000004</v>
      </c>
    </row>
    <row r="28" spans="1:53" x14ac:dyDescent="0.2">
      <c r="A28" s="39" t="s">
        <v>27</v>
      </c>
      <c r="B28" s="21">
        <v>1</v>
      </c>
      <c r="C28" s="21">
        <v>5345</v>
      </c>
      <c r="D28" s="21">
        <f>10000-C28</f>
        <v>4655</v>
      </c>
      <c r="E28" s="21">
        <v>0.99839999999999995</v>
      </c>
      <c r="F28" s="21">
        <v>0.97070000000000001</v>
      </c>
      <c r="G28" s="21">
        <v>0.99470000000000003</v>
      </c>
      <c r="H28" s="21">
        <v>1</v>
      </c>
      <c r="I28" s="24">
        <v>7.7</v>
      </c>
      <c r="J28" s="66">
        <f>$AD$62</f>
        <v>5.1896000000000004</v>
      </c>
      <c r="K28" s="41">
        <v>7.1</v>
      </c>
      <c r="L28" s="41">
        <v>9.8000000000000007</v>
      </c>
      <c r="M28" s="21">
        <v>3</v>
      </c>
      <c r="N28" s="24">
        <v>1.21</v>
      </c>
      <c r="O28" s="63">
        <f>(SUM(I28:L28) / M28) *((R28 + 1) * N28 / 3)</f>
        <v>12.015138666666667</v>
      </c>
      <c r="P28" s="13">
        <f>O28/$O$54</f>
        <v>6.6879053171196384E-2</v>
      </c>
      <c r="Q28" s="13">
        <f>D28/$D$54</f>
        <v>1.8059715389748446E-2</v>
      </c>
      <c r="R28" s="41">
        <v>2</v>
      </c>
      <c r="S28" s="13">
        <f>Q28^R28</f>
        <v>3.2615331995871684E-4</v>
      </c>
      <c r="T28" s="13">
        <f>S28/$S$54</f>
        <v>1.5873165180803922E-2</v>
      </c>
      <c r="U28" s="13">
        <f>T28*P28</f>
        <v>1.0615822581221685E-3</v>
      </c>
      <c r="V28" s="31">
        <f>U28/$U$54</f>
        <v>5.605679398385259E-2</v>
      </c>
      <c r="W28" s="80">
        <v>3137</v>
      </c>
      <c r="X28" s="46">
        <f>$F$60*V28</f>
        <v>4014.1709603897002</v>
      </c>
      <c r="Y28" s="86">
        <f>X28-W28</f>
        <v>877.17096038970021</v>
      </c>
      <c r="Z28" s="80">
        <v>0</v>
      </c>
      <c r="AA28" s="80">
        <v>3137</v>
      </c>
      <c r="AB28" s="80">
        <v>0</v>
      </c>
      <c r="AC28" s="26">
        <f>SUM(Z28:AB28)</f>
        <v>3137</v>
      </c>
      <c r="AD28" s="46">
        <f>V28*$F$59</f>
        <v>3743.6969294176115</v>
      </c>
      <c r="AE28" s="22">
        <f>AD28-AC28</f>
        <v>606.6969294176115</v>
      </c>
      <c r="AF28" s="22">
        <f>AE28+Y28</f>
        <v>1483.8678898073117</v>
      </c>
      <c r="AG28" s="55">
        <f>W28+AC28</f>
        <v>6274</v>
      </c>
      <c r="AH28">
        <f>X28/$X$54</f>
        <v>5.605679398385259E-2</v>
      </c>
      <c r="AI28" s="1">
        <f>AH28*$AI$54</f>
        <v>5894.2597738141321</v>
      </c>
      <c r="AJ28" s="2">
        <v>4706</v>
      </c>
      <c r="AK28" s="49">
        <f>AI28-AJ28</f>
        <v>1188.2597738141321</v>
      </c>
      <c r="AL28">
        <f>B28*O28</f>
        <v>12.015138666666667</v>
      </c>
      <c r="AM28">
        <f>AL28/$AL$54</f>
        <v>0.13613671369555913</v>
      </c>
      <c r="AN28" s="1">
        <f>AM28*$AN$54</f>
        <v>13635.861653888289</v>
      </c>
      <c r="AO28" s="8">
        <v>7844</v>
      </c>
      <c r="AP28" s="49">
        <f>AN28-AO28</f>
        <v>5791.8616538882889</v>
      </c>
      <c r="AQ28" s="69">
        <f>O28</f>
        <v>12.015138666666667</v>
      </c>
      <c r="AR28">
        <f>AQ28/$AQ$54</f>
        <v>6.6879053171196384E-2</v>
      </c>
      <c r="AS28" s="1">
        <f>AR28*$AS$54*$B$54</f>
        <v>3330.342771239481</v>
      </c>
      <c r="AT28" s="8">
        <v>4706</v>
      </c>
      <c r="AU28" s="49">
        <f>AS28-AT28</f>
        <v>-1375.657228760519</v>
      </c>
      <c r="AV28" s="82">
        <f>AVERAGE(F28:H28)</f>
        <v>0.9884666666666666</v>
      </c>
      <c r="AW28" s="82">
        <f>E28/$E$54</f>
        <v>2.8787018162001937E-2</v>
      </c>
      <c r="AX28" s="49">
        <f>AV28*$AX$54*AW28</f>
        <v>2741.0709096455535</v>
      </c>
      <c r="AY28" s="8">
        <v>3137</v>
      </c>
      <c r="AZ28" s="49">
        <f>AX28-AY28</f>
        <v>-395.92909035444654</v>
      </c>
      <c r="BA28" s="68">
        <v>1.4641000000000006</v>
      </c>
    </row>
    <row r="29" spans="1:53" x14ac:dyDescent="0.2">
      <c r="A29" s="39" t="s">
        <v>81</v>
      </c>
      <c r="B29" s="21">
        <v>1</v>
      </c>
      <c r="C29" s="21">
        <v>5544</v>
      </c>
      <c r="D29" s="21">
        <f>10000-C29</f>
        <v>4456</v>
      </c>
      <c r="E29" s="21">
        <v>1</v>
      </c>
      <c r="F29" s="21">
        <v>0.97070000000000001</v>
      </c>
      <c r="G29" s="21">
        <v>0.99470000000000003</v>
      </c>
      <c r="H29" s="21">
        <v>1</v>
      </c>
      <c r="I29" s="21">
        <v>0</v>
      </c>
      <c r="J29" s="21">
        <v>0</v>
      </c>
      <c r="K29" s="24">
        <v>2</v>
      </c>
      <c r="L29" s="21">
        <v>0</v>
      </c>
      <c r="M29" s="21">
        <v>1</v>
      </c>
      <c r="N29" s="24">
        <v>0.72899999999999998</v>
      </c>
      <c r="O29" s="63">
        <f>(SUM(I29:L29) / M29) *((R29 + 1) * N29 / 3)</f>
        <v>1.458</v>
      </c>
      <c r="P29" s="44">
        <f>O29/$O$54</f>
        <v>8.1155667220157192E-3</v>
      </c>
      <c r="Q29" s="44">
        <f>D29/$D$54</f>
        <v>1.7287667406384332E-2</v>
      </c>
      <c r="R29" s="41">
        <v>2</v>
      </c>
      <c r="S29" s="13">
        <f>Q29^R29</f>
        <v>2.9886344435376316E-4</v>
      </c>
      <c r="T29" s="13">
        <f>S29/$S$54</f>
        <v>1.4545026919645487E-2</v>
      </c>
      <c r="U29" s="13">
        <f>T29*P29</f>
        <v>1.1804113643989773E-4</v>
      </c>
      <c r="V29" s="31">
        <f>U29/$U$54</f>
        <v>6.2331558542962065E-3</v>
      </c>
      <c r="W29" s="80">
        <v>189</v>
      </c>
      <c r="X29" s="46">
        <f>$F$60*V29</f>
        <v>446.35005757029705</v>
      </c>
      <c r="Y29" s="86">
        <f>X29-W29</f>
        <v>257.35005757029705</v>
      </c>
      <c r="Z29" s="80">
        <v>0</v>
      </c>
      <c r="AA29" s="80">
        <v>472</v>
      </c>
      <c r="AB29" s="80">
        <v>189</v>
      </c>
      <c r="AC29" s="26">
        <f>SUM(Z29:AB29)</f>
        <v>661</v>
      </c>
      <c r="AD29" s="46">
        <f>V29*$F$59</f>
        <v>416.27508057331784</v>
      </c>
      <c r="AE29" s="22">
        <f>AD29-AC29</f>
        <v>-244.72491942668216</v>
      </c>
      <c r="AF29" s="22">
        <f>AE29+Y29</f>
        <v>12.62513814361489</v>
      </c>
      <c r="AG29" s="55">
        <f>W29+AC29</f>
        <v>850</v>
      </c>
      <c r="AH29">
        <f>X29/$X$54</f>
        <v>6.2331558542962065E-3</v>
      </c>
      <c r="AI29" s="1">
        <f>AH29*$AI$54</f>
        <v>655.40387176753757</v>
      </c>
      <c r="AJ29" s="2">
        <v>566</v>
      </c>
      <c r="AK29" s="1">
        <f>AI29-AJ29</f>
        <v>89.403871767537566</v>
      </c>
      <c r="AL29">
        <f>B29*O29</f>
        <v>1.458</v>
      </c>
      <c r="AM29">
        <f>AL29/$AL$54</f>
        <v>1.6519770106256385E-2</v>
      </c>
      <c r="AN29" s="1">
        <f>AM29*$AN$54</f>
        <v>1654.6697331529583</v>
      </c>
      <c r="AO29" s="8">
        <v>943</v>
      </c>
      <c r="AP29" s="1">
        <f>AN29-AO29</f>
        <v>711.66973315295832</v>
      </c>
      <c r="AQ29" s="69">
        <f>O29</f>
        <v>1.458</v>
      </c>
      <c r="AR29">
        <f>AQ29/$AQ$54</f>
        <v>8.1155667220157192E-3</v>
      </c>
      <c r="AS29" s="1">
        <f>AR29*$AS$54*$B$54</f>
        <v>404.12681827285576</v>
      </c>
      <c r="AT29" s="8">
        <v>566</v>
      </c>
      <c r="AU29" s="1">
        <f>AS29-AT29</f>
        <v>-161.87318172714424</v>
      </c>
      <c r="AV29" s="82">
        <f>AVERAGE(F29:H29)</f>
        <v>0.9884666666666666</v>
      </c>
      <c r="AW29" s="82">
        <f>E29/$E$54</f>
        <v>2.8833151203928223E-2</v>
      </c>
      <c r="AX29" s="49">
        <f>AV29*$AX$54*AW29</f>
        <v>2745.4636514879339</v>
      </c>
      <c r="AY29" s="8">
        <v>2358</v>
      </c>
      <c r="AZ29" s="1">
        <f>AX29-AY29</f>
        <v>387.46365148793393</v>
      </c>
      <c r="BA29" s="68">
        <v>1.6105100000000008</v>
      </c>
    </row>
    <row r="30" spans="1:53" x14ac:dyDescent="0.2">
      <c r="A30" s="39" t="s">
        <v>3</v>
      </c>
      <c r="B30" s="21">
        <v>0</v>
      </c>
      <c r="C30" s="21">
        <v>5013</v>
      </c>
      <c r="D30" s="21">
        <f>10000-C30</f>
        <v>4987</v>
      </c>
      <c r="E30" s="21">
        <v>0.99360000000000004</v>
      </c>
      <c r="F30" s="21">
        <v>0.97070000000000001</v>
      </c>
      <c r="G30" s="21">
        <v>0.99470000000000003</v>
      </c>
      <c r="H30" s="21">
        <v>1</v>
      </c>
      <c r="I30" s="24">
        <v>3.8</v>
      </c>
      <c r="J30" s="21">
        <v>0</v>
      </c>
      <c r="K30" s="21">
        <v>0</v>
      </c>
      <c r="L30" s="21">
        <v>0</v>
      </c>
      <c r="M30" s="21">
        <v>1</v>
      </c>
      <c r="N30" s="24">
        <v>1.1000000000000001</v>
      </c>
      <c r="O30" s="63">
        <f>(SUM(I30:L30) / M30) *((R30 + 1) * N30 / 3)</f>
        <v>4.18</v>
      </c>
      <c r="P30" s="13">
        <f>O30/$O$54</f>
        <v>2.3266851096039581E-2</v>
      </c>
      <c r="Q30" s="13">
        <f>D30/$D$54</f>
        <v>1.9347755241391082E-2</v>
      </c>
      <c r="R30" s="41">
        <v>2</v>
      </c>
      <c r="S30" s="13">
        <f>Q30^R30</f>
        <v>3.7433563288077611E-4</v>
      </c>
      <c r="T30" s="13">
        <f>S30/$S$54</f>
        <v>1.8218092443545986E-2</v>
      </c>
      <c r="U30" s="13">
        <f>T30*P30</f>
        <v>4.2387764413786834E-4</v>
      </c>
      <c r="V30" s="31">
        <f>U30/$U$54</f>
        <v>2.2382836176848376E-2</v>
      </c>
      <c r="W30" s="80">
        <v>1115</v>
      </c>
      <c r="X30" s="46">
        <f>$F$60*V30</f>
        <v>1602.8125157879354</v>
      </c>
      <c r="Y30" s="86">
        <f>X30-W30</f>
        <v>487.81251578793535</v>
      </c>
      <c r="Z30" s="80">
        <v>0</v>
      </c>
      <c r="AA30" s="80">
        <v>2071</v>
      </c>
      <c r="AB30" s="80">
        <v>637</v>
      </c>
      <c r="AC30" s="26">
        <f>SUM(Z30:AB30)</f>
        <v>2708</v>
      </c>
      <c r="AD30" s="46">
        <f>V30*$F$59</f>
        <v>1494.8153312346419</v>
      </c>
      <c r="AE30" s="22">
        <f>AD30-AC30</f>
        <v>-1213.1846687653581</v>
      </c>
      <c r="AF30" s="22">
        <f>AE30+Y30</f>
        <v>-725.37215297742273</v>
      </c>
      <c r="AG30" s="55">
        <f>W30+AC30</f>
        <v>3823</v>
      </c>
      <c r="AH30" s="3">
        <f>X30/$X$54</f>
        <v>2.2382836176848376E-2</v>
      </c>
      <c r="AI30" s="1">
        <f>AH30*$AI$54</f>
        <v>2353.5104583232528</v>
      </c>
      <c r="AJ30" s="2">
        <v>1752</v>
      </c>
      <c r="AK30" s="1">
        <f>AI30-AJ30</f>
        <v>601.51045832325281</v>
      </c>
      <c r="AL30">
        <f>B30*O30</f>
        <v>0</v>
      </c>
      <c r="AM30">
        <f>AL30/$AL$54</f>
        <v>0</v>
      </c>
      <c r="AN30" s="1">
        <f>AM30*$AN$54</f>
        <v>0</v>
      </c>
      <c r="AO30" s="8">
        <v>2071</v>
      </c>
      <c r="AP30" s="1">
        <f>AN30-AO30</f>
        <v>-2071</v>
      </c>
      <c r="AQ30" s="69">
        <f>O30</f>
        <v>4.18</v>
      </c>
      <c r="AR30">
        <f>AQ30/$AQ$54</f>
        <v>2.3266851096039581E-2</v>
      </c>
      <c r="AS30" s="1">
        <f>AR30*$AS$54*$B$54</f>
        <v>1158.6077506039351</v>
      </c>
      <c r="AT30" s="8">
        <v>1752</v>
      </c>
      <c r="AU30" s="1">
        <f>AS30-AT30</f>
        <v>-593.39224939606493</v>
      </c>
      <c r="AV30" s="82">
        <f>AVERAGE(F30:H30)</f>
        <v>0.9884666666666666</v>
      </c>
      <c r="AW30" s="82">
        <f>E30/$E$54</f>
        <v>2.8648619036223084E-2</v>
      </c>
      <c r="AX30" s="49">
        <f>AV30*$AX$54*AW30</f>
        <v>2727.8926841184111</v>
      </c>
      <c r="AY30" s="8">
        <v>2071</v>
      </c>
      <c r="AZ30" s="1">
        <f>AX30-AY30</f>
        <v>656.89268411841113</v>
      </c>
      <c r="BA30" s="68">
        <v>1.7715610000000011</v>
      </c>
    </row>
    <row r="31" spans="1:53" x14ac:dyDescent="0.2">
      <c r="A31" s="39" t="s">
        <v>18</v>
      </c>
      <c r="B31" s="21">
        <v>0</v>
      </c>
      <c r="C31" s="21">
        <v>2154</v>
      </c>
      <c r="D31" s="21">
        <f>10000-C31</f>
        <v>7846</v>
      </c>
      <c r="E31" s="21">
        <v>1</v>
      </c>
      <c r="F31" s="21">
        <v>0.97070000000000001</v>
      </c>
      <c r="G31" s="21">
        <v>0.99470000000000003</v>
      </c>
      <c r="H31" s="21">
        <v>1</v>
      </c>
      <c r="I31" s="24">
        <v>1.8</v>
      </c>
      <c r="J31" s="21">
        <v>0</v>
      </c>
      <c r="K31" s="24">
        <v>1.8</v>
      </c>
      <c r="L31" s="21">
        <v>0</v>
      </c>
      <c r="M31" s="21">
        <v>2</v>
      </c>
      <c r="N31" s="24">
        <v>0.9</v>
      </c>
      <c r="O31" s="63">
        <f>(SUM(I31:L31) / M31) *((R31 + 1) * N31 / 3)</f>
        <v>1.62</v>
      </c>
      <c r="P31" s="13">
        <f>O31/$O$54</f>
        <v>9.0172963577952459E-3</v>
      </c>
      <c r="Q31" s="13">
        <f>D31/$D$54</f>
        <v>3.0439640590325733E-2</v>
      </c>
      <c r="R31" s="41">
        <v>2</v>
      </c>
      <c r="S31" s="13">
        <f>Q31^R31</f>
        <v>9.2657171926820592E-4</v>
      </c>
      <c r="T31" s="13">
        <f>S31/$S$54</f>
        <v>4.5094208925015221E-2</v>
      </c>
      <c r="U31" s="13">
        <f>T31*P31</f>
        <v>4.0662784589719762E-4</v>
      </c>
      <c r="V31" s="31">
        <f>U31/$U$54</f>
        <v>2.1471961509490267E-2</v>
      </c>
      <c r="W31" s="80">
        <v>154</v>
      </c>
      <c r="X31" s="46">
        <f>$F$60*V31</f>
        <v>1537.5856917330887</v>
      </c>
      <c r="Y31" s="86">
        <f>X31-W31</f>
        <v>1383.5856917330887</v>
      </c>
      <c r="Z31" s="80">
        <v>308</v>
      </c>
      <c r="AA31" s="80">
        <v>1694</v>
      </c>
      <c r="AB31" s="80">
        <v>0</v>
      </c>
      <c r="AC31" s="26">
        <f>SUM(Z31:AB31)</f>
        <v>2002</v>
      </c>
      <c r="AD31" s="46">
        <f>V31*$F$59</f>
        <v>1433.9834774497981</v>
      </c>
      <c r="AE31" s="22">
        <f>AD31-AC31</f>
        <v>-568.0165225502019</v>
      </c>
      <c r="AF31" s="22">
        <f>AE31+Y31</f>
        <v>815.56916918288675</v>
      </c>
      <c r="AG31" s="55">
        <f>W31+AC31</f>
        <v>2156</v>
      </c>
      <c r="AH31" s="3">
        <f>X31/$X$54</f>
        <v>2.1471961509490267E-2</v>
      </c>
      <c r="AI31" s="1">
        <f>AH31*$AI$54</f>
        <v>2257.7338087998828</v>
      </c>
      <c r="AJ31" s="2">
        <v>1540</v>
      </c>
      <c r="AK31" s="1">
        <f>AI31-AJ31</f>
        <v>717.73380879988281</v>
      </c>
      <c r="AL31">
        <f>B31*O31</f>
        <v>0</v>
      </c>
      <c r="AM31">
        <f>AL31/$AL$54</f>
        <v>0</v>
      </c>
      <c r="AN31" s="1">
        <f>AM31*$AN$54</f>
        <v>0</v>
      </c>
      <c r="AO31" s="8">
        <v>0</v>
      </c>
      <c r="AP31" s="1">
        <f>AN31-AO31</f>
        <v>0</v>
      </c>
      <c r="AQ31" s="69">
        <f>O31</f>
        <v>1.62</v>
      </c>
      <c r="AR31">
        <f>AQ31/$AQ$54</f>
        <v>9.0172963577952459E-3</v>
      </c>
      <c r="AS31" s="1">
        <f>AR31*$AS$54*$B$54</f>
        <v>449.02979808095097</v>
      </c>
      <c r="AT31" s="8">
        <v>616</v>
      </c>
      <c r="AU31" s="1">
        <f>AS31-AT31</f>
        <v>-166.97020191904903</v>
      </c>
      <c r="AV31" s="82">
        <f>AVERAGE(F31:H31)</f>
        <v>0.9884666666666666</v>
      </c>
      <c r="AW31" s="82">
        <f>E31/$E$54</f>
        <v>2.8833151203928223E-2</v>
      </c>
      <c r="AX31" s="49">
        <f>AV31*$AX$54*AW31</f>
        <v>2745.4636514879339</v>
      </c>
      <c r="AY31" s="8">
        <v>1694</v>
      </c>
      <c r="AZ31" s="49">
        <f>AX31-AY31</f>
        <v>1051.4636514879339</v>
      </c>
      <c r="BA31" s="68">
        <v>1.9487171000000014</v>
      </c>
    </row>
    <row r="32" spans="1:53" x14ac:dyDescent="0.2">
      <c r="A32" s="31" t="s">
        <v>4</v>
      </c>
      <c r="B32" s="21">
        <v>1</v>
      </c>
      <c r="C32" s="21">
        <v>5283</v>
      </c>
      <c r="D32" s="21">
        <f>10000-C32</f>
        <v>4717</v>
      </c>
      <c r="E32" s="21">
        <v>1</v>
      </c>
      <c r="F32" s="21">
        <v>0.97070000000000001</v>
      </c>
      <c r="G32" s="21">
        <v>0.99470000000000003</v>
      </c>
      <c r="H32" s="21">
        <v>1</v>
      </c>
      <c r="I32" s="24">
        <v>3.9</v>
      </c>
      <c r="J32" s="66">
        <f>$AD$63</f>
        <v>4.058533333333334</v>
      </c>
      <c r="K32" s="24">
        <v>3.9</v>
      </c>
      <c r="L32" s="21">
        <v>0</v>
      </c>
      <c r="M32" s="21">
        <v>2</v>
      </c>
      <c r="N32" s="24">
        <v>1.21</v>
      </c>
      <c r="O32" s="63">
        <f>(SUM(I32:L32) / M32) *((R32 + 1) * N32 / 3)</f>
        <v>7.174412666666667</v>
      </c>
      <c r="P32" s="44">
        <f>O32/$O$54</f>
        <v>3.9934447659539136E-2</v>
      </c>
      <c r="Q32" s="44">
        <f>D32/$D$54</f>
        <v>1.8300252952404599E-2</v>
      </c>
      <c r="R32" s="41">
        <v>2</v>
      </c>
      <c r="S32" s="13">
        <f>Q32^R32</f>
        <v>3.3489925812199323E-4</v>
      </c>
      <c r="T32" s="13">
        <f>S32/$S$54</f>
        <v>1.6298810767193646E-2</v>
      </c>
      <c r="U32" s="13">
        <f>T32*P32</f>
        <v>6.5088400549522755E-4</v>
      </c>
      <c r="V32" s="31">
        <f>U32/$U$54</f>
        <v>3.43698948661516E-2</v>
      </c>
      <c r="W32" s="80">
        <v>991</v>
      </c>
      <c r="X32" s="46">
        <f>$F$60*V32</f>
        <v>2461.19380147025</v>
      </c>
      <c r="Y32" s="86">
        <f>X32-W32</f>
        <v>1470.19380147025</v>
      </c>
      <c r="Z32" s="80">
        <v>1239</v>
      </c>
      <c r="AA32" s="88">
        <v>1735</v>
      </c>
      <c r="AB32" s="80">
        <v>0</v>
      </c>
      <c r="AC32" s="26">
        <f>SUM(Z32:AB32)</f>
        <v>2974</v>
      </c>
      <c r="AD32" s="46">
        <f>V32*$F$59</f>
        <v>2295.3590587410686</v>
      </c>
      <c r="AE32" s="22">
        <f>AD32-AC32</f>
        <v>-678.64094125893143</v>
      </c>
      <c r="AF32" s="22">
        <f>AE32+Y32</f>
        <v>791.5528602113186</v>
      </c>
      <c r="AG32" s="55">
        <f>W32+AC32</f>
        <v>3965</v>
      </c>
      <c r="AH32">
        <f>X32/$X$54</f>
        <v>3.43698948661516E-2</v>
      </c>
      <c r="AI32" s="1">
        <f>AH32*$AI$54</f>
        <v>3613.9257053861083</v>
      </c>
      <c r="AJ32" s="2">
        <v>3221</v>
      </c>
      <c r="AK32" s="1">
        <f>AI32-AJ32</f>
        <v>392.92570538610835</v>
      </c>
      <c r="AL32">
        <f>B32*O32</f>
        <v>7.174412666666667</v>
      </c>
      <c r="AM32">
        <f>AL32/$AL$54</f>
        <v>8.1289196091047441E-2</v>
      </c>
      <c r="AN32" s="1">
        <f>AM32*$AN$54</f>
        <v>8142.1697480675848</v>
      </c>
      <c r="AO32" s="8">
        <v>4708</v>
      </c>
      <c r="AP32" s="49">
        <f>AN32-AO32</f>
        <v>3434.1697480675848</v>
      </c>
      <c r="AQ32" s="69">
        <f>O32</f>
        <v>7.174412666666667</v>
      </c>
      <c r="AR32">
        <f>AQ32/$AQ$54</f>
        <v>3.9934447659539136E-2</v>
      </c>
      <c r="AS32" s="1">
        <f>AR32*$AS$54*$B$54</f>
        <v>1988.5957228782406</v>
      </c>
      <c r="AT32" s="8">
        <v>2973</v>
      </c>
      <c r="AU32" s="1">
        <f>AS32-AT32</f>
        <v>-984.40427712175938</v>
      </c>
      <c r="AV32" s="82">
        <f>AVERAGE(F32:H32)</f>
        <v>0.9884666666666666</v>
      </c>
      <c r="AW32" s="82">
        <f>E32/$E$54</f>
        <v>2.8833151203928223E-2</v>
      </c>
      <c r="AX32" s="49">
        <f>AV32*$AX$54*AW32</f>
        <v>2745.4636514879339</v>
      </c>
      <c r="AY32" s="8">
        <v>2230</v>
      </c>
      <c r="AZ32" s="1">
        <f>AX32-AY32</f>
        <v>515.46365148793393</v>
      </c>
      <c r="BA32" s="68">
        <v>1.9487171000000014</v>
      </c>
    </row>
    <row r="33" spans="1:53" x14ac:dyDescent="0.2">
      <c r="A33" s="31" t="s">
        <v>106</v>
      </c>
      <c r="B33" s="21">
        <v>1</v>
      </c>
      <c r="C33" s="21">
        <v>6299</v>
      </c>
      <c r="D33" s="21">
        <f>10000-C33</f>
        <v>3701</v>
      </c>
      <c r="E33" s="21">
        <v>9.4899999999999998E-2</v>
      </c>
      <c r="F33" s="21">
        <v>0.97070000000000001</v>
      </c>
      <c r="G33" s="21">
        <v>0.99470000000000003</v>
      </c>
      <c r="H33" s="21">
        <v>1</v>
      </c>
      <c r="I33" s="24">
        <v>2</v>
      </c>
      <c r="J33" s="21">
        <v>0</v>
      </c>
      <c r="K33" s="21">
        <v>0</v>
      </c>
      <c r="L33" s="21">
        <v>0</v>
      </c>
      <c r="M33" s="21">
        <v>1</v>
      </c>
      <c r="N33" s="24">
        <v>1.1000000000000001</v>
      </c>
      <c r="O33" s="63">
        <f>(SUM(I33:L33) / M33) *((R33 + 1) * N33 / 3)</f>
        <v>2.2000000000000002</v>
      </c>
      <c r="P33" s="44">
        <f>O33/$O$54</f>
        <v>1.2245711103178729E-2</v>
      </c>
      <c r="Q33" s="44">
        <f>D33/$D$54</f>
        <v>1.4358540635329537E-2</v>
      </c>
      <c r="R33" s="41">
        <v>2</v>
      </c>
      <c r="S33" s="13">
        <f>Q33^R33</f>
        <v>2.0616768917640954E-4</v>
      </c>
      <c r="T33" s="13">
        <f>S33/$S$54</f>
        <v>1.003372826514847E-2</v>
      </c>
      <c r="U33" s="13">
        <f>T33*P33</f>
        <v>1.2287013762280686E-4</v>
      </c>
      <c r="V33" s="31">
        <f>U33/$U$54</f>
        <v>6.4881510017631167E-3</v>
      </c>
      <c r="W33" s="80">
        <v>399</v>
      </c>
      <c r="X33" s="46">
        <f>$F$60*V33</f>
        <v>464.61000508525501</v>
      </c>
      <c r="Y33" s="86">
        <f>X33-W33</f>
        <v>65.610005085255011</v>
      </c>
      <c r="Z33" s="80">
        <v>399</v>
      </c>
      <c r="AA33" s="80">
        <v>399</v>
      </c>
      <c r="AB33" s="80">
        <v>0</v>
      </c>
      <c r="AC33" s="26">
        <f>SUM(Z33:AB33)</f>
        <v>798</v>
      </c>
      <c r="AD33" s="46">
        <f>V33*$F$59</f>
        <v>433.30467650174796</v>
      </c>
      <c r="AE33" s="22">
        <f>AD33-AC33</f>
        <v>-364.69532349825204</v>
      </c>
      <c r="AF33" s="22">
        <f>AE33+Y33</f>
        <v>-299.08531841299703</v>
      </c>
      <c r="AG33" s="55">
        <f>W33+AC33</f>
        <v>1197</v>
      </c>
      <c r="AH33">
        <f>X33/$X$54</f>
        <v>6.4881510017631167E-3</v>
      </c>
      <c r="AI33" s="1">
        <f>AH33*$AI$54</f>
        <v>682.21610153338816</v>
      </c>
      <c r="AJ33" s="2">
        <v>1197</v>
      </c>
      <c r="AK33" s="1">
        <f>AI33-AJ33</f>
        <v>-514.78389846661184</v>
      </c>
      <c r="AL33">
        <f>B33*O33</f>
        <v>2.2000000000000002</v>
      </c>
      <c r="AM33">
        <f>AL33/$AL$54</f>
        <v>2.4926950777615947E-2</v>
      </c>
      <c r="AN33" s="1">
        <f>AM33*$AN$54</f>
        <v>2496.7581707383461</v>
      </c>
      <c r="AO33" s="8">
        <v>1995</v>
      </c>
      <c r="AP33" s="1">
        <f>AN33-AO33</f>
        <v>501.75817073834605</v>
      </c>
      <c r="AQ33" s="69">
        <f>O33</f>
        <v>2.2000000000000002</v>
      </c>
      <c r="AR33">
        <f>AQ33/$AQ$54</f>
        <v>1.2245711103178729E-2</v>
      </c>
      <c r="AS33" s="1">
        <f>AR33*$AS$54*$B$54</f>
        <v>609.79355294943957</v>
      </c>
      <c r="AT33" s="8">
        <v>798</v>
      </c>
      <c r="AU33" s="1">
        <f>AS33-AT33</f>
        <v>-188.20644705056043</v>
      </c>
      <c r="AV33" s="82">
        <f>AVERAGE(F33:H33)</f>
        <v>0.9884666666666666</v>
      </c>
      <c r="AW33" s="82">
        <f>E33/$E$54</f>
        <v>2.7362660492527883E-3</v>
      </c>
      <c r="AX33" s="49">
        <f>AV33*$AX$54*AW33</f>
        <v>260.5445005262049</v>
      </c>
      <c r="AY33" s="8">
        <v>399</v>
      </c>
      <c r="AZ33" s="1">
        <f>AX33-AY33</f>
        <v>-138.4554994737951</v>
      </c>
      <c r="BA33" s="68">
        <v>1.9487171000000014</v>
      </c>
    </row>
    <row r="34" spans="1:53" x14ac:dyDescent="0.2">
      <c r="A34" s="31" t="s">
        <v>21</v>
      </c>
      <c r="B34" s="21">
        <v>0</v>
      </c>
      <c r="C34" s="21">
        <v>3004</v>
      </c>
      <c r="D34" s="21">
        <f>10000-C34</f>
        <v>6996</v>
      </c>
      <c r="E34" s="21">
        <v>0.1484</v>
      </c>
      <c r="F34" s="21">
        <v>0.97070000000000001</v>
      </c>
      <c r="G34" s="21">
        <v>0.99470000000000003</v>
      </c>
      <c r="H34" s="21">
        <v>1</v>
      </c>
      <c r="I34" s="24">
        <v>3</v>
      </c>
      <c r="J34" s="66">
        <f>$AD$65</f>
        <v>8.7824000000000009</v>
      </c>
      <c r="K34" s="24">
        <v>5.9</v>
      </c>
      <c r="L34" s="24">
        <v>6.2</v>
      </c>
      <c r="M34" s="21">
        <v>3</v>
      </c>
      <c r="N34" s="24">
        <v>1</v>
      </c>
      <c r="O34" s="63">
        <f>(SUM(I34:L34) / M34) *((R34 + 1) * N34 / 3)</f>
        <v>7.9607999999999999</v>
      </c>
      <c r="P34" s="44">
        <f>O34/$O$54</f>
        <v>4.4311662250084184E-2</v>
      </c>
      <c r="Q34" s="44">
        <f>D34/$D$54</f>
        <v>2.7141948199071991E-2</v>
      </c>
      <c r="R34" s="41">
        <v>2</v>
      </c>
      <c r="S34" s="13">
        <f>Q34^R34</f>
        <v>7.3668535204110726E-4</v>
      </c>
      <c r="T34" s="13">
        <f>S34/$S$54</f>
        <v>3.5852856811965927E-2</v>
      </c>
      <c r="U34" s="13">
        <f>T34*P34</f>
        <v>1.5886996817524642E-3</v>
      </c>
      <c r="V34" s="31">
        <f>U34/$U$54</f>
        <v>8.3891201158300815E-2</v>
      </c>
      <c r="W34" s="80">
        <v>2474</v>
      </c>
      <c r="X34" s="46">
        <f>$F$60*V34</f>
        <v>6007.3650237447628</v>
      </c>
      <c r="Y34" s="86">
        <f>X34-W34</f>
        <v>3533.3650237447628</v>
      </c>
      <c r="Z34" s="80">
        <v>1649</v>
      </c>
      <c r="AA34" s="80">
        <f>118+7363</f>
        <v>7481</v>
      </c>
      <c r="AB34" s="80">
        <v>0</v>
      </c>
      <c r="AC34" s="26">
        <f>SUM(Z34:AB34)</f>
        <v>9130</v>
      </c>
      <c r="AD34" s="46">
        <f>V34*$F$59</f>
        <v>5602.5899781559619</v>
      </c>
      <c r="AE34" s="22">
        <f>AD34-AC34</f>
        <v>-3527.4100218440381</v>
      </c>
      <c r="AF34" s="22">
        <f>AE34+Y34</f>
        <v>5.9550019007247101</v>
      </c>
      <c r="AG34" s="55">
        <f>W34+AC34</f>
        <v>11604</v>
      </c>
      <c r="AH34" s="3">
        <f>X34/$X$54</f>
        <v>8.3891201158300815E-2</v>
      </c>
      <c r="AI34" s="1">
        <f>AH34*$AI$54</f>
        <v>8820.9920193930138</v>
      </c>
      <c r="AJ34" s="2">
        <v>3122</v>
      </c>
      <c r="AK34" s="74">
        <f>AI34-AJ34</f>
        <v>5698.9920193930138</v>
      </c>
      <c r="AL34">
        <f>B34*O34</f>
        <v>0</v>
      </c>
      <c r="AM34">
        <f>AL34/$AL$54</f>
        <v>0</v>
      </c>
      <c r="AN34" s="1">
        <f>AM34*$AN$54</f>
        <v>0</v>
      </c>
      <c r="AO34" s="8">
        <v>1473</v>
      </c>
      <c r="AP34" s="49">
        <f>AN34-AO34</f>
        <v>-1473</v>
      </c>
      <c r="AQ34" s="69">
        <f>O34</f>
        <v>7.9607999999999999</v>
      </c>
      <c r="AR34">
        <f>AQ34/$AQ$54</f>
        <v>4.4311662250084184E-2</v>
      </c>
      <c r="AS34" s="1">
        <f>AR34*$AS$54*$B$54</f>
        <v>2206.5656892363172</v>
      </c>
      <c r="AT34" s="8">
        <v>1767</v>
      </c>
      <c r="AU34" s="1">
        <f>AS34-AT34</f>
        <v>439.56568923631721</v>
      </c>
      <c r="AV34" s="82">
        <f>AVERAGE(F34:H34)</f>
        <v>0.9884666666666666</v>
      </c>
      <c r="AW34" s="82">
        <f>E34/$E$54</f>
        <v>4.2788396386629485E-3</v>
      </c>
      <c r="AX34" s="49">
        <f>AV34*$AX$54*AW34</f>
        <v>407.42680588080941</v>
      </c>
      <c r="AY34" s="8">
        <v>236</v>
      </c>
      <c r="AZ34" s="1">
        <f>AX34-AY34</f>
        <v>171.42680588080941</v>
      </c>
      <c r="BA34" s="68">
        <v>1.9487171000000014</v>
      </c>
    </row>
    <row r="35" spans="1:53" x14ac:dyDescent="0.2">
      <c r="A35" s="31" t="s">
        <v>41</v>
      </c>
      <c r="B35" s="21">
        <v>0</v>
      </c>
      <c r="C35" s="21">
        <v>4936</v>
      </c>
      <c r="D35" s="21">
        <f>10000-C35</f>
        <v>5064</v>
      </c>
      <c r="E35" s="21">
        <v>0.997</v>
      </c>
      <c r="F35" s="21">
        <v>0.97070000000000001</v>
      </c>
      <c r="G35" s="21">
        <v>0.99470000000000003</v>
      </c>
      <c r="H35" s="21">
        <v>1</v>
      </c>
      <c r="I35" s="21">
        <v>0</v>
      </c>
      <c r="J35" s="66">
        <f>$AD$64</f>
        <v>4.3912000000000004</v>
      </c>
      <c r="K35" s="41">
        <v>3.8</v>
      </c>
      <c r="L35" s="41">
        <v>5.6</v>
      </c>
      <c r="M35" s="21">
        <v>3</v>
      </c>
      <c r="N35" s="24">
        <v>1.1000000000000001</v>
      </c>
      <c r="O35" s="63">
        <f>(SUM(I35:L35) / M35) *((R35 + 1) * N35 / 3)</f>
        <v>5.056773333333334</v>
      </c>
      <c r="P35" s="44">
        <f>O35/$O$54</f>
        <v>2.8147175161026414E-2</v>
      </c>
      <c r="Q35" s="44">
        <f>D35/$D$54</f>
        <v>1.9646487375657599E-2</v>
      </c>
      <c r="R35" s="41">
        <v>2</v>
      </c>
      <c r="S35" s="13">
        <f>Q35^R35</f>
        <v>3.8598446620187341E-4</v>
      </c>
      <c r="T35" s="13">
        <f>S35/$S$54</f>
        <v>1.8785015556555641E-2</v>
      </c>
      <c r="U35" s="13">
        <f>T35*P35</f>
        <v>5.2874512327297772E-4</v>
      </c>
      <c r="V35" s="31">
        <f>U35/$U$54</f>
        <v>2.7920357766443627E-2</v>
      </c>
      <c r="W35" s="80">
        <v>1416</v>
      </c>
      <c r="X35" s="46">
        <f>$F$60*V35</f>
        <v>1999.3488992972616</v>
      </c>
      <c r="Y35" s="86">
        <f>X35-W35</f>
        <v>583.3488992972616</v>
      </c>
      <c r="Z35" s="80">
        <v>2597</v>
      </c>
      <c r="AA35" s="80">
        <v>1062</v>
      </c>
      <c r="AB35" s="80">
        <v>0</v>
      </c>
      <c r="AC35" s="26">
        <f>SUM(Z35:AB35)</f>
        <v>3659</v>
      </c>
      <c r="AD35" s="46">
        <f>V35*$F$59</f>
        <v>1864.6331730741713</v>
      </c>
      <c r="AE35" s="22">
        <f>AD35-AC35</f>
        <v>-1794.3668269258287</v>
      </c>
      <c r="AF35" s="22">
        <f>AE35+Y35</f>
        <v>-1211.0179276285671</v>
      </c>
      <c r="AG35" s="55">
        <f>W35+AC35</f>
        <v>5075</v>
      </c>
      <c r="AH35">
        <f>X35/$X$54</f>
        <v>2.7920357766443627E-2</v>
      </c>
      <c r="AI35" s="1">
        <f>AH35*$AI$54</f>
        <v>2935.7697784260145</v>
      </c>
      <c r="AJ35" s="2">
        <v>2951</v>
      </c>
      <c r="AK35" s="1">
        <f>AI35-AJ35</f>
        <v>-15.230221573985546</v>
      </c>
      <c r="AL35">
        <f>B35*O35</f>
        <v>0</v>
      </c>
      <c r="AM35">
        <f>AL35/$AL$54</f>
        <v>0</v>
      </c>
      <c r="AN35" s="1">
        <f>AM35*$AN$54</f>
        <v>0</v>
      </c>
      <c r="AO35" s="8">
        <v>0</v>
      </c>
      <c r="AP35" s="1">
        <f>AN35-AO35</f>
        <v>0</v>
      </c>
      <c r="AQ35" s="69">
        <f>O35</f>
        <v>5.056773333333334</v>
      </c>
      <c r="AR35">
        <f>AQ35/$AQ$54</f>
        <v>2.8147175161026414E-2</v>
      </c>
      <c r="AS35" s="1">
        <f>AR35*$AS$54*$B$54</f>
        <v>1401.6308079060518</v>
      </c>
      <c r="AT35" s="8">
        <v>1653</v>
      </c>
      <c r="AU35" s="1">
        <f>AS35-AT35</f>
        <v>-251.36919209394819</v>
      </c>
      <c r="AV35" s="82">
        <f>AVERAGE(F35:H35)</f>
        <v>0.9884666666666666</v>
      </c>
      <c r="AW35" s="82">
        <f>E35/$E$54</f>
        <v>2.8746651750316439E-2</v>
      </c>
      <c r="AX35" s="49">
        <f>AV35*$AX$54*AW35</f>
        <v>2737.2272605334701</v>
      </c>
      <c r="AY35" s="8">
        <v>2479</v>
      </c>
      <c r="AZ35" s="1">
        <f>AX35-AY35</f>
        <v>258.22726053347014</v>
      </c>
      <c r="BA35" s="68">
        <v>1.9487171000000014</v>
      </c>
    </row>
    <row r="36" spans="1:53" x14ac:dyDescent="0.2">
      <c r="A36" s="31" t="s">
        <v>76</v>
      </c>
      <c r="B36" s="21">
        <v>1</v>
      </c>
      <c r="C36" s="21">
        <v>6090</v>
      </c>
      <c r="D36" s="21">
        <f>10000-C36</f>
        <v>3910</v>
      </c>
      <c r="E36" s="21">
        <v>0.31929999999999997</v>
      </c>
      <c r="F36" s="21">
        <v>0.97070000000000001</v>
      </c>
      <c r="G36" s="21">
        <v>0.99470000000000003</v>
      </c>
      <c r="H36" s="21">
        <v>1</v>
      </c>
      <c r="I36" s="21">
        <v>0</v>
      </c>
      <c r="J36" s="66">
        <f>$AD$66</f>
        <v>1.3306666666666669</v>
      </c>
      <c r="K36" s="21">
        <v>0</v>
      </c>
      <c r="L36" s="21">
        <v>0</v>
      </c>
      <c r="M36" s="21">
        <v>1</v>
      </c>
      <c r="N36" s="24">
        <v>1.464</v>
      </c>
      <c r="O36" s="63">
        <f>(SUM(I36:L36) / M36) *((R36 + 1) * N36 / 3)</f>
        <v>1.948096</v>
      </c>
      <c r="P36" s="44">
        <f>O36/$O$54</f>
        <v>1.0843554916935484E-2</v>
      </c>
      <c r="Q36" s="44">
        <f>D36/$D$54</f>
        <v>1.5169384999767221E-2</v>
      </c>
      <c r="R36" s="41">
        <v>2</v>
      </c>
      <c r="S36" s="13">
        <f>Q36^R36</f>
        <v>2.3011024127116278E-4</v>
      </c>
      <c r="T36" s="13">
        <f>S36/$S$54</f>
        <v>1.1198959648652784E-2</v>
      </c>
      <c r="U36" s="13">
        <f>T36*P36</f>
        <v>1.2143653396271098E-4</v>
      </c>
      <c r="V36" s="31">
        <f>U36/$U$54</f>
        <v>6.4124496376779198E-3</v>
      </c>
      <c r="W36" s="80">
        <v>707</v>
      </c>
      <c r="X36" s="46">
        <f>$F$60*V36</f>
        <v>459.18910610447818</v>
      </c>
      <c r="Y36" s="86">
        <f>X36-W36</f>
        <v>-247.81089389552182</v>
      </c>
      <c r="Z36" s="80">
        <v>707</v>
      </c>
      <c r="AA36" s="80">
        <v>0</v>
      </c>
      <c r="AB36" s="80">
        <v>0</v>
      </c>
      <c r="AC36" s="26">
        <f>SUM(Z36:AB36)</f>
        <v>707</v>
      </c>
      <c r="AD36" s="46">
        <f>V36*$F$59</f>
        <v>428.24903660268217</v>
      </c>
      <c r="AE36" s="22">
        <f>AD36-AC36</f>
        <v>-278.75096339731783</v>
      </c>
      <c r="AF36" s="22">
        <f>AE36+Y36</f>
        <v>-526.5618572928397</v>
      </c>
      <c r="AG36" s="55">
        <f>W36+AC36</f>
        <v>1414</v>
      </c>
      <c r="AH36">
        <f>X36/$X$54</f>
        <v>6.4124496376779198E-3</v>
      </c>
      <c r="AI36" s="1">
        <f>AH36*$AI$54</f>
        <v>674.25625450255791</v>
      </c>
      <c r="AJ36" s="2">
        <v>424</v>
      </c>
      <c r="AK36" s="1">
        <f>AI36-AJ36</f>
        <v>250.25625450255791</v>
      </c>
      <c r="AL36">
        <f>B36*O36</f>
        <v>1.948096</v>
      </c>
      <c r="AM36">
        <f>AL36/$AL$54</f>
        <v>2.2072769591850235E-2</v>
      </c>
      <c r="AN36" s="1">
        <f>AM36*$AN$54</f>
        <v>2210.8748206284949</v>
      </c>
      <c r="AO36" s="8">
        <v>1415</v>
      </c>
      <c r="AP36" s="1">
        <f>AN36-AO36</f>
        <v>795.87482062849494</v>
      </c>
      <c r="AQ36" s="69">
        <f>O36</f>
        <v>1.948096</v>
      </c>
      <c r="AR36">
        <f>AQ36/$AQ$54</f>
        <v>1.0843554916935484E-2</v>
      </c>
      <c r="AS36" s="1">
        <f>AR36*$AS$54*$B$54</f>
        <v>539.97108242117781</v>
      </c>
      <c r="AT36" s="8">
        <v>707</v>
      </c>
      <c r="AU36" s="1">
        <f>AS36-AT36</f>
        <v>-167.02891757882219</v>
      </c>
      <c r="AV36" s="82">
        <f>AVERAGE(F36:H36)</f>
        <v>0.9884666666666666</v>
      </c>
      <c r="AW36" s="82">
        <f>E36/$E$54</f>
        <v>9.206425179414281E-3</v>
      </c>
      <c r="AX36" s="49">
        <f>AV36*$AX$54*AW36</f>
        <v>876.62654392009722</v>
      </c>
      <c r="AY36" s="8">
        <v>283</v>
      </c>
      <c r="AZ36" s="1">
        <f>AX36-AY36</f>
        <v>593.62654392009722</v>
      </c>
      <c r="BA36" s="68">
        <v>1.9487171000000014</v>
      </c>
    </row>
    <row r="37" spans="1:53" x14ac:dyDescent="0.2">
      <c r="A37" s="31" t="s">
        <v>82</v>
      </c>
      <c r="B37" s="21">
        <v>1</v>
      </c>
      <c r="C37" s="21">
        <v>4849</v>
      </c>
      <c r="D37" s="21">
        <f>10000-C37</f>
        <v>5151</v>
      </c>
      <c r="E37" s="21">
        <v>2.5700000000000001E-2</v>
      </c>
      <c r="F37" s="21">
        <v>0.97070000000000001</v>
      </c>
      <c r="G37" s="21">
        <v>0.99470000000000003</v>
      </c>
      <c r="H37" s="21">
        <v>1</v>
      </c>
      <c r="I37" s="21">
        <v>0</v>
      </c>
      <c r="J37" s="21">
        <v>0</v>
      </c>
      <c r="K37" s="24">
        <v>2.6</v>
      </c>
      <c r="L37" s="24">
        <v>2.5</v>
      </c>
      <c r="M37" s="21">
        <v>2</v>
      </c>
      <c r="N37" s="24">
        <v>1</v>
      </c>
      <c r="O37" s="63">
        <f>(SUM(I37:L37) / M37) *((R37 + 1) * N37 / 3)</f>
        <v>2.5499999999999998</v>
      </c>
      <c r="P37" s="44">
        <f>O37/$O$54</f>
        <v>1.4193892415048068E-2</v>
      </c>
      <c r="Q37" s="44">
        <f>D37/$D$54</f>
        <v>1.9984015890997686E-2</v>
      </c>
      <c r="R37" s="41">
        <v>2</v>
      </c>
      <c r="S37" s="13">
        <f>Q37^R37</f>
        <v>3.9936089113164804E-4</v>
      </c>
      <c r="T37" s="13">
        <f>S37/$S$54</f>
        <v>1.9436016755825396E-2</v>
      </c>
      <c r="U37" s="13">
        <f>T37*P37</f>
        <v>2.7587273080925727E-4</v>
      </c>
      <c r="V37" s="31">
        <f>U37/$U$54</f>
        <v>1.4567444697213161E-2</v>
      </c>
      <c r="W37" s="80">
        <v>1171</v>
      </c>
      <c r="X37" s="46">
        <f>$F$60*V37</f>
        <v>1043.1601473227372</v>
      </c>
      <c r="Y37" s="86">
        <f>X37-W37</f>
        <v>-127.8398526772628</v>
      </c>
      <c r="Z37" s="80">
        <v>1347</v>
      </c>
      <c r="AA37" s="80">
        <v>0</v>
      </c>
      <c r="AB37" s="80">
        <v>0</v>
      </c>
      <c r="AC37" s="26">
        <f>SUM(Z37:AB37)</f>
        <v>1347</v>
      </c>
      <c r="AD37" s="46">
        <f>V37*$F$59</f>
        <v>972.87222665868376</v>
      </c>
      <c r="AE37" s="22">
        <f>AD37-AC37</f>
        <v>-374.12777334131624</v>
      </c>
      <c r="AF37" s="22">
        <f>AE37+Y37</f>
        <v>-501.96762601857904</v>
      </c>
      <c r="AG37" s="55">
        <f>W37+AC37</f>
        <v>2518</v>
      </c>
      <c r="AH37">
        <f>X37/$X$54</f>
        <v>1.4567444697213161E-2</v>
      </c>
      <c r="AI37" s="1">
        <f>AH37*$AI$54</f>
        <v>1531.7376750225694</v>
      </c>
      <c r="AJ37" s="2">
        <v>2226</v>
      </c>
      <c r="AK37" s="1">
        <f>AI37-AJ37</f>
        <v>-694.26232497743058</v>
      </c>
      <c r="AL37">
        <f>B37*O37</f>
        <v>2.5499999999999998</v>
      </c>
      <c r="AM37">
        <f>AL37/$AL$54</f>
        <v>2.8892602037691208E-2</v>
      </c>
      <c r="AN37" s="1">
        <f>AM37*$AN$54</f>
        <v>2893.9696979012642</v>
      </c>
      <c r="AO37" s="8">
        <v>0</v>
      </c>
      <c r="AP37" s="1">
        <f>AN37-AO37</f>
        <v>2893.9696979012642</v>
      </c>
      <c r="AQ37" s="69">
        <f>O37</f>
        <v>2.5499999999999998</v>
      </c>
      <c r="AR37">
        <f>AQ37/$AQ$54</f>
        <v>1.4193892415048068E-2</v>
      </c>
      <c r="AS37" s="1">
        <f>AR37*$AS$54*$B$54</f>
        <v>706.80616364594118</v>
      </c>
      <c r="AT37" s="8">
        <v>1347</v>
      </c>
      <c r="AU37" s="1">
        <f>AS37-AT37</f>
        <v>-640.19383635405882</v>
      </c>
      <c r="AV37" s="82">
        <f>AVERAGE(F37:H37)</f>
        <v>0.9884666666666666</v>
      </c>
      <c r="AW37" s="82">
        <f>E37/$E$54</f>
        <v>7.4101198594095537E-4</v>
      </c>
      <c r="AX37" s="49">
        <f>AV37*$AX$54*AW37</f>
        <v>70.558415843239914</v>
      </c>
      <c r="AY37" s="8">
        <v>0</v>
      </c>
      <c r="AZ37" s="1">
        <f>AX37-AY37</f>
        <v>70.558415843239914</v>
      </c>
      <c r="BA37" s="68">
        <v>1.9487171000000014</v>
      </c>
    </row>
    <row r="38" spans="1:53" x14ac:dyDescent="0.2">
      <c r="A38" s="31" t="s">
        <v>98</v>
      </c>
      <c r="B38" s="21">
        <v>1</v>
      </c>
      <c r="C38" s="21">
        <v>8057</v>
      </c>
      <c r="D38" s="21">
        <f>10000-C38</f>
        <v>1943</v>
      </c>
      <c r="E38" s="21">
        <v>0.61299999999999999</v>
      </c>
      <c r="F38" s="21">
        <v>0.97070000000000001</v>
      </c>
      <c r="G38" s="21">
        <v>0.99470000000000003</v>
      </c>
      <c r="H38" s="21">
        <v>1</v>
      </c>
      <c r="I38" s="21">
        <v>0</v>
      </c>
      <c r="J38" s="21">
        <v>0</v>
      </c>
      <c r="K38" s="21">
        <v>0</v>
      </c>
      <c r="L38" s="24">
        <v>3.3</v>
      </c>
      <c r="M38" s="21">
        <v>1</v>
      </c>
      <c r="N38" s="24">
        <v>0.9</v>
      </c>
      <c r="O38" s="63">
        <f>(SUM(I38:L38) / M38) *((R38 + 1) * N38 / 3)</f>
        <v>2.9699999999999998</v>
      </c>
      <c r="P38" s="44">
        <f>O38/$O$54</f>
        <v>1.6531709989291279E-2</v>
      </c>
      <c r="Q38" s="44">
        <f>D38/$D$54</f>
        <v>7.5381368425953225E-3</v>
      </c>
      <c r="R38" s="41">
        <v>2</v>
      </c>
      <c r="S38" s="21">
        <f>Q38^R38</f>
        <v>5.6823507057692981E-5</v>
      </c>
      <c r="T38" s="21">
        <f>S38/$S$54</f>
        <v>2.7654751875391174E-3</v>
      </c>
      <c r="U38" s="21">
        <f>T38*P38</f>
        <v>4.57180337829776E-5</v>
      </c>
      <c r="V38" s="31">
        <f>U38/$U$54</f>
        <v>2.4141383124210583E-3</v>
      </c>
      <c r="W38" s="80">
        <v>1474</v>
      </c>
      <c r="X38" s="46">
        <f>$F$60*V38</f>
        <v>172.87403041415956</v>
      </c>
      <c r="Y38" s="86">
        <f>X38-W38</f>
        <v>-1301.1259695858405</v>
      </c>
      <c r="Z38" s="80">
        <v>0</v>
      </c>
      <c r="AA38" s="80">
        <v>0</v>
      </c>
      <c r="AB38" s="80">
        <v>0</v>
      </c>
      <c r="AC38" s="26">
        <f>SUM(Z38:AB38)</f>
        <v>0</v>
      </c>
      <c r="AD38" s="46">
        <f>V38*$F$59</f>
        <v>161.22581305672796</v>
      </c>
      <c r="AE38" s="22">
        <f>AD38-AC38</f>
        <v>161.22581305672796</v>
      </c>
      <c r="AF38" s="22">
        <f>AE38+Y38</f>
        <v>-1139.9001565291126</v>
      </c>
      <c r="AG38" s="55">
        <f>W38+AC38</f>
        <v>1474</v>
      </c>
      <c r="AH38">
        <f>X38/$X$54</f>
        <v>2.4141383124210583E-3</v>
      </c>
      <c r="AI38" s="1">
        <f>AH38*$AI$54</f>
        <v>253.84181527444943</v>
      </c>
      <c r="AJ38" s="2">
        <v>2703</v>
      </c>
      <c r="AK38" s="1">
        <f>AI38-AJ38</f>
        <v>-2449.1581847255507</v>
      </c>
      <c r="AL38">
        <f>B38*O38</f>
        <v>2.9699999999999998</v>
      </c>
      <c r="AM38">
        <f>AL38/$AL$54</f>
        <v>3.3651383549781526E-2</v>
      </c>
      <c r="AN38" s="1">
        <f>AM38*$AN$54</f>
        <v>3370.6235304967668</v>
      </c>
      <c r="AO38" s="8">
        <v>3194</v>
      </c>
      <c r="AP38" s="1">
        <f>AN38-AO38</f>
        <v>176.62353049676676</v>
      </c>
      <c r="AQ38" s="69">
        <f>O38</f>
        <v>2.9699999999999998</v>
      </c>
      <c r="AR38">
        <f>AQ38/$AQ$54</f>
        <v>1.6531709989291279E-2</v>
      </c>
      <c r="AS38" s="1">
        <f>AR38*$AS$54*$B$54</f>
        <v>823.22129648174325</v>
      </c>
      <c r="AT38" s="8">
        <v>2211</v>
      </c>
      <c r="AU38" s="74">
        <f>AS38-AT38</f>
        <v>-1387.7787035182569</v>
      </c>
      <c r="AV38" s="82">
        <f>AVERAGE(F38:H38)</f>
        <v>0.9884666666666666</v>
      </c>
      <c r="AW38" s="82">
        <f>E38/$E$54</f>
        <v>1.7674721688008002E-2</v>
      </c>
      <c r="AX38" s="49">
        <f>AV38*$AX$54*AW38</f>
        <v>1682.9692183621037</v>
      </c>
      <c r="AY38" s="8">
        <v>1720</v>
      </c>
      <c r="AZ38" s="1">
        <f>AX38-AY38</f>
        <v>-37.030781637896325</v>
      </c>
      <c r="BA38" s="68">
        <v>1.9487171000000014</v>
      </c>
    </row>
    <row r="39" spans="1:53" x14ac:dyDescent="0.2">
      <c r="A39" s="31" t="s">
        <v>16</v>
      </c>
      <c r="B39" s="21">
        <v>0</v>
      </c>
      <c r="C39" s="21">
        <v>5095</v>
      </c>
      <c r="D39" s="21">
        <f>10000-C39</f>
        <v>4905</v>
      </c>
      <c r="E39" s="21">
        <v>0.99350000000000005</v>
      </c>
      <c r="F39" s="21">
        <v>0.97070000000000001</v>
      </c>
      <c r="G39" s="21">
        <v>0.99470000000000003</v>
      </c>
      <c r="H39" s="21">
        <v>1</v>
      </c>
      <c r="I39" s="24">
        <v>7</v>
      </c>
      <c r="J39" s="66">
        <f>$AD$67</f>
        <v>9.1816000000000031</v>
      </c>
      <c r="K39" s="24">
        <v>8.6</v>
      </c>
      <c r="L39" s="24">
        <v>7.6</v>
      </c>
      <c r="M39" s="21">
        <v>3</v>
      </c>
      <c r="N39" s="24">
        <v>0.9</v>
      </c>
      <c r="O39" s="63">
        <f>(SUM(I39:L39) / M39) *((R39 + 1) * N39 / 3)</f>
        <v>9.7144800000000018</v>
      </c>
      <c r="P39" s="44">
        <f>O39/$O$54</f>
        <v>5.4073052544367138E-2</v>
      </c>
      <c r="Q39" s="44">
        <f>D39/$D$54</f>
        <v>1.902962491658778E-2</v>
      </c>
      <c r="R39" s="41">
        <v>2</v>
      </c>
      <c r="S39" s="13">
        <f>Q39^R39</f>
        <v>3.6212662446601844E-4</v>
      </c>
      <c r="T39" s="13">
        <f>S39/$S$54</f>
        <v>1.7623906840021228E-2</v>
      </c>
      <c r="U39" s="13">
        <f>T39*P39</f>
        <v>9.5297844059749929E-4</v>
      </c>
      <c r="V39" s="31">
        <f>U39/$U$54</f>
        <v>5.0321975246763552E-2</v>
      </c>
      <c r="W39" s="80">
        <f>1713+3426</f>
        <v>5139</v>
      </c>
      <c r="X39" s="46">
        <f>$F$60*V39</f>
        <v>3603.5063254454913</v>
      </c>
      <c r="Y39" s="86">
        <f>X39-W39</f>
        <v>-1535.4936745545087</v>
      </c>
      <c r="Z39" s="80">
        <v>1713</v>
      </c>
      <c r="AA39" s="80">
        <v>0</v>
      </c>
      <c r="AB39" s="80">
        <v>0</v>
      </c>
      <c r="AC39" s="26">
        <f>SUM(Z39:AB39)</f>
        <v>1713</v>
      </c>
      <c r="AD39" s="46">
        <f>V39*$F$59</f>
        <v>3360.7027948798573</v>
      </c>
      <c r="AE39" s="22">
        <f>AD39-AC39</f>
        <v>1647.7027948798573</v>
      </c>
      <c r="AF39" s="22">
        <f>AE39+Y39</f>
        <v>112.20912032534852</v>
      </c>
      <c r="AG39" s="55">
        <f>W39+AC39</f>
        <v>6852</v>
      </c>
      <c r="AH39" s="3">
        <f>X39/$X$54</f>
        <v>5.0321975246763552E-2</v>
      </c>
      <c r="AI39" s="1">
        <f>AH39*$AI$54</f>
        <v>5291.2550532466939</v>
      </c>
      <c r="AJ39" s="2">
        <v>2570</v>
      </c>
      <c r="AK39" s="49">
        <f>AI39-AJ39</f>
        <v>2721.2550532466939</v>
      </c>
      <c r="AL39">
        <f>B39*O39</f>
        <v>0</v>
      </c>
      <c r="AM39">
        <f>AL39/$AL$54</f>
        <v>0</v>
      </c>
      <c r="AN39" s="1">
        <f>AM39*$AN$54</f>
        <v>0</v>
      </c>
      <c r="AO39" s="8">
        <v>5996</v>
      </c>
      <c r="AP39" s="49">
        <f>AN39-AO39</f>
        <v>-5996</v>
      </c>
      <c r="AQ39" s="69">
        <f>O39</f>
        <v>9.7144800000000018</v>
      </c>
      <c r="AR39">
        <f>AQ39/$AQ$54</f>
        <v>5.4073052544367138E-2</v>
      </c>
      <c r="AS39" s="1">
        <f>AR39*$AS$54*$B$54</f>
        <v>2692.6487610255781</v>
      </c>
      <c r="AT39" s="8">
        <v>2998</v>
      </c>
      <c r="AU39" s="49">
        <f>AS39-AT39</f>
        <v>-305.3512389744219</v>
      </c>
      <c r="AV39" s="82">
        <f>AVERAGE(F39:H39)</f>
        <v>0.9884666666666666</v>
      </c>
      <c r="AW39" s="82">
        <f>E39/$E$54</f>
        <v>2.8645735721102693E-2</v>
      </c>
      <c r="AX39" s="49">
        <f>AV39*$AX$54*AW39</f>
        <v>2727.618137753263</v>
      </c>
      <c r="AY39" s="8">
        <v>0</v>
      </c>
      <c r="AZ39" s="49">
        <f>AX39-AY39</f>
        <v>2727.618137753263</v>
      </c>
      <c r="BA39" s="68">
        <v>1.9487171000000014</v>
      </c>
    </row>
    <row r="40" spans="1:53" x14ac:dyDescent="0.2">
      <c r="A40" s="31" t="s">
        <v>67</v>
      </c>
      <c r="B40" s="21">
        <v>0</v>
      </c>
      <c r="C40" s="21">
        <v>4918</v>
      </c>
      <c r="D40" s="21">
        <f>10000-C40</f>
        <v>5082</v>
      </c>
      <c r="E40" s="21">
        <v>1</v>
      </c>
      <c r="F40" s="21">
        <v>0.97070000000000001</v>
      </c>
      <c r="G40" s="21">
        <v>0.99470000000000003</v>
      </c>
      <c r="H40" s="21">
        <v>1</v>
      </c>
      <c r="I40" s="21">
        <v>0</v>
      </c>
      <c r="J40" s="66">
        <f>$AD$68</f>
        <v>3.3932000000000002</v>
      </c>
      <c r="K40" s="21">
        <v>0</v>
      </c>
      <c r="L40" s="21">
        <v>0</v>
      </c>
      <c r="M40" s="21">
        <v>1</v>
      </c>
      <c r="N40" s="24">
        <v>0.9</v>
      </c>
      <c r="O40" s="63">
        <f>(SUM(I40:L40) / M40) *((R40 + 1) * N40 / 3)</f>
        <v>3.0538800000000004</v>
      </c>
      <c r="P40" s="44">
        <f>O40/$O$54</f>
        <v>1.6998605556261571E-2</v>
      </c>
      <c r="Q40" s="44">
        <f>D40/$D$54</f>
        <v>1.9716320861590031E-2</v>
      </c>
      <c r="R40" s="41">
        <v>2</v>
      </c>
      <c r="S40" s="13">
        <f>Q40^R40</f>
        <v>3.8873330831717024E-4</v>
      </c>
      <c r="T40" s="13">
        <f>S40/$S$54</f>
        <v>1.8918795660212352E-2</v>
      </c>
      <c r="U40" s="13">
        <f>T40*P40</f>
        <v>3.2159314502746298E-4</v>
      </c>
      <c r="V40" s="31">
        <f>U40/$U$54</f>
        <v>1.6981708708388277E-2</v>
      </c>
      <c r="W40" s="80">
        <v>552</v>
      </c>
      <c r="X40" s="46">
        <f>$F$60*V40</f>
        <v>1216.0431788989761</v>
      </c>
      <c r="Y40" s="86">
        <f>X40-W40</f>
        <v>664.04317889897607</v>
      </c>
      <c r="Z40" s="80">
        <v>552</v>
      </c>
      <c r="AA40" s="80">
        <v>552</v>
      </c>
      <c r="AB40" s="80">
        <v>0</v>
      </c>
      <c r="AC40" s="26">
        <f>SUM(Z40:AB40)</f>
        <v>1104</v>
      </c>
      <c r="AD40" s="46">
        <f>V40*$F$59</f>
        <v>1134.1064343810026</v>
      </c>
      <c r="AE40" s="22">
        <f>AD40-AC40</f>
        <v>30.1064343810026</v>
      </c>
      <c r="AF40" s="22">
        <f>AE40+Y40</f>
        <v>694.14961327997867</v>
      </c>
      <c r="AG40" s="55">
        <f>W40+AC40</f>
        <v>1656</v>
      </c>
      <c r="AH40">
        <f>X40/$X$54</f>
        <v>1.6981708708388277E-2</v>
      </c>
      <c r="AI40" s="1">
        <f>AH40*$AI$54</f>
        <v>1785.5927072696106</v>
      </c>
      <c r="AJ40" s="2">
        <v>1381</v>
      </c>
      <c r="AK40" s="1">
        <f>AI40-AJ40</f>
        <v>404.59270726961063</v>
      </c>
      <c r="AL40">
        <f>B40*O40</f>
        <v>0</v>
      </c>
      <c r="AM40">
        <f>AL40/$AL$54</f>
        <v>0</v>
      </c>
      <c r="AN40" s="1">
        <f>AM40*$AN$54</f>
        <v>0</v>
      </c>
      <c r="AO40" s="8">
        <v>1933</v>
      </c>
      <c r="AP40" s="1">
        <f>AN40-AO40</f>
        <v>-1933</v>
      </c>
      <c r="AQ40" s="69">
        <f>O40</f>
        <v>3.0538800000000004</v>
      </c>
      <c r="AR40">
        <f>AQ40/$AQ$54</f>
        <v>1.6998605556261571E-2</v>
      </c>
      <c r="AS40" s="1">
        <f>AR40*$AS$54*$B$54</f>
        <v>846.47106158237932</v>
      </c>
      <c r="AT40" s="8">
        <v>1105</v>
      </c>
      <c r="AU40" s="1">
        <f>AS40-AT40</f>
        <v>-258.52893841762068</v>
      </c>
      <c r="AV40" s="82">
        <f>AVERAGE(F40:H40)</f>
        <v>0.9884666666666666</v>
      </c>
      <c r="AW40" s="82">
        <f>E40/$E$54</f>
        <v>2.8833151203928223E-2</v>
      </c>
      <c r="AX40" s="49">
        <f>AV40*$AX$54*AW40</f>
        <v>2745.4636514879339</v>
      </c>
      <c r="AY40" s="8">
        <v>2762</v>
      </c>
      <c r="AZ40" s="1">
        <f>AX40-AY40</f>
        <v>-16.53634851206607</v>
      </c>
      <c r="BA40" s="68">
        <v>1.9487171000000014</v>
      </c>
    </row>
    <row r="41" spans="1:53" x14ac:dyDescent="0.2">
      <c r="A41" s="41" t="s">
        <v>103</v>
      </c>
      <c r="B41" s="21">
        <v>0</v>
      </c>
      <c r="C41" s="21">
        <v>5126</v>
      </c>
      <c r="D41" s="21">
        <f>10000-C41</f>
        <v>4874</v>
      </c>
      <c r="E41" s="21">
        <v>0.99490000000000001</v>
      </c>
      <c r="F41" s="21">
        <v>0.97070000000000001</v>
      </c>
      <c r="G41" s="21">
        <v>0.99470000000000003</v>
      </c>
      <c r="H41" s="21">
        <v>1</v>
      </c>
      <c r="I41" s="24">
        <v>11.1</v>
      </c>
      <c r="J41" s="21">
        <v>0</v>
      </c>
      <c r="K41" s="24">
        <v>6.4</v>
      </c>
      <c r="L41" s="24">
        <v>4</v>
      </c>
      <c r="M41" s="21">
        <v>3</v>
      </c>
      <c r="N41" s="24">
        <v>0.81</v>
      </c>
      <c r="O41" s="63">
        <f>(SUM(I41:L41) / M41) *((R41 + 1) * N41 / 3)</f>
        <v>5.8050000000000006</v>
      </c>
      <c r="P41" s="13">
        <f>O41/$O$54</f>
        <v>3.231197861543296E-2</v>
      </c>
      <c r="Q41" s="13">
        <f>D41/$D$54</f>
        <v>1.8909356135259701E-2</v>
      </c>
      <c r="R41" s="41">
        <v>2</v>
      </c>
      <c r="S41" s="13">
        <f>Q41^R41</f>
        <v>3.5756374945008373E-4</v>
      </c>
      <c r="T41" s="13">
        <f>S41/$S$54</f>
        <v>1.7401841742427059E-2</v>
      </c>
      <c r="U41" s="13">
        <f>T41*P41</f>
        <v>5.622879382504518E-4</v>
      </c>
      <c r="V41" s="31">
        <f>U41/$U$54</f>
        <v>2.9691584305361878E-2</v>
      </c>
      <c r="W41" s="80">
        <v>1500</v>
      </c>
      <c r="X41" s="46">
        <f>$F$60*V41</f>
        <v>2126.1846605226588</v>
      </c>
      <c r="Y41" s="86">
        <f>X41-W41</f>
        <v>626.18466052265876</v>
      </c>
      <c r="Z41" s="80">
        <v>0</v>
      </c>
      <c r="AA41" s="80">
        <v>1500</v>
      </c>
      <c r="AB41" s="80">
        <v>0</v>
      </c>
      <c r="AC41" s="26">
        <f>SUM(Z41:AB41)</f>
        <v>1500</v>
      </c>
      <c r="AD41" s="46">
        <f>V41*$F$59</f>
        <v>1982.9227662492876</v>
      </c>
      <c r="AE41" s="22">
        <f>AD41-AC41</f>
        <v>482.92276624928763</v>
      </c>
      <c r="AF41" s="22">
        <f>AE41+Y41</f>
        <v>1109.1074267719464</v>
      </c>
      <c r="AG41" s="55">
        <f>W41+AC41</f>
        <v>3000</v>
      </c>
      <c r="AH41">
        <f>X41/$X$54</f>
        <v>2.9691584305361878E-2</v>
      </c>
      <c r="AI41" s="1">
        <f>AH41*$AI$54</f>
        <v>3122.0107065401908</v>
      </c>
      <c r="AJ41" s="2">
        <v>1500</v>
      </c>
      <c r="AK41" s="49">
        <f>AI41-AJ41</f>
        <v>1622.0107065401908</v>
      </c>
      <c r="AL41">
        <f>B41*O41</f>
        <v>0</v>
      </c>
      <c r="AM41">
        <f>AL41/$AL$54</f>
        <v>0</v>
      </c>
      <c r="AN41" s="1">
        <f>AM41*$AN$54</f>
        <v>0</v>
      </c>
      <c r="AO41" s="8">
        <v>4500</v>
      </c>
      <c r="AP41" s="1">
        <f>AN41-AO41</f>
        <v>-4500</v>
      </c>
      <c r="AQ41" s="69">
        <f>O41</f>
        <v>5.8050000000000006</v>
      </c>
      <c r="AR41">
        <f>AQ41/$AQ$54</f>
        <v>3.231197861543296E-2</v>
      </c>
      <c r="AS41" s="1">
        <f>AR41*$AS$54*$B$54</f>
        <v>1609.0234431234073</v>
      </c>
      <c r="AT41" s="8">
        <v>1500</v>
      </c>
      <c r="AU41" s="1">
        <f>AS41-AT41</f>
        <v>109.02344312340733</v>
      </c>
      <c r="AV41" s="82">
        <f>AVERAGE(F41:H41)</f>
        <v>0.9884666666666666</v>
      </c>
      <c r="AW41" s="82">
        <f>E41/$E$54</f>
        <v>2.8686102132788192E-2</v>
      </c>
      <c r="AX41" s="49">
        <f>AV41*$AX$54*AW41</f>
        <v>2731.4617868653459</v>
      </c>
      <c r="AY41" s="8">
        <v>3000</v>
      </c>
      <c r="AZ41" s="1">
        <f>AX41-AY41</f>
        <v>-268.53821313465414</v>
      </c>
      <c r="BA41" s="68">
        <v>1.9487171000000014</v>
      </c>
    </row>
    <row r="42" spans="1:53" x14ac:dyDescent="0.2">
      <c r="A42" s="41" t="s">
        <v>77</v>
      </c>
      <c r="B42" s="21">
        <v>1</v>
      </c>
      <c r="C42" s="21">
        <v>4178</v>
      </c>
      <c r="D42" s="21">
        <f>10000-C42</f>
        <v>5822</v>
      </c>
      <c r="E42" s="21">
        <v>1</v>
      </c>
      <c r="F42" s="21">
        <v>0.97070000000000001</v>
      </c>
      <c r="G42" s="21">
        <v>0.99470000000000003</v>
      </c>
      <c r="H42" s="21">
        <v>1</v>
      </c>
      <c r="I42" s="24">
        <v>5.5</v>
      </c>
      <c r="J42" s="66">
        <f>$AD$69</f>
        <v>1.3972000000000002</v>
      </c>
      <c r="K42" s="24">
        <v>3.4</v>
      </c>
      <c r="L42" s="24">
        <v>2.2000000000000002</v>
      </c>
      <c r="M42" s="21">
        <v>3</v>
      </c>
      <c r="N42" s="24">
        <v>1</v>
      </c>
      <c r="O42" s="63">
        <f>(SUM(I42:L42) / M42) *((R42 + 1) * N42 / 3)</f>
        <v>4.1657333333333328</v>
      </c>
      <c r="P42" s="13">
        <f>O42/$O$54</f>
        <v>2.3187439514946239E-2</v>
      </c>
      <c r="Q42" s="13">
        <f>D42/$D$54</f>
        <v>2.2587253061034467E-2</v>
      </c>
      <c r="R42" s="41">
        <v>2</v>
      </c>
      <c r="S42" s="13">
        <f>Q42^R42</f>
        <v>5.1018400084321092E-4</v>
      </c>
      <c r="T42" s="13">
        <f>S42/$S$54</f>
        <v>2.4829533910655077E-2</v>
      </c>
      <c r="U42" s="13">
        <f>T42*P42</f>
        <v>5.7573331573762109E-4</v>
      </c>
      <c r="V42" s="31">
        <f>U42/$U$54</f>
        <v>3.0401566739663866E-2</v>
      </c>
      <c r="W42" s="80">
        <v>1930</v>
      </c>
      <c r="X42" s="46">
        <f>$F$60*V42</f>
        <v>2177.02579266059</v>
      </c>
      <c r="Y42" s="86">
        <f>X42-W42</f>
        <v>247.02579266059001</v>
      </c>
      <c r="Z42" s="80">
        <f>3117-2078</f>
        <v>1039</v>
      </c>
      <c r="AA42" s="80">
        <v>1188</v>
      </c>
      <c r="AB42" s="80">
        <v>0</v>
      </c>
      <c r="AC42" s="26">
        <f>SUM(Z42:AB42)</f>
        <v>2227</v>
      </c>
      <c r="AD42" s="46">
        <f>V42*$F$59</f>
        <v>2030.3382331417117</v>
      </c>
      <c r="AE42" s="22">
        <f>AD42-AC42</f>
        <v>-196.66176685828827</v>
      </c>
      <c r="AF42" s="22">
        <f>AE42+Y42</f>
        <v>50.36402580230174</v>
      </c>
      <c r="AG42" s="55">
        <f>W42+AC42</f>
        <v>4157</v>
      </c>
      <c r="AH42">
        <f>X42/$X$54</f>
        <v>3.040156673966387E-2</v>
      </c>
      <c r="AI42" s="1">
        <f>AH42*$AI$54</f>
        <v>3196.6639395421766</v>
      </c>
      <c r="AJ42" s="2">
        <v>3266</v>
      </c>
      <c r="AK42" s="1">
        <f>AI42-AJ42</f>
        <v>-69.336060457823351</v>
      </c>
      <c r="AL42">
        <f>B42*O42</f>
        <v>4.1657333333333328</v>
      </c>
      <c r="AM42">
        <f>AL42/$AL$54</f>
        <v>4.7199558978488175E-2</v>
      </c>
      <c r="AN42" s="1">
        <f>AM42*$AN$54</f>
        <v>4727.6494259623114</v>
      </c>
      <c r="AO42" s="8">
        <v>3266</v>
      </c>
      <c r="AP42" s="1">
        <f>AN42-AO42</f>
        <v>1461.6494259623114</v>
      </c>
      <c r="AQ42" s="69">
        <f>O42</f>
        <v>4.1657333333333328</v>
      </c>
      <c r="AR42">
        <f>AQ42/$AQ$54</f>
        <v>2.3187439514946239E-2</v>
      </c>
      <c r="AS42" s="1">
        <f>AR42*$AS$54*$B$54</f>
        <v>1154.6533318060203</v>
      </c>
      <c r="AT42" s="8">
        <v>1781</v>
      </c>
      <c r="AU42" s="1">
        <f>AS42-AT42</f>
        <v>-626.34666819397967</v>
      </c>
      <c r="AV42" s="82">
        <f>AVERAGE(F42:H42)</f>
        <v>0.9884666666666666</v>
      </c>
      <c r="AW42" s="82">
        <f>E42/$E$54</f>
        <v>2.8833151203928223E-2</v>
      </c>
      <c r="AX42" s="49">
        <f>AV42*$AX$54*AW42</f>
        <v>2745.4636514879339</v>
      </c>
      <c r="AY42" s="8">
        <v>148</v>
      </c>
      <c r="AZ42" s="1">
        <f>AX42-AY42</f>
        <v>2597.4636514879339</v>
      </c>
      <c r="BA42" s="68">
        <v>1.9487171000000014</v>
      </c>
    </row>
    <row r="43" spans="1:53" x14ac:dyDescent="0.2">
      <c r="A43" s="41" t="s">
        <v>14</v>
      </c>
      <c r="B43" s="21">
        <v>1</v>
      </c>
      <c r="C43" s="21">
        <v>8354</v>
      </c>
      <c r="D43" s="21">
        <f>10000-C43</f>
        <v>1646</v>
      </c>
      <c r="E43" s="21">
        <v>0.99390000000000001</v>
      </c>
      <c r="F43" s="21">
        <v>0.97070000000000001</v>
      </c>
      <c r="G43" s="21">
        <v>0.99470000000000003</v>
      </c>
      <c r="H43" s="21">
        <v>1</v>
      </c>
      <c r="I43" s="24">
        <v>5.0999999999999996</v>
      </c>
      <c r="J43" s="21">
        <v>0</v>
      </c>
      <c r="K43" s="24">
        <v>2.8</v>
      </c>
      <c r="L43" s="21">
        <v>0</v>
      </c>
      <c r="M43" s="21">
        <v>2</v>
      </c>
      <c r="N43" s="24">
        <v>1</v>
      </c>
      <c r="O43" s="63">
        <f>(SUM(I43:L43) / M43) *((R43 + 1) * N43 / 3)</f>
        <v>3.9499999999999997</v>
      </c>
      <c r="P43" s="13">
        <f>O43/$O$54</f>
        <v>2.1986617662525441E-2</v>
      </c>
      <c r="Q43" s="13">
        <f>D43/$D$54</f>
        <v>6.3858843247101907E-3</v>
      </c>
      <c r="R43" s="41">
        <v>2</v>
      </c>
      <c r="S43" s="13">
        <f>Q43^R43</f>
        <v>4.0779518608579329E-5</v>
      </c>
      <c r="T43" s="13">
        <f>S43/$S$54</f>
        <v>1.9846495352234331E-3</v>
      </c>
      <c r="U43" s="13">
        <f>T43*P43</f>
        <v>4.3635730525066442E-5</v>
      </c>
      <c r="V43" s="31">
        <f>U43/$U$54</f>
        <v>2.3041824009996394E-3</v>
      </c>
      <c r="W43" s="80">
        <v>0</v>
      </c>
      <c r="X43" s="46">
        <f>$F$60*V43</f>
        <v>165.00019755318317</v>
      </c>
      <c r="Y43" s="86">
        <f>X43-W43</f>
        <v>165.00019755318317</v>
      </c>
      <c r="Z43" s="80">
        <v>0</v>
      </c>
      <c r="AA43" s="80">
        <v>975</v>
      </c>
      <c r="AB43" s="80">
        <v>0</v>
      </c>
      <c r="AC43" s="26">
        <f>SUM(Z43:AB43)</f>
        <v>975</v>
      </c>
      <c r="AD43" s="46">
        <f>V43*$F$59</f>
        <v>153.88251746835991</v>
      </c>
      <c r="AE43" s="22">
        <f>AD43-AC43</f>
        <v>-821.11748253164012</v>
      </c>
      <c r="AF43" s="22">
        <f>AE43+Y43</f>
        <v>-656.11728497845695</v>
      </c>
      <c r="AG43" s="55">
        <f>W43+AC43</f>
        <v>975</v>
      </c>
      <c r="AH43">
        <f>X43/$X$54</f>
        <v>2.3041824009996394E-3</v>
      </c>
      <c r="AI43" s="1">
        <f>AH43*$AI$54</f>
        <v>242.2801711003101</v>
      </c>
      <c r="AJ43" s="2">
        <v>1951</v>
      </c>
      <c r="AK43" s="1">
        <f>AI43-AJ43</f>
        <v>-1708.7198288996899</v>
      </c>
      <c r="AL43">
        <f>B43*O43</f>
        <v>3.9499999999999997</v>
      </c>
      <c r="AM43">
        <f>AL43/$AL$54</f>
        <v>4.4755207077992264E-2</v>
      </c>
      <c r="AN43" s="1">
        <f>AM43*$AN$54</f>
        <v>4482.8158065529387</v>
      </c>
      <c r="AO43" s="8">
        <v>3576</v>
      </c>
      <c r="AP43" s="1">
        <f>AN43-AO43</f>
        <v>906.81580655293874</v>
      </c>
      <c r="AQ43" s="69">
        <f>O43</f>
        <v>3.9499999999999997</v>
      </c>
      <c r="AR43">
        <f>AQ43/$AQ$54</f>
        <v>2.1986617662525441E-2</v>
      </c>
      <c r="AS43" s="1">
        <f>AR43*$AS$54*$B$54</f>
        <v>1094.8566064319482</v>
      </c>
      <c r="AT43" s="8">
        <v>2276</v>
      </c>
      <c r="AU43" s="1">
        <f>AS43-AT43</f>
        <v>-1181.1433935680518</v>
      </c>
      <c r="AV43" s="82">
        <f>AVERAGE(F43:H43)</f>
        <v>0.9884666666666666</v>
      </c>
      <c r="AW43" s="82">
        <f>E43/$E$54</f>
        <v>2.8657268981584261E-2</v>
      </c>
      <c r="AX43" s="49">
        <f>AV43*$AX$54*AW43</f>
        <v>2728.7163232138578</v>
      </c>
      <c r="AY43" s="8">
        <v>2601</v>
      </c>
      <c r="AZ43" s="1">
        <f>AX43-AY43</f>
        <v>127.71632321385778</v>
      </c>
      <c r="BA43" s="68">
        <v>1.9487171000000014</v>
      </c>
    </row>
    <row r="44" spans="1:53" x14ac:dyDescent="0.2">
      <c r="A44" s="41" t="s">
        <v>10</v>
      </c>
      <c r="B44" s="21">
        <v>0</v>
      </c>
      <c r="C44" s="21">
        <v>4631</v>
      </c>
      <c r="D44" s="21">
        <f>10000-C44</f>
        <v>5369</v>
      </c>
      <c r="E44" s="21">
        <v>0.77980000000000005</v>
      </c>
      <c r="F44" s="21">
        <v>0.97070000000000001</v>
      </c>
      <c r="G44" s="21">
        <v>0.99470000000000003</v>
      </c>
      <c r="H44" s="21">
        <v>1</v>
      </c>
      <c r="I44" s="24">
        <v>5.6</v>
      </c>
      <c r="J44" s="21">
        <v>0</v>
      </c>
      <c r="K44" s="21">
        <v>0</v>
      </c>
      <c r="L44" s="21">
        <v>0</v>
      </c>
      <c r="M44" s="21">
        <v>1</v>
      </c>
      <c r="N44" s="24">
        <v>0.65600000000000003</v>
      </c>
      <c r="O44" s="63">
        <f>(SUM(I44:L44) / M44) *((R44 + 1) * N44 / 3)</f>
        <v>3.6736</v>
      </c>
      <c r="P44" s="13">
        <f>O44/$O$54</f>
        <v>2.0448111049380623E-2</v>
      </c>
      <c r="Q44" s="13">
        <f>D44/$D$54</f>
        <v>2.0829776998401588E-2</v>
      </c>
      <c r="R44" s="41">
        <v>2</v>
      </c>
      <c r="S44" s="13">
        <f>Q44^R44</f>
        <v>4.3387960980313987E-4</v>
      </c>
      <c r="T44" s="13">
        <f>S44/$S$54</f>
        <v>2.1115966919667491E-2</v>
      </c>
      <c r="U44" s="13">
        <f>T44*P44</f>
        <v>4.3178163648840853E-4</v>
      </c>
      <c r="V44" s="31">
        <f>U44/$U$54</f>
        <v>2.2800206067362494E-2</v>
      </c>
      <c r="W44" s="80">
        <v>2233</v>
      </c>
      <c r="X44" s="46">
        <f>$F$60*V44</f>
        <v>1632.6999562777607</v>
      </c>
      <c r="Y44" s="86">
        <f>X44-W44</f>
        <v>-600.30004372223925</v>
      </c>
      <c r="Z44" s="80">
        <v>1262</v>
      </c>
      <c r="AA44" s="80">
        <v>0</v>
      </c>
      <c r="AB44" s="80">
        <v>0</v>
      </c>
      <c r="AC44" s="26">
        <f>SUM(Z44:AB44)</f>
        <v>1262</v>
      </c>
      <c r="AD44" s="46">
        <f>V44*$F$59</f>
        <v>1522.6889620027368</v>
      </c>
      <c r="AE44" s="22">
        <f>AD44-AC44</f>
        <v>260.68896200273684</v>
      </c>
      <c r="AF44" s="22">
        <f>AE44+Y44</f>
        <v>-339.61108171950241</v>
      </c>
      <c r="AG44" s="55">
        <f>W44+AC44</f>
        <v>3495</v>
      </c>
      <c r="AH44">
        <f>X44/$X$54</f>
        <v>2.2800206067362494E-2</v>
      </c>
      <c r="AI44" s="1">
        <f>AH44*$AI$54</f>
        <v>2397.3960675710314</v>
      </c>
      <c r="AJ44" s="2">
        <v>2428</v>
      </c>
      <c r="AK44" s="49">
        <f>AI44-AJ44</f>
        <v>-30.603932428968619</v>
      </c>
      <c r="AL44">
        <f>B44*O44</f>
        <v>0</v>
      </c>
      <c r="AM44">
        <f>AL44/$AL$54</f>
        <v>0</v>
      </c>
      <c r="AN44" s="1">
        <f>AM44*$AN$54</f>
        <v>0</v>
      </c>
      <c r="AO44" s="8">
        <v>0</v>
      </c>
      <c r="AP44" s="1">
        <f>AN44-AO44</f>
        <v>0</v>
      </c>
      <c r="AQ44" s="69">
        <f>O44</f>
        <v>3.6736</v>
      </c>
      <c r="AR44">
        <f>AQ44/$AQ$54</f>
        <v>2.0448111049380623E-2</v>
      </c>
      <c r="AS44" s="1">
        <f>AR44*$AS$54*$B$54</f>
        <v>1018.2443618704822</v>
      </c>
      <c r="AT44" s="8">
        <v>1554</v>
      </c>
      <c r="AU44" s="1">
        <f>AS44-AT44</f>
        <v>-535.75563812951782</v>
      </c>
      <c r="AV44" s="82">
        <f>AVERAGE(F44:H44)</f>
        <v>0.9884666666666666</v>
      </c>
      <c r="AW44" s="82">
        <f>E44/$E$54</f>
        <v>2.2484091308823232E-2</v>
      </c>
      <c r="AX44" s="49">
        <f>AV44*$AX$54*AW44</f>
        <v>2140.9125554302914</v>
      </c>
      <c r="AY44" s="8">
        <v>2330</v>
      </c>
      <c r="AZ44" s="1">
        <f>AX44-AY44</f>
        <v>-189.08744456970862</v>
      </c>
      <c r="BA44" s="68">
        <v>1.9487171000000014</v>
      </c>
    </row>
    <row r="45" spans="1:53" x14ac:dyDescent="0.2">
      <c r="A45" s="23" t="s">
        <v>7</v>
      </c>
      <c r="B45" s="21">
        <v>1</v>
      </c>
      <c r="C45" s="21">
        <v>6367</v>
      </c>
      <c r="D45" s="21">
        <f>10000-C45</f>
        <v>3633</v>
      </c>
      <c r="E45" s="21">
        <v>1</v>
      </c>
      <c r="F45" s="21">
        <v>0.97070000000000001</v>
      </c>
      <c r="G45" s="21">
        <v>0.99470000000000003</v>
      </c>
      <c r="H45" s="21">
        <v>1</v>
      </c>
      <c r="I45" s="24">
        <v>7.1</v>
      </c>
      <c r="J45" s="21">
        <v>0</v>
      </c>
      <c r="K45" s="24">
        <v>4</v>
      </c>
      <c r="L45" s="41">
        <v>3.4</v>
      </c>
      <c r="M45" s="21">
        <v>3</v>
      </c>
      <c r="N45" s="24">
        <v>1.21</v>
      </c>
      <c r="O45" s="63">
        <f>(SUM(I45:L45) / M45) *((R45 + 1) * N45 / 3)</f>
        <v>5.8483333333333327</v>
      </c>
      <c r="P45" s="44">
        <f>O45/$O$54</f>
        <v>3.2553182015950109E-2</v>
      </c>
      <c r="Q45" s="44">
        <f>D45/$D$54</f>
        <v>1.4094725244029237E-2</v>
      </c>
      <c r="R45" s="41">
        <v>2</v>
      </c>
      <c r="S45" s="13">
        <f>Q45^R45</f>
        <v>1.9866127970467502E-4</v>
      </c>
      <c r="T45" s="13">
        <f>S45/$S$54</f>
        <v>9.6684078156289779E-3</v>
      </c>
      <c r="U45" s="13">
        <f>T45*P45</f>
        <v>3.1473743942660474E-4</v>
      </c>
      <c r="V45" s="31">
        <f>U45/$U$54</f>
        <v>1.6619693543250665E-2</v>
      </c>
      <c r="W45" s="80">
        <v>901</v>
      </c>
      <c r="X45" s="46">
        <f>$F$60*V45</f>
        <v>1190.1196349386369</v>
      </c>
      <c r="Y45" s="86">
        <f>X45-W45</f>
        <v>289.11963493863686</v>
      </c>
      <c r="Z45" s="80">
        <v>1638</v>
      </c>
      <c r="AA45" s="80">
        <v>0</v>
      </c>
      <c r="AB45" s="80">
        <v>0</v>
      </c>
      <c r="AC45" s="26">
        <f>SUM(Z45:AB45)</f>
        <v>1638</v>
      </c>
      <c r="AD45" s="46">
        <f>V45*$F$59</f>
        <v>1109.9296135924524</v>
      </c>
      <c r="AE45" s="22">
        <f>AD45-AC45</f>
        <v>-528.07038640754763</v>
      </c>
      <c r="AF45" s="22">
        <f>AE45+Y45</f>
        <v>-238.95075146891077</v>
      </c>
      <c r="AG45" s="55">
        <f>W45+AC45</f>
        <v>2539</v>
      </c>
      <c r="AH45">
        <f>X45/$X$54</f>
        <v>1.6619693543250665E-2</v>
      </c>
      <c r="AI45" s="1">
        <f>AH45*$AI$54</f>
        <v>1747.5275366857209</v>
      </c>
      <c r="AJ45" s="2">
        <v>1802</v>
      </c>
      <c r="AK45" s="1">
        <f>AI45-AJ45</f>
        <v>-54.472463314279139</v>
      </c>
      <c r="AL45">
        <f>B45*O45</f>
        <v>5.8483333333333327</v>
      </c>
      <c r="AM45">
        <f>AL45/$AL$54</f>
        <v>6.626414415049571E-2</v>
      </c>
      <c r="AN45" s="1">
        <f>AM45*$AN$54</f>
        <v>6637.2154705461016</v>
      </c>
      <c r="AO45" s="8">
        <v>3686</v>
      </c>
      <c r="AP45" s="1">
        <f>AN45-AO45</f>
        <v>2951.2154705461016</v>
      </c>
      <c r="AQ45" s="69">
        <f>O45</f>
        <v>5.8483333333333327</v>
      </c>
      <c r="AR45">
        <f>AQ45/$AQ$54</f>
        <v>3.2553182015950109E-2</v>
      </c>
      <c r="AS45" s="1">
        <f>AR45*$AS$54*$B$54</f>
        <v>1621.0345282572596</v>
      </c>
      <c r="AT45" s="8">
        <v>1802</v>
      </c>
      <c r="AU45" s="1">
        <f>AS45-AT45</f>
        <v>-180.96547174274042</v>
      </c>
      <c r="AV45" s="82">
        <f>AVERAGE(F45:H45)</f>
        <v>0.9884666666666666</v>
      </c>
      <c r="AW45" s="82">
        <f>E45/$E$54</f>
        <v>2.8833151203928223E-2</v>
      </c>
      <c r="AX45" s="49">
        <f>AV45*$AX$54*AW45</f>
        <v>2745.4636514879339</v>
      </c>
      <c r="AY45" s="8">
        <v>491</v>
      </c>
      <c r="AZ45" s="1">
        <f>AX45-AY45</f>
        <v>2254.4636514879339</v>
      </c>
      <c r="BA45" s="68">
        <v>1.9487171000000014</v>
      </c>
    </row>
    <row r="46" spans="1:53" x14ac:dyDescent="0.2">
      <c r="A46" s="23" t="s">
        <v>9</v>
      </c>
      <c r="B46" s="21">
        <v>1</v>
      </c>
      <c r="C46" s="21">
        <v>5128</v>
      </c>
      <c r="D46" s="21">
        <f>10000-C46</f>
        <v>4872</v>
      </c>
      <c r="E46" s="21">
        <v>0.99850000000000005</v>
      </c>
      <c r="F46" s="21">
        <v>0.97070000000000001</v>
      </c>
      <c r="G46" s="21">
        <v>0.99470000000000003</v>
      </c>
      <c r="H46" s="21">
        <v>1</v>
      </c>
      <c r="I46" s="24">
        <v>1.7</v>
      </c>
      <c r="J46" s="21">
        <v>0</v>
      </c>
      <c r="K46" s="21">
        <v>0</v>
      </c>
      <c r="L46" s="21">
        <v>0</v>
      </c>
      <c r="M46" s="21">
        <v>1</v>
      </c>
      <c r="N46" s="24">
        <v>1.331</v>
      </c>
      <c r="O46" s="63">
        <f>(SUM(I46:L46) / M46) *((R46 + 1) * N46 / 3)</f>
        <v>2.2626999999999997</v>
      </c>
      <c r="P46" s="44">
        <f>O46/$O$54</f>
        <v>1.259471386961932E-2</v>
      </c>
      <c r="Q46" s="44">
        <f>D46/$D$54</f>
        <v>1.8901596859044988E-2</v>
      </c>
      <c r="R46" s="41">
        <v>2</v>
      </c>
      <c r="S46" s="13">
        <f>Q46^R46</f>
        <v>3.5727036382185933E-4</v>
      </c>
      <c r="T46" s="13">
        <f>S46/$S$54</f>
        <v>1.7387563308777911E-2</v>
      </c>
      <c r="U46" s="13">
        <f>T46*P46</f>
        <v>2.1899138476394914E-4</v>
      </c>
      <c r="V46" s="31">
        <f>U46/$U$54</f>
        <v>1.156382828181983E-2</v>
      </c>
      <c r="W46" s="80">
        <f>2948-2081</f>
        <v>867</v>
      </c>
      <c r="X46" s="46">
        <f>$F$60*V46</f>
        <v>828.07417943283622</v>
      </c>
      <c r="Y46" s="86">
        <f>X46-W46</f>
        <v>-38.925820567163782</v>
      </c>
      <c r="Z46" s="80">
        <v>694</v>
      </c>
      <c r="AA46" s="80">
        <v>0</v>
      </c>
      <c r="AB46" s="80">
        <v>0</v>
      </c>
      <c r="AC46" s="26">
        <f>SUM(Z46:AB46)</f>
        <v>694</v>
      </c>
      <c r="AD46" s="46">
        <f>V46*$F$59</f>
        <v>772.27870797305548</v>
      </c>
      <c r="AE46" s="22">
        <f>AD46-AC46</f>
        <v>78.278707973055475</v>
      </c>
      <c r="AF46" s="22">
        <f>AE46+Y46</f>
        <v>39.352887405891693</v>
      </c>
      <c r="AG46" s="55">
        <f>W46+AC46</f>
        <v>1561</v>
      </c>
      <c r="AH46">
        <f>X46/$X$54</f>
        <v>1.156382828181983E-2</v>
      </c>
      <c r="AI46" s="1">
        <f>AH46*$AI$54</f>
        <v>1215.9134161767915</v>
      </c>
      <c r="AJ46" s="2">
        <v>1561</v>
      </c>
      <c r="AK46" s="1">
        <f>AI46-AJ46</f>
        <v>-345.08658382320846</v>
      </c>
      <c r="AL46">
        <f>B46*O46</f>
        <v>2.2626999999999997</v>
      </c>
      <c r="AM46">
        <f>AL46/$AL$54</f>
        <v>2.5637368874777997E-2</v>
      </c>
      <c r="AN46" s="1">
        <f>AM46*$AN$54</f>
        <v>2567.9157786043884</v>
      </c>
      <c r="AO46" s="8">
        <v>1561</v>
      </c>
      <c r="AP46" s="1">
        <f>AN46-AO46</f>
        <v>1006.9157786043884</v>
      </c>
      <c r="AQ46" s="69">
        <f>O46</f>
        <v>2.2626999999999997</v>
      </c>
      <c r="AR46">
        <f>AQ46/$AQ$54</f>
        <v>1.259471386961932E-2</v>
      </c>
      <c r="AS46" s="1">
        <f>AR46*$AS$54*$B$54</f>
        <v>627.17266920849841</v>
      </c>
      <c r="AT46" s="8">
        <v>694</v>
      </c>
      <c r="AU46" s="1">
        <f>AS46-AT46</f>
        <v>-66.827330791501595</v>
      </c>
      <c r="AV46" s="82">
        <f>AVERAGE(F46:H46)</f>
        <v>0.9884666666666666</v>
      </c>
      <c r="AW46" s="82">
        <f>E46/$E$54</f>
        <v>2.8789901477122334E-2</v>
      </c>
      <c r="AX46" s="49">
        <f>AV46*$AX$54*AW46</f>
        <v>2741.3454560107025</v>
      </c>
      <c r="AY46" s="8">
        <v>1041</v>
      </c>
      <c r="AZ46" s="1">
        <f>AX46-AY46</f>
        <v>1700.3454560107025</v>
      </c>
      <c r="BA46" s="68">
        <v>1.9487171000000014</v>
      </c>
    </row>
    <row r="47" spans="1:53" x14ac:dyDescent="0.2">
      <c r="A47" s="23" t="s">
        <v>127</v>
      </c>
      <c r="B47" s="21">
        <v>0</v>
      </c>
      <c r="C47" s="21">
        <v>4574</v>
      </c>
      <c r="D47" s="21">
        <f>10000-C47</f>
        <v>5426</v>
      </c>
      <c r="E47" s="21">
        <v>0.99780000000000002</v>
      </c>
      <c r="F47" s="21">
        <v>0.97070000000000001</v>
      </c>
      <c r="G47" s="21">
        <v>0.99470000000000003</v>
      </c>
      <c r="H47" s="21">
        <v>1</v>
      </c>
      <c r="I47" s="21">
        <v>0</v>
      </c>
      <c r="J47" s="21">
        <v>0</v>
      </c>
      <c r="K47" s="21">
        <v>0</v>
      </c>
      <c r="L47" s="24">
        <v>3.6</v>
      </c>
      <c r="M47" s="21">
        <v>1</v>
      </c>
      <c r="N47" s="24">
        <v>1</v>
      </c>
      <c r="O47" s="63">
        <f>(SUM(I47:L47) / M47) *((R47 + 1) * N47 / 3)</f>
        <v>3.6</v>
      </c>
      <c r="P47" s="44">
        <f>O47/$O$54</f>
        <v>2.0038436350656098E-2</v>
      </c>
      <c r="Q47" s="44">
        <f>D47/$D$54</f>
        <v>2.1050916370520957E-2</v>
      </c>
      <c r="R47" s="41">
        <v>2</v>
      </c>
      <c r="S47" s="13">
        <f>Q47^R47</f>
        <v>4.4314108003866724E-4</v>
      </c>
      <c r="T47" s="13">
        <f>S47/$S$54</f>
        <v>2.1566702318847955E-2</v>
      </c>
      <c r="U47" s="13">
        <f>T47*P47</f>
        <v>4.3216299170978199E-4</v>
      </c>
      <c r="V47" s="31">
        <f>U47/$U$54</f>
        <v>2.2820343509294704E-2</v>
      </c>
      <c r="W47" s="80">
        <v>1494</v>
      </c>
      <c r="X47" s="46">
        <f>$F$60*V47</f>
        <v>1634.1419783570843</v>
      </c>
      <c r="Y47" s="86">
        <f>X47-W47</f>
        <v>140.14197835708433</v>
      </c>
      <c r="Z47" s="80">
        <v>1121</v>
      </c>
      <c r="AA47" s="80">
        <v>0</v>
      </c>
      <c r="AB47" s="80">
        <v>0</v>
      </c>
      <c r="AC47" s="26">
        <f>SUM(Z47:AB47)</f>
        <v>1121</v>
      </c>
      <c r="AD47" s="46">
        <f>V47*$F$59</f>
        <v>1524.0338209247375</v>
      </c>
      <c r="AE47" s="22">
        <f>AD47-AC47</f>
        <v>403.03382092473748</v>
      </c>
      <c r="AF47" s="22">
        <f>AE47+Y47</f>
        <v>543.17579928182181</v>
      </c>
      <c r="AG47" s="55">
        <f>W47+AC47</f>
        <v>2615</v>
      </c>
      <c r="AH47">
        <f>X47/$X$54</f>
        <v>2.2820343509294704E-2</v>
      </c>
      <c r="AI47" s="1">
        <f>AH47*$AI$54</f>
        <v>2399.5134793153193</v>
      </c>
      <c r="AJ47" s="2">
        <v>1494</v>
      </c>
      <c r="AK47" s="1">
        <f>AI47-AJ47</f>
        <v>905.51347931531927</v>
      </c>
      <c r="AL47">
        <f>B47*O47</f>
        <v>0</v>
      </c>
      <c r="AM47">
        <f>AL47/$AL$54</f>
        <v>0</v>
      </c>
      <c r="AN47" s="1">
        <f>AM47*$AN$54</f>
        <v>0</v>
      </c>
      <c r="AO47" s="8">
        <v>2615</v>
      </c>
      <c r="AP47" s="1">
        <f>AN47-AO47</f>
        <v>-2615</v>
      </c>
      <c r="AQ47" s="69">
        <f>O47</f>
        <v>3.6</v>
      </c>
      <c r="AR47">
        <f>AQ47/$AQ$54</f>
        <v>2.0038436350656098E-2</v>
      </c>
      <c r="AS47" s="1">
        <f>AR47*$AS$54*$B$54</f>
        <v>997.84399573544636</v>
      </c>
      <c r="AT47" s="8">
        <v>2242</v>
      </c>
      <c r="AU47" s="1">
        <f>AS47-AT47</f>
        <v>-1244.1560042645538</v>
      </c>
      <c r="AV47" s="82">
        <f>AVERAGE(F47:H47)</f>
        <v>0.9884666666666666</v>
      </c>
      <c r="AW47" s="82">
        <f>E47/$E$54</f>
        <v>2.8769718271279582E-2</v>
      </c>
      <c r="AX47" s="49">
        <f>AV47*$AX$54*AW47</f>
        <v>2739.4236314546606</v>
      </c>
      <c r="AY47" s="8">
        <v>2989</v>
      </c>
      <c r="AZ47" s="1">
        <f>AX47-AY47</f>
        <v>-249.57636854533939</v>
      </c>
      <c r="BA47" s="68">
        <v>1.9487171000000014</v>
      </c>
    </row>
    <row r="48" spans="1:53" x14ac:dyDescent="0.2">
      <c r="A48" s="23" t="s">
        <v>128</v>
      </c>
      <c r="B48" s="21">
        <v>1</v>
      </c>
      <c r="C48" s="21">
        <v>5671</v>
      </c>
      <c r="D48" s="21">
        <f>10000-C48</f>
        <v>4329</v>
      </c>
      <c r="E48" s="21">
        <v>0.78800000000000003</v>
      </c>
      <c r="F48" s="21">
        <v>0.97070000000000001</v>
      </c>
      <c r="G48" s="21">
        <v>0.99470000000000003</v>
      </c>
      <c r="H48" s="21">
        <v>1</v>
      </c>
      <c r="I48" s="21">
        <v>0</v>
      </c>
      <c r="J48" s="21">
        <v>0</v>
      </c>
      <c r="K48" s="21">
        <v>0</v>
      </c>
      <c r="L48" s="24">
        <v>3.4</v>
      </c>
      <c r="M48" s="21">
        <v>1</v>
      </c>
      <c r="N48" s="24">
        <v>0.9</v>
      </c>
      <c r="O48" s="63">
        <f>(SUM(I48:L48) / M48) *((R48 + 1) * N48 / 3)</f>
        <v>3.06</v>
      </c>
      <c r="P48" s="44">
        <f>O48/$O$54</f>
        <v>1.7032670898057684E-2</v>
      </c>
      <c r="Q48" s="44">
        <f>D48/$D$54</f>
        <v>1.6794953366749951E-2</v>
      </c>
      <c r="R48" s="41">
        <v>2</v>
      </c>
      <c r="S48" s="13">
        <f>Q48^R48</f>
        <v>2.8207045859130554E-4</v>
      </c>
      <c r="T48" s="13">
        <f>S48/$S$54</f>
        <v>1.3727749214423544E-2</v>
      </c>
      <c r="U48" s="13">
        <f>T48*P48</f>
        <v>2.3382023454034614E-4</v>
      </c>
      <c r="V48" s="31">
        <f>U48/$U$54</f>
        <v>1.2346864895867426E-2</v>
      </c>
      <c r="W48" s="80">
        <v>419</v>
      </c>
      <c r="X48" s="46">
        <f>$F$60*V48</f>
        <v>884.1466483281705</v>
      </c>
      <c r="Y48" s="86">
        <f>X48-W48</f>
        <v>465.1466483281705</v>
      </c>
      <c r="Z48" s="80">
        <v>1186</v>
      </c>
      <c r="AA48" s="80">
        <v>0</v>
      </c>
      <c r="AB48" s="80">
        <v>0</v>
      </c>
      <c r="AC48" s="26">
        <f>SUM(Z48:AB48)</f>
        <v>1186</v>
      </c>
      <c r="AD48" s="46">
        <f>V48*$F$59</f>
        <v>824.57302520561018</v>
      </c>
      <c r="AE48" s="22">
        <f>AD48-AC48</f>
        <v>-361.42697479438982</v>
      </c>
      <c r="AF48" s="22">
        <f>AE48+Y48</f>
        <v>103.71967353378068</v>
      </c>
      <c r="AG48" s="55">
        <f>W48+AC48</f>
        <v>1605</v>
      </c>
      <c r="AH48">
        <f>X48/$X$54</f>
        <v>1.2346864895867426E-2</v>
      </c>
      <c r="AI48" s="1">
        <f>AH48*$AI$54</f>
        <v>1298.2481500706681</v>
      </c>
      <c r="AJ48" s="2">
        <v>1256</v>
      </c>
      <c r="AK48" s="49">
        <f>AI48-AJ48</f>
        <v>42.248150070668089</v>
      </c>
      <c r="AL48">
        <f>B48*O48</f>
        <v>3.06</v>
      </c>
      <c r="AM48">
        <f>AL48/$AL$54</f>
        <v>3.4671122445229456E-2</v>
      </c>
      <c r="AN48" s="1">
        <f>AM48*$AN$54</f>
        <v>3472.7636374815179</v>
      </c>
      <c r="AO48" s="8">
        <v>2930</v>
      </c>
      <c r="AP48" s="1">
        <f>AN48-AO48</f>
        <v>542.76363748151789</v>
      </c>
      <c r="AQ48" s="69">
        <f>O48</f>
        <v>3.06</v>
      </c>
      <c r="AR48">
        <f>AQ48/$AQ$54</f>
        <v>1.7032670898057684E-2</v>
      </c>
      <c r="AS48" s="1">
        <f>AR48*$AS$54*$B$54</f>
        <v>848.16739637512944</v>
      </c>
      <c r="AT48" s="8">
        <v>1186</v>
      </c>
      <c r="AU48" s="1">
        <f>AS48-AT48</f>
        <v>-337.83260362487056</v>
      </c>
      <c r="AV48" s="82">
        <f>AVERAGE(F48:H48)</f>
        <v>0.9884666666666666</v>
      </c>
      <c r="AW48" s="82">
        <f>E48/$E$54</f>
        <v>2.2720523148695441E-2</v>
      </c>
      <c r="AX48" s="49">
        <f>AV48*$AX$54*AW48</f>
        <v>2163.4253573724923</v>
      </c>
      <c r="AY48" s="8">
        <v>0</v>
      </c>
      <c r="AZ48" s="1">
        <f>AX48-AY48</f>
        <v>2163.4253573724923</v>
      </c>
      <c r="BA48" s="68">
        <v>1.9487171000000014</v>
      </c>
    </row>
    <row r="49" spans="1:53" x14ac:dyDescent="0.2">
      <c r="A49" s="23" t="s">
        <v>151</v>
      </c>
      <c r="B49" s="21">
        <v>0</v>
      </c>
      <c r="C49" s="21">
        <v>4964</v>
      </c>
      <c r="D49" s="21">
        <f>10000-C49</f>
        <v>5036</v>
      </c>
      <c r="E49" s="21">
        <v>0.51619999999999999</v>
      </c>
      <c r="F49" s="21">
        <v>0.97070000000000001</v>
      </c>
      <c r="G49" s="21">
        <v>0.99470000000000003</v>
      </c>
      <c r="H49" s="21">
        <v>1</v>
      </c>
      <c r="I49" s="21">
        <v>0</v>
      </c>
      <c r="J49" s="21">
        <v>0</v>
      </c>
      <c r="K49" s="41">
        <v>3</v>
      </c>
      <c r="L49" s="41">
        <v>6.9</v>
      </c>
      <c r="M49" s="21">
        <v>2</v>
      </c>
      <c r="N49" s="24">
        <v>1</v>
      </c>
      <c r="O49" s="63">
        <f>(SUM(I49:L49) / M49) *((R49 + 1) * N49 / 3)</f>
        <v>4.95</v>
      </c>
      <c r="P49" s="44">
        <f>O49/$O$54</f>
        <v>2.7552849982152138E-2</v>
      </c>
      <c r="Q49" s="44">
        <f>D49/$D$54</f>
        <v>1.9537857508651592E-2</v>
      </c>
      <c r="R49" s="41">
        <v>2</v>
      </c>
      <c r="S49" s="21">
        <f>Q49^R49</f>
        <v>3.8172787602837338E-4</v>
      </c>
      <c r="T49" s="21">
        <f>S49/$S$54</f>
        <v>1.8577856669013106E-2</v>
      </c>
      <c r="U49" s="21">
        <f>T49*P49</f>
        <v>5.1187289779124274E-4</v>
      </c>
      <c r="V49" s="31">
        <f>U49/$U$54</f>
        <v>2.7029420808292355E-2</v>
      </c>
      <c r="W49" s="80">
        <v>0</v>
      </c>
      <c r="X49" s="46">
        <f>$F$60*V49</f>
        <v>1935.5497946610074</v>
      </c>
      <c r="Y49" s="86">
        <f>X49-W49</f>
        <v>1935.5497946610074</v>
      </c>
      <c r="Z49" s="80">
        <v>0</v>
      </c>
      <c r="AA49" s="80">
        <f>7608-3864</f>
        <v>3744</v>
      </c>
      <c r="AB49" s="80">
        <v>0</v>
      </c>
      <c r="AC49" s="26">
        <f>SUM(Z49:AB49)</f>
        <v>3744</v>
      </c>
      <c r="AD49" s="46">
        <f>V49*$F$59</f>
        <v>1805.1328392609967</v>
      </c>
      <c r="AE49" s="22">
        <f>AD49-AC49</f>
        <v>-1938.8671607390033</v>
      </c>
      <c r="AF49" s="22">
        <f>AE49+Y49</f>
        <v>-3.3173660779959846</v>
      </c>
      <c r="AG49" s="55">
        <f>W49+AC49</f>
        <v>3744</v>
      </c>
      <c r="AH49">
        <f>X49/$X$54</f>
        <v>2.7029420808292355E-2</v>
      </c>
      <c r="AI49" s="1">
        <f>AH49*$AI$54</f>
        <v>2842.0895391503245</v>
      </c>
      <c r="AJ49" s="2">
        <v>4468</v>
      </c>
      <c r="AK49" s="49">
        <f>AI49-AJ49</f>
        <v>-1625.9104608496755</v>
      </c>
      <c r="AL49">
        <f>B49*O49</f>
        <v>0</v>
      </c>
      <c r="AM49">
        <f>AL49/$AL$54</f>
        <v>0</v>
      </c>
      <c r="AN49" s="1">
        <f>AM49*$AN$54</f>
        <v>0</v>
      </c>
      <c r="AO49" s="8">
        <v>0</v>
      </c>
      <c r="AP49" s="1">
        <f>AN49-AO49</f>
        <v>0</v>
      </c>
      <c r="AQ49" s="69">
        <f>O49</f>
        <v>4.95</v>
      </c>
      <c r="AR49">
        <f>AQ49/$AQ$54</f>
        <v>2.7552849982152138E-2</v>
      </c>
      <c r="AS49" s="1">
        <f>AR49*$AS$54*$B$54</f>
        <v>1372.0354941362389</v>
      </c>
      <c r="AT49" s="8">
        <v>2174</v>
      </c>
      <c r="AU49" s="49">
        <f>AS49-AT49</f>
        <v>-801.96450586376113</v>
      </c>
      <c r="AV49" s="82">
        <f>AVERAGE(F49:H49)</f>
        <v>0.9884666666666666</v>
      </c>
      <c r="AW49" s="82">
        <f>E49/$E$54</f>
        <v>1.4883672651467748E-2</v>
      </c>
      <c r="AX49" s="49">
        <f>AV49*$AX$54*AW49</f>
        <v>1417.2083368980716</v>
      </c>
      <c r="AY49" s="8">
        <v>1449</v>
      </c>
      <c r="AZ49" s="1">
        <f>AX49-AY49</f>
        <v>-31.791663101928407</v>
      </c>
      <c r="BA49" s="68">
        <v>1.9487171000000014</v>
      </c>
    </row>
    <row r="50" spans="1:53" x14ac:dyDescent="0.2">
      <c r="A50" s="23" t="s">
        <v>102</v>
      </c>
      <c r="B50" s="21">
        <v>1</v>
      </c>
      <c r="C50" s="21">
        <v>6647</v>
      </c>
      <c r="D50" s="21">
        <f>10000-C50</f>
        <v>3353</v>
      </c>
      <c r="E50" s="21">
        <v>0.99890000000000001</v>
      </c>
      <c r="F50" s="21">
        <v>0.97070000000000001</v>
      </c>
      <c r="G50" s="21">
        <v>0.99470000000000003</v>
      </c>
      <c r="H50" s="21">
        <v>1</v>
      </c>
      <c r="I50" s="24">
        <v>5.6</v>
      </c>
      <c r="J50" s="21">
        <v>0</v>
      </c>
      <c r="K50" s="24">
        <v>3.1</v>
      </c>
      <c r="L50" s="21">
        <v>0</v>
      </c>
      <c r="M50" s="21">
        <v>2</v>
      </c>
      <c r="N50" s="24">
        <v>1.1000000000000001</v>
      </c>
      <c r="O50" s="63">
        <f>(SUM(I50:L50) / M50) *((R50 + 1) * N50 / 3)</f>
        <v>4.7850000000000001</v>
      </c>
      <c r="P50" s="44">
        <f>O50/$O$54</f>
        <v>2.6634421649413733E-2</v>
      </c>
      <c r="Q50" s="44">
        <f>D50/$D$54</f>
        <v>1.3008426573969179E-2</v>
      </c>
      <c r="R50" s="41">
        <v>2</v>
      </c>
      <c r="S50" s="13">
        <f>Q50^R50</f>
        <v>1.6921916193034752E-4</v>
      </c>
      <c r="T50" s="13">
        <f>S50/$S$54</f>
        <v>8.2355246588248776E-3</v>
      </c>
      <c r="U50" s="13">
        <f>T50*P50</f>
        <v>2.1934843626728596E-4</v>
      </c>
      <c r="V50" s="31">
        <f>U50/$U$54</f>
        <v>1.1582682367229643E-2</v>
      </c>
      <c r="W50" s="80">
        <v>0</v>
      </c>
      <c r="X50" s="46">
        <f>$F$60*V50</f>
        <v>829.42430163494748</v>
      </c>
      <c r="Y50" s="86">
        <f>X50-W50</f>
        <v>829.42430163494748</v>
      </c>
      <c r="Z50" s="80">
        <v>665</v>
      </c>
      <c r="AA50" s="80">
        <v>998</v>
      </c>
      <c r="AB50" s="80">
        <v>0</v>
      </c>
      <c r="AC50" s="26">
        <f>SUM(Z50:AB50)</f>
        <v>1663</v>
      </c>
      <c r="AD50" s="46">
        <f>V50*$F$59</f>
        <v>773.53785921306451</v>
      </c>
      <c r="AE50" s="22">
        <f>AD50-AC50</f>
        <v>-889.46214078693549</v>
      </c>
      <c r="AF50" s="22">
        <f>AE50+Y50</f>
        <v>-60.03783915198801</v>
      </c>
      <c r="AG50" s="55">
        <f>W50+AC50</f>
        <v>1663</v>
      </c>
      <c r="AH50">
        <f>X50/$X$54</f>
        <v>1.1582682367229643E-2</v>
      </c>
      <c r="AI50" s="1">
        <f>AH50*$AI$54</f>
        <v>1217.8958855494625</v>
      </c>
      <c r="AJ50" s="2">
        <v>1331</v>
      </c>
      <c r="AK50" s="1">
        <f>AI50-AJ50</f>
        <v>-113.10411445053751</v>
      </c>
      <c r="AL50">
        <f>B50*O50</f>
        <v>4.7850000000000001</v>
      </c>
      <c r="AM50">
        <f>AL50/$AL$54</f>
        <v>5.4216117941314687E-2</v>
      </c>
      <c r="AN50" s="1">
        <f>AM50*$AN$54</f>
        <v>5430.4490213559029</v>
      </c>
      <c r="AO50" s="8">
        <v>2994</v>
      </c>
      <c r="AP50" s="1">
        <f>AN50-AO50</f>
        <v>2436.4490213559029</v>
      </c>
      <c r="AQ50" s="69">
        <f>O50</f>
        <v>4.7850000000000001</v>
      </c>
      <c r="AR50">
        <f>AQ50/$AQ$54</f>
        <v>2.6634421649413733E-2</v>
      </c>
      <c r="AS50" s="1">
        <f>AR50*$AS$54*$B$54</f>
        <v>1326.300977665031</v>
      </c>
      <c r="AT50" s="8">
        <v>1996</v>
      </c>
      <c r="AU50" s="1">
        <f>AS50-AT50</f>
        <v>-669.69902233496896</v>
      </c>
      <c r="AV50" s="82">
        <f>AVERAGE(F50:H50)</f>
        <v>0.9884666666666666</v>
      </c>
      <c r="AW50" s="82">
        <f>E50/$E$54</f>
        <v>2.8801434737603902E-2</v>
      </c>
      <c r="AX50" s="49">
        <f>AV50*$AX$54*AW50</f>
        <v>2742.4436414712973</v>
      </c>
      <c r="AY50" s="8">
        <v>1994</v>
      </c>
      <c r="AZ50" s="1">
        <f>AX50-AY50</f>
        <v>748.44364147129727</v>
      </c>
      <c r="BA50" s="68">
        <v>1.9487171000000014</v>
      </c>
    </row>
    <row r="51" spans="1:53" x14ac:dyDescent="0.2">
      <c r="A51" s="10" t="s">
        <v>101</v>
      </c>
      <c r="B51" s="21">
        <v>0</v>
      </c>
      <c r="C51" s="3">
        <v>3618</v>
      </c>
      <c r="D51" s="21">
        <f>10000-C51</f>
        <v>6382</v>
      </c>
      <c r="E51" s="21">
        <v>0.99390000000000001</v>
      </c>
      <c r="F51" s="21">
        <v>0.97070000000000001</v>
      </c>
      <c r="G51" s="21">
        <v>0.99470000000000003</v>
      </c>
      <c r="H51" s="21">
        <v>1</v>
      </c>
      <c r="I51" s="24">
        <v>4.3</v>
      </c>
      <c r="J51" s="21">
        <v>0</v>
      </c>
      <c r="K51" s="24">
        <v>2.5</v>
      </c>
      <c r="L51" s="21">
        <v>0</v>
      </c>
      <c r="M51" s="21">
        <v>2</v>
      </c>
      <c r="N51" s="24">
        <v>1</v>
      </c>
      <c r="O51" s="63">
        <f>(SUM(I51:L51) / M51) *((R51 + 1) * N51 / 3)</f>
        <v>3.4</v>
      </c>
      <c r="P51" s="44">
        <f>O51/$O$54</f>
        <v>1.892518988673076E-2</v>
      </c>
      <c r="Q51" s="44">
        <f>D51/$D$54</f>
        <v>2.4759850401154582E-2</v>
      </c>
      <c r="R51" s="41">
        <v>2</v>
      </c>
      <c r="S51" s="13">
        <f>Q51^R51</f>
        <v>6.1305019188755475E-4</v>
      </c>
      <c r="T51" s="13">
        <f>S51/$S$54</f>
        <v>2.9835805323663159E-2</v>
      </c>
      <c r="U51" s="13">
        <f>T51*P51</f>
        <v>5.646482811738578E-4</v>
      </c>
      <c r="V51" s="31">
        <f>U51/$U$54</f>
        <v>2.9816222086349913E-2</v>
      </c>
      <c r="W51" s="81">
        <v>653</v>
      </c>
      <c r="X51" s="46">
        <f>$F$60*V51</f>
        <v>2135.1098473814309</v>
      </c>
      <c r="Y51" s="86">
        <f>X51-W51</f>
        <v>1482.1098473814309</v>
      </c>
      <c r="Z51" s="80">
        <v>783</v>
      </c>
      <c r="AA51" s="81">
        <v>914</v>
      </c>
      <c r="AB51" s="81">
        <v>0</v>
      </c>
      <c r="AC51" s="7">
        <f>SUM(Z51:AB51)</f>
        <v>1697</v>
      </c>
      <c r="AD51" s="46">
        <f>V51*$F$59</f>
        <v>1991.2465758147925</v>
      </c>
      <c r="AE51" s="1">
        <f>AD51-AC51</f>
        <v>294.24657581479255</v>
      </c>
      <c r="AF51" s="1">
        <f>AE51+Y51</f>
        <v>1776.3564231962234</v>
      </c>
      <c r="AG51" s="55">
        <f>W51+AC51</f>
        <v>2350</v>
      </c>
      <c r="AH51">
        <f>X51/$X$54</f>
        <v>2.9816222086349913E-2</v>
      </c>
      <c r="AI51" s="1">
        <f>AH51*$AI$54</f>
        <v>3135.1161199355206</v>
      </c>
      <c r="AJ51" s="2">
        <v>1436</v>
      </c>
      <c r="AK51" s="1">
        <f>AI51-AJ51</f>
        <v>1699.1161199355206</v>
      </c>
      <c r="AL51">
        <f>B51*O51</f>
        <v>0</v>
      </c>
      <c r="AM51">
        <f>AL51/$AL$54</f>
        <v>0</v>
      </c>
      <c r="AN51" s="1">
        <f>AM51*$AN$54</f>
        <v>0</v>
      </c>
      <c r="AO51" s="8">
        <v>1958</v>
      </c>
      <c r="AP51" s="1">
        <f>AN51-AO51</f>
        <v>-1958</v>
      </c>
      <c r="AQ51" s="69">
        <f>O51</f>
        <v>3.4</v>
      </c>
      <c r="AR51">
        <f>AQ51/$AQ$54</f>
        <v>1.892518988673076E-2</v>
      </c>
      <c r="AS51" s="1">
        <f>AR51*$AS$54*$B$54</f>
        <v>942.40821819458836</v>
      </c>
      <c r="AT51" s="8">
        <v>1305</v>
      </c>
      <c r="AU51" s="1">
        <f>AS51-AT51</f>
        <v>-362.59178180541164</v>
      </c>
      <c r="AV51" s="82">
        <f>AVERAGE(F51:H51)</f>
        <v>0.9884666666666666</v>
      </c>
      <c r="AW51" s="82">
        <f>E51/$E$54</f>
        <v>2.8657268981584261E-2</v>
      </c>
      <c r="AX51" s="49">
        <f>AV51*$AX$54*AW51</f>
        <v>2728.7163232138578</v>
      </c>
      <c r="AY51" s="8">
        <v>1958</v>
      </c>
      <c r="AZ51" s="49">
        <f>AX51-AY51</f>
        <v>770.71632321385778</v>
      </c>
      <c r="BA51" s="68">
        <v>1.9487171000000014</v>
      </c>
    </row>
    <row r="52" spans="1:53" x14ac:dyDescent="0.2">
      <c r="A52" s="23" t="s">
        <v>22</v>
      </c>
      <c r="B52" s="21">
        <v>1</v>
      </c>
      <c r="C52" s="21">
        <v>4194</v>
      </c>
      <c r="D52" s="21">
        <f>10000-C52</f>
        <v>5806</v>
      </c>
      <c r="E52" s="21">
        <v>1.78E-2</v>
      </c>
      <c r="F52" s="21">
        <v>0.97070000000000001</v>
      </c>
      <c r="G52" s="21">
        <v>0.99470000000000003</v>
      </c>
      <c r="H52" s="21">
        <v>1</v>
      </c>
      <c r="I52" s="21">
        <v>0</v>
      </c>
      <c r="J52" s="66">
        <f>$AD$70</f>
        <v>5.5222666666666678</v>
      </c>
      <c r="K52" s="24">
        <v>3.2</v>
      </c>
      <c r="L52" s="24">
        <v>2.6</v>
      </c>
      <c r="M52" s="21">
        <v>2</v>
      </c>
      <c r="N52" s="24">
        <v>1</v>
      </c>
      <c r="O52" s="63">
        <f>(SUM(I52:L52) / M52) *((R52 + 1) * N52 / 3)</f>
        <v>5.6611333333333338</v>
      </c>
      <c r="P52" s="44">
        <f>O52/$O$54</f>
        <v>3.1511183325716001E-2</v>
      </c>
      <c r="Q52" s="44">
        <f>D52/$D$54</f>
        <v>2.252517885131675E-2</v>
      </c>
      <c r="R52" s="41">
        <v>2</v>
      </c>
      <c r="S52" s="13">
        <f>Q52^R52</f>
        <v>5.0738368228380739E-4</v>
      </c>
      <c r="T52" s="13">
        <f>S52/$S$54</f>
        <v>2.4693248561611536E-2</v>
      </c>
      <c r="U52" s="13">
        <f>T52*P52</f>
        <v>7.7811348233241401E-4</v>
      </c>
      <c r="V52" s="31">
        <f>U52/$U$54</f>
        <v>4.1088240540420339E-2</v>
      </c>
      <c r="W52" s="80">
        <v>2250</v>
      </c>
      <c r="X52" s="46">
        <f>$F$60*V52</f>
        <v>2942.28781685896</v>
      </c>
      <c r="Y52" s="86">
        <f>X52-W52</f>
        <v>692.28781685896001</v>
      </c>
      <c r="Z52" s="80">
        <v>1286</v>
      </c>
      <c r="AA52" s="80">
        <f>3535-1392</f>
        <v>2143</v>
      </c>
      <c r="AB52" s="80">
        <v>0</v>
      </c>
      <c r="AC52" s="26">
        <f>SUM(Z52:AB52)</f>
        <v>3429</v>
      </c>
      <c r="AD52" s="46">
        <f>V52*$F$59</f>
        <v>2744.0370562514317</v>
      </c>
      <c r="AE52" s="22">
        <f>AD52-AC52</f>
        <v>-684.96294374856825</v>
      </c>
      <c r="AF52" s="22">
        <f>AE52+Y52</f>
        <v>7.3248731103917635</v>
      </c>
      <c r="AG52" s="55">
        <f>W52+AC52</f>
        <v>5679</v>
      </c>
      <c r="AH52">
        <f>X52/$X$54</f>
        <v>4.1088240540420339E-2</v>
      </c>
      <c r="AI52" s="1">
        <f>AH52*$AI$54</f>
        <v>4320.3463163441174</v>
      </c>
      <c r="AJ52" s="2">
        <v>5464</v>
      </c>
      <c r="AK52" s="49">
        <f>AI52-AJ52</f>
        <v>-1143.6536836558826</v>
      </c>
      <c r="AL52">
        <f>B52*O52</f>
        <v>5.6611333333333338</v>
      </c>
      <c r="AM52">
        <f>AL52/$AL$54</f>
        <v>6.414308724796404E-2</v>
      </c>
      <c r="AN52" s="1">
        <f>AM52*$AN$54</f>
        <v>6424.7640480178225</v>
      </c>
      <c r="AO52" s="8">
        <v>3642</v>
      </c>
      <c r="AP52" s="49">
        <f>AN52-AO52</f>
        <v>2782.7640480178225</v>
      </c>
      <c r="AQ52" s="69">
        <f>O52</f>
        <v>5.6611333333333338</v>
      </c>
      <c r="AR52">
        <f>AQ52/$AQ$54</f>
        <v>3.1511183325716001E-2</v>
      </c>
      <c r="AS52" s="1">
        <f>AR52*$AS$54*$B$54</f>
        <v>1569.1466404790169</v>
      </c>
      <c r="AT52" s="8">
        <v>2464</v>
      </c>
      <c r="AU52" s="49">
        <f>AS52-AT52</f>
        <v>-894.85335952098308</v>
      </c>
      <c r="AV52" s="82">
        <f>AVERAGE(F52:H52)</f>
        <v>0.9884666666666666</v>
      </c>
      <c r="AW52" s="82">
        <f>E52/$E$54</f>
        <v>5.1323009142992238E-4</v>
      </c>
      <c r="AX52" s="49">
        <f>AV52*$AX$54*AW52</f>
        <v>48.869252996485223</v>
      </c>
      <c r="AY52" s="8">
        <v>0</v>
      </c>
      <c r="AZ52" s="49">
        <f>AX52-AY52</f>
        <v>48.869252996485223</v>
      </c>
      <c r="BA52" s="68">
        <v>1.9487171000000014</v>
      </c>
    </row>
    <row r="53" spans="1:53" x14ac:dyDescent="0.2">
      <c r="A53" s="23" t="s">
        <v>83</v>
      </c>
      <c r="B53" s="21">
        <v>0</v>
      </c>
      <c r="C53" s="21">
        <v>3967</v>
      </c>
      <c r="D53" s="21">
        <f>10000-C53</f>
        <v>6033</v>
      </c>
      <c r="E53" s="21">
        <v>0.99609999999999999</v>
      </c>
      <c r="F53" s="21">
        <v>0.97070000000000001</v>
      </c>
      <c r="G53" s="21">
        <v>0.99470000000000003</v>
      </c>
      <c r="H53" s="21">
        <v>1</v>
      </c>
      <c r="I53" s="21">
        <v>0</v>
      </c>
      <c r="J53" s="21">
        <v>0</v>
      </c>
      <c r="K53" s="24">
        <v>2.9</v>
      </c>
      <c r="L53" s="21" t="s">
        <v>129</v>
      </c>
      <c r="M53" s="21">
        <v>1</v>
      </c>
      <c r="N53" s="24">
        <v>0.81</v>
      </c>
      <c r="O53" s="63">
        <f>(SUM(I53:L53) / M53) *((R53 + 1) * N53 / 3)</f>
        <v>2.3490000000000002</v>
      </c>
      <c r="P53" s="44">
        <f>O53/$O$54</f>
        <v>1.3075079718803105E-2</v>
      </c>
      <c r="Q53" s="44">
        <f>D53/$D$54</f>
        <v>2.3405856701686868E-2</v>
      </c>
      <c r="R53" s="41">
        <v>2</v>
      </c>
      <c r="S53" s="13">
        <f>Q53^R53</f>
        <v>5.4783412793990008E-4</v>
      </c>
      <c r="T53" s="13">
        <f>S53/$S$54</f>
        <v>2.666188283955653E-2</v>
      </c>
      <c r="U53" s="13">
        <f>T53*P53</f>
        <v>3.4860624358059011E-4</v>
      </c>
      <c r="V53" s="31">
        <f>U53/$U$54</f>
        <v>1.840813392308312E-2</v>
      </c>
      <c r="W53" s="80">
        <v>1081</v>
      </c>
      <c r="X53" s="46">
        <f>$F$60*V53</f>
        <v>1318.1880620980592</v>
      </c>
      <c r="Y53" s="87">
        <f>X53-W53</f>
        <v>237.18806209805916</v>
      </c>
      <c r="Z53" s="84">
        <v>0</v>
      </c>
      <c r="AA53" s="80">
        <v>970</v>
      </c>
      <c r="AB53" s="80">
        <v>0</v>
      </c>
      <c r="AC53" s="26">
        <f>SUM(Z53:AB53)</f>
        <v>970</v>
      </c>
      <c r="AD53" s="46">
        <f>V53*$F$59</f>
        <v>1229.3688159191831</v>
      </c>
      <c r="AE53" s="22">
        <f>AD53-AC53</f>
        <v>259.36881591918313</v>
      </c>
      <c r="AF53" s="22">
        <f>AE53+Y53</f>
        <v>496.5568780172423</v>
      </c>
      <c r="AG53" s="55">
        <f>W53+AC53</f>
        <v>2051</v>
      </c>
      <c r="AH53">
        <f>X53/$X$54</f>
        <v>1.840813392308312E-2</v>
      </c>
      <c r="AI53" s="1">
        <f>AH53*$AI$54</f>
        <v>1935.5784657443439</v>
      </c>
      <c r="AJ53" s="2">
        <v>1505</v>
      </c>
      <c r="AK53" s="1">
        <f>AI53-AJ53</f>
        <v>430.57846574434393</v>
      </c>
      <c r="AL53">
        <f>B53*O53</f>
        <v>0</v>
      </c>
      <c r="AM53">
        <f>AL53/$AL$54</f>
        <v>0</v>
      </c>
      <c r="AN53" s="1">
        <f>AM53*$AN$54</f>
        <v>0</v>
      </c>
      <c r="AO53" s="8">
        <v>808</v>
      </c>
      <c r="AP53" s="1">
        <f>AN53-AO53</f>
        <v>-808</v>
      </c>
      <c r="AQ53" s="69">
        <f>O53</f>
        <v>2.3490000000000002</v>
      </c>
      <c r="AR53">
        <f>AQ53/$AQ$54</f>
        <v>1.3075079718803105E-2</v>
      </c>
      <c r="AS53" s="1">
        <f>AR53*$AS$54*$B$54</f>
        <v>651.09320721737879</v>
      </c>
      <c r="AT53" s="8">
        <v>1030</v>
      </c>
      <c r="AU53" s="1">
        <f>AS53-AT53</f>
        <v>-378.90679278262121</v>
      </c>
      <c r="AV53" s="82">
        <f>AVERAGE(F53:H53)</f>
        <v>0.9884666666666666</v>
      </c>
      <c r="AW53" s="82">
        <f>E53/$E$54</f>
        <v>2.8720701914232902E-2</v>
      </c>
      <c r="AX53" s="49">
        <f>AV53*$AX$54*AW53</f>
        <v>2734.7563432471311</v>
      </c>
      <c r="AY53" s="8">
        <v>2303</v>
      </c>
      <c r="AZ53" s="1">
        <f>AX53-AY53</f>
        <v>431.7563432471311</v>
      </c>
      <c r="BA53" s="68">
        <v>1.9487171000000014</v>
      </c>
    </row>
    <row r="54" spans="1:53" ht="17" thickBot="1" x14ac:dyDescent="0.25">
      <c r="A54" s="4" t="s">
        <v>35</v>
      </c>
      <c r="B54" s="32">
        <f>AVERAGE(B2:B53)</f>
        <v>0.5</v>
      </c>
      <c r="C54" s="4">
        <f>SUM(C2:C53)</f>
        <v>262244</v>
      </c>
      <c r="D54" s="4">
        <f>SUM(D2:D53)</f>
        <v>257756</v>
      </c>
      <c r="E54" s="4">
        <f>SUM(E2:E53)</f>
        <v>34.682300000000005</v>
      </c>
      <c r="F54" s="4"/>
      <c r="G54" s="4"/>
      <c r="H54" s="4"/>
      <c r="I54" s="4">
        <f>SUM(I2:I53)</f>
        <v>100.19999999999997</v>
      </c>
      <c r="J54" s="64"/>
      <c r="K54" s="4">
        <f>MEDIAN(K7:K53)</f>
        <v>1.2</v>
      </c>
      <c r="L54" s="4">
        <f>SUM(L2:L53)</f>
        <v>95.90000000000002</v>
      </c>
      <c r="M54" s="4"/>
      <c r="N54" s="4" t="s">
        <v>90</v>
      </c>
      <c r="O54" s="64">
        <f>SUM(O2:O53)</f>
        <v>179.65473637777774</v>
      </c>
      <c r="P54" s="4">
        <f>SUM(P2:P53)</f>
        <v>1.0000000000000002</v>
      </c>
      <c r="Q54" s="4">
        <f>SUM(Q2:Q53)</f>
        <v>0.99999999999999978</v>
      </c>
      <c r="R54" s="4"/>
      <c r="S54" s="4">
        <f t="shared" ref="S54:Y54" si="0">SUM(S2:S53)</f>
        <v>2.0547465879908286E-2</v>
      </c>
      <c r="T54" s="4">
        <f t="shared" si="0"/>
        <v>1.0000000000000004</v>
      </c>
      <c r="U54" s="4">
        <f t="shared" si="0"/>
        <v>1.8937619915044768E-2</v>
      </c>
      <c r="V54" s="28">
        <f t="shared" si="0"/>
        <v>1</v>
      </c>
      <c r="W54" s="12">
        <f t="shared" si="0"/>
        <v>51074</v>
      </c>
      <c r="X54" s="12">
        <f t="shared" si="0"/>
        <v>71609</v>
      </c>
      <c r="Y54" s="12">
        <f t="shared" si="0"/>
        <v>20534.999999999989</v>
      </c>
      <c r="Z54" s="4"/>
      <c r="AA54" s="4"/>
      <c r="AB54" s="4"/>
      <c r="AC54" s="12">
        <f t="shared" ref="AC54:AH54" si="1">SUM(AC2:AC53)</f>
        <v>86307</v>
      </c>
      <c r="AD54" s="12">
        <f t="shared" si="1"/>
        <v>66783.999999999985</v>
      </c>
      <c r="AE54" s="12">
        <f t="shared" si="1"/>
        <v>-19523.000000000007</v>
      </c>
      <c r="AF54" s="12">
        <f t="shared" si="1"/>
        <v>1011.9999999999818</v>
      </c>
      <c r="AG54" s="12">
        <f t="shared" si="1"/>
        <v>137381</v>
      </c>
      <c r="AH54" s="60">
        <f t="shared" si="1"/>
        <v>1</v>
      </c>
      <c r="AI54" s="1">
        <v>105148</v>
      </c>
      <c r="AL54">
        <f>SUM(AL2:AL53)</f>
        <v>88.257886799999994</v>
      </c>
      <c r="AN54" s="1">
        <v>100163</v>
      </c>
      <c r="AO54" s="1"/>
      <c r="AP54" s="1"/>
      <c r="AQ54">
        <f>SUM(AQ2:AQ53)</f>
        <v>179.65473637777774</v>
      </c>
      <c r="AS54" s="1">
        <v>99593</v>
      </c>
      <c r="AT54" s="1" t="s">
        <v>129</v>
      </c>
      <c r="AU54" s="1"/>
      <c r="AV54" s="82"/>
      <c r="AW54" s="82">
        <f>SUM(AW2:AW53)</f>
        <v>1.0000000000000002</v>
      </c>
      <c r="AX54" s="1">
        <v>96330</v>
      </c>
      <c r="AZ54" s="82"/>
    </row>
    <row r="55" spans="1:53" x14ac:dyDescent="0.2">
      <c r="A55" s="29" t="s">
        <v>58</v>
      </c>
      <c r="B55" s="21"/>
      <c r="C55">
        <f>MEDIAN(C2:C53)</f>
        <v>5003.5</v>
      </c>
      <c r="E55">
        <f>AVERAGE(E2:E53) * AVERAGE(F53:H53)</f>
        <v>0.65927495141025649</v>
      </c>
      <c r="K55">
        <f>SUM(K2:K53)</f>
        <v>99.7</v>
      </c>
      <c r="L55">
        <f>(100-L54)/9</f>
        <v>0.45555555555555333</v>
      </c>
      <c r="P55" t="s">
        <v>47</v>
      </c>
      <c r="Q55" s="21">
        <f>MEDIAN(Q2:Q53)</f>
        <v>1.938461180341098E-2</v>
      </c>
      <c r="R55" s="30">
        <v>0</v>
      </c>
      <c r="Z55" s="14" t="s">
        <v>95</v>
      </c>
      <c r="AA55" s="15">
        <v>3.9</v>
      </c>
      <c r="AB55" s="15">
        <f t="shared" ref="AB55:AB70" si="2">AA55/$AA$71</f>
        <v>3.9E-2</v>
      </c>
      <c r="AC55" s="56">
        <f t="shared" ref="AC55:AC70" si="3">AB55*$AA$73</f>
        <v>2.6051999999999995</v>
      </c>
      <c r="AD55" s="50">
        <v>2.5282666666666671</v>
      </c>
      <c r="AI55" s="72">
        <f>0.01*$AI$54</f>
        <v>1051.48</v>
      </c>
      <c r="AN55" s="72">
        <f>0.01*AN54</f>
        <v>1001.63</v>
      </c>
      <c r="AO55" s="1"/>
      <c r="AP55" s="1"/>
      <c r="AS55" s="72">
        <f>0.01*AS54</f>
        <v>995.93000000000006</v>
      </c>
      <c r="AT55" s="1"/>
      <c r="AU55" s="1"/>
      <c r="AV55" s="82"/>
      <c r="AW55" s="82"/>
      <c r="AX55" s="72">
        <f>0.01*AX54</f>
        <v>963.30000000000007</v>
      </c>
      <c r="AZ55" s="82"/>
    </row>
    <row r="56" spans="1:53" x14ac:dyDescent="0.2">
      <c r="A56" s="31" t="s">
        <v>57</v>
      </c>
      <c r="B56" s="21"/>
      <c r="K56" s="24"/>
      <c r="L56">
        <v>3.5</v>
      </c>
      <c r="P56" t="s">
        <v>48</v>
      </c>
      <c r="Q56">
        <f>AVERAGE(Q2:Q53)</f>
        <v>1.9230769230769225E-2</v>
      </c>
      <c r="R56" s="5">
        <v>2</v>
      </c>
      <c r="Z56" s="16" t="s">
        <v>26</v>
      </c>
      <c r="AA56" s="13">
        <v>2</v>
      </c>
      <c r="AB56" s="13">
        <f t="shared" si="2"/>
        <v>0.02</v>
      </c>
      <c r="AC56" s="57">
        <f t="shared" si="3"/>
        <v>1.3359999999999996</v>
      </c>
      <c r="AD56" s="51">
        <v>1.3972000000000002</v>
      </c>
      <c r="AE56" t="s">
        <v>72</v>
      </c>
      <c r="AF56" t="s">
        <v>70</v>
      </c>
      <c r="AG56" t="s">
        <v>74</v>
      </c>
      <c r="AV56" s="82"/>
      <c r="AW56" s="82"/>
      <c r="AX56" s="1">
        <f>SUM(AX2:AX53)</f>
        <v>95218.993999999962</v>
      </c>
      <c r="AY56" s="82"/>
      <c r="AZ56" s="82"/>
    </row>
    <row r="57" spans="1:53" x14ac:dyDescent="0.2">
      <c r="A57" t="s">
        <v>99</v>
      </c>
      <c r="B57" s="2" t="s">
        <v>131</v>
      </c>
      <c r="R57" s="27"/>
      <c r="Z57" s="16" t="s">
        <v>68</v>
      </c>
      <c r="AA57" s="13">
        <v>2.1</v>
      </c>
      <c r="AB57" s="13">
        <f t="shared" si="2"/>
        <v>2.1000000000000001E-2</v>
      </c>
      <c r="AC57" s="57">
        <f t="shared" si="3"/>
        <v>1.4027999999999998</v>
      </c>
      <c r="AD57" s="51">
        <v>1.3972000000000002</v>
      </c>
      <c r="AE57">
        <v>534</v>
      </c>
      <c r="AF57">
        <v>21915</v>
      </c>
      <c r="AG57">
        <v>921</v>
      </c>
      <c r="AV57" s="82"/>
      <c r="AW57" s="82"/>
      <c r="AX57" s="82"/>
      <c r="AY57" s="82"/>
      <c r="AZ57" s="82"/>
    </row>
    <row r="58" spans="1:53" x14ac:dyDescent="0.2">
      <c r="A58" s="10" t="s">
        <v>28</v>
      </c>
      <c r="B58" t="s">
        <v>30</v>
      </c>
      <c r="C58" t="s">
        <v>136</v>
      </c>
      <c r="D58" t="s">
        <v>13</v>
      </c>
      <c r="E58" t="s">
        <v>135</v>
      </c>
      <c r="F58" t="s">
        <v>44</v>
      </c>
      <c r="G58" t="s">
        <v>71</v>
      </c>
      <c r="H58" t="s">
        <v>42</v>
      </c>
      <c r="Z58" s="16" t="s">
        <v>19</v>
      </c>
      <c r="AA58" s="13">
        <v>7.5</v>
      </c>
      <c r="AB58" s="13">
        <f t="shared" si="2"/>
        <v>7.4999999999999997E-2</v>
      </c>
      <c r="AC58" s="57">
        <f t="shared" si="3"/>
        <v>5.0099999999999989</v>
      </c>
      <c r="AD58" s="51">
        <v>4.9234666666666671</v>
      </c>
      <c r="AV58" s="82"/>
      <c r="AW58" s="82"/>
      <c r="AX58" s="82"/>
      <c r="AY58" s="82"/>
      <c r="AZ58" s="82"/>
    </row>
    <row r="59" spans="1:53" x14ac:dyDescent="0.2">
      <c r="A59" s="10" t="s">
        <v>2</v>
      </c>
      <c r="B59" s="3">
        <v>111155</v>
      </c>
      <c r="C59" s="70">
        <v>27842</v>
      </c>
      <c r="D59">
        <v>12919</v>
      </c>
      <c r="E59">
        <v>16529</v>
      </c>
      <c r="F59" s="1">
        <f>B59-C59-E59</f>
        <v>66784</v>
      </c>
      <c r="G59">
        <f>F59/B59</f>
        <v>0.60081867662273403</v>
      </c>
      <c r="H59" s="1">
        <f>$B61*0.0025</f>
        <v>518.16499999999996</v>
      </c>
      <c r="Z59" s="16" t="s">
        <v>40</v>
      </c>
      <c r="AA59" s="13">
        <v>5.2</v>
      </c>
      <c r="AB59" s="13">
        <f t="shared" si="2"/>
        <v>5.2000000000000005E-2</v>
      </c>
      <c r="AC59" s="57">
        <f t="shared" si="3"/>
        <v>3.4735999999999994</v>
      </c>
      <c r="AD59" s="51">
        <v>3.5262666666666669</v>
      </c>
      <c r="AV59" s="82"/>
      <c r="AW59" s="82"/>
      <c r="AX59" s="82"/>
      <c r="AY59" s="82"/>
      <c r="AZ59" s="82"/>
    </row>
    <row r="60" spans="1:53" x14ac:dyDescent="0.2">
      <c r="A60" s="10" t="s">
        <v>29</v>
      </c>
      <c r="B60" s="3">
        <v>96111</v>
      </c>
      <c r="C60" s="70">
        <v>23343</v>
      </c>
      <c r="D60">
        <v>27518</v>
      </c>
      <c r="E60">
        <v>1159</v>
      </c>
      <c r="F60" s="1">
        <f>B60-C60-E60</f>
        <v>71609</v>
      </c>
      <c r="G60">
        <f>F60/B60</f>
        <v>0.7450656012319089</v>
      </c>
      <c r="H60" s="1">
        <f>B61*0.005</f>
        <v>1036.33</v>
      </c>
      <c r="I60" t="s">
        <v>119</v>
      </c>
      <c r="Z60" s="16" t="s">
        <v>20</v>
      </c>
      <c r="AA60" s="13">
        <v>11.5</v>
      </c>
      <c r="AB60" s="13">
        <f t="shared" si="2"/>
        <v>0.115</v>
      </c>
      <c r="AC60" s="57">
        <f t="shared" si="3"/>
        <v>7.6819999999999986</v>
      </c>
      <c r="AD60" s="51">
        <v>7.7844000000000007</v>
      </c>
      <c r="AV60" s="82"/>
      <c r="AW60" s="82"/>
      <c r="AX60" s="82"/>
      <c r="AY60" s="82"/>
      <c r="AZ60" s="82"/>
    </row>
    <row r="61" spans="1:53" x14ac:dyDescent="0.2">
      <c r="A61" s="10" t="s">
        <v>30</v>
      </c>
      <c r="B61">
        <f>B59+B60</f>
        <v>207266</v>
      </c>
      <c r="C61" s="71">
        <f>C59+C60</f>
        <v>51185</v>
      </c>
      <c r="D61">
        <f>D59+D60</f>
        <v>40437</v>
      </c>
      <c r="F61">
        <f>F59+F60</f>
        <v>138393</v>
      </c>
      <c r="G61">
        <f>F61/B61</f>
        <v>0.6677071975143053</v>
      </c>
      <c r="H61" s="53">
        <f>H60*2</f>
        <v>2072.66</v>
      </c>
      <c r="I61" t="s">
        <v>150</v>
      </c>
      <c r="Z61" s="16" t="s">
        <v>66</v>
      </c>
      <c r="AA61" s="21">
        <v>2.4</v>
      </c>
      <c r="AB61" s="13">
        <f t="shared" si="2"/>
        <v>2.4E-2</v>
      </c>
      <c r="AC61" s="57">
        <f t="shared" si="3"/>
        <v>1.6031999999999995</v>
      </c>
      <c r="AD61" s="51">
        <v>1.7298666666666671</v>
      </c>
      <c r="AV61" s="82"/>
      <c r="AW61" s="82"/>
      <c r="AX61" s="82"/>
      <c r="AY61" s="82"/>
      <c r="AZ61" s="82"/>
    </row>
    <row r="62" spans="1:53" x14ac:dyDescent="0.2">
      <c r="A62" s="10" t="s">
        <v>73</v>
      </c>
      <c r="F62">
        <f>0.025 * F61</f>
        <v>3459.8250000000003</v>
      </c>
      <c r="Z62" s="16" t="s">
        <v>27</v>
      </c>
      <c r="AA62" s="13">
        <v>8</v>
      </c>
      <c r="AB62" s="13">
        <f t="shared" si="2"/>
        <v>0.08</v>
      </c>
      <c r="AC62" s="57">
        <f t="shared" si="3"/>
        <v>5.3439999999999985</v>
      </c>
      <c r="AD62" s="51">
        <v>5.1896000000000004</v>
      </c>
      <c r="AV62" s="82"/>
      <c r="AW62" s="82"/>
      <c r="AX62" s="82"/>
      <c r="AY62" s="82"/>
      <c r="AZ62" s="82"/>
    </row>
    <row r="63" spans="1:53" x14ac:dyDescent="0.2">
      <c r="Z63" s="16" t="s">
        <v>4</v>
      </c>
      <c r="AA63" s="13">
        <v>6.1</v>
      </c>
      <c r="AB63" s="13">
        <f t="shared" si="2"/>
        <v>6.0999999999999999E-2</v>
      </c>
      <c r="AC63" s="57">
        <f t="shared" si="3"/>
        <v>4.0747999999999989</v>
      </c>
      <c r="AD63" s="51">
        <v>4.058533333333334</v>
      </c>
      <c r="AV63" s="82"/>
      <c r="AW63" s="82"/>
      <c r="AX63" s="82"/>
      <c r="AY63" s="82"/>
      <c r="AZ63" s="82"/>
    </row>
    <row r="64" spans="1:53" x14ac:dyDescent="0.2">
      <c r="A64" s="2" t="s">
        <v>143</v>
      </c>
      <c r="B64" t="s">
        <v>70</v>
      </c>
      <c r="Z64" s="16" t="s">
        <v>41</v>
      </c>
      <c r="AA64" s="13">
        <v>6.5</v>
      </c>
      <c r="AB64" s="13">
        <f t="shared" si="2"/>
        <v>6.5000000000000002E-2</v>
      </c>
      <c r="AC64" s="57">
        <f t="shared" si="3"/>
        <v>4.3419999999999987</v>
      </c>
      <c r="AD64" s="51">
        <v>4.3912000000000004</v>
      </c>
      <c r="AV64" s="82"/>
      <c r="AW64" s="82"/>
      <c r="AX64" s="82"/>
      <c r="AY64" s="82"/>
      <c r="AZ64" s="82"/>
    </row>
    <row r="65" spans="1:52" x14ac:dyDescent="0.2">
      <c r="A65" s="2" t="s">
        <v>144</v>
      </c>
      <c r="B65">
        <v>12021</v>
      </c>
      <c r="Z65" s="16" t="s">
        <v>21</v>
      </c>
      <c r="AA65" s="13">
        <v>13.1</v>
      </c>
      <c r="AB65" s="13">
        <f t="shared" si="2"/>
        <v>0.13100000000000001</v>
      </c>
      <c r="AC65" s="57">
        <f t="shared" si="3"/>
        <v>8.7507999999999981</v>
      </c>
      <c r="AD65" s="51">
        <v>8.7824000000000009</v>
      </c>
      <c r="AV65" s="82"/>
      <c r="AW65" s="82"/>
      <c r="AX65" s="82"/>
      <c r="AY65" s="82"/>
      <c r="AZ65" s="82"/>
    </row>
    <row r="66" spans="1:52" x14ac:dyDescent="0.2">
      <c r="Z66" s="16" t="s">
        <v>76</v>
      </c>
      <c r="AA66" s="21">
        <v>1.9</v>
      </c>
      <c r="AB66" s="21">
        <f t="shared" si="2"/>
        <v>1.9E-2</v>
      </c>
      <c r="AC66" s="57">
        <f t="shared" si="3"/>
        <v>1.2691999999999997</v>
      </c>
      <c r="AD66" s="51">
        <v>1.3306666666666669</v>
      </c>
      <c r="AV66" s="82"/>
      <c r="AW66" s="82"/>
      <c r="AX66" s="82"/>
      <c r="AY66" s="82"/>
      <c r="AZ66" s="82"/>
    </row>
    <row r="67" spans="1:52" x14ac:dyDescent="0.2">
      <c r="Z67" s="16" t="s">
        <v>16</v>
      </c>
      <c r="AA67" s="13">
        <v>14.7</v>
      </c>
      <c r="AB67" s="13">
        <f t="shared" si="2"/>
        <v>0.14699999999999999</v>
      </c>
      <c r="AC67" s="57">
        <f t="shared" si="3"/>
        <v>9.8195999999999977</v>
      </c>
      <c r="AD67" s="51">
        <v>9.1816000000000031</v>
      </c>
      <c r="AV67" s="82"/>
      <c r="AW67" s="82"/>
      <c r="AX67" s="82"/>
      <c r="AY67" s="82"/>
      <c r="AZ67" s="82"/>
    </row>
    <row r="68" spans="1:52" x14ac:dyDescent="0.2">
      <c r="Z68" s="16" t="s">
        <v>67</v>
      </c>
      <c r="AA68" s="21">
        <v>4.9000000000000004</v>
      </c>
      <c r="AB68" s="13">
        <f t="shared" si="2"/>
        <v>4.9000000000000002E-2</v>
      </c>
      <c r="AC68" s="57">
        <f t="shared" si="3"/>
        <v>3.2731999999999992</v>
      </c>
      <c r="AD68" s="51">
        <v>3.3932000000000002</v>
      </c>
      <c r="AV68" s="82"/>
      <c r="AW68" s="82"/>
      <c r="AX68" s="82"/>
      <c r="AY68" s="82"/>
      <c r="AZ68" s="82"/>
    </row>
    <row r="69" spans="1:52" x14ac:dyDescent="0.2">
      <c r="Z69" s="16" t="s">
        <v>77</v>
      </c>
      <c r="AA69" s="21">
        <v>2.1</v>
      </c>
      <c r="AB69" s="21">
        <f t="shared" si="2"/>
        <v>2.1000000000000001E-2</v>
      </c>
      <c r="AC69" s="57">
        <f t="shared" si="3"/>
        <v>1.4027999999999998</v>
      </c>
      <c r="AD69" s="51">
        <v>1.3972000000000002</v>
      </c>
      <c r="AV69" s="82"/>
      <c r="AW69" s="82"/>
      <c r="AX69" s="82"/>
      <c r="AY69" s="82"/>
      <c r="AZ69" s="82"/>
    </row>
    <row r="70" spans="1:52" x14ac:dyDescent="0.2">
      <c r="Z70" s="16" t="s">
        <v>22</v>
      </c>
      <c r="AA70" s="13">
        <v>8.1</v>
      </c>
      <c r="AB70" s="13">
        <f t="shared" si="2"/>
        <v>8.1000000000000003E-2</v>
      </c>
      <c r="AC70" s="57">
        <f t="shared" si="3"/>
        <v>5.4107999999999992</v>
      </c>
      <c r="AD70" s="52">
        <v>5.5222666666666678</v>
      </c>
      <c r="AV70" s="82"/>
      <c r="AW70" s="82"/>
      <c r="AX70" s="82"/>
      <c r="AY70" s="82"/>
      <c r="AZ70" s="82"/>
    </row>
    <row r="71" spans="1:52" x14ac:dyDescent="0.2">
      <c r="Z71" s="16" t="s">
        <v>5</v>
      </c>
      <c r="AA71" s="13">
        <f>SUM(AA55:AA70)</f>
        <v>100</v>
      </c>
      <c r="AB71" s="13">
        <f t="shared" ref="AB71" si="4">AA71/99.9</f>
        <v>1.0010010010010009</v>
      </c>
      <c r="AC71" s="17"/>
      <c r="AV71" s="82"/>
      <c r="AW71" s="82"/>
      <c r="AX71" s="82"/>
      <c r="AY71" s="82"/>
      <c r="AZ71" s="82"/>
    </row>
    <row r="72" spans="1:52" x14ac:dyDescent="0.2">
      <c r="Z72" s="16" t="s">
        <v>33</v>
      </c>
      <c r="AA72" s="61">
        <f>SUM(I2:I53) / 24</f>
        <v>4.1749999999999989</v>
      </c>
      <c r="AB72" s="13"/>
      <c r="AC72" s="17"/>
      <c r="AV72" s="82"/>
      <c r="AW72" s="82"/>
      <c r="AX72" s="82"/>
      <c r="AY72" s="82"/>
      <c r="AZ72" s="82"/>
    </row>
    <row r="73" spans="1:52" ht="17" thickBot="1" x14ac:dyDescent="0.25">
      <c r="Z73" s="18" t="s">
        <v>78</v>
      </c>
      <c r="AA73" s="62">
        <f>AA72*16</f>
        <v>66.799999999999983</v>
      </c>
      <c r="AB73" s="19"/>
      <c r="AC73" s="20"/>
      <c r="AV73" s="82"/>
      <c r="AW73" s="82"/>
      <c r="AX73" s="82"/>
      <c r="AY73" s="82"/>
      <c r="AZ73" s="82"/>
    </row>
    <row r="74" spans="1:52" x14ac:dyDescent="0.2">
      <c r="Z74" s="47" t="s">
        <v>69</v>
      </c>
      <c r="AA74">
        <f>MEDIAN(AA55:AA70)</f>
        <v>5.65</v>
      </c>
      <c r="AV74" s="82"/>
      <c r="AW74" s="82"/>
      <c r="AX74" s="82"/>
      <c r="AY74" s="82"/>
      <c r="AZ74" s="82"/>
    </row>
  </sheetData>
  <sortState xmlns:xlrd2="http://schemas.microsoft.com/office/spreadsheetml/2017/richdata2" ref="A2:AZ53">
    <sortCondition ref="A2:A53"/>
  </sortState>
  <conditionalFormatting sqref="B59:C60 I19:N21 C23:F53 C22:E22 I23:N25 C2:N2 K56 I27:N53 C13:G14 C12:E12 H2:H3 C16:F21 C15:E15 G16:H53 F2:F3 C3:G3 F5:F53 C5:G11 C4:E4 H5:H14 I3:N17">
    <cfRule type="cellIs" dxfId="12" priority="29" operator="between">
      <formula>3000</formula>
      <formula>7000</formula>
    </cfRule>
  </conditionalFormatting>
  <conditionalFormatting sqref="I18:N18">
    <cfRule type="cellIs" dxfId="11" priority="26" operator="between">
      <formula>3000</formula>
      <formula>7000</formula>
    </cfRule>
  </conditionalFormatting>
  <conditionalFormatting sqref="G23:G53">
    <cfRule type="cellIs" dxfId="10" priority="17" operator="between">
      <formula>3000</formula>
      <formula>7000</formula>
    </cfRule>
  </conditionalFormatting>
  <conditionalFormatting sqref="I26:N26">
    <cfRule type="cellIs" dxfId="9" priority="15" operator="between">
      <formula>3000</formula>
      <formula>7000</formula>
    </cfRule>
  </conditionalFormatting>
  <conditionalFormatting sqref="F22">
    <cfRule type="cellIs" dxfId="8" priority="14" operator="between">
      <formula>3000</formula>
      <formula>7000</formula>
    </cfRule>
  </conditionalFormatting>
  <conditionalFormatting sqref="G22">
    <cfRule type="cellIs" dxfId="7" priority="13" operator="between">
      <formula>3000</formula>
      <formula>7000</formula>
    </cfRule>
  </conditionalFormatting>
  <conditionalFormatting sqref="I22:N22">
    <cfRule type="cellIs" dxfId="6" priority="11" operator="between">
      <formula>3000</formula>
      <formula>7000</formula>
    </cfRule>
  </conditionalFormatting>
  <conditionalFormatting sqref="Y2:Y53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53">
    <cfRule type="colorScale" priority="3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3">
    <cfRule type="colorScale" priority="4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F12:G12">
    <cfRule type="cellIs" dxfId="5" priority="8" operator="between">
      <formula>3000</formula>
      <formula>7000</formula>
    </cfRule>
  </conditionalFormatting>
  <conditionalFormatting sqref="H3 H16:H53 H5:H14">
    <cfRule type="cellIs" dxfId="4" priority="7" operator="between">
      <formula>3000</formula>
      <formula>7000</formula>
    </cfRule>
  </conditionalFormatting>
  <conditionalFormatting sqref="F15:H15">
    <cfRule type="cellIs" dxfId="3" priority="6" operator="between">
      <formula>3000</formula>
      <formula>7000</formula>
    </cfRule>
  </conditionalFormatting>
  <conditionalFormatting sqref="H15">
    <cfRule type="cellIs" dxfId="2" priority="5" operator="between">
      <formula>3000</formula>
      <formula>7000</formula>
    </cfRule>
  </conditionalFormatting>
  <conditionalFormatting sqref="F4:H4">
    <cfRule type="cellIs" dxfId="1" priority="4" operator="between">
      <formula>3000</formula>
      <formula>7000</formula>
    </cfRule>
  </conditionalFormatting>
  <conditionalFormatting sqref="H4">
    <cfRule type="cellIs" dxfId="0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517.64077118708497</v>
      </c>
      <c r="F2" s="2">
        <v>724</v>
      </c>
      <c r="G2" s="1">
        <f t="shared" ref="G2:G40" si="2">E2-F2</f>
        <v>-206.35922881291503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122.77887926899531</v>
      </c>
      <c r="F3" s="2">
        <f>879-220</f>
        <v>659</v>
      </c>
      <c r="G3" s="1">
        <f t="shared" si="2"/>
        <v>-536.2211207310047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207.59713886062013</v>
      </c>
      <c r="F4" s="2">
        <v>684</v>
      </c>
      <c r="G4" s="1">
        <f t="shared" si="2"/>
        <v>-476.40286113937987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324.74012082424764</v>
      </c>
      <c r="F5" s="2">
        <f>620-207</f>
        <v>413</v>
      </c>
      <c r="G5" s="1">
        <f t="shared" si="2"/>
        <v>-88.25987917575236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153.04339337520142</v>
      </c>
      <c r="F6" s="2">
        <v>217</v>
      </c>
      <c r="G6" s="1">
        <f t="shared" si="2"/>
        <v>-63.956606624798582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117.44066712686511</v>
      </c>
      <c r="F7" s="2">
        <v>464</v>
      </c>
      <c r="G7" s="1">
        <f t="shared" si="2"/>
        <v>-346.55933287313491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118.08598393965711</v>
      </c>
      <c r="F8" s="2">
        <v>279</v>
      </c>
      <c r="G8" s="1">
        <f t="shared" si="2"/>
        <v>-160.91401606034287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310.11424447080287</v>
      </c>
      <c r="F9" s="2">
        <v>387</v>
      </c>
      <c r="G9" s="1">
        <f t="shared" si="2"/>
        <v>-76.885755529197127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459.13018012560434</v>
      </c>
      <c r="F10" s="2">
        <v>268</v>
      </c>
      <c r="G10" s="1">
        <f t="shared" si="2"/>
        <v>191.13018012560434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311.21264203091198</v>
      </c>
      <c r="F11" s="2">
        <v>340</v>
      </c>
      <c r="G11" s="1">
        <f t="shared" si="2"/>
        <v>-28.787357969088021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149.5951262712486</v>
      </c>
      <c r="F12" s="2">
        <v>179</v>
      </c>
      <c r="G12" s="1">
        <f t="shared" si="2"/>
        <v>-29.404873728751397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322.9288826720757</v>
      </c>
      <c r="F13" s="2">
        <v>174</v>
      </c>
      <c r="G13" s="1">
        <f t="shared" si="2"/>
        <v>148.9288826720757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161.46444133603785</v>
      </c>
      <c r="F14" s="2">
        <v>212</v>
      </c>
      <c r="G14" s="1">
        <f t="shared" si="2"/>
        <v>-50.535558663962149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80.073182131953473</v>
      </c>
      <c r="F15" s="2">
        <v>167</v>
      </c>
      <c r="G15" s="1">
        <f t="shared" si="2"/>
        <v>-86.926817868046527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73.226504007273405</v>
      </c>
      <c r="F16" s="2">
        <v>292</v>
      </c>
      <c r="G16" s="1">
        <f t="shared" si="2"/>
        <v>-218.77349599272659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177.20813969760164</v>
      </c>
      <c r="F17" s="2">
        <v>143</v>
      </c>
      <c r="G17" s="1">
        <f t="shared" si="2"/>
        <v>34.208139697601638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683.38359990523611</v>
      </c>
      <c r="F18" s="2">
        <v>184</v>
      </c>
      <c r="G18" s="1">
        <f t="shared" si="2"/>
        <v>499.38359990523611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432.03637364291313</v>
      </c>
      <c r="F19" s="2">
        <v>570</v>
      </c>
      <c r="G19" s="1">
        <f t="shared" si="2"/>
        <v>-137.96362635708687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282.66284896743065</v>
      </c>
      <c r="F20" s="2">
        <v>345</v>
      </c>
      <c r="G20" s="1">
        <f t="shared" si="2"/>
        <v>-62.337151032569352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554.92606022532959</v>
      </c>
      <c r="F21" s="2">
        <v>139</v>
      </c>
      <c r="G21" s="1">
        <f t="shared" si="2"/>
        <v>415.92606022532959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206.70544674725821</v>
      </c>
      <c r="F22" s="2">
        <v>137</v>
      </c>
      <c r="G22" s="1">
        <f t="shared" si="2"/>
        <v>69.705446747258208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404.41374979783825</v>
      </c>
      <c r="F23" s="2">
        <v>183</v>
      </c>
      <c r="G23" s="1">
        <f t="shared" si="2"/>
        <v>221.41374979783825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379.55393767857817</v>
      </c>
      <c r="F24" s="2">
        <v>137</v>
      </c>
      <c r="G24" s="1">
        <f t="shared" si="2"/>
        <v>242.55393767857817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521.43495106019282</v>
      </c>
      <c r="F25" s="2">
        <v>182</v>
      </c>
      <c r="G25" s="1">
        <f t="shared" si="2"/>
        <v>339.43495106019282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490.61757684873169</v>
      </c>
      <c r="F26" s="2">
        <v>265</v>
      </c>
      <c r="G26" s="1">
        <f t="shared" si="2"/>
        <v>225.61757684873169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731.58498078182015</v>
      </c>
      <c r="F27" s="2">
        <v>282</v>
      </c>
      <c r="G27" s="1">
        <f t="shared" si="2"/>
        <v>449.58498078182015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208.35550677527218</v>
      </c>
      <c r="F28" s="2">
        <v>262</v>
      </c>
      <c r="G28" s="1">
        <f t="shared" si="2"/>
        <v>-53.644493224727825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403.33158407206196</v>
      </c>
      <c r="F29" s="2">
        <v>341</v>
      </c>
      <c r="G29" s="1">
        <f t="shared" si="2"/>
        <v>62.331584072061958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182.11580589543306</v>
      </c>
      <c r="F30" s="2">
        <v>60</v>
      </c>
      <c r="G30" s="1">
        <f t="shared" si="2"/>
        <v>122.11580589543306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219.67951202182024</v>
      </c>
      <c r="F31" s="2">
        <v>223</v>
      </c>
      <c r="G31" s="1">
        <f t="shared" si="2"/>
        <v>-3.3204879781797558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176.95184693357621</v>
      </c>
      <c r="F32" s="2">
        <v>208</v>
      </c>
      <c r="G32" s="1">
        <f t="shared" si="2"/>
        <v>-31.048153066423794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103.68872967429913</v>
      </c>
      <c r="F33" s="2">
        <v>305</v>
      </c>
      <c r="G33" s="1">
        <f t="shared" si="2"/>
        <v>-201.31127032570089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354.41627939520333</v>
      </c>
      <c r="F34" s="2">
        <v>0</v>
      </c>
      <c r="G34" s="1">
        <f t="shared" si="2"/>
        <v>354.41627939520333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602.84617346584514</v>
      </c>
      <c r="F35" s="2">
        <v>0</v>
      </c>
      <c r="G35" s="1">
        <f t="shared" si="2"/>
        <v>602.84617346584514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306.08678675040284</v>
      </c>
      <c r="F36" s="2">
        <v>226</v>
      </c>
      <c r="G36" s="1">
        <f t="shared" si="2"/>
        <v>80.086786750402837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467.18509556640436</v>
      </c>
      <c r="F37" s="2">
        <v>0</v>
      </c>
      <c r="G37" s="1">
        <f t="shared" si="2"/>
        <v>467.18509556640436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153.04339337520142</v>
      </c>
      <c r="F38" s="2">
        <v>0</v>
      </c>
      <c r="G38" s="1">
        <f t="shared" si="2"/>
        <v>153.04339337520142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267.27673962654791</v>
      </c>
      <c r="F39" s="2">
        <v>0</v>
      </c>
      <c r="G39" s="1">
        <f t="shared" si="2"/>
        <v>267.27673962654791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326.22407535240308</v>
      </c>
      <c r="F40" s="2">
        <v>0</v>
      </c>
      <c r="G40" s="1">
        <f t="shared" si="2"/>
        <v>326.22407535240308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12064.801351885981</v>
      </c>
      <c r="F41" s="12">
        <f>SUM(F2:F40)</f>
        <v>9651</v>
      </c>
      <c r="G41" s="12">
        <f>SUM(G2:G40)</f>
        <v>2413.8013518859811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Damian!G61</f>
        <v>0.6677071975143053</v>
      </c>
      <c r="C45" s="1">
        <f>A45*B45</f>
        <v>12064.801351885983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13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2021-07-31T04:54:13Z</dcterms:modified>
</cp:coreProperties>
</file>